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Lang\Dropbox\Education\Baruch College\Fall 2017\STA 9792 - Advanced Data Analysis\Homework\Homework 3\"/>
    </mc:Choice>
  </mc:AlternateContent>
  <bookViews>
    <workbookView xWindow="0" yWindow="0" windowWidth="38400" windowHeight="17750"/>
  </bookViews>
  <sheets>
    <sheet name="HW3 Assignment" sheetId="9" r:id="rId1"/>
    <sheet name="Power Function" sheetId="4" r:id="rId2"/>
    <sheet name="Sheet1" sheetId="10" r:id="rId3"/>
    <sheet name="Logistic Function" sheetId="5" r:id="rId4"/>
  </sheets>
  <definedNames>
    <definedName name="solver_adj" localSheetId="3" hidden="1">'Logistic Function'!$AP$6:$AP$38</definedName>
    <definedName name="solver_adj" localSheetId="1" hidden="1">'Power Function'!$AP$6:$AP$38</definedName>
    <definedName name="solver_cvg" localSheetId="3" hidden="1">0.0001</definedName>
    <definedName name="solver_cvg" localSheetId="1" hidden="1">0.0001</definedName>
    <definedName name="solver_drv" localSheetId="3" hidden="1">1</definedName>
    <definedName name="solver_drv" localSheetId="1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est" localSheetId="1" hidden="1">1</definedName>
    <definedName name="solver_itr" localSheetId="3" hidden="1">2147483647</definedName>
    <definedName name="solver_itr" localSheetId="1" hidden="1">2147483647</definedName>
    <definedName name="solver_lhs1" localSheetId="3" hidden="1">'Logistic Function'!$AP$6:$AP$38</definedName>
    <definedName name="solver_lhs1" localSheetId="1" hidden="1">'Power Function'!$AP$6:$AP$38</definedName>
    <definedName name="solver_lhs2" localSheetId="3" hidden="1">'Logistic Function'!$AP$6:$AP$38</definedName>
    <definedName name="solver_lhs2" localSheetId="1" hidden="1">'Power Function'!$AP$6:$AP$38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od" localSheetId="1" hidden="1">2147483647</definedName>
    <definedName name="solver_num" localSheetId="3" hidden="1">2</definedName>
    <definedName name="solver_num" localSheetId="1" hidden="1">2</definedName>
    <definedName name="solver_nwt" localSheetId="3" hidden="1">1</definedName>
    <definedName name="solver_nwt" localSheetId="1" hidden="1">1</definedName>
    <definedName name="solver_opt" localSheetId="3" hidden="1">'Logistic Function'!$AA$2</definedName>
    <definedName name="solver_opt" localSheetId="1" hidden="1">'Power Function'!$AA$2</definedName>
    <definedName name="solver_pre" localSheetId="3" hidden="1">0.000001</definedName>
    <definedName name="solver_pre" localSheetId="1" hidden="1">0.000001</definedName>
    <definedName name="solver_rbv" localSheetId="3" hidden="1">1</definedName>
    <definedName name="solver_rbv" localSheetId="1" hidden="1">1</definedName>
    <definedName name="solver_rel1" localSheetId="3" hidden="1">1</definedName>
    <definedName name="solver_rel1" localSheetId="1" hidden="1">1</definedName>
    <definedName name="solver_rel2" localSheetId="3" hidden="1">3</definedName>
    <definedName name="solver_rel2" localSheetId="1" hidden="1">3</definedName>
    <definedName name="solver_rhs1" localSheetId="3" hidden="1">'Logistic Function'!$AR$6:$AR$38</definedName>
    <definedName name="solver_rhs1" localSheetId="1" hidden="1">'Power Function'!$AR$6:$AR$38</definedName>
    <definedName name="solver_rhs2" localSheetId="3" hidden="1">'Logistic Function'!$AQ$6:$AQ$38</definedName>
    <definedName name="solver_rhs2" localSheetId="1" hidden="1">'Power Function'!$AQ$6:$AQ$38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1</definedName>
    <definedName name="solver_scl" localSheetId="1" hidden="1">1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100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0.01</definedName>
    <definedName name="solver_typ" localSheetId="3" hidden="1">1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62913"/>
  <pivotCaches>
    <pivotCache cacheId="1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7" i="5" l="1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6" i="5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6" i="4"/>
  <c r="F25" i="10"/>
  <c r="F24" i="10"/>
  <c r="F23" i="10"/>
  <c r="H3" i="10" s="1"/>
  <c r="F22" i="10"/>
  <c r="F21" i="10"/>
  <c r="F20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" i="10"/>
  <c r="AE6" i="4"/>
  <c r="H2" i="10" l="1"/>
  <c r="AE151" i="4"/>
  <c r="W151" i="4"/>
  <c r="T151" i="4"/>
  <c r="S151" i="4"/>
  <c r="R151" i="4"/>
  <c r="Q151" i="4"/>
  <c r="P151" i="4"/>
  <c r="O151" i="4"/>
  <c r="N151" i="4"/>
  <c r="AE150" i="4"/>
  <c r="W150" i="4"/>
  <c r="T150" i="4"/>
  <c r="S150" i="4"/>
  <c r="R150" i="4"/>
  <c r="Q150" i="4"/>
  <c r="P150" i="4"/>
  <c r="O150" i="4"/>
  <c r="N150" i="4"/>
  <c r="AE149" i="4"/>
  <c r="W149" i="4"/>
  <c r="T149" i="4"/>
  <c r="S149" i="4"/>
  <c r="R149" i="4"/>
  <c r="Q149" i="4"/>
  <c r="P149" i="4"/>
  <c r="O149" i="4"/>
  <c r="N149" i="4"/>
  <c r="AE148" i="4"/>
  <c r="W148" i="4"/>
  <c r="T148" i="4"/>
  <c r="S148" i="4"/>
  <c r="R148" i="4"/>
  <c r="Q148" i="4"/>
  <c r="P148" i="4"/>
  <c r="O148" i="4"/>
  <c r="N148" i="4"/>
  <c r="AE147" i="4"/>
  <c r="W147" i="4"/>
  <c r="T147" i="4"/>
  <c r="S147" i="4"/>
  <c r="R147" i="4"/>
  <c r="Q147" i="4"/>
  <c r="P147" i="4"/>
  <c r="O147" i="4"/>
  <c r="N147" i="4"/>
  <c r="AE146" i="4"/>
  <c r="W146" i="4"/>
  <c r="T146" i="4"/>
  <c r="S146" i="4"/>
  <c r="R146" i="4"/>
  <c r="Q146" i="4"/>
  <c r="P146" i="4"/>
  <c r="O146" i="4"/>
  <c r="N146" i="4"/>
  <c r="AE145" i="4"/>
  <c r="W145" i="4"/>
  <c r="T145" i="4"/>
  <c r="S145" i="4"/>
  <c r="R145" i="4"/>
  <c r="Q145" i="4"/>
  <c r="P145" i="4"/>
  <c r="O145" i="4"/>
  <c r="N145" i="4"/>
  <c r="AE144" i="4"/>
  <c r="W144" i="4"/>
  <c r="T144" i="4"/>
  <c r="S144" i="4"/>
  <c r="R144" i="4"/>
  <c r="Q144" i="4"/>
  <c r="P144" i="4"/>
  <c r="O144" i="4"/>
  <c r="N144" i="4"/>
  <c r="AE143" i="4"/>
  <c r="W143" i="4"/>
  <c r="T143" i="4"/>
  <c r="S143" i="4"/>
  <c r="R143" i="4"/>
  <c r="Q143" i="4"/>
  <c r="P143" i="4"/>
  <c r="O143" i="4"/>
  <c r="N143" i="4"/>
  <c r="AE142" i="4"/>
  <c r="W142" i="4"/>
  <c r="T142" i="4"/>
  <c r="S142" i="4"/>
  <c r="R142" i="4"/>
  <c r="Q142" i="4"/>
  <c r="P142" i="4"/>
  <c r="O142" i="4"/>
  <c r="N142" i="4"/>
  <c r="AE141" i="4"/>
  <c r="W141" i="4"/>
  <c r="T141" i="4"/>
  <c r="S141" i="4"/>
  <c r="R141" i="4"/>
  <c r="Q141" i="4"/>
  <c r="P141" i="4"/>
  <c r="O141" i="4"/>
  <c r="N141" i="4"/>
  <c r="AE140" i="4"/>
  <c r="W140" i="4"/>
  <c r="T140" i="4"/>
  <c r="S140" i="4"/>
  <c r="R140" i="4"/>
  <c r="Q140" i="4"/>
  <c r="P140" i="4"/>
  <c r="O140" i="4"/>
  <c r="N140" i="4"/>
  <c r="AE139" i="4"/>
  <c r="W139" i="4"/>
  <c r="T139" i="4"/>
  <c r="S139" i="4"/>
  <c r="R139" i="4"/>
  <c r="Q139" i="4"/>
  <c r="P139" i="4"/>
  <c r="O139" i="4"/>
  <c r="N139" i="4"/>
  <c r="AE138" i="4"/>
  <c r="W138" i="4"/>
  <c r="T138" i="4"/>
  <c r="S138" i="4"/>
  <c r="R138" i="4"/>
  <c r="Q138" i="4"/>
  <c r="P138" i="4"/>
  <c r="O138" i="4"/>
  <c r="N138" i="4"/>
  <c r="AE151" i="5"/>
  <c r="W151" i="5"/>
  <c r="T151" i="5"/>
  <c r="S151" i="5"/>
  <c r="R151" i="5"/>
  <c r="Q151" i="5"/>
  <c r="P151" i="5"/>
  <c r="O151" i="5"/>
  <c r="N151" i="5"/>
  <c r="AE150" i="5"/>
  <c r="W150" i="5"/>
  <c r="T150" i="5"/>
  <c r="S150" i="5"/>
  <c r="R150" i="5"/>
  <c r="Q150" i="5"/>
  <c r="P150" i="5"/>
  <c r="O150" i="5"/>
  <c r="N150" i="5"/>
  <c r="AE149" i="5"/>
  <c r="W149" i="5"/>
  <c r="T149" i="5"/>
  <c r="S149" i="5"/>
  <c r="R149" i="5"/>
  <c r="Q149" i="5"/>
  <c r="P149" i="5"/>
  <c r="O149" i="5"/>
  <c r="N149" i="5"/>
  <c r="AE148" i="5"/>
  <c r="W148" i="5"/>
  <c r="T148" i="5"/>
  <c r="S148" i="5"/>
  <c r="R148" i="5"/>
  <c r="Q148" i="5"/>
  <c r="P148" i="5"/>
  <c r="O148" i="5"/>
  <c r="N148" i="5"/>
  <c r="AE147" i="5"/>
  <c r="W147" i="5"/>
  <c r="T147" i="5"/>
  <c r="S147" i="5"/>
  <c r="R147" i="5"/>
  <c r="Q147" i="5"/>
  <c r="P147" i="5"/>
  <c r="O147" i="5"/>
  <c r="N147" i="5"/>
  <c r="AE146" i="5"/>
  <c r="W146" i="5"/>
  <c r="T146" i="5"/>
  <c r="S146" i="5"/>
  <c r="R146" i="5"/>
  <c r="Q146" i="5"/>
  <c r="P146" i="5"/>
  <c r="O146" i="5"/>
  <c r="N146" i="5"/>
  <c r="AE145" i="5"/>
  <c r="W145" i="5"/>
  <c r="T145" i="5"/>
  <c r="S145" i="5"/>
  <c r="R145" i="5"/>
  <c r="Q145" i="5"/>
  <c r="P145" i="5"/>
  <c r="O145" i="5"/>
  <c r="N145" i="5"/>
  <c r="AE144" i="5"/>
  <c r="W144" i="5"/>
  <c r="T144" i="5"/>
  <c r="S144" i="5"/>
  <c r="R144" i="5"/>
  <c r="Q144" i="5"/>
  <c r="P144" i="5"/>
  <c r="O144" i="5"/>
  <c r="N144" i="5"/>
  <c r="AE143" i="5"/>
  <c r="W143" i="5"/>
  <c r="T143" i="5"/>
  <c r="S143" i="5"/>
  <c r="R143" i="5"/>
  <c r="Q143" i="5"/>
  <c r="P143" i="5"/>
  <c r="O143" i="5"/>
  <c r="N143" i="5"/>
  <c r="AE142" i="5"/>
  <c r="W142" i="5"/>
  <c r="T142" i="5"/>
  <c r="S142" i="5"/>
  <c r="R142" i="5"/>
  <c r="Q142" i="5"/>
  <c r="P142" i="5"/>
  <c r="O142" i="5"/>
  <c r="N142" i="5"/>
  <c r="AE141" i="5"/>
  <c r="W141" i="5"/>
  <c r="T141" i="5"/>
  <c r="S141" i="5"/>
  <c r="R141" i="5"/>
  <c r="Q141" i="5"/>
  <c r="P141" i="5"/>
  <c r="O141" i="5"/>
  <c r="N141" i="5"/>
  <c r="AE140" i="5"/>
  <c r="W140" i="5"/>
  <c r="T140" i="5"/>
  <c r="S140" i="5"/>
  <c r="R140" i="5"/>
  <c r="Q140" i="5"/>
  <c r="P140" i="5"/>
  <c r="O140" i="5"/>
  <c r="N140" i="5"/>
  <c r="AE139" i="5"/>
  <c r="W139" i="5"/>
  <c r="T139" i="5"/>
  <c r="S139" i="5"/>
  <c r="R139" i="5"/>
  <c r="Q139" i="5"/>
  <c r="P139" i="5"/>
  <c r="O139" i="5"/>
  <c r="N139" i="5"/>
  <c r="AE138" i="5"/>
  <c r="W138" i="5"/>
  <c r="T138" i="5"/>
  <c r="S138" i="5"/>
  <c r="R138" i="5"/>
  <c r="Q138" i="5"/>
  <c r="P138" i="5"/>
  <c r="O138" i="5"/>
  <c r="N138" i="5"/>
  <c r="U145" i="5" l="1"/>
  <c r="U142" i="5"/>
  <c r="AC142" i="5" s="1"/>
  <c r="U150" i="5"/>
  <c r="AC150" i="5" s="1"/>
  <c r="U143" i="5"/>
  <c r="V143" i="5" s="1"/>
  <c r="X143" i="5" s="1"/>
  <c r="Z143" i="5" s="1"/>
  <c r="AA143" i="5" s="1"/>
  <c r="U151" i="5"/>
  <c r="V151" i="5" s="1"/>
  <c r="V147" i="4"/>
  <c r="V148" i="4"/>
  <c r="U150" i="4"/>
  <c r="AC150" i="4" s="1"/>
  <c r="AD150" i="4" s="1"/>
  <c r="V151" i="4"/>
  <c r="U142" i="4"/>
  <c r="AC142" i="4" s="1"/>
  <c r="AD142" i="4" s="1"/>
  <c r="V139" i="4"/>
  <c r="V143" i="4"/>
  <c r="X143" i="4" s="1"/>
  <c r="Z143" i="4" s="1"/>
  <c r="AA143" i="4" s="1"/>
  <c r="V138" i="4"/>
  <c r="X138" i="4" s="1"/>
  <c r="Z138" i="4" s="1"/>
  <c r="AA138" i="4" s="1"/>
  <c r="U144" i="4"/>
  <c r="AC144" i="4" s="1"/>
  <c r="AD144" i="4" s="1"/>
  <c r="V145" i="4"/>
  <c r="U146" i="4"/>
  <c r="AC146" i="4" s="1"/>
  <c r="AD146" i="4" s="1"/>
  <c r="U143" i="4"/>
  <c r="AC143" i="4" s="1"/>
  <c r="AD143" i="4" s="1"/>
  <c r="U149" i="4"/>
  <c r="AC149" i="4" s="1"/>
  <c r="AD149" i="4" s="1"/>
  <c r="U139" i="4"/>
  <c r="AC139" i="4" s="1"/>
  <c r="AD139" i="4" s="1"/>
  <c r="U148" i="4"/>
  <c r="AC148" i="4" s="1"/>
  <c r="AD148" i="4" s="1"/>
  <c r="V149" i="4"/>
  <c r="U138" i="4"/>
  <c r="AC138" i="4" s="1"/>
  <c r="AD138" i="4" s="1"/>
  <c r="V144" i="4"/>
  <c r="X144" i="4" s="1"/>
  <c r="Z144" i="4" s="1"/>
  <c r="AA144" i="4" s="1"/>
  <c r="U145" i="4"/>
  <c r="AC145" i="4" s="1"/>
  <c r="AD145" i="4" s="1"/>
  <c r="V150" i="4"/>
  <c r="X150" i="4" s="1"/>
  <c r="Z150" i="4" s="1"/>
  <c r="AA150" i="4" s="1"/>
  <c r="U151" i="4"/>
  <c r="AC151" i="4" s="1"/>
  <c r="AD151" i="4" s="1"/>
  <c r="V140" i="4"/>
  <c r="U141" i="4"/>
  <c r="AC141" i="4" s="1"/>
  <c r="AD141" i="4" s="1"/>
  <c r="V146" i="4"/>
  <c r="X146" i="4" s="1"/>
  <c r="Z146" i="4" s="1"/>
  <c r="AA146" i="4" s="1"/>
  <c r="U140" i="4"/>
  <c r="AC140" i="4" s="1"/>
  <c r="AD140" i="4" s="1"/>
  <c r="V141" i="4"/>
  <c r="U147" i="4"/>
  <c r="AC147" i="4" s="1"/>
  <c r="AD147" i="4" s="1"/>
  <c r="V142" i="4"/>
  <c r="X142" i="4" s="1"/>
  <c r="Z142" i="4" s="1"/>
  <c r="AA142" i="4" s="1"/>
  <c r="U140" i="5"/>
  <c r="X140" i="5" s="1"/>
  <c r="Z140" i="5" s="1"/>
  <c r="AA140" i="5" s="1"/>
  <c r="U139" i="5"/>
  <c r="V139" i="5" s="1"/>
  <c r="U147" i="5"/>
  <c r="X147" i="5" s="1"/>
  <c r="Z147" i="5" s="1"/>
  <c r="AA147" i="5" s="1"/>
  <c r="U148" i="5"/>
  <c r="AC148" i="5" s="1"/>
  <c r="U141" i="5"/>
  <c r="X141" i="5" s="1"/>
  <c r="Z141" i="5" s="1"/>
  <c r="AA141" i="5" s="1"/>
  <c r="U149" i="5"/>
  <c r="V149" i="5" s="1"/>
  <c r="U138" i="5"/>
  <c r="V138" i="5" s="1"/>
  <c r="X138" i="5" s="1"/>
  <c r="Z138" i="5" s="1"/>
  <c r="AA138" i="5" s="1"/>
  <c r="U144" i="5"/>
  <c r="AC144" i="5" s="1"/>
  <c r="U146" i="5"/>
  <c r="V146" i="5" s="1"/>
  <c r="X146" i="5" s="1"/>
  <c r="Z146" i="5" s="1"/>
  <c r="AA146" i="5" s="1"/>
  <c r="AC145" i="5"/>
  <c r="V145" i="5"/>
  <c r="X145" i="5"/>
  <c r="Z145" i="5" s="1"/>
  <c r="AA145" i="5" s="1"/>
  <c r="V150" i="5" l="1"/>
  <c r="X150" i="5" s="1"/>
  <c r="Z150" i="5" s="1"/>
  <c r="AA150" i="5" s="1"/>
  <c r="X151" i="5"/>
  <c r="Z151" i="5" s="1"/>
  <c r="AA151" i="5" s="1"/>
  <c r="V142" i="5"/>
  <c r="X142" i="5" s="1"/>
  <c r="Z142" i="5" s="1"/>
  <c r="AA142" i="5" s="1"/>
  <c r="X139" i="5"/>
  <c r="Z139" i="5" s="1"/>
  <c r="AA139" i="5" s="1"/>
  <c r="AC151" i="5"/>
  <c r="AC139" i="5"/>
  <c r="AD139" i="5" s="1"/>
  <c r="AC147" i="5"/>
  <c r="AD147" i="5" s="1"/>
  <c r="AC143" i="5"/>
  <c r="AD143" i="5" s="1"/>
  <c r="AC146" i="5"/>
  <c r="AD146" i="5" s="1"/>
  <c r="V147" i="5"/>
  <c r="V141" i="5"/>
  <c r="AC141" i="5"/>
  <c r="AD141" i="5" s="1"/>
  <c r="V148" i="5"/>
  <c r="V144" i="5"/>
  <c r="X144" i="5" s="1"/>
  <c r="Z144" i="5" s="1"/>
  <c r="AA144" i="5" s="1"/>
  <c r="X148" i="4"/>
  <c r="Z148" i="4" s="1"/>
  <c r="AA148" i="4" s="1"/>
  <c r="X141" i="4"/>
  <c r="Z141" i="4" s="1"/>
  <c r="AA141" i="4" s="1"/>
  <c r="X140" i="4"/>
  <c r="Z140" i="4" s="1"/>
  <c r="AA140" i="4" s="1"/>
  <c r="X145" i="4"/>
  <c r="Z145" i="4" s="1"/>
  <c r="AA145" i="4" s="1"/>
  <c r="X151" i="4"/>
  <c r="Z151" i="4" s="1"/>
  <c r="AA151" i="4" s="1"/>
  <c r="X147" i="4"/>
  <c r="Z147" i="4" s="1"/>
  <c r="AA147" i="4" s="1"/>
  <c r="X149" i="4"/>
  <c r="Z149" i="4" s="1"/>
  <c r="AA149" i="4" s="1"/>
  <c r="X139" i="4"/>
  <c r="Z139" i="4" s="1"/>
  <c r="AA139" i="4" s="1"/>
  <c r="V140" i="5"/>
  <c r="X149" i="5"/>
  <c r="Z149" i="5" s="1"/>
  <c r="AA149" i="5" s="1"/>
  <c r="AC140" i="5"/>
  <c r="AD140" i="5" s="1"/>
  <c r="AC138" i="5"/>
  <c r="AD138" i="5" s="1"/>
  <c r="X148" i="5"/>
  <c r="Z148" i="5" s="1"/>
  <c r="AA148" i="5" s="1"/>
  <c r="AC149" i="5"/>
  <c r="AD149" i="5" s="1"/>
  <c r="AD144" i="5"/>
  <c r="AD150" i="5"/>
  <c r="AD151" i="5"/>
  <c r="AD148" i="5"/>
  <c r="AD142" i="5"/>
  <c r="AD145" i="5"/>
  <c r="AE137" i="5"/>
  <c r="W137" i="5"/>
  <c r="T137" i="5"/>
  <c r="S137" i="5"/>
  <c r="R137" i="5"/>
  <c r="Q137" i="5"/>
  <c r="P137" i="5"/>
  <c r="O137" i="5"/>
  <c r="N137" i="5"/>
  <c r="AE136" i="5"/>
  <c r="W136" i="5"/>
  <c r="T136" i="5"/>
  <c r="S136" i="5"/>
  <c r="R136" i="5"/>
  <c r="Q136" i="5"/>
  <c r="P136" i="5"/>
  <c r="O136" i="5"/>
  <c r="N136" i="5"/>
  <c r="AE135" i="5"/>
  <c r="W135" i="5"/>
  <c r="T135" i="5"/>
  <c r="S135" i="5"/>
  <c r="R135" i="5"/>
  <c r="Q135" i="5"/>
  <c r="P135" i="5"/>
  <c r="O135" i="5"/>
  <c r="N135" i="5"/>
  <c r="AE134" i="5"/>
  <c r="W134" i="5"/>
  <c r="T134" i="5"/>
  <c r="S134" i="5"/>
  <c r="R134" i="5"/>
  <c r="Q134" i="5"/>
  <c r="P134" i="5"/>
  <c r="O134" i="5"/>
  <c r="N134" i="5"/>
  <c r="AE133" i="5"/>
  <c r="W133" i="5"/>
  <c r="T133" i="5"/>
  <c r="S133" i="5"/>
  <c r="R133" i="5"/>
  <c r="Q133" i="5"/>
  <c r="P133" i="5"/>
  <c r="O133" i="5"/>
  <c r="N133" i="5"/>
  <c r="AE132" i="5"/>
  <c r="W132" i="5"/>
  <c r="T132" i="5"/>
  <c r="S132" i="5"/>
  <c r="R132" i="5"/>
  <c r="Q132" i="5"/>
  <c r="P132" i="5"/>
  <c r="O132" i="5"/>
  <c r="N132" i="5"/>
  <c r="AE131" i="5"/>
  <c r="W131" i="5"/>
  <c r="T131" i="5"/>
  <c r="S131" i="5"/>
  <c r="R131" i="5"/>
  <c r="Q131" i="5"/>
  <c r="P131" i="5"/>
  <c r="O131" i="5"/>
  <c r="N131" i="5"/>
  <c r="AE130" i="5"/>
  <c r="W130" i="5"/>
  <c r="T130" i="5"/>
  <c r="S130" i="5"/>
  <c r="R130" i="5"/>
  <c r="Q130" i="5"/>
  <c r="P130" i="5"/>
  <c r="O130" i="5"/>
  <c r="N130" i="5"/>
  <c r="AE129" i="5"/>
  <c r="W129" i="5"/>
  <c r="T129" i="5"/>
  <c r="S129" i="5"/>
  <c r="R129" i="5"/>
  <c r="Q129" i="5"/>
  <c r="P129" i="5"/>
  <c r="O129" i="5"/>
  <c r="N129" i="5"/>
  <c r="AE128" i="5"/>
  <c r="W128" i="5"/>
  <c r="T128" i="5"/>
  <c r="S128" i="5"/>
  <c r="R128" i="5"/>
  <c r="Q128" i="5"/>
  <c r="P128" i="5"/>
  <c r="O128" i="5"/>
  <c r="N128" i="5"/>
  <c r="AE127" i="5"/>
  <c r="W127" i="5"/>
  <c r="T127" i="5"/>
  <c r="S127" i="5"/>
  <c r="R127" i="5"/>
  <c r="Q127" i="5"/>
  <c r="P127" i="5"/>
  <c r="O127" i="5"/>
  <c r="N127" i="5"/>
  <c r="AE126" i="5"/>
  <c r="W126" i="5"/>
  <c r="T126" i="5"/>
  <c r="S126" i="5"/>
  <c r="R126" i="5"/>
  <c r="Q126" i="5"/>
  <c r="P126" i="5"/>
  <c r="O126" i="5"/>
  <c r="N126" i="5"/>
  <c r="AE125" i="5"/>
  <c r="W125" i="5"/>
  <c r="T125" i="5"/>
  <c r="S125" i="5"/>
  <c r="R125" i="5"/>
  <c r="Q125" i="5"/>
  <c r="P125" i="5"/>
  <c r="O125" i="5"/>
  <c r="N125" i="5"/>
  <c r="AE124" i="5"/>
  <c r="W124" i="5"/>
  <c r="T124" i="5"/>
  <c r="S124" i="5"/>
  <c r="R124" i="5"/>
  <c r="Q124" i="5"/>
  <c r="P124" i="5"/>
  <c r="O124" i="5"/>
  <c r="N124" i="5"/>
  <c r="AE123" i="5"/>
  <c r="W123" i="5"/>
  <c r="T123" i="5"/>
  <c r="S123" i="5"/>
  <c r="R123" i="5"/>
  <c r="Q123" i="5"/>
  <c r="P123" i="5"/>
  <c r="O123" i="5"/>
  <c r="N123" i="5"/>
  <c r="AE122" i="5"/>
  <c r="W122" i="5"/>
  <c r="T122" i="5"/>
  <c r="S122" i="5"/>
  <c r="R122" i="5"/>
  <c r="Q122" i="5"/>
  <c r="P122" i="5"/>
  <c r="O122" i="5"/>
  <c r="N122" i="5"/>
  <c r="AE121" i="5"/>
  <c r="W121" i="5"/>
  <c r="T121" i="5"/>
  <c r="S121" i="5"/>
  <c r="R121" i="5"/>
  <c r="Q121" i="5"/>
  <c r="P121" i="5"/>
  <c r="O121" i="5"/>
  <c r="N121" i="5"/>
  <c r="AE120" i="5"/>
  <c r="W120" i="5"/>
  <c r="T120" i="5"/>
  <c r="S120" i="5"/>
  <c r="R120" i="5"/>
  <c r="Q120" i="5"/>
  <c r="P120" i="5"/>
  <c r="O120" i="5"/>
  <c r="N120" i="5"/>
  <c r="AE119" i="5"/>
  <c r="W119" i="5"/>
  <c r="T119" i="5"/>
  <c r="S119" i="5"/>
  <c r="R119" i="5"/>
  <c r="Q119" i="5"/>
  <c r="P119" i="5"/>
  <c r="O119" i="5"/>
  <c r="N119" i="5"/>
  <c r="AE118" i="5"/>
  <c r="W118" i="5"/>
  <c r="T118" i="5"/>
  <c r="S118" i="5"/>
  <c r="R118" i="5"/>
  <c r="Q118" i="5"/>
  <c r="P118" i="5"/>
  <c r="O118" i="5"/>
  <c r="N118" i="5"/>
  <c r="AE117" i="5"/>
  <c r="W117" i="5"/>
  <c r="T117" i="5"/>
  <c r="S117" i="5"/>
  <c r="R117" i="5"/>
  <c r="Q117" i="5"/>
  <c r="P117" i="5"/>
  <c r="O117" i="5"/>
  <c r="N117" i="5"/>
  <c r="AE116" i="5"/>
  <c r="W116" i="5"/>
  <c r="T116" i="5"/>
  <c r="S116" i="5"/>
  <c r="R116" i="5"/>
  <c r="Q116" i="5"/>
  <c r="P116" i="5"/>
  <c r="O116" i="5"/>
  <c r="N116" i="5"/>
  <c r="AE115" i="5"/>
  <c r="W115" i="5"/>
  <c r="T115" i="5"/>
  <c r="S115" i="5"/>
  <c r="R115" i="5"/>
  <c r="Q115" i="5"/>
  <c r="P115" i="5"/>
  <c r="O115" i="5"/>
  <c r="N115" i="5"/>
  <c r="AE114" i="5"/>
  <c r="W114" i="5"/>
  <c r="T114" i="5"/>
  <c r="S114" i="5"/>
  <c r="R114" i="5"/>
  <c r="Q114" i="5"/>
  <c r="P114" i="5"/>
  <c r="O114" i="5"/>
  <c r="N114" i="5"/>
  <c r="AE113" i="5"/>
  <c r="W113" i="5"/>
  <c r="T113" i="5"/>
  <c r="S113" i="5"/>
  <c r="R113" i="5"/>
  <c r="Q113" i="5"/>
  <c r="P113" i="5"/>
  <c r="O113" i="5"/>
  <c r="N113" i="5"/>
  <c r="AE112" i="5"/>
  <c r="W112" i="5"/>
  <c r="T112" i="5"/>
  <c r="S112" i="5"/>
  <c r="R112" i="5"/>
  <c r="Q112" i="5"/>
  <c r="P112" i="5"/>
  <c r="O112" i="5"/>
  <c r="N112" i="5"/>
  <c r="AE111" i="5"/>
  <c r="W111" i="5"/>
  <c r="T111" i="5"/>
  <c r="S111" i="5"/>
  <c r="R111" i="5"/>
  <c r="Q111" i="5"/>
  <c r="P111" i="5"/>
  <c r="O111" i="5"/>
  <c r="N111" i="5"/>
  <c r="AE110" i="5"/>
  <c r="W110" i="5"/>
  <c r="T110" i="5"/>
  <c r="S110" i="5"/>
  <c r="R110" i="5"/>
  <c r="Q110" i="5"/>
  <c r="P110" i="5"/>
  <c r="O110" i="5"/>
  <c r="N110" i="5"/>
  <c r="AE109" i="5"/>
  <c r="W109" i="5"/>
  <c r="T109" i="5"/>
  <c r="S109" i="5"/>
  <c r="R109" i="5"/>
  <c r="Q109" i="5"/>
  <c r="P109" i="5"/>
  <c r="O109" i="5"/>
  <c r="N109" i="5"/>
  <c r="AE108" i="5"/>
  <c r="W108" i="5"/>
  <c r="T108" i="5"/>
  <c r="S108" i="5"/>
  <c r="R108" i="5"/>
  <c r="Q108" i="5"/>
  <c r="P108" i="5"/>
  <c r="O108" i="5"/>
  <c r="N108" i="5"/>
  <c r="AE107" i="5"/>
  <c r="W107" i="5"/>
  <c r="T107" i="5"/>
  <c r="S107" i="5"/>
  <c r="R107" i="5"/>
  <c r="Q107" i="5"/>
  <c r="P107" i="5"/>
  <c r="O107" i="5"/>
  <c r="N107" i="5"/>
  <c r="AE106" i="5"/>
  <c r="W106" i="5"/>
  <c r="T106" i="5"/>
  <c r="S106" i="5"/>
  <c r="R106" i="5"/>
  <c r="Q106" i="5"/>
  <c r="P106" i="5"/>
  <c r="O106" i="5"/>
  <c r="N106" i="5"/>
  <c r="AE105" i="5"/>
  <c r="W105" i="5"/>
  <c r="T105" i="5"/>
  <c r="S105" i="5"/>
  <c r="R105" i="5"/>
  <c r="Q105" i="5"/>
  <c r="P105" i="5"/>
  <c r="O105" i="5"/>
  <c r="N105" i="5"/>
  <c r="AE104" i="5"/>
  <c r="W104" i="5"/>
  <c r="T104" i="5"/>
  <c r="S104" i="5"/>
  <c r="R104" i="5"/>
  <c r="Q104" i="5"/>
  <c r="P104" i="5"/>
  <c r="O104" i="5"/>
  <c r="N104" i="5"/>
  <c r="AE103" i="5"/>
  <c r="W103" i="5"/>
  <c r="T103" i="5"/>
  <c r="S103" i="5"/>
  <c r="R103" i="5"/>
  <c r="Q103" i="5"/>
  <c r="P103" i="5"/>
  <c r="O103" i="5"/>
  <c r="N103" i="5"/>
  <c r="AE102" i="5"/>
  <c r="W102" i="5"/>
  <c r="T102" i="5"/>
  <c r="S102" i="5"/>
  <c r="R102" i="5"/>
  <c r="Q102" i="5"/>
  <c r="P102" i="5"/>
  <c r="O102" i="5"/>
  <c r="N102" i="5"/>
  <c r="AE101" i="5"/>
  <c r="W101" i="5"/>
  <c r="T101" i="5"/>
  <c r="S101" i="5"/>
  <c r="R101" i="5"/>
  <c r="Q101" i="5"/>
  <c r="P101" i="5"/>
  <c r="O101" i="5"/>
  <c r="N101" i="5"/>
  <c r="AE100" i="5"/>
  <c r="W100" i="5"/>
  <c r="T100" i="5"/>
  <c r="S100" i="5"/>
  <c r="R100" i="5"/>
  <c r="Q100" i="5"/>
  <c r="P100" i="5"/>
  <c r="O100" i="5"/>
  <c r="N100" i="5"/>
  <c r="AE99" i="5"/>
  <c r="W99" i="5"/>
  <c r="T99" i="5"/>
  <c r="S99" i="5"/>
  <c r="R99" i="5"/>
  <c r="Q99" i="5"/>
  <c r="P99" i="5"/>
  <c r="O99" i="5"/>
  <c r="N99" i="5"/>
  <c r="AE98" i="5"/>
  <c r="W98" i="5"/>
  <c r="T98" i="5"/>
  <c r="S98" i="5"/>
  <c r="R98" i="5"/>
  <c r="Q98" i="5"/>
  <c r="P98" i="5"/>
  <c r="O98" i="5"/>
  <c r="N98" i="5"/>
  <c r="AE97" i="5"/>
  <c r="W97" i="5"/>
  <c r="T97" i="5"/>
  <c r="S97" i="5"/>
  <c r="R97" i="5"/>
  <c r="Q97" i="5"/>
  <c r="P97" i="5"/>
  <c r="O97" i="5"/>
  <c r="N97" i="5"/>
  <c r="AE96" i="5"/>
  <c r="W96" i="5"/>
  <c r="T96" i="5"/>
  <c r="S96" i="5"/>
  <c r="R96" i="5"/>
  <c r="Q96" i="5"/>
  <c r="P96" i="5"/>
  <c r="O96" i="5"/>
  <c r="N96" i="5"/>
  <c r="AE95" i="5"/>
  <c r="W95" i="5"/>
  <c r="T95" i="5"/>
  <c r="S95" i="5"/>
  <c r="R95" i="5"/>
  <c r="Q95" i="5"/>
  <c r="P95" i="5"/>
  <c r="O95" i="5"/>
  <c r="N95" i="5"/>
  <c r="AE94" i="5"/>
  <c r="W94" i="5"/>
  <c r="T94" i="5"/>
  <c r="S94" i="5"/>
  <c r="R94" i="5"/>
  <c r="Q94" i="5"/>
  <c r="P94" i="5"/>
  <c r="O94" i="5"/>
  <c r="N94" i="5"/>
  <c r="AE93" i="5"/>
  <c r="W93" i="5"/>
  <c r="T93" i="5"/>
  <c r="S93" i="5"/>
  <c r="R93" i="5"/>
  <c r="Q93" i="5"/>
  <c r="P93" i="5"/>
  <c r="O93" i="5"/>
  <c r="N93" i="5"/>
  <c r="AE92" i="5"/>
  <c r="W92" i="5"/>
  <c r="T92" i="5"/>
  <c r="S92" i="5"/>
  <c r="R92" i="5"/>
  <c r="Q92" i="5"/>
  <c r="P92" i="5"/>
  <c r="O92" i="5"/>
  <c r="N92" i="5"/>
  <c r="AE91" i="5"/>
  <c r="W91" i="5"/>
  <c r="T91" i="5"/>
  <c r="S91" i="5"/>
  <c r="R91" i="5"/>
  <c r="Q91" i="5"/>
  <c r="P91" i="5"/>
  <c r="O91" i="5"/>
  <c r="N91" i="5"/>
  <c r="AE90" i="5"/>
  <c r="W90" i="5"/>
  <c r="T90" i="5"/>
  <c r="S90" i="5"/>
  <c r="R90" i="5"/>
  <c r="Q90" i="5"/>
  <c r="P90" i="5"/>
  <c r="O90" i="5"/>
  <c r="N90" i="5"/>
  <c r="AE89" i="5"/>
  <c r="W89" i="5"/>
  <c r="T89" i="5"/>
  <c r="S89" i="5"/>
  <c r="R89" i="5"/>
  <c r="Q89" i="5"/>
  <c r="P89" i="5"/>
  <c r="O89" i="5"/>
  <c r="N89" i="5"/>
  <c r="AE88" i="5"/>
  <c r="W88" i="5"/>
  <c r="T88" i="5"/>
  <c r="S88" i="5"/>
  <c r="R88" i="5"/>
  <c r="Q88" i="5"/>
  <c r="P88" i="5"/>
  <c r="O88" i="5"/>
  <c r="N88" i="5"/>
  <c r="AE87" i="5"/>
  <c r="W87" i="5"/>
  <c r="T87" i="5"/>
  <c r="S87" i="5"/>
  <c r="R87" i="5"/>
  <c r="Q87" i="5"/>
  <c r="P87" i="5"/>
  <c r="O87" i="5"/>
  <c r="N87" i="5"/>
  <c r="AE86" i="5"/>
  <c r="W86" i="5"/>
  <c r="T86" i="5"/>
  <c r="S86" i="5"/>
  <c r="R86" i="5"/>
  <c r="Q86" i="5"/>
  <c r="P86" i="5"/>
  <c r="O86" i="5"/>
  <c r="N86" i="5"/>
  <c r="AE85" i="5"/>
  <c r="W85" i="5"/>
  <c r="T85" i="5"/>
  <c r="S85" i="5"/>
  <c r="R85" i="5"/>
  <c r="Q85" i="5"/>
  <c r="P85" i="5"/>
  <c r="O85" i="5"/>
  <c r="N85" i="5"/>
  <c r="AE84" i="5"/>
  <c r="W84" i="5"/>
  <c r="T84" i="5"/>
  <c r="S84" i="5"/>
  <c r="R84" i="5"/>
  <c r="Q84" i="5"/>
  <c r="P84" i="5"/>
  <c r="O84" i="5"/>
  <c r="N84" i="5"/>
  <c r="AE83" i="5"/>
  <c r="W83" i="5"/>
  <c r="T83" i="5"/>
  <c r="S83" i="5"/>
  <c r="R83" i="5"/>
  <c r="Q83" i="5"/>
  <c r="P83" i="5"/>
  <c r="O83" i="5"/>
  <c r="N83" i="5"/>
  <c r="AE82" i="5"/>
  <c r="W82" i="5"/>
  <c r="T82" i="5"/>
  <c r="S82" i="5"/>
  <c r="R82" i="5"/>
  <c r="Q82" i="5"/>
  <c r="P82" i="5"/>
  <c r="O82" i="5"/>
  <c r="N82" i="5"/>
  <c r="AE81" i="5"/>
  <c r="W81" i="5"/>
  <c r="T81" i="5"/>
  <c r="S81" i="5"/>
  <c r="R81" i="5"/>
  <c r="Q81" i="5"/>
  <c r="P81" i="5"/>
  <c r="O81" i="5"/>
  <c r="N81" i="5"/>
  <c r="AE80" i="5"/>
  <c r="W80" i="5"/>
  <c r="T80" i="5"/>
  <c r="S80" i="5"/>
  <c r="R80" i="5"/>
  <c r="Q80" i="5"/>
  <c r="P80" i="5"/>
  <c r="O80" i="5"/>
  <c r="N80" i="5"/>
  <c r="AE79" i="5"/>
  <c r="W79" i="5"/>
  <c r="T79" i="5"/>
  <c r="S79" i="5"/>
  <c r="R79" i="5"/>
  <c r="Q79" i="5"/>
  <c r="P79" i="5"/>
  <c r="O79" i="5"/>
  <c r="N79" i="5"/>
  <c r="AE78" i="5"/>
  <c r="W78" i="5"/>
  <c r="T78" i="5"/>
  <c r="S78" i="5"/>
  <c r="R78" i="5"/>
  <c r="Q78" i="5"/>
  <c r="P78" i="5"/>
  <c r="O78" i="5"/>
  <c r="N78" i="5"/>
  <c r="AE77" i="5"/>
  <c r="W77" i="5"/>
  <c r="T77" i="5"/>
  <c r="S77" i="5"/>
  <c r="R77" i="5"/>
  <c r="Q77" i="5"/>
  <c r="P77" i="5"/>
  <c r="O77" i="5"/>
  <c r="N77" i="5"/>
  <c r="AE76" i="5"/>
  <c r="W76" i="5"/>
  <c r="T76" i="5"/>
  <c r="S76" i="5"/>
  <c r="R76" i="5"/>
  <c r="Q76" i="5"/>
  <c r="P76" i="5"/>
  <c r="O76" i="5"/>
  <c r="N76" i="5"/>
  <c r="AE75" i="5"/>
  <c r="W75" i="5"/>
  <c r="T75" i="5"/>
  <c r="S75" i="5"/>
  <c r="R75" i="5"/>
  <c r="Q75" i="5"/>
  <c r="P75" i="5"/>
  <c r="O75" i="5"/>
  <c r="N75" i="5"/>
  <c r="AE74" i="5"/>
  <c r="W74" i="5"/>
  <c r="T74" i="5"/>
  <c r="S74" i="5"/>
  <c r="R74" i="5"/>
  <c r="Q74" i="5"/>
  <c r="P74" i="5"/>
  <c r="O74" i="5"/>
  <c r="N74" i="5"/>
  <c r="AE73" i="5"/>
  <c r="W73" i="5"/>
  <c r="T73" i="5"/>
  <c r="S73" i="5"/>
  <c r="R73" i="5"/>
  <c r="Q73" i="5"/>
  <c r="P73" i="5"/>
  <c r="O73" i="5"/>
  <c r="N73" i="5"/>
  <c r="AE72" i="5"/>
  <c r="W72" i="5"/>
  <c r="T72" i="5"/>
  <c r="S72" i="5"/>
  <c r="R72" i="5"/>
  <c r="Q72" i="5"/>
  <c r="P72" i="5"/>
  <c r="O72" i="5"/>
  <c r="N72" i="5"/>
  <c r="AE71" i="5"/>
  <c r="W71" i="5"/>
  <c r="T71" i="5"/>
  <c r="S71" i="5"/>
  <c r="R71" i="5"/>
  <c r="Q71" i="5"/>
  <c r="P71" i="5"/>
  <c r="O71" i="5"/>
  <c r="N71" i="5"/>
  <c r="AE70" i="5"/>
  <c r="W70" i="5"/>
  <c r="T70" i="5"/>
  <c r="S70" i="5"/>
  <c r="R70" i="5"/>
  <c r="Q70" i="5"/>
  <c r="P70" i="5"/>
  <c r="O70" i="5"/>
  <c r="N70" i="5"/>
  <c r="AE69" i="5"/>
  <c r="W69" i="5"/>
  <c r="T69" i="5"/>
  <c r="S69" i="5"/>
  <c r="R69" i="5"/>
  <c r="Q69" i="5"/>
  <c r="P69" i="5"/>
  <c r="O69" i="5"/>
  <c r="N69" i="5"/>
  <c r="AE68" i="5"/>
  <c r="W68" i="5"/>
  <c r="T68" i="5"/>
  <c r="S68" i="5"/>
  <c r="R68" i="5"/>
  <c r="Q68" i="5"/>
  <c r="P68" i="5"/>
  <c r="O68" i="5"/>
  <c r="N68" i="5"/>
  <c r="AE67" i="5"/>
  <c r="W67" i="5"/>
  <c r="T67" i="5"/>
  <c r="S67" i="5"/>
  <c r="R67" i="5"/>
  <c r="Q67" i="5"/>
  <c r="P67" i="5"/>
  <c r="O67" i="5"/>
  <c r="N67" i="5"/>
  <c r="AE66" i="5"/>
  <c r="W66" i="5"/>
  <c r="T66" i="5"/>
  <c r="S66" i="5"/>
  <c r="R66" i="5"/>
  <c r="Q66" i="5"/>
  <c r="P66" i="5"/>
  <c r="O66" i="5"/>
  <c r="N66" i="5"/>
  <c r="AE65" i="5"/>
  <c r="W65" i="5"/>
  <c r="T65" i="5"/>
  <c r="S65" i="5"/>
  <c r="R65" i="5"/>
  <c r="Q65" i="5"/>
  <c r="P65" i="5"/>
  <c r="O65" i="5"/>
  <c r="N65" i="5"/>
  <c r="AE64" i="5"/>
  <c r="W64" i="5"/>
  <c r="T64" i="5"/>
  <c r="S64" i="5"/>
  <c r="R64" i="5"/>
  <c r="Q64" i="5"/>
  <c r="P64" i="5"/>
  <c r="O64" i="5"/>
  <c r="N64" i="5"/>
  <c r="AE63" i="5"/>
  <c r="W63" i="5"/>
  <c r="T63" i="5"/>
  <c r="S63" i="5"/>
  <c r="R63" i="5"/>
  <c r="Q63" i="5"/>
  <c r="P63" i="5"/>
  <c r="O63" i="5"/>
  <c r="N63" i="5"/>
  <c r="AE62" i="5"/>
  <c r="W62" i="5"/>
  <c r="T62" i="5"/>
  <c r="S62" i="5"/>
  <c r="R62" i="5"/>
  <c r="Q62" i="5"/>
  <c r="P62" i="5"/>
  <c r="O62" i="5"/>
  <c r="N62" i="5"/>
  <c r="AE61" i="5"/>
  <c r="W61" i="5"/>
  <c r="T61" i="5"/>
  <c r="S61" i="5"/>
  <c r="R61" i="5"/>
  <c r="Q61" i="5"/>
  <c r="P61" i="5"/>
  <c r="O61" i="5"/>
  <c r="N61" i="5"/>
  <c r="AE60" i="5"/>
  <c r="W60" i="5"/>
  <c r="T60" i="5"/>
  <c r="S60" i="5"/>
  <c r="R60" i="5"/>
  <c r="Q60" i="5"/>
  <c r="P60" i="5"/>
  <c r="O60" i="5"/>
  <c r="N60" i="5"/>
  <c r="AE59" i="5"/>
  <c r="W59" i="5"/>
  <c r="T59" i="5"/>
  <c r="S59" i="5"/>
  <c r="R59" i="5"/>
  <c r="Q59" i="5"/>
  <c r="P59" i="5"/>
  <c r="O59" i="5"/>
  <c r="N59" i="5"/>
  <c r="AE58" i="5"/>
  <c r="W58" i="5"/>
  <c r="T58" i="5"/>
  <c r="S58" i="5"/>
  <c r="R58" i="5"/>
  <c r="Q58" i="5"/>
  <c r="P58" i="5"/>
  <c r="O58" i="5"/>
  <c r="N58" i="5"/>
  <c r="AE57" i="5"/>
  <c r="W57" i="5"/>
  <c r="T57" i="5"/>
  <c r="S57" i="5"/>
  <c r="R57" i="5"/>
  <c r="Q57" i="5"/>
  <c r="P57" i="5"/>
  <c r="O57" i="5"/>
  <c r="N57" i="5"/>
  <c r="AE56" i="5"/>
  <c r="W56" i="5"/>
  <c r="T56" i="5"/>
  <c r="S56" i="5"/>
  <c r="R56" i="5"/>
  <c r="Q56" i="5"/>
  <c r="P56" i="5"/>
  <c r="O56" i="5"/>
  <c r="N56" i="5"/>
  <c r="AE55" i="5"/>
  <c r="W55" i="5"/>
  <c r="T55" i="5"/>
  <c r="S55" i="5"/>
  <c r="R55" i="5"/>
  <c r="Q55" i="5"/>
  <c r="P55" i="5"/>
  <c r="O55" i="5"/>
  <c r="N55" i="5"/>
  <c r="AE54" i="5"/>
  <c r="W54" i="5"/>
  <c r="T54" i="5"/>
  <c r="S54" i="5"/>
  <c r="R54" i="5"/>
  <c r="Q54" i="5"/>
  <c r="P54" i="5"/>
  <c r="O54" i="5"/>
  <c r="N54" i="5"/>
  <c r="AE53" i="5"/>
  <c r="W53" i="5"/>
  <c r="T53" i="5"/>
  <c r="S53" i="5"/>
  <c r="R53" i="5"/>
  <c r="Q53" i="5"/>
  <c r="P53" i="5"/>
  <c r="O53" i="5"/>
  <c r="N53" i="5"/>
  <c r="AE52" i="5"/>
  <c r="W52" i="5"/>
  <c r="T52" i="5"/>
  <c r="S52" i="5"/>
  <c r="R52" i="5"/>
  <c r="Q52" i="5"/>
  <c r="P52" i="5"/>
  <c r="O52" i="5"/>
  <c r="N52" i="5"/>
  <c r="AE51" i="5"/>
  <c r="W51" i="5"/>
  <c r="T51" i="5"/>
  <c r="S51" i="5"/>
  <c r="R51" i="5"/>
  <c r="Q51" i="5"/>
  <c r="P51" i="5"/>
  <c r="O51" i="5"/>
  <c r="N51" i="5"/>
  <c r="AE50" i="5"/>
  <c r="W50" i="5"/>
  <c r="T50" i="5"/>
  <c r="S50" i="5"/>
  <c r="R50" i="5"/>
  <c r="Q50" i="5"/>
  <c r="P50" i="5"/>
  <c r="O50" i="5"/>
  <c r="N50" i="5"/>
  <c r="AE49" i="5"/>
  <c r="W49" i="5"/>
  <c r="T49" i="5"/>
  <c r="S49" i="5"/>
  <c r="R49" i="5"/>
  <c r="Q49" i="5"/>
  <c r="P49" i="5"/>
  <c r="O49" i="5"/>
  <c r="N49" i="5"/>
  <c r="AE48" i="5"/>
  <c r="W48" i="5"/>
  <c r="T48" i="5"/>
  <c r="S48" i="5"/>
  <c r="R48" i="5"/>
  <c r="Q48" i="5"/>
  <c r="P48" i="5"/>
  <c r="O48" i="5"/>
  <c r="N48" i="5"/>
  <c r="AE47" i="5"/>
  <c r="W47" i="5"/>
  <c r="T47" i="5"/>
  <c r="S47" i="5"/>
  <c r="R47" i="5"/>
  <c r="Q47" i="5"/>
  <c r="P47" i="5"/>
  <c r="O47" i="5"/>
  <c r="N47" i="5"/>
  <c r="AE46" i="5"/>
  <c r="W46" i="5"/>
  <c r="T46" i="5"/>
  <c r="S46" i="5"/>
  <c r="R46" i="5"/>
  <c r="Q46" i="5"/>
  <c r="P46" i="5"/>
  <c r="O46" i="5"/>
  <c r="N46" i="5"/>
  <c r="AE45" i="5"/>
  <c r="W45" i="5"/>
  <c r="T45" i="5"/>
  <c r="S45" i="5"/>
  <c r="R45" i="5"/>
  <c r="Q45" i="5"/>
  <c r="P45" i="5"/>
  <c r="O45" i="5"/>
  <c r="N45" i="5"/>
  <c r="AE44" i="5"/>
  <c r="W44" i="5"/>
  <c r="T44" i="5"/>
  <c r="S44" i="5"/>
  <c r="R44" i="5"/>
  <c r="Q44" i="5"/>
  <c r="P44" i="5"/>
  <c r="O44" i="5"/>
  <c r="N44" i="5"/>
  <c r="AE43" i="5"/>
  <c r="W43" i="5"/>
  <c r="T43" i="5"/>
  <c r="S43" i="5"/>
  <c r="R43" i="5"/>
  <c r="Q43" i="5"/>
  <c r="P43" i="5"/>
  <c r="O43" i="5"/>
  <c r="N43" i="5"/>
  <c r="AE42" i="5"/>
  <c r="W42" i="5"/>
  <c r="T42" i="5"/>
  <c r="S42" i="5"/>
  <c r="R42" i="5"/>
  <c r="Q42" i="5"/>
  <c r="P42" i="5"/>
  <c r="O42" i="5"/>
  <c r="N42" i="5"/>
  <c r="AE41" i="5"/>
  <c r="W41" i="5"/>
  <c r="T41" i="5"/>
  <c r="S41" i="5"/>
  <c r="R41" i="5"/>
  <c r="Q41" i="5"/>
  <c r="P41" i="5"/>
  <c r="O41" i="5"/>
  <c r="N41" i="5"/>
  <c r="AE40" i="5"/>
  <c r="W40" i="5"/>
  <c r="T40" i="5"/>
  <c r="S40" i="5"/>
  <c r="R40" i="5"/>
  <c r="Q40" i="5"/>
  <c r="P40" i="5"/>
  <c r="O40" i="5"/>
  <c r="N40" i="5"/>
  <c r="AE39" i="5"/>
  <c r="W39" i="5"/>
  <c r="T39" i="5"/>
  <c r="S39" i="5"/>
  <c r="R39" i="5"/>
  <c r="Q39" i="5"/>
  <c r="P39" i="5"/>
  <c r="O39" i="5"/>
  <c r="N39" i="5"/>
  <c r="AE38" i="5"/>
  <c r="W38" i="5"/>
  <c r="T38" i="5"/>
  <c r="S38" i="5"/>
  <c r="R38" i="5"/>
  <c r="Q38" i="5"/>
  <c r="P38" i="5"/>
  <c r="O38" i="5"/>
  <c r="N38" i="5"/>
  <c r="AE37" i="5"/>
  <c r="W37" i="5"/>
  <c r="T37" i="5"/>
  <c r="S37" i="5"/>
  <c r="R37" i="5"/>
  <c r="Q37" i="5"/>
  <c r="P37" i="5"/>
  <c r="O37" i="5"/>
  <c r="N37" i="5"/>
  <c r="AE36" i="5"/>
  <c r="W36" i="5"/>
  <c r="T36" i="5"/>
  <c r="S36" i="5"/>
  <c r="R36" i="5"/>
  <c r="Q36" i="5"/>
  <c r="P36" i="5"/>
  <c r="O36" i="5"/>
  <c r="N36" i="5"/>
  <c r="AE35" i="5"/>
  <c r="W35" i="5"/>
  <c r="T35" i="5"/>
  <c r="S35" i="5"/>
  <c r="R35" i="5"/>
  <c r="Q35" i="5"/>
  <c r="P35" i="5"/>
  <c r="O35" i="5"/>
  <c r="N35" i="5"/>
  <c r="AE34" i="5"/>
  <c r="W34" i="5"/>
  <c r="T34" i="5"/>
  <c r="S34" i="5"/>
  <c r="R34" i="5"/>
  <c r="Q34" i="5"/>
  <c r="P34" i="5"/>
  <c r="O34" i="5"/>
  <c r="N34" i="5"/>
  <c r="AE33" i="5"/>
  <c r="W33" i="5"/>
  <c r="T33" i="5"/>
  <c r="S33" i="5"/>
  <c r="R33" i="5"/>
  <c r="Q33" i="5"/>
  <c r="P33" i="5"/>
  <c r="O33" i="5"/>
  <c r="N33" i="5"/>
  <c r="AE32" i="5"/>
  <c r="W32" i="5"/>
  <c r="T32" i="5"/>
  <c r="S32" i="5"/>
  <c r="R32" i="5"/>
  <c r="Q32" i="5"/>
  <c r="P32" i="5"/>
  <c r="O32" i="5"/>
  <c r="N32" i="5"/>
  <c r="AE31" i="5"/>
  <c r="W31" i="5"/>
  <c r="T31" i="5"/>
  <c r="S31" i="5"/>
  <c r="R31" i="5"/>
  <c r="Q31" i="5"/>
  <c r="P31" i="5"/>
  <c r="O31" i="5"/>
  <c r="N31" i="5"/>
  <c r="AE30" i="5"/>
  <c r="W30" i="5"/>
  <c r="T30" i="5"/>
  <c r="S30" i="5"/>
  <c r="R30" i="5"/>
  <c r="Q30" i="5"/>
  <c r="P30" i="5"/>
  <c r="O30" i="5"/>
  <c r="N30" i="5"/>
  <c r="AE29" i="5"/>
  <c r="W29" i="5"/>
  <c r="T29" i="5"/>
  <c r="S29" i="5"/>
  <c r="R29" i="5"/>
  <c r="Q29" i="5"/>
  <c r="P29" i="5"/>
  <c r="O29" i="5"/>
  <c r="N29" i="5"/>
  <c r="AE28" i="5"/>
  <c r="W28" i="5"/>
  <c r="T28" i="5"/>
  <c r="S28" i="5"/>
  <c r="R28" i="5"/>
  <c r="Q28" i="5"/>
  <c r="P28" i="5"/>
  <c r="O28" i="5"/>
  <c r="N28" i="5"/>
  <c r="AE27" i="5"/>
  <c r="W27" i="5"/>
  <c r="T27" i="5"/>
  <c r="S27" i="5"/>
  <c r="R27" i="5"/>
  <c r="Q27" i="5"/>
  <c r="P27" i="5"/>
  <c r="O27" i="5"/>
  <c r="N27" i="5"/>
  <c r="AE26" i="5"/>
  <c r="W26" i="5"/>
  <c r="T26" i="5"/>
  <c r="S26" i="5"/>
  <c r="R26" i="5"/>
  <c r="Q26" i="5"/>
  <c r="P26" i="5"/>
  <c r="O26" i="5"/>
  <c r="N26" i="5"/>
  <c r="AE25" i="5"/>
  <c r="W25" i="5"/>
  <c r="T25" i="5"/>
  <c r="S25" i="5"/>
  <c r="R25" i="5"/>
  <c r="Q25" i="5"/>
  <c r="P25" i="5"/>
  <c r="O25" i="5"/>
  <c r="N25" i="5"/>
  <c r="AE24" i="5"/>
  <c r="W24" i="5"/>
  <c r="T24" i="5"/>
  <c r="S24" i="5"/>
  <c r="R24" i="5"/>
  <c r="Q24" i="5"/>
  <c r="P24" i="5"/>
  <c r="O24" i="5"/>
  <c r="N24" i="5"/>
  <c r="AE23" i="5"/>
  <c r="W23" i="5"/>
  <c r="T23" i="5"/>
  <c r="S23" i="5"/>
  <c r="R23" i="5"/>
  <c r="Q23" i="5"/>
  <c r="P23" i="5"/>
  <c r="O23" i="5"/>
  <c r="N23" i="5"/>
  <c r="AE22" i="5"/>
  <c r="W22" i="5"/>
  <c r="T22" i="5"/>
  <c r="S22" i="5"/>
  <c r="R22" i="5"/>
  <c r="Q22" i="5"/>
  <c r="P22" i="5"/>
  <c r="O22" i="5"/>
  <c r="N22" i="5"/>
  <c r="AE21" i="5"/>
  <c r="W21" i="5"/>
  <c r="T21" i="5"/>
  <c r="S21" i="5"/>
  <c r="R21" i="5"/>
  <c r="Q21" i="5"/>
  <c r="P21" i="5"/>
  <c r="O21" i="5"/>
  <c r="N21" i="5"/>
  <c r="AE20" i="5"/>
  <c r="W20" i="5"/>
  <c r="T20" i="5"/>
  <c r="S20" i="5"/>
  <c r="R20" i="5"/>
  <c r="Q20" i="5"/>
  <c r="P20" i="5"/>
  <c r="O20" i="5"/>
  <c r="N20" i="5"/>
  <c r="BT19" i="5"/>
  <c r="BS19" i="5"/>
  <c r="BR19" i="5"/>
  <c r="BC19" i="5"/>
  <c r="BB19" i="5"/>
  <c r="BA19" i="5"/>
  <c r="AE19" i="5"/>
  <c r="W19" i="5"/>
  <c r="T19" i="5"/>
  <c r="S19" i="5"/>
  <c r="R19" i="5"/>
  <c r="Q19" i="5"/>
  <c r="P19" i="5"/>
  <c r="O19" i="5"/>
  <c r="N19" i="5"/>
  <c r="BT18" i="5"/>
  <c r="BS18" i="5"/>
  <c r="BR18" i="5"/>
  <c r="BC18" i="5"/>
  <c r="BB18" i="5"/>
  <c r="BA18" i="5"/>
  <c r="AE18" i="5"/>
  <c r="W18" i="5"/>
  <c r="T18" i="5"/>
  <c r="S18" i="5"/>
  <c r="R18" i="5"/>
  <c r="Q18" i="5"/>
  <c r="P18" i="5"/>
  <c r="O18" i="5"/>
  <c r="N18" i="5"/>
  <c r="BT17" i="5"/>
  <c r="BS17" i="5"/>
  <c r="BR17" i="5"/>
  <c r="BC17" i="5"/>
  <c r="BB17" i="5"/>
  <c r="BA17" i="5"/>
  <c r="AE17" i="5"/>
  <c r="W17" i="5"/>
  <c r="T17" i="5"/>
  <c r="S17" i="5"/>
  <c r="R17" i="5"/>
  <c r="Q17" i="5"/>
  <c r="P17" i="5"/>
  <c r="O17" i="5"/>
  <c r="N17" i="5"/>
  <c r="BT16" i="5"/>
  <c r="BS16" i="5"/>
  <c r="BR16" i="5"/>
  <c r="BC16" i="5"/>
  <c r="BB16" i="5"/>
  <c r="BA16" i="5"/>
  <c r="AE16" i="5"/>
  <c r="W16" i="5"/>
  <c r="T16" i="5"/>
  <c r="S16" i="5"/>
  <c r="R16" i="5"/>
  <c r="Q16" i="5"/>
  <c r="P16" i="5"/>
  <c r="O16" i="5"/>
  <c r="N16" i="5"/>
  <c r="BT15" i="5"/>
  <c r="BS15" i="5"/>
  <c r="BR15" i="5"/>
  <c r="BC15" i="5"/>
  <c r="BB15" i="5"/>
  <c r="BA15" i="5"/>
  <c r="AE15" i="5"/>
  <c r="W15" i="5"/>
  <c r="T15" i="5"/>
  <c r="S15" i="5"/>
  <c r="R15" i="5"/>
  <c r="Q15" i="5"/>
  <c r="P15" i="5"/>
  <c r="O15" i="5"/>
  <c r="N15" i="5"/>
  <c r="BT14" i="5"/>
  <c r="BS14" i="5"/>
  <c r="BR14" i="5"/>
  <c r="BC14" i="5"/>
  <c r="BB14" i="5"/>
  <c r="BA14" i="5"/>
  <c r="AE14" i="5"/>
  <c r="W14" i="5"/>
  <c r="T14" i="5"/>
  <c r="S14" i="5"/>
  <c r="R14" i="5"/>
  <c r="Q14" i="5"/>
  <c r="P14" i="5"/>
  <c r="O14" i="5"/>
  <c r="N14" i="5"/>
  <c r="BT13" i="5"/>
  <c r="BS13" i="5"/>
  <c r="BR13" i="5"/>
  <c r="BC13" i="5"/>
  <c r="BB13" i="5"/>
  <c r="BA13" i="5"/>
  <c r="AE13" i="5"/>
  <c r="W13" i="5"/>
  <c r="T13" i="5"/>
  <c r="S13" i="5"/>
  <c r="R13" i="5"/>
  <c r="Q13" i="5"/>
  <c r="P13" i="5"/>
  <c r="O13" i="5"/>
  <c r="N13" i="5"/>
  <c r="BT12" i="5"/>
  <c r="BS12" i="5"/>
  <c r="BR12" i="5"/>
  <c r="BC12" i="5"/>
  <c r="BB12" i="5"/>
  <c r="BA12" i="5"/>
  <c r="AE12" i="5"/>
  <c r="W12" i="5"/>
  <c r="T12" i="5"/>
  <c r="S12" i="5"/>
  <c r="R12" i="5"/>
  <c r="Q12" i="5"/>
  <c r="P12" i="5"/>
  <c r="O12" i="5"/>
  <c r="N12" i="5"/>
  <c r="BT11" i="5"/>
  <c r="BS11" i="5"/>
  <c r="BR11" i="5"/>
  <c r="BC11" i="5"/>
  <c r="BB11" i="5"/>
  <c r="BA11" i="5"/>
  <c r="AE11" i="5"/>
  <c r="W11" i="5"/>
  <c r="T11" i="5"/>
  <c r="S11" i="5"/>
  <c r="R11" i="5"/>
  <c r="Q11" i="5"/>
  <c r="P11" i="5"/>
  <c r="O11" i="5"/>
  <c r="N11" i="5"/>
  <c r="BT10" i="5"/>
  <c r="BS10" i="5"/>
  <c r="BR10" i="5"/>
  <c r="BC10" i="5"/>
  <c r="BB10" i="5"/>
  <c r="BA10" i="5"/>
  <c r="AE10" i="5"/>
  <c r="W10" i="5"/>
  <c r="T10" i="5"/>
  <c r="S10" i="5"/>
  <c r="R10" i="5"/>
  <c r="Q10" i="5"/>
  <c r="P10" i="5"/>
  <c r="O10" i="5"/>
  <c r="N10" i="5"/>
  <c r="BT9" i="5"/>
  <c r="BS9" i="5"/>
  <c r="BR9" i="5"/>
  <c r="BC9" i="5"/>
  <c r="BB9" i="5"/>
  <c r="BA9" i="5"/>
  <c r="AE9" i="5"/>
  <c r="W9" i="5"/>
  <c r="T9" i="5"/>
  <c r="S9" i="5"/>
  <c r="R9" i="5"/>
  <c r="Q9" i="5"/>
  <c r="P9" i="5"/>
  <c r="O9" i="5"/>
  <c r="N9" i="5"/>
  <c r="BT8" i="5"/>
  <c r="BS8" i="5"/>
  <c r="BR8" i="5"/>
  <c r="BC8" i="5"/>
  <c r="BB8" i="5"/>
  <c r="BA8" i="5"/>
  <c r="AE8" i="5"/>
  <c r="W8" i="5"/>
  <c r="T8" i="5"/>
  <c r="S8" i="5"/>
  <c r="R8" i="5"/>
  <c r="Q8" i="5"/>
  <c r="P8" i="5"/>
  <c r="O8" i="5"/>
  <c r="N8" i="5"/>
  <c r="BT7" i="5"/>
  <c r="BS7" i="5"/>
  <c r="BR7" i="5"/>
  <c r="BC7" i="5"/>
  <c r="BB7" i="5"/>
  <c r="BA7" i="5"/>
  <c r="AE7" i="5"/>
  <c r="W7" i="5"/>
  <c r="T7" i="5"/>
  <c r="S7" i="5"/>
  <c r="R7" i="5"/>
  <c r="Q7" i="5"/>
  <c r="P7" i="5"/>
  <c r="O7" i="5"/>
  <c r="N7" i="5"/>
  <c r="BT6" i="5"/>
  <c r="BS6" i="5"/>
  <c r="BR6" i="5"/>
  <c r="BC6" i="5"/>
  <c r="BB6" i="5"/>
  <c r="BA6" i="5"/>
  <c r="AE6" i="5"/>
  <c r="W6" i="5"/>
  <c r="T6" i="5"/>
  <c r="S6" i="5"/>
  <c r="R6" i="5"/>
  <c r="Q6" i="5"/>
  <c r="P6" i="5"/>
  <c r="O6" i="5"/>
  <c r="N6" i="5"/>
  <c r="BT19" i="4"/>
  <c r="BS19" i="4"/>
  <c r="BR19" i="4"/>
  <c r="BT18" i="4"/>
  <c r="BS18" i="4"/>
  <c r="BR18" i="4"/>
  <c r="BT17" i="4"/>
  <c r="BS17" i="4"/>
  <c r="BR17" i="4"/>
  <c r="BT16" i="4"/>
  <c r="BS16" i="4"/>
  <c r="BR16" i="4"/>
  <c r="BT15" i="4"/>
  <c r="BS15" i="4"/>
  <c r="BR15" i="4"/>
  <c r="BT14" i="4"/>
  <c r="BS14" i="4"/>
  <c r="BR14" i="4"/>
  <c r="BT13" i="4"/>
  <c r="BS13" i="4"/>
  <c r="BR13" i="4"/>
  <c r="BT12" i="4"/>
  <c r="BS12" i="4"/>
  <c r="BR12" i="4"/>
  <c r="BT11" i="4"/>
  <c r="BS11" i="4"/>
  <c r="BR11" i="4"/>
  <c r="BT10" i="4"/>
  <c r="BS10" i="4"/>
  <c r="BR10" i="4"/>
  <c r="BT9" i="4"/>
  <c r="BS9" i="4"/>
  <c r="BR9" i="4"/>
  <c r="BT8" i="4"/>
  <c r="BS8" i="4"/>
  <c r="BR8" i="4"/>
  <c r="BT7" i="4"/>
  <c r="BS7" i="4"/>
  <c r="BR7" i="4"/>
  <c r="BT6" i="4"/>
  <c r="BS6" i="4"/>
  <c r="BR6" i="4"/>
  <c r="W137" i="4"/>
  <c r="W136" i="4"/>
  <c r="W135" i="4"/>
  <c r="W134" i="4"/>
  <c r="W133" i="4"/>
  <c r="W132" i="4"/>
  <c r="W131" i="4"/>
  <c r="W130" i="4"/>
  <c r="W129" i="4"/>
  <c r="W128" i="4"/>
  <c r="W127" i="4"/>
  <c r="W126" i="4"/>
  <c r="W125" i="4"/>
  <c r="W124" i="4"/>
  <c r="W123" i="4"/>
  <c r="W122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BU9" i="4" l="1"/>
  <c r="BU13" i="4"/>
  <c r="BU17" i="4"/>
  <c r="BU8" i="4"/>
  <c r="BU12" i="4"/>
  <c r="BU16" i="4"/>
  <c r="BU7" i="4"/>
  <c r="BU11" i="4"/>
  <c r="BU15" i="4"/>
  <c r="BU19" i="4"/>
  <c r="BU10" i="4"/>
  <c r="BU14" i="4"/>
  <c r="BU18" i="4"/>
  <c r="BU18" i="5"/>
  <c r="BU10" i="5"/>
  <c r="BU14" i="5"/>
  <c r="BU9" i="5"/>
  <c r="BU13" i="5"/>
  <c r="BU17" i="5"/>
  <c r="BU12" i="5"/>
  <c r="BU16" i="5"/>
  <c r="BU8" i="5"/>
  <c r="BU7" i="5"/>
  <c r="BU11" i="5"/>
  <c r="BU15" i="5"/>
  <c r="BU19" i="5"/>
  <c r="U9" i="5"/>
  <c r="V9" i="5" s="1"/>
  <c r="U13" i="5"/>
  <c r="V13" i="5" s="1"/>
  <c r="X13" i="5" s="1"/>
  <c r="Z13" i="5" s="1"/>
  <c r="AA13" i="5" s="1"/>
  <c r="U17" i="5"/>
  <c r="AC17" i="5" s="1"/>
  <c r="AD17" i="5" s="1"/>
  <c r="U23" i="5"/>
  <c r="V23" i="5" s="1"/>
  <c r="X23" i="5" s="1"/>
  <c r="Z23" i="5" s="1"/>
  <c r="AA23" i="5" s="1"/>
  <c r="U27" i="5"/>
  <c r="V27" i="5" s="1"/>
  <c r="U31" i="5"/>
  <c r="AC31" i="5" s="1"/>
  <c r="AD31" i="5" s="1"/>
  <c r="U35" i="5"/>
  <c r="AC35" i="5" s="1"/>
  <c r="AD35" i="5" s="1"/>
  <c r="U39" i="5"/>
  <c r="V39" i="5" s="1"/>
  <c r="U43" i="5"/>
  <c r="X43" i="5" s="1"/>
  <c r="Z43" i="5" s="1"/>
  <c r="AA43" i="5" s="1"/>
  <c r="U47" i="5"/>
  <c r="V47" i="5" s="1"/>
  <c r="U51" i="5"/>
  <c r="AC51" i="5" s="1"/>
  <c r="AD51" i="5" s="1"/>
  <c r="U55" i="5"/>
  <c r="U59" i="5"/>
  <c r="V59" i="5" s="1"/>
  <c r="X59" i="5" s="1"/>
  <c r="Z59" i="5" s="1"/>
  <c r="AA59" i="5" s="1"/>
  <c r="U63" i="5"/>
  <c r="V63" i="5" s="1"/>
  <c r="X63" i="5" s="1"/>
  <c r="Z63" i="5" s="1"/>
  <c r="AA63" i="5" s="1"/>
  <c r="U67" i="5"/>
  <c r="V67" i="5" s="1"/>
  <c r="U71" i="5"/>
  <c r="V71" i="5" s="1"/>
  <c r="X71" i="5" s="1"/>
  <c r="Z71" i="5" s="1"/>
  <c r="AA71" i="5" s="1"/>
  <c r="U75" i="5"/>
  <c r="V75" i="5" s="1"/>
  <c r="X75" i="5" s="1"/>
  <c r="Z75" i="5" s="1"/>
  <c r="AA75" i="5" s="1"/>
  <c r="U79" i="5"/>
  <c r="AC79" i="5" s="1"/>
  <c r="AD79" i="5" s="1"/>
  <c r="U111" i="5"/>
  <c r="V111" i="5" s="1"/>
  <c r="U115" i="5"/>
  <c r="V115" i="5" s="1"/>
  <c r="X115" i="5" s="1"/>
  <c r="Z115" i="5" s="1"/>
  <c r="AA115" i="5" s="1"/>
  <c r="U119" i="5"/>
  <c r="V119" i="5" s="1"/>
  <c r="X119" i="5" s="1"/>
  <c r="Z119" i="5" s="1"/>
  <c r="AA119" i="5" s="1"/>
  <c r="U123" i="5"/>
  <c r="AC123" i="5" s="1"/>
  <c r="AD123" i="5" s="1"/>
  <c r="U127" i="5"/>
  <c r="X127" i="5" s="1"/>
  <c r="Z127" i="5" s="1"/>
  <c r="AA127" i="5" s="1"/>
  <c r="U131" i="5"/>
  <c r="V131" i="5" s="1"/>
  <c r="U135" i="5"/>
  <c r="X135" i="5" s="1"/>
  <c r="Z135" i="5" s="1"/>
  <c r="AA135" i="5" s="1"/>
  <c r="U8" i="5"/>
  <c r="V8" i="5" s="1"/>
  <c r="X8" i="5" s="1"/>
  <c r="Z8" i="5" s="1"/>
  <c r="AA8" i="5" s="1"/>
  <c r="U12" i="5"/>
  <c r="V12" i="5" s="1"/>
  <c r="X12" i="5" s="1"/>
  <c r="Z12" i="5" s="1"/>
  <c r="AA12" i="5" s="1"/>
  <c r="U16" i="5"/>
  <c r="X16" i="5" s="1"/>
  <c r="Z16" i="5" s="1"/>
  <c r="AA16" i="5" s="1"/>
  <c r="U20" i="5"/>
  <c r="AC20" i="5" s="1"/>
  <c r="AD20" i="5" s="1"/>
  <c r="U24" i="5"/>
  <c r="X24" i="5" s="1"/>
  <c r="Z24" i="5" s="1"/>
  <c r="AA24" i="5" s="1"/>
  <c r="U28" i="5"/>
  <c r="V28" i="5" s="1"/>
  <c r="U32" i="5"/>
  <c r="V32" i="5" s="1"/>
  <c r="U36" i="5"/>
  <c r="AC36" i="5" s="1"/>
  <c r="AD36" i="5" s="1"/>
  <c r="U40" i="5"/>
  <c r="V40" i="5" s="1"/>
  <c r="U44" i="5"/>
  <c r="V44" i="5" s="1"/>
  <c r="U48" i="5"/>
  <c r="AC48" i="5" s="1"/>
  <c r="AD48" i="5" s="1"/>
  <c r="U52" i="5"/>
  <c r="AC52" i="5" s="1"/>
  <c r="AD52" i="5" s="1"/>
  <c r="U56" i="5"/>
  <c r="V56" i="5" s="1"/>
  <c r="X56" i="5" s="1"/>
  <c r="Z56" i="5" s="1"/>
  <c r="AA56" i="5" s="1"/>
  <c r="U60" i="5"/>
  <c r="V60" i="5" s="1"/>
  <c r="X60" i="5" s="1"/>
  <c r="Z60" i="5" s="1"/>
  <c r="AA60" i="5" s="1"/>
  <c r="U64" i="5"/>
  <c r="AC64" i="5" s="1"/>
  <c r="AD64" i="5" s="1"/>
  <c r="U68" i="5"/>
  <c r="AC68" i="5" s="1"/>
  <c r="AD68" i="5" s="1"/>
  <c r="U72" i="5"/>
  <c r="V72" i="5" s="1"/>
  <c r="U76" i="5"/>
  <c r="U80" i="5"/>
  <c r="V80" i="5" s="1"/>
  <c r="X80" i="5" s="1"/>
  <c r="Z80" i="5" s="1"/>
  <c r="AA80" i="5" s="1"/>
  <c r="U84" i="5"/>
  <c r="V84" i="5" s="1"/>
  <c r="X84" i="5" s="1"/>
  <c r="Z84" i="5" s="1"/>
  <c r="AA84" i="5" s="1"/>
  <c r="U88" i="5"/>
  <c r="AC88" i="5" s="1"/>
  <c r="AD88" i="5" s="1"/>
  <c r="U92" i="5"/>
  <c r="V92" i="5" s="1"/>
  <c r="U96" i="5"/>
  <c r="AC96" i="5" s="1"/>
  <c r="AD96" i="5" s="1"/>
  <c r="U100" i="5"/>
  <c r="V100" i="5" s="1"/>
  <c r="U104" i="5"/>
  <c r="AC104" i="5" s="1"/>
  <c r="AD104" i="5" s="1"/>
  <c r="U7" i="5"/>
  <c r="V7" i="5" s="1"/>
  <c r="X7" i="5" s="1"/>
  <c r="Z7" i="5" s="1"/>
  <c r="AA7" i="5" s="1"/>
  <c r="U11" i="5"/>
  <c r="V11" i="5" s="1"/>
  <c r="X11" i="5" s="1"/>
  <c r="Z11" i="5" s="1"/>
  <c r="AA11" i="5" s="1"/>
  <c r="U15" i="5"/>
  <c r="V15" i="5" s="1"/>
  <c r="U19" i="5"/>
  <c r="AC19" i="5" s="1"/>
  <c r="AD19" i="5" s="1"/>
  <c r="U21" i="5"/>
  <c r="AC21" i="5" s="1"/>
  <c r="AD21" i="5" s="1"/>
  <c r="U25" i="5"/>
  <c r="V25" i="5" s="1"/>
  <c r="U29" i="5"/>
  <c r="V29" i="5" s="1"/>
  <c r="X29" i="5" s="1"/>
  <c r="Z29" i="5" s="1"/>
  <c r="AA29" i="5" s="1"/>
  <c r="U33" i="5"/>
  <c r="AC33" i="5" s="1"/>
  <c r="AD33" i="5" s="1"/>
  <c r="U37" i="5"/>
  <c r="V37" i="5" s="1"/>
  <c r="X37" i="5" s="1"/>
  <c r="Z37" i="5" s="1"/>
  <c r="AA37" i="5" s="1"/>
  <c r="U41" i="5"/>
  <c r="V41" i="5" s="1"/>
  <c r="X41" i="5" s="1"/>
  <c r="Z41" i="5" s="1"/>
  <c r="AA41" i="5" s="1"/>
  <c r="U45" i="5"/>
  <c r="U49" i="5"/>
  <c r="AC49" i="5" s="1"/>
  <c r="AD49" i="5" s="1"/>
  <c r="U53" i="5"/>
  <c r="X53" i="5" s="1"/>
  <c r="Z53" i="5" s="1"/>
  <c r="AA53" i="5" s="1"/>
  <c r="U57" i="5"/>
  <c r="V57" i="5" s="1"/>
  <c r="X57" i="5" s="1"/>
  <c r="Z57" i="5" s="1"/>
  <c r="AA57" i="5" s="1"/>
  <c r="U61" i="5"/>
  <c r="V61" i="5" s="1"/>
  <c r="U65" i="5"/>
  <c r="AC65" i="5" s="1"/>
  <c r="AD65" i="5" s="1"/>
  <c r="U69" i="5"/>
  <c r="V69" i="5" s="1"/>
  <c r="X69" i="5" s="1"/>
  <c r="Z69" i="5" s="1"/>
  <c r="AA69" i="5" s="1"/>
  <c r="U73" i="5"/>
  <c r="V73" i="5" s="1"/>
  <c r="U77" i="5"/>
  <c r="V77" i="5" s="1"/>
  <c r="X77" i="5" s="1"/>
  <c r="Z77" i="5" s="1"/>
  <c r="AA77" i="5" s="1"/>
  <c r="U6" i="5"/>
  <c r="AC6" i="5" s="1"/>
  <c r="AD6" i="5" s="1"/>
  <c r="BU6" i="5"/>
  <c r="BD7" i="5"/>
  <c r="U10" i="5"/>
  <c r="AC10" i="5" s="1"/>
  <c r="AD10" i="5" s="1"/>
  <c r="BD11" i="5"/>
  <c r="U14" i="5"/>
  <c r="AC14" i="5" s="1"/>
  <c r="AD14" i="5" s="1"/>
  <c r="BD15" i="5"/>
  <c r="U18" i="5"/>
  <c r="AC18" i="5" s="1"/>
  <c r="AD18" i="5" s="1"/>
  <c r="BD19" i="5"/>
  <c r="U22" i="5"/>
  <c r="U26" i="5"/>
  <c r="V26" i="5" s="1"/>
  <c r="X26" i="5" s="1"/>
  <c r="Z26" i="5" s="1"/>
  <c r="AA26" i="5" s="1"/>
  <c r="U30" i="5"/>
  <c r="AC30" i="5" s="1"/>
  <c r="AD30" i="5" s="1"/>
  <c r="U34" i="5"/>
  <c r="V34" i="5" s="1"/>
  <c r="U38" i="5"/>
  <c r="V38" i="5" s="1"/>
  <c r="U42" i="5"/>
  <c r="V42" i="5" s="1"/>
  <c r="X42" i="5" s="1"/>
  <c r="Z42" i="5" s="1"/>
  <c r="AA42" i="5" s="1"/>
  <c r="U46" i="5"/>
  <c r="V46" i="5" s="1"/>
  <c r="U50" i="5"/>
  <c r="V50" i="5" s="1"/>
  <c r="X50" i="5" s="1"/>
  <c r="Z50" i="5" s="1"/>
  <c r="AA50" i="5" s="1"/>
  <c r="U54" i="5"/>
  <c r="V54" i="5" s="1"/>
  <c r="X54" i="5" s="1"/>
  <c r="Z54" i="5" s="1"/>
  <c r="AA54" i="5" s="1"/>
  <c r="U58" i="5"/>
  <c r="AC58" i="5" s="1"/>
  <c r="AD58" i="5" s="1"/>
  <c r="U62" i="5"/>
  <c r="AC62" i="5" s="1"/>
  <c r="AD62" i="5" s="1"/>
  <c r="U66" i="5"/>
  <c r="AC66" i="5" s="1"/>
  <c r="AD66" i="5" s="1"/>
  <c r="U70" i="5"/>
  <c r="V70" i="5" s="1"/>
  <c r="U74" i="5"/>
  <c r="AC74" i="5" s="1"/>
  <c r="AD74" i="5" s="1"/>
  <c r="U78" i="5"/>
  <c r="V78" i="5" s="1"/>
  <c r="X78" i="5" s="1"/>
  <c r="Z78" i="5" s="1"/>
  <c r="AA78" i="5" s="1"/>
  <c r="U82" i="5"/>
  <c r="V82" i="5" s="1"/>
  <c r="X82" i="5" s="1"/>
  <c r="Z82" i="5" s="1"/>
  <c r="AA82" i="5" s="1"/>
  <c r="BD8" i="5"/>
  <c r="BD12" i="5"/>
  <c r="BD16" i="5"/>
  <c r="U81" i="5"/>
  <c r="U85" i="5"/>
  <c r="U89" i="5"/>
  <c r="X89" i="5" s="1"/>
  <c r="Z89" i="5" s="1"/>
  <c r="AA89" i="5" s="1"/>
  <c r="U93" i="5"/>
  <c r="U97" i="5"/>
  <c r="U101" i="5"/>
  <c r="U105" i="5"/>
  <c r="U108" i="5"/>
  <c r="X108" i="5" s="1"/>
  <c r="Z108" i="5" s="1"/>
  <c r="AA108" i="5" s="1"/>
  <c r="U112" i="5"/>
  <c r="X112" i="5" s="1"/>
  <c r="Z112" i="5" s="1"/>
  <c r="AA112" i="5" s="1"/>
  <c r="U116" i="5"/>
  <c r="U120" i="5"/>
  <c r="X120" i="5" s="1"/>
  <c r="Z120" i="5" s="1"/>
  <c r="AA120" i="5" s="1"/>
  <c r="U124" i="5"/>
  <c r="U128" i="5"/>
  <c r="U132" i="5"/>
  <c r="U136" i="5"/>
  <c r="U86" i="5"/>
  <c r="U90" i="5"/>
  <c r="U94" i="5"/>
  <c r="U98" i="5"/>
  <c r="X98" i="5" s="1"/>
  <c r="Z98" i="5" s="1"/>
  <c r="AA98" i="5" s="1"/>
  <c r="U102" i="5"/>
  <c r="X102" i="5" s="1"/>
  <c r="Z102" i="5" s="1"/>
  <c r="AA102" i="5" s="1"/>
  <c r="U106" i="5"/>
  <c r="U109" i="5"/>
  <c r="U113" i="5"/>
  <c r="U117" i="5"/>
  <c r="X117" i="5" s="1"/>
  <c r="Z117" i="5" s="1"/>
  <c r="AA117" i="5" s="1"/>
  <c r="U121" i="5"/>
  <c r="X121" i="5" s="1"/>
  <c r="Z121" i="5" s="1"/>
  <c r="AA121" i="5" s="1"/>
  <c r="U125" i="5"/>
  <c r="X125" i="5" s="1"/>
  <c r="Z125" i="5" s="1"/>
  <c r="AA125" i="5" s="1"/>
  <c r="U129" i="5"/>
  <c r="U133" i="5"/>
  <c r="U137" i="5"/>
  <c r="BD6" i="5"/>
  <c r="BD10" i="5"/>
  <c r="BD14" i="5"/>
  <c r="BD18" i="5"/>
  <c r="U83" i="5"/>
  <c r="U87" i="5"/>
  <c r="U91" i="5"/>
  <c r="U95" i="5"/>
  <c r="U99" i="5"/>
  <c r="U103" i="5"/>
  <c r="U107" i="5"/>
  <c r="U110" i="5"/>
  <c r="X110" i="5" s="1"/>
  <c r="Z110" i="5" s="1"/>
  <c r="AA110" i="5" s="1"/>
  <c r="U114" i="5"/>
  <c r="X114" i="5" s="1"/>
  <c r="Z114" i="5" s="1"/>
  <c r="AA114" i="5" s="1"/>
  <c r="U118" i="5"/>
  <c r="X118" i="5" s="1"/>
  <c r="Z118" i="5" s="1"/>
  <c r="AA118" i="5" s="1"/>
  <c r="U122" i="5"/>
  <c r="U126" i="5"/>
  <c r="X126" i="5" s="1"/>
  <c r="Z126" i="5" s="1"/>
  <c r="AA126" i="5" s="1"/>
  <c r="U130" i="5"/>
  <c r="X130" i="5" s="1"/>
  <c r="Z130" i="5" s="1"/>
  <c r="AA130" i="5" s="1"/>
  <c r="U134" i="5"/>
  <c r="BD9" i="5"/>
  <c r="BD13" i="5"/>
  <c r="BD17" i="5"/>
  <c r="BU6" i="4"/>
  <c r="BC19" i="4"/>
  <c r="BB19" i="4"/>
  <c r="BA19" i="4"/>
  <c r="BC18" i="4"/>
  <c r="BB18" i="4"/>
  <c r="BA18" i="4"/>
  <c r="BC17" i="4"/>
  <c r="BB17" i="4"/>
  <c r="BA17" i="4"/>
  <c r="BC16" i="4"/>
  <c r="BB16" i="4"/>
  <c r="BA16" i="4"/>
  <c r="BC15" i="4"/>
  <c r="BB15" i="4"/>
  <c r="BA15" i="4"/>
  <c r="BC14" i="4"/>
  <c r="BB14" i="4"/>
  <c r="BA14" i="4"/>
  <c r="BC13" i="4"/>
  <c r="BB13" i="4"/>
  <c r="BA13" i="4"/>
  <c r="BC12" i="4"/>
  <c r="BB12" i="4"/>
  <c r="BA12" i="4"/>
  <c r="BC11" i="4"/>
  <c r="BB11" i="4"/>
  <c r="BA11" i="4"/>
  <c r="BC10" i="4"/>
  <c r="BB10" i="4"/>
  <c r="BA10" i="4"/>
  <c r="BC9" i="4"/>
  <c r="BB9" i="4"/>
  <c r="BA9" i="4"/>
  <c r="BC8" i="4"/>
  <c r="BB8" i="4"/>
  <c r="BA8" i="4"/>
  <c r="BC7" i="4"/>
  <c r="BB7" i="4"/>
  <c r="BA7" i="4"/>
  <c r="BC6" i="4"/>
  <c r="BB6" i="4"/>
  <c r="BA6" i="4"/>
  <c r="AE137" i="4"/>
  <c r="AE136" i="4"/>
  <c r="AE135" i="4"/>
  <c r="AE134" i="4"/>
  <c r="AE133" i="4"/>
  <c r="AE132" i="4"/>
  <c r="AE131" i="4"/>
  <c r="AE130" i="4"/>
  <c r="AE129" i="4"/>
  <c r="AE128" i="4"/>
  <c r="AE127" i="4"/>
  <c r="AE126" i="4"/>
  <c r="AE125" i="4"/>
  <c r="AE124" i="4"/>
  <c r="AE123" i="4"/>
  <c r="AE122" i="4"/>
  <c r="AE121" i="4"/>
  <c r="AE120" i="4"/>
  <c r="AE119" i="4"/>
  <c r="AE118" i="4"/>
  <c r="AE117" i="4"/>
  <c r="AE116" i="4"/>
  <c r="AE115" i="4"/>
  <c r="AE114" i="4"/>
  <c r="AE113" i="4"/>
  <c r="AE112" i="4"/>
  <c r="AE111" i="4"/>
  <c r="AE110" i="4"/>
  <c r="AE109" i="4"/>
  <c r="AE108" i="4"/>
  <c r="AE107" i="4"/>
  <c r="AE106" i="4"/>
  <c r="AE105" i="4"/>
  <c r="AE104" i="4"/>
  <c r="AE103" i="4"/>
  <c r="AE102" i="4"/>
  <c r="AE101" i="4"/>
  <c r="AE100" i="4"/>
  <c r="AE99" i="4"/>
  <c r="AE98" i="4"/>
  <c r="AE97" i="4"/>
  <c r="AE96" i="4"/>
  <c r="AE95" i="4"/>
  <c r="AE94" i="4"/>
  <c r="AE93" i="4"/>
  <c r="AE92" i="4"/>
  <c r="AE91" i="4"/>
  <c r="AE90" i="4"/>
  <c r="AE89" i="4"/>
  <c r="AE88" i="4"/>
  <c r="AE87" i="4"/>
  <c r="AE86" i="4"/>
  <c r="AE85" i="4"/>
  <c r="AE84" i="4"/>
  <c r="AE83" i="4"/>
  <c r="AE82" i="4"/>
  <c r="AE81" i="4"/>
  <c r="AE80" i="4"/>
  <c r="AE79" i="4"/>
  <c r="AE78" i="4"/>
  <c r="AE77" i="4"/>
  <c r="AE76" i="4"/>
  <c r="AE75" i="4"/>
  <c r="AE74" i="4"/>
  <c r="AE73" i="4"/>
  <c r="AE72" i="4"/>
  <c r="AE71" i="4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Q137" i="4"/>
  <c r="P137" i="4"/>
  <c r="Q136" i="4"/>
  <c r="P136" i="4"/>
  <c r="Q135" i="4"/>
  <c r="P135" i="4"/>
  <c r="Q134" i="4"/>
  <c r="P134" i="4"/>
  <c r="Q133" i="4"/>
  <c r="P133" i="4"/>
  <c r="Q132" i="4"/>
  <c r="P132" i="4"/>
  <c r="Q131" i="4"/>
  <c r="P131" i="4"/>
  <c r="Q130" i="4"/>
  <c r="P130" i="4"/>
  <c r="Q129" i="4"/>
  <c r="P129" i="4"/>
  <c r="Q128" i="4"/>
  <c r="P128" i="4"/>
  <c r="Q127" i="4"/>
  <c r="P127" i="4"/>
  <c r="Q126" i="4"/>
  <c r="P126" i="4"/>
  <c r="Q125" i="4"/>
  <c r="P125" i="4"/>
  <c r="Q124" i="4"/>
  <c r="P124" i="4"/>
  <c r="Q123" i="4"/>
  <c r="P123" i="4"/>
  <c r="Q122" i="4"/>
  <c r="P122" i="4"/>
  <c r="Q121" i="4"/>
  <c r="P121" i="4"/>
  <c r="Q120" i="4"/>
  <c r="P120" i="4"/>
  <c r="Q119" i="4"/>
  <c r="P119" i="4"/>
  <c r="Q118" i="4"/>
  <c r="P118" i="4"/>
  <c r="Q117" i="4"/>
  <c r="P117" i="4"/>
  <c r="Q116" i="4"/>
  <c r="P116" i="4"/>
  <c r="Q115" i="4"/>
  <c r="P115" i="4"/>
  <c r="Q114" i="4"/>
  <c r="P114" i="4"/>
  <c r="Q113" i="4"/>
  <c r="P113" i="4"/>
  <c r="Q112" i="4"/>
  <c r="P112" i="4"/>
  <c r="Q111" i="4"/>
  <c r="P111" i="4"/>
  <c r="Q110" i="4"/>
  <c r="P110" i="4"/>
  <c r="Q109" i="4"/>
  <c r="P109" i="4"/>
  <c r="Q108" i="4"/>
  <c r="P108" i="4"/>
  <c r="Q107" i="4"/>
  <c r="P107" i="4"/>
  <c r="Q106" i="4"/>
  <c r="P106" i="4"/>
  <c r="Q105" i="4"/>
  <c r="P105" i="4"/>
  <c r="Q104" i="4"/>
  <c r="P104" i="4"/>
  <c r="Q103" i="4"/>
  <c r="P103" i="4"/>
  <c r="Q102" i="4"/>
  <c r="P102" i="4"/>
  <c r="Q101" i="4"/>
  <c r="P101" i="4"/>
  <c r="Q100" i="4"/>
  <c r="P100" i="4"/>
  <c r="Q99" i="4"/>
  <c r="P99" i="4"/>
  <c r="Q98" i="4"/>
  <c r="P98" i="4"/>
  <c r="Q97" i="4"/>
  <c r="P97" i="4"/>
  <c r="Q96" i="4"/>
  <c r="P96" i="4"/>
  <c r="Q95" i="4"/>
  <c r="P95" i="4"/>
  <c r="Q94" i="4"/>
  <c r="P94" i="4"/>
  <c r="Q93" i="4"/>
  <c r="P93" i="4"/>
  <c r="Q92" i="4"/>
  <c r="P92" i="4"/>
  <c r="Q91" i="4"/>
  <c r="P91" i="4"/>
  <c r="Q90" i="4"/>
  <c r="P90" i="4"/>
  <c r="Q89" i="4"/>
  <c r="P89" i="4"/>
  <c r="Q88" i="4"/>
  <c r="P88" i="4"/>
  <c r="Q87" i="4"/>
  <c r="P87" i="4"/>
  <c r="Q86" i="4"/>
  <c r="P86" i="4"/>
  <c r="Q85" i="4"/>
  <c r="P85" i="4"/>
  <c r="Q84" i="4"/>
  <c r="P84" i="4"/>
  <c r="Q83" i="4"/>
  <c r="P83" i="4"/>
  <c r="Q82" i="4"/>
  <c r="P82" i="4"/>
  <c r="Q81" i="4"/>
  <c r="P81" i="4"/>
  <c r="Q80" i="4"/>
  <c r="P80" i="4"/>
  <c r="Q79" i="4"/>
  <c r="P79" i="4"/>
  <c r="Q78" i="4"/>
  <c r="P78" i="4"/>
  <c r="Q77" i="4"/>
  <c r="P77" i="4"/>
  <c r="Q76" i="4"/>
  <c r="P76" i="4"/>
  <c r="Q75" i="4"/>
  <c r="P75" i="4"/>
  <c r="Q74" i="4"/>
  <c r="P74" i="4"/>
  <c r="Q73" i="4"/>
  <c r="P73" i="4"/>
  <c r="Q72" i="4"/>
  <c r="P72" i="4"/>
  <c r="Q71" i="4"/>
  <c r="P71" i="4"/>
  <c r="Q70" i="4"/>
  <c r="P70" i="4"/>
  <c r="Q69" i="4"/>
  <c r="P69" i="4"/>
  <c r="Q68" i="4"/>
  <c r="P68" i="4"/>
  <c r="Q67" i="4"/>
  <c r="P67" i="4"/>
  <c r="Q66" i="4"/>
  <c r="P66" i="4"/>
  <c r="Q65" i="4"/>
  <c r="P65" i="4"/>
  <c r="Q64" i="4"/>
  <c r="P64" i="4"/>
  <c r="Q63" i="4"/>
  <c r="P63" i="4"/>
  <c r="Q62" i="4"/>
  <c r="P62" i="4"/>
  <c r="Q61" i="4"/>
  <c r="P61" i="4"/>
  <c r="Q60" i="4"/>
  <c r="P60" i="4"/>
  <c r="Q59" i="4"/>
  <c r="P59" i="4"/>
  <c r="Q58" i="4"/>
  <c r="P58" i="4"/>
  <c r="Q57" i="4"/>
  <c r="P57" i="4"/>
  <c r="Q56" i="4"/>
  <c r="P56" i="4"/>
  <c r="Q55" i="4"/>
  <c r="P55" i="4"/>
  <c r="Q54" i="4"/>
  <c r="P54" i="4"/>
  <c r="Q53" i="4"/>
  <c r="P53" i="4"/>
  <c r="Q52" i="4"/>
  <c r="P52" i="4"/>
  <c r="Q51" i="4"/>
  <c r="P51" i="4"/>
  <c r="Q50" i="4"/>
  <c r="P50" i="4"/>
  <c r="Q49" i="4"/>
  <c r="P49" i="4"/>
  <c r="Q48" i="4"/>
  <c r="P48" i="4"/>
  <c r="Q47" i="4"/>
  <c r="P47" i="4"/>
  <c r="Q46" i="4"/>
  <c r="P46" i="4"/>
  <c r="Q45" i="4"/>
  <c r="P45" i="4"/>
  <c r="Q44" i="4"/>
  <c r="P44" i="4"/>
  <c r="Q43" i="4"/>
  <c r="P43" i="4"/>
  <c r="Q42" i="4"/>
  <c r="P42" i="4"/>
  <c r="Q41" i="4"/>
  <c r="P41" i="4"/>
  <c r="Q40" i="4"/>
  <c r="P40" i="4"/>
  <c r="Q39" i="4"/>
  <c r="P39" i="4"/>
  <c r="Q38" i="4"/>
  <c r="P38" i="4"/>
  <c r="Q37" i="4"/>
  <c r="P37" i="4"/>
  <c r="Q36" i="4"/>
  <c r="P36" i="4"/>
  <c r="Q35" i="4"/>
  <c r="P35" i="4"/>
  <c r="Q34" i="4"/>
  <c r="P34" i="4"/>
  <c r="Q33" i="4"/>
  <c r="P33" i="4"/>
  <c r="Q32" i="4"/>
  <c r="P32" i="4"/>
  <c r="Q31" i="4"/>
  <c r="P31" i="4"/>
  <c r="Q30" i="4"/>
  <c r="P30" i="4"/>
  <c r="Q29" i="4"/>
  <c r="P29" i="4"/>
  <c r="Q28" i="4"/>
  <c r="P28" i="4"/>
  <c r="Q27" i="4"/>
  <c r="P27" i="4"/>
  <c r="Q26" i="4"/>
  <c r="P26" i="4"/>
  <c r="Q25" i="4"/>
  <c r="P25" i="4"/>
  <c r="Q24" i="4"/>
  <c r="P24" i="4"/>
  <c r="Q23" i="4"/>
  <c r="P23" i="4"/>
  <c r="Q22" i="4"/>
  <c r="P22" i="4"/>
  <c r="Q21" i="4"/>
  <c r="P21" i="4"/>
  <c r="Q20" i="4"/>
  <c r="P20" i="4"/>
  <c r="Q19" i="4"/>
  <c r="P19" i="4"/>
  <c r="Q18" i="4"/>
  <c r="P18" i="4"/>
  <c r="Q17" i="4"/>
  <c r="P17" i="4"/>
  <c r="Q16" i="4"/>
  <c r="P16" i="4"/>
  <c r="Q15" i="4"/>
  <c r="P15" i="4"/>
  <c r="Q14" i="4"/>
  <c r="P14" i="4"/>
  <c r="Q13" i="4"/>
  <c r="P13" i="4"/>
  <c r="Q12" i="4"/>
  <c r="P12" i="4"/>
  <c r="Q11" i="4"/>
  <c r="P11" i="4"/>
  <c r="Q10" i="4"/>
  <c r="P10" i="4"/>
  <c r="Q9" i="4"/>
  <c r="P9" i="4"/>
  <c r="Q8" i="4"/>
  <c r="P8" i="4"/>
  <c r="Q7" i="4"/>
  <c r="P7" i="4"/>
  <c r="Q6" i="4"/>
  <c r="P6" i="4"/>
  <c r="S137" i="4"/>
  <c r="R137" i="4"/>
  <c r="S136" i="4"/>
  <c r="R136" i="4"/>
  <c r="S135" i="4"/>
  <c r="R135" i="4"/>
  <c r="S134" i="4"/>
  <c r="R134" i="4"/>
  <c r="S133" i="4"/>
  <c r="R133" i="4"/>
  <c r="S132" i="4"/>
  <c r="R132" i="4"/>
  <c r="S131" i="4"/>
  <c r="R131" i="4"/>
  <c r="S130" i="4"/>
  <c r="R130" i="4"/>
  <c r="S129" i="4"/>
  <c r="R129" i="4"/>
  <c r="S128" i="4"/>
  <c r="R128" i="4"/>
  <c r="S127" i="4"/>
  <c r="R127" i="4"/>
  <c r="S126" i="4"/>
  <c r="R126" i="4"/>
  <c r="S125" i="4"/>
  <c r="R125" i="4"/>
  <c r="S124" i="4"/>
  <c r="R124" i="4"/>
  <c r="S123" i="4"/>
  <c r="R123" i="4"/>
  <c r="S122" i="4"/>
  <c r="R122" i="4"/>
  <c r="S121" i="4"/>
  <c r="R121" i="4"/>
  <c r="S120" i="4"/>
  <c r="R120" i="4"/>
  <c r="S119" i="4"/>
  <c r="R119" i="4"/>
  <c r="S118" i="4"/>
  <c r="R118" i="4"/>
  <c r="S117" i="4"/>
  <c r="R117" i="4"/>
  <c r="S116" i="4"/>
  <c r="R116" i="4"/>
  <c r="S115" i="4"/>
  <c r="R115" i="4"/>
  <c r="S114" i="4"/>
  <c r="R114" i="4"/>
  <c r="S113" i="4"/>
  <c r="R113" i="4"/>
  <c r="S112" i="4"/>
  <c r="R112" i="4"/>
  <c r="S111" i="4"/>
  <c r="R111" i="4"/>
  <c r="S110" i="4"/>
  <c r="R110" i="4"/>
  <c r="S109" i="4"/>
  <c r="R109" i="4"/>
  <c r="S108" i="4"/>
  <c r="R108" i="4"/>
  <c r="S107" i="4"/>
  <c r="R107" i="4"/>
  <c r="S106" i="4"/>
  <c r="R106" i="4"/>
  <c r="S105" i="4"/>
  <c r="R105" i="4"/>
  <c r="S104" i="4"/>
  <c r="R104" i="4"/>
  <c r="S103" i="4"/>
  <c r="R103" i="4"/>
  <c r="S102" i="4"/>
  <c r="R102" i="4"/>
  <c r="S101" i="4"/>
  <c r="R101" i="4"/>
  <c r="S100" i="4"/>
  <c r="R100" i="4"/>
  <c r="S99" i="4"/>
  <c r="R99" i="4"/>
  <c r="S98" i="4"/>
  <c r="R98" i="4"/>
  <c r="S97" i="4"/>
  <c r="R97" i="4"/>
  <c r="S96" i="4"/>
  <c r="R96" i="4"/>
  <c r="S95" i="4"/>
  <c r="R95" i="4"/>
  <c r="S94" i="4"/>
  <c r="R94" i="4"/>
  <c r="S93" i="4"/>
  <c r="R93" i="4"/>
  <c r="S92" i="4"/>
  <c r="R92" i="4"/>
  <c r="S91" i="4"/>
  <c r="R91" i="4"/>
  <c r="S90" i="4"/>
  <c r="R90" i="4"/>
  <c r="S89" i="4"/>
  <c r="R89" i="4"/>
  <c r="S88" i="4"/>
  <c r="R88" i="4"/>
  <c r="S87" i="4"/>
  <c r="R87" i="4"/>
  <c r="S86" i="4"/>
  <c r="R86" i="4"/>
  <c r="S85" i="4"/>
  <c r="R85" i="4"/>
  <c r="S84" i="4"/>
  <c r="R84" i="4"/>
  <c r="S83" i="4"/>
  <c r="R83" i="4"/>
  <c r="S82" i="4"/>
  <c r="R82" i="4"/>
  <c r="S81" i="4"/>
  <c r="R81" i="4"/>
  <c r="S80" i="4"/>
  <c r="R80" i="4"/>
  <c r="S79" i="4"/>
  <c r="R79" i="4"/>
  <c r="S78" i="4"/>
  <c r="R78" i="4"/>
  <c r="S77" i="4"/>
  <c r="R77" i="4"/>
  <c r="S76" i="4"/>
  <c r="R76" i="4"/>
  <c r="S75" i="4"/>
  <c r="R75" i="4"/>
  <c r="S74" i="4"/>
  <c r="R74" i="4"/>
  <c r="S73" i="4"/>
  <c r="R73" i="4"/>
  <c r="S72" i="4"/>
  <c r="R72" i="4"/>
  <c r="S71" i="4"/>
  <c r="R71" i="4"/>
  <c r="S70" i="4"/>
  <c r="R70" i="4"/>
  <c r="S69" i="4"/>
  <c r="R69" i="4"/>
  <c r="S68" i="4"/>
  <c r="R68" i="4"/>
  <c r="S67" i="4"/>
  <c r="R67" i="4"/>
  <c r="S66" i="4"/>
  <c r="R66" i="4"/>
  <c r="S65" i="4"/>
  <c r="R65" i="4"/>
  <c r="S64" i="4"/>
  <c r="R64" i="4"/>
  <c r="S63" i="4"/>
  <c r="R63" i="4"/>
  <c r="S62" i="4"/>
  <c r="R62" i="4"/>
  <c r="S61" i="4"/>
  <c r="R61" i="4"/>
  <c r="S60" i="4"/>
  <c r="R60" i="4"/>
  <c r="S59" i="4"/>
  <c r="R59" i="4"/>
  <c r="S58" i="4"/>
  <c r="R58" i="4"/>
  <c r="S57" i="4"/>
  <c r="R57" i="4"/>
  <c r="S56" i="4"/>
  <c r="R56" i="4"/>
  <c r="S55" i="4"/>
  <c r="R55" i="4"/>
  <c r="S54" i="4"/>
  <c r="R54" i="4"/>
  <c r="S53" i="4"/>
  <c r="R53" i="4"/>
  <c r="S52" i="4"/>
  <c r="R52" i="4"/>
  <c r="S51" i="4"/>
  <c r="R51" i="4"/>
  <c r="S50" i="4"/>
  <c r="R50" i="4"/>
  <c r="S49" i="4"/>
  <c r="R49" i="4"/>
  <c r="S48" i="4"/>
  <c r="R48" i="4"/>
  <c r="S47" i="4"/>
  <c r="R47" i="4"/>
  <c r="S46" i="4"/>
  <c r="R46" i="4"/>
  <c r="S45" i="4"/>
  <c r="R45" i="4"/>
  <c r="S44" i="4"/>
  <c r="R44" i="4"/>
  <c r="S43" i="4"/>
  <c r="R43" i="4"/>
  <c r="S42" i="4"/>
  <c r="R42" i="4"/>
  <c r="S41" i="4"/>
  <c r="R41" i="4"/>
  <c r="S40" i="4"/>
  <c r="R40" i="4"/>
  <c r="S39" i="4"/>
  <c r="R39" i="4"/>
  <c r="S38" i="4"/>
  <c r="R38" i="4"/>
  <c r="S37" i="4"/>
  <c r="R37" i="4"/>
  <c r="S36" i="4"/>
  <c r="R36" i="4"/>
  <c r="S35" i="4"/>
  <c r="R35" i="4"/>
  <c r="S34" i="4"/>
  <c r="R34" i="4"/>
  <c r="S33" i="4"/>
  <c r="R33" i="4"/>
  <c r="S32" i="4"/>
  <c r="R32" i="4"/>
  <c r="S31" i="4"/>
  <c r="R31" i="4"/>
  <c r="S30" i="4"/>
  <c r="R30" i="4"/>
  <c r="S29" i="4"/>
  <c r="R29" i="4"/>
  <c r="S28" i="4"/>
  <c r="R28" i="4"/>
  <c r="S27" i="4"/>
  <c r="R27" i="4"/>
  <c r="S26" i="4"/>
  <c r="R26" i="4"/>
  <c r="S25" i="4"/>
  <c r="R25" i="4"/>
  <c r="S24" i="4"/>
  <c r="R24" i="4"/>
  <c r="S23" i="4"/>
  <c r="R23" i="4"/>
  <c r="S22" i="4"/>
  <c r="R22" i="4"/>
  <c r="S21" i="4"/>
  <c r="R21" i="4"/>
  <c r="S20" i="4"/>
  <c r="R20" i="4"/>
  <c r="S19" i="4"/>
  <c r="R19" i="4"/>
  <c r="S18" i="4"/>
  <c r="R18" i="4"/>
  <c r="S17" i="4"/>
  <c r="R17" i="4"/>
  <c r="S16" i="4"/>
  <c r="R16" i="4"/>
  <c r="S15" i="4"/>
  <c r="R15" i="4"/>
  <c r="S14" i="4"/>
  <c r="R14" i="4"/>
  <c r="S13" i="4"/>
  <c r="R13" i="4"/>
  <c r="S12" i="4"/>
  <c r="R12" i="4"/>
  <c r="S11" i="4"/>
  <c r="R11" i="4"/>
  <c r="S10" i="4"/>
  <c r="R10" i="4"/>
  <c r="S9" i="4"/>
  <c r="R9" i="4"/>
  <c r="S8" i="4"/>
  <c r="R8" i="4"/>
  <c r="S7" i="4"/>
  <c r="R7" i="4"/>
  <c r="S6" i="4"/>
  <c r="R6" i="4"/>
  <c r="O137" i="4"/>
  <c r="N137" i="4"/>
  <c r="O136" i="4"/>
  <c r="N136" i="4"/>
  <c r="O135" i="4"/>
  <c r="N135" i="4"/>
  <c r="O134" i="4"/>
  <c r="N134" i="4"/>
  <c r="O133" i="4"/>
  <c r="N133" i="4"/>
  <c r="O132" i="4"/>
  <c r="N132" i="4"/>
  <c r="O131" i="4"/>
  <c r="N131" i="4"/>
  <c r="O130" i="4"/>
  <c r="N130" i="4"/>
  <c r="O129" i="4"/>
  <c r="N129" i="4"/>
  <c r="O128" i="4"/>
  <c r="N128" i="4"/>
  <c r="O127" i="4"/>
  <c r="N127" i="4"/>
  <c r="O126" i="4"/>
  <c r="N126" i="4"/>
  <c r="O125" i="4"/>
  <c r="N125" i="4"/>
  <c r="O124" i="4"/>
  <c r="N124" i="4"/>
  <c r="O123" i="4"/>
  <c r="N123" i="4"/>
  <c r="O122" i="4"/>
  <c r="N122" i="4"/>
  <c r="O121" i="4"/>
  <c r="N121" i="4"/>
  <c r="O120" i="4"/>
  <c r="N120" i="4"/>
  <c r="O119" i="4"/>
  <c r="N119" i="4"/>
  <c r="O118" i="4"/>
  <c r="N118" i="4"/>
  <c r="O117" i="4"/>
  <c r="N117" i="4"/>
  <c r="O116" i="4"/>
  <c r="N116" i="4"/>
  <c r="O115" i="4"/>
  <c r="N115" i="4"/>
  <c r="O114" i="4"/>
  <c r="N114" i="4"/>
  <c r="O113" i="4"/>
  <c r="N113" i="4"/>
  <c r="O112" i="4"/>
  <c r="N112" i="4"/>
  <c r="O111" i="4"/>
  <c r="N111" i="4"/>
  <c r="O110" i="4"/>
  <c r="N110" i="4"/>
  <c r="O109" i="4"/>
  <c r="N109" i="4"/>
  <c r="O108" i="4"/>
  <c r="N108" i="4"/>
  <c r="O107" i="4"/>
  <c r="N107" i="4"/>
  <c r="O106" i="4"/>
  <c r="N106" i="4"/>
  <c r="O105" i="4"/>
  <c r="N105" i="4"/>
  <c r="O104" i="4"/>
  <c r="N104" i="4"/>
  <c r="O103" i="4"/>
  <c r="N103" i="4"/>
  <c r="O102" i="4"/>
  <c r="N102" i="4"/>
  <c r="O101" i="4"/>
  <c r="N101" i="4"/>
  <c r="O100" i="4"/>
  <c r="N100" i="4"/>
  <c r="O99" i="4"/>
  <c r="N99" i="4"/>
  <c r="O98" i="4"/>
  <c r="N98" i="4"/>
  <c r="O97" i="4"/>
  <c r="N97" i="4"/>
  <c r="O96" i="4"/>
  <c r="N96" i="4"/>
  <c r="O95" i="4"/>
  <c r="N95" i="4"/>
  <c r="O94" i="4"/>
  <c r="N94" i="4"/>
  <c r="O93" i="4"/>
  <c r="N93" i="4"/>
  <c r="O92" i="4"/>
  <c r="N92" i="4"/>
  <c r="O91" i="4"/>
  <c r="N91" i="4"/>
  <c r="O90" i="4"/>
  <c r="N90" i="4"/>
  <c r="O89" i="4"/>
  <c r="N89" i="4"/>
  <c r="O88" i="4"/>
  <c r="N88" i="4"/>
  <c r="O87" i="4"/>
  <c r="N87" i="4"/>
  <c r="O86" i="4"/>
  <c r="N86" i="4"/>
  <c r="O85" i="4"/>
  <c r="N85" i="4"/>
  <c r="O84" i="4"/>
  <c r="N84" i="4"/>
  <c r="O83" i="4"/>
  <c r="N83" i="4"/>
  <c r="O82" i="4"/>
  <c r="N82" i="4"/>
  <c r="O81" i="4"/>
  <c r="N81" i="4"/>
  <c r="O80" i="4"/>
  <c r="N80" i="4"/>
  <c r="O79" i="4"/>
  <c r="N79" i="4"/>
  <c r="O78" i="4"/>
  <c r="N78" i="4"/>
  <c r="O77" i="4"/>
  <c r="N77" i="4"/>
  <c r="O76" i="4"/>
  <c r="N76" i="4"/>
  <c r="O75" i="4"/>
  <c r="N75" i="4"/>
  <c r="O74" i="4"/>
  <c r="N74" i="4"/>
  <c r="O73" i="4"/>
  <c r="N73" i="4"/>
  <c r="O72" i="4"/>
  <c r="N72" i="4"/>
  <c r="O71" i="4"/>
  <c r="N71" i="4"/>
  <c r="O70" i="4"/>
  <c r="N70" i="4"/>
  <c r="O69" i="4"/>
  <c r="N69" i="4"/>
  <c r="O68" i="4"/>
  <c r="N68" i="4"/>
  <c r="O67" i="4"/>
  <c r="N67" i="4"/>
  <c r="O66" i="4"/>
  <c r="N66" i="4"/>
  <c r="O65" i="4"/>
  <c r="N65" i="4"/>
  <c r="O64" i="4"/>
  <c r="N64" i="4"/>
  <c r="O63" i="4"/>
  <c r="N63" i="4"/>
  <c r="O62" i="4"/>
  <c r="N62" i="4"/>
  <c r="O61" i="4"/>
  <c r="N61" i="4"/>
  <c r="O60" i="4"/>
  <c r="N60" i="4"/>
  <c r="O59" i="4"/>
  <c r="N59" i="4"/>
  <c r="O58" i="4"/>
  <c r="N58" i="4"/>
  <c r="O57" i="4"/>
  <c r="N57" i="4"/>
  <c r="O56" i="4"/>
  <c r="N56" i="4"/>
  <c r="O55" i="4"/>
  <c r="N55" i="4"/>
  <c r="O54" i="4"/>
  <c r="N54" i="4"/>
  <c r="O53" i="4"/>
  <c r="N53" i="4"/>
  <c r="O52" i="4"/>
  <c r="N52" i="4"/>
  <c r="O51" i="4"/>
  <c r="N51" i="4"/>
  <c r="O50" i="4"/>
  <c r="N50" i="4"/>
  <c r="O49" i="4"/>
  <c r="N49" i="4"/>
  <c r="O48" i="4"/>
  <c r="N48" i="4"/>
  <c r="O47" i="4"/>
  <c r="N47" i="4"/>
  <c r="O46" i="4"/>
  <c r="N46" i="4"/>
  <c r="O45" i="4"/>
  <c r="N45" i="4"/>
  <c r="O44" i="4"/>
  <c r="N44" i="4"/>
  <c r="O43" i="4"/>
  <c r="N43" i="4"/>
  <c r="O42" i="4"/>
  <c r="N42" i="4"/>
  <c r="O41" i="4"/>
  <c r="N41" i="4"/>
  <c r="O40" i="4"/>
  <c r="N40" i="4"/>
  <c r="O39" i="4"/>
  <c r="N39" i="4"/>
  <c r="O38" i="4"/>
  <c r="N38" i="4"/>
  <c r="O37" i="4"/>
  <c r="N37" i="4"/>
  <c r="O36" i="4"/>
  <c r="N36" i="4"/>
  <c r="O35" i="4"/>
  <c r="N35" i="4"/>
  <c r="O34" i="4"/>
  <c r="N34" i="4"/>
  <c r="O33" i="4"/>
  <c r="N33" i="4"/>
  <c r="O32" i="4"/>
  <c r="N32" i="4"/>
  <c r="O31" i="4"/>
  <c r="N31" i="4"/>
  <c r="O30" i="4"/>
  <c r="N30" i="4"/>
  <c r="O29" i="4"/>
  <c r="N29" i="4"/>
  <c r="O28" i="4"/>
  <c r="N28" i="4"/>
  <c r="O27" i="4"/>
  <c r="N27" i="4"/>
  <c r="O26" i="4"/>
  <c r="N26" i="4"/>
  <c r="O25" i="4"/>
  <c r="N25" i="4"/>
  <c r="O24" i="4"/>
  <c r="N24" i="4"/>
  <c r="O23" i="4"/>
  <c r="N23" i="4"/>
  <c r="O22" i="4"/>
  <c r="N22" i="4"/>
  <c r="O21" i="4"/>
  <c r="N21" i="4"/>
  <c r="O20" i="4"/>
  <c r="N20" i="4"/>
  <c r="O19" i="4"/>
  <c r="N19" i="4"/>
  <c r="O18" i="4"/>
  <c r="N18" i="4"/>
  <c r="O17" i="4"/>
  <c r="N17" i="4"/>
  <c r="O16" i="4"/>
  <c r="N16" i="4"/>
  <c r="O15" i="4"/>
  <c r="N15" i="4"/>
  <c r="O14" i="4"/>
  <c r="N14" i="4"/>
  <c r="O13" i="4"/>
  <c r="N13" i="4"/>
  <c r="O12" i="4"/>
  <c r="N12" i="4"/>
  <c r="O11" i="4"/>
  <c r="N11" i="4"/>
  <c r="O10" i="4"/>
  <c r="N10" i="4"/>
  <c r="O9" i="4"/>
  <c r="N9" i="4"/>
  <c r="O8" i="4"/>
  <c r="N8" i="4"/>
  <c r="O7" i="4"/>
  <c r="N7" i="4"/>
  <c r="O6" i="4"/>
  <c r="N6" i="4"/>
  <c r="X9" i="5" l="1"/>
  <c r="Z9" i="5" s="1"/>
  <c r="AA9" i="5" s="1"/>
  <c r="AC43" i="5"/>
  <c r="AD43" i="5" s="1"/>
  <c r="AC9" i="5"/>
  <c r="AD9" i="5" s="1"/>
  <c r="V135" i="5"/>
  <c r="AC119" i="5"/>
  <c r="AD119" i="5" s="1"/>
  <c r="V43" i="5"/>
  <c r="AC27" i="5"/>
  <c r="AD27" i="5" s="1"/>
  <c r="AC59" i="5"/>
  <c r="AD59" i="5" s="1"/>
  <c r="X27" i="5"/>
  <c r="Z27" i="5" s="1"/>
  <c r="AA27" i="5" s="1"/>
  <c r="AC135" i="5"/>
  <c r="AD135" i="5" s="1"/>
  <c r="AC75" i="5"/>
  <c r="AD75" i="5" s="1"/>
  <c r="AC72" i="5"/>
  <c r="AD72" i="5" s="1"/>
  <c r="V49" i="5"/>
  <c r="X49" i="5" s="1"/>
  <c r="Z49" i="5" s="1"/>
  <c r="AA49" i="5" s="1"/>
  <c r="AC8" i="5"/>
  <c r="AD8" i="5" s="1"/>
  <c r="V88" i="5"/>
  <c r="X88" i="5" s="1"/>
  <c r="Z88" i="5" s="1"/>
  <c r="AA88" i="5" s="1"/>
  <c r="V19" i="5"/>
  <c r="X66" i="5"/>
  <c r="Z66" i="5" s="1"/>
  <c r="AA66" i="5" s="1"/>
  <c r="V79" i="5"/>
  <c r="X79" i="5" s="1"/>
  <c r="Z79" i="5" s="1"/>
  <c r="AA79" i="5" s="1"/>
  <c r="AC13" i="5"/>
  <c r="AD13" i="5" s="1"/>
  <c r="AC40" i="5"/>
  <c r="AD40" i="5" s="1"/>
  <c r="AC82" i="5"/>
  <c r="AD82" i="5" s="1"/>
  <c r="V14" i="5"/>
  <c r="X104" i="5"/>
  <c r="Z104" i="5" s="1"/>
  <c r="AA104" i="5" s="1"/>
  <c r="X34" i="5"/>
  <c r="Z34" i="5" s="1"/>
  <c r="AA34" i="5" s="1"/>
  <c r="X31" i="5"/>
  <c r="Z31" i="5" s="1"/>
  <c r="AA31" i="5" s="1"/>
  <c r="V123" i="5"/>
  <c r="X123" i="5" s="1"/>
  <c r="Z123" i="5" s="1"/>
  <c r="AA123" i="5" s="1"/>
  <c r="V104" i="5"/>
  <c r="V65" i="5"/>
  <c r="X65" i="5" s="1"/>
  <c r="Z65" i="5" s="1"/>
  <c r="AA65" i="5" s="1"/>
  <c r="V33" i="5"/>
  <c r="X33" i="5" s="1"/>
  <c r="Z33" i="5" s="1"/>
  <c r="AA33" i="5" s="1"/>
  <c r="AC47" i="5"/>
  <c r="AD47" i="5" s="1"/>
  <c r="AC56" i="5"/>
  <c r="AD56" i="5" s="1"/>
  <c r="AC24" i="5"/>
  <c r="AD24" i="5" s="1"/>
  <c r="AC63" i="5"/>
  <c r="AD63" i="5" s="1"/>
  <c r="V31" i="5"/>
  <c r="X72" i="5"/>
  <c r="Z72" i="5" s="1"/>
  <c r="AA72" i="5" s="1"/>
  <c r="X47" i="5"/>
  <c r="Z47" i="5" s="1"/>
  <c r="AA47" i="5" s="1"/>
  <c r="X19" i="5"/>
  <c r="Z19" i="5" s="1"/>
  <c r="AA19" i="5" s="1"/>
  <c r="V24" i="5"/>
  <c r="X40" i="5"/>
  <c r="Z40" i="5" s="1"/>
  <c r="AA40" i="5" s="1"/>
  <c r="AC111" i="5"/>
  <c r="AD111" i="5" s="1"/>
  <c r="X111" i="5"/>
  <c r="Z111" i="5" s="1"/>
  <c r="AA111" i="5" s="1"/>
  <c r="AC127" i="5"/>
  <c r="AD127" i="5" s="1"/>
  <c r="V35" i="5"/>
  <c r="AC32" i="5"/>
  <c r="AD32" i="5" s="1"/>
  <c r="V48" i="5"/>
  <c r="X70" i="5"/>
  <c r="Z70" i="5" s="1"/>
  <c r="AA70" i="5" s="1"/>
  <c r="X38" i="5"/>
  <c r="Z38" i="5" s="1"/>
  <c r="AA38" i="5" s="1"/>
  <c r="X35" i="5"/>
  <c r="Z35" i="5" s="1"/>
  <c r="AA35" i="5" s="1"/>
  <c r="AC76" i="5"/>
  <c r="AD76" i="5" s="1"/>
  <c r="AC12" i="5"/>
  <c r="AD12" i="5" s="1"/>
  <c r="V51" i="5"/>
  <c r="V17" i="5"/>
  <c r="X17" i="5" s="1"/>
  <c r="Z17" i="5" s="1"/>
  <c r="AA17" i="5" s="1"/>
  <c r="V127" i="5"/>
  <c r="X67" i="5"/>
  <c r="Z67" i="5" s="1"/>
  <c r="AA67" i="5" s="1"/>
  <c r="AC67" i="5"/>
  <c r="AD67" i="5" s="1"/>
  <c r="AC44" i="5"/>
  <c r="AD44" i="5" s="1"/>
  <c r="X51" i="5"/>
  <c r="Z51" i="5" s="1"/>
  <c r="AA51" i="5" s="1"/>
  <c r="X48" i="5"/>
  <c r="Z48" i="5" s="1"/>
  <c r="AA48" i="5" s="1"/>
  <c r="AC55" i="5"/>
  <c r="AD55" i="5" s="1"/>
  <c r="V64" i="5"/>
  <c r="V96" i="5"/>
  <c r="AC16" i="5"/>
  <c r="AD16" i="5" s="1"/>
  <c r="AC53" i="5"/>
  <c r="AD53" i="5" s="1"/>
  <c r="X96" i="5"/>
  <c r="Z96" i="5" s="1"/>
  <c r="AA96" i="5" s="1"/>
  <c r="X32" i="5"/>
  <c r="Z32" i="5" s="1"/>
  <c r="AA32" i="5" s="1"/>
  <c r="AC115" i="5"/>
  <c r="AD115" i="5" s="1"/>
  <c r="X39" i="5"/>
  <c r="Z39" i="5" s="1"/>
  <c r="AA39" i="5" s="1"/>
  <c r="AC73" i="5"/>
  <c r="AD73" i="5" s="1"/>
  <c r="AC57" i="5"/>
  <c r="AD57" i="5" s="1"/>
  <c r="V55" i="5"/>
  <c r="X55" i="5" s="1"/>
  <c r="Z55" i="5" s="1"/>
  <c r="AA55" i="5" s="1"/>
  <c r="V16" i="5"/>
  <c r="AC71" i="5"/>
  <c r="AD71" i="5" s="1"/>
  <c r="AC39" i="5"/>
  <c r="AD39" i="5" s="1"/>
  <c r="AC23" i="5"/>
  <c r="AD23" i="5" s="1"/>
  <c r="X73" i="5"/>
  <c r="Z73" i="5" s="1"/>
  <c r="AA73" i="5" s="1"/>
  <c r="X25" i="5"/>
  <c r="Z25" i="5" s="1"/>
  <c r="AA25" i="5" s="1"/>
  <c r="AC41" i="5"/>
  <c r="AD41" i="5" s="1"/>
  <c r="AC25" i="5"/>
  <c r="AD25" i="5" s="1"/>
  <c r="AC11" i="5"/>
  <c r="AD11" i="5" s="1"/>
  <c r="AC80" i="5"/>
  <c r="AD80" i="5" s="1"/>
  <c r="X64" i="5"/>
  <c r="Z64" i="5" s="1"/>
  <c r="AA64" i="5" s="1"/>
  <c r="V66" i="5"/>
  <c r="AC22" i="5"/>
  <c r="AD22" i="5" s="1"/>
  <c r="AC54" i="5"/>
  <c r="AD54" i="5" s="1"/>
  <c r="V18" i="5"/>
  <c r="X44" i="5"/>
  <c r="Z44" i="5" s="1"/>
  <c r="AA44" i="5" s="1"/>
  <c r="X28" i="5"/>
  <c r="Z28" i="5" s="1"/>
  <c r="AA28" i="5" s="1"/>
  <c r="X92" i="5"/>
  <c r="Z92" i="5" s="1"/>
  <c r="AA92" i="5" s="1"/>
  <c r="AC70" i="5"/>
  <c r="AD70" i="5" s="1"/>
  <c r="V53" i="5"/>
  <c r="V21" i="5"/>
  <c r="X21" i="5" s="1"/>
  <c r="Z21" i="5" s="1"/>
  <c r="AA21" i="5" s="1"/>
  <c r="V22" i="5"/>
  <c r="X22" i="5" s="1"/>
  <c r="Z22" i="5" s="1"/>
  <c r="AA22" i="5" s="1"/>
  <c r="V76" i="5"/>
  <c r="X76" i="5" s="1"/>
  <c r="Z76" i="5" s="1"/>
  <c r="AA76" i="5" s="1"/>
  <c r="X131" i="5"/>
  <c r="Z131" i="5" s="1"/>
  <c r="AA131" i="5" s="1"/>
  <c r="AC131" i="5"/>
  <c r="AD131" i="5" s="1"/>
  <c r="AC92" i="5"/>
  <c r="AD92" i="5" s="1"/>
  <c r="AC69" i="5"/>
  <c r="AD69" i="5" s="1"/>
  <c r="AC37" i="5"/>
  <c r="AD37" i="5" s="1"/>
  <c r="AC7" i="5"/>
  <c r="AD7" i="5" s="1"/>
  <c r="AC38" i="5"/>
  <c r="AD38" i="5" s="1"/>
  <c r="AC60" i="5"/>
  <c r="AD60" i="5" s="1"/>
  <c r="AC28" i="5"/>
  <c r="AD28" i="5" s="1"/>
  <c r="X14" i="5"/>
  <c r="Z14" i="5" s="1"/>
  <c r="AA14" i="5" s="1"/>
  <c r="V74" i="5"/>
  <c r="X74" i="5" s="1"/>
  <c r="Z74" i="5" s="1"/>
  <c r="AA74" i="5" s="1"/>
  <c r="X68" i="5"/>
  <c r="Z68" i="5" s="1"/>
  <c r="AA68" i="5" s="1"/>
  <c r="V30" i="5"/>
  <c r="X30" i="5" s="1"/>
  <c r="Z30" i="5" s="1"/>
  <c r="AA30" i="5" s="1"/>
  <c r="V36" i="5"/>
  <c r="X36" i="5" s="1"/>
  <c r="Z36" i="5" s="1"/>
  <c r="AA36" i="5" s="1"/>
  <c r="V52" i="5"/>
  <c r="X52" i="5" s="1"/>
  <c r="Z52" i="5" s="1"/>
  <c r="AA52" i="5" s="1"/>
  <c r="X15" i="5"/>
  <c r="Z15" i="5" s="1"/>
  <c r="AA15" i="5" s="1"/>
  <c r="V68" i="5"/>
  <c r="V62" i="5"/>
  <c r="X62" i="5" s="1"/>
  <c r="Z62" i="5" s="1"/>
  <c r="AA62" i="5" s="1"/>
  <c r="V10" i="5"/>
  <c r="X10" i="5" s="1"/>
  <c r="Z10" i="5" s="1"/>
  <c r="AA10" i="5" s="1"/>
  <c r="V20" i="5"/>
  <c r="X20" i="5"/>
  <c r="Z20" i="5" s="1"/>
  <c r="AA20" i="5" s="1"/>
  <c r="X100" i="5"/>
  <c r="Z100" i="5" s="1"/>
  <c r="AA100" i="5" s="1"/>
  <c r="X61" i="5"/>
  <c r="Z61" i="5" s="1"/>
  <c r="AA61" i="5" s="1"/>
  <c r="AC78" i="5"/>
  <c r="AD78" i="5" s="1"/>
  <c r="AC77" i="5"/>
  <c r="AD77" i="5" s="1"/>
  <c r="AC61" i="5"/>
  <c r="AD61" i="5" s="1"/>
  <c r="AC45" i="5"/>
  <c r="AD45" i="5" s="1"/>
  <c r="AC29" i="5"/>
  <c r="AD29" i="5" s="1"/>
  <c r="AC15" i="5"/>
  <c r="AD15" i="5" s="1"/>
  <c r="AC46" i="5"/>
  <c r="AD46" i="5" s="1"/>
  <c r="X46" i="5"/>
  <c r="Z46" i="5" s="1"/>
  <c r="AA46" i="5" s="1"/>
  <c r="X18" i="5"/>
  <c r="Z18" i="5" s="1"/>
  <c r="AA18" i="5" s="1"/>
  <c r="AC100" i="5"/>
  <c r="AD100" i="5" s="1"/>
  <c r="AC84" i="5"/>
  <c r="AD84" i="5" s="1"/>
  <c r="V45" i="5"/>
  <c r="X45" i="5" s="1"/>
  <c r="Z45" i="5" s="1"/>
  <c r="AA45" i="5" s="1"/>
  <c r="V58" i="5"/>
  <c r="X58" i="5" s="1"/>
  <c r="Z58" i="5" s="1"/>
  <c r="AA58" i="5" s="1"/>
  <c r="AC42" i="5"/>
  <c r="AD42" i="5" s="1"/>
  <c r="AC26" i="5"/>
  <c r="AD26" i="5" s="1"/>
  <c r="AC50" i="5"/>
  <c r="AD50" i="5" s="1"/>
  <c r="AC34" i="5"/>
  <c r="AD34" i="5" s="1"/>
  <c r="V6" i="5"/>
  <c r="X6" i="5" s="1"/>
  <c r="Z6" i="5" s="1"/>
  <c r="AA6" i="5" s="1"/>
  <c r="V122" i="5"/>
  <c r="X122" i="5" s="1"/>
  <c r="Z122" i="5" s="1"/>
  <c r="AA122" i="5" s="1"/>
  <c r="AC122" i="5"/>
  <c r="AD122" i="5" s="1"/>
  <c r="V107" i="5"/>
  <c r="AC107" i="5"/>
  <c r="AD107" i="5" s="1"/>
  <c r="X107" i="5"/>
  <c r="Z107" i="5" s="1"/>
  <c r="AA107" i="5" s="1"/>
  <c r="V95" i="5"/>
  <c r="X95" i="5" s="1"/>
  <c r="Z95" i="5" s="1"/>
  <c r="AA95" i="5" s="1"/>
  <c r="AC95" i="5"/>
  <c r="AD95" i="5" s="1"/>
  <c r="V83" i="5"/>
  <c r="X83" i="5" s="1"/>
  <c r="Z83" i="5" s="1"/>
  <c r="AA83" i="5" s="1"/>
  <c r="AC83" i="5"/>
  <c r="AD83" i="5" s="1"/>
  <c r="V137" i="5"/>
  <c r="X137" i="5" s="1"/>
  <c r="Z137" i="5" s="1"/>
  <c r="AA137" i="5" s="1"/>
  <c r="AC137" i="5"/>
  <c r="AD137" i="5" s="1"/>
  <c r="V121" i="5"/>
  <c r="AC121" i="5"/>
  <c r="AD121" i="5" s="1"/>
  <c r="V106" i="5"/>
  <c r="X106" i="5" s="1"/>
  <c r="Z106" i="5" s="1"/>
  <c r="AA106" i="5" s="1"/>
  <c r="AC106" i="5"/>
  <c r="AD106" i="5" s="1"/>
  <c r="V94" i="5"/>
  <c r="X94" i="5" s="1"/>
  <c r="Z94" i="5" s="1"/>
  <c r="AA94" i="5" s="1"/>
  <c r="AC94" i="5"/>
  <c r="AD94" i="5" s="1"/>
  <c r="V128" i="5"/>
  <c r="AC128" i="5"/>
  <c r="AD128" i="5" s="1"/>
  <c r="V120" i="5"/>
  <c r="AC120" i="5"/>
  <c r="AD120" i="5" s="1"/>
  <c r="V105" i="5"/>
  <c r="X105" i="5" s="1"/>
  <c r="Z105" i="5" s="1"/>
  <c r="AA105" i="5" s="1"/>
  <c r="AC105" i="5"/>
  <c r="AD105" i="5" s="1"/>
  <c r="V93" i="5"/>
  <c r="X93" i="5" s="1"/>
  <c r="Z93" i="5" s="1"/>
  <c r="AA93" i="5" s="1"/>
  <c r="AC93" i="5"/>
  <c r="AD93" i="5" s="1"/>
  <c r="V134" i="5"/>
  <c r="X134" i="5" s="1"/>
  <c r="Z134" i="5" s="1"/>
  <c r="AA134" i="5" s="1"/>
  <c r="AC134" i="5"/>
  <c r="AD134" i="5" s="1"/>
  <c r="V118" i="5"/>
  <c r="AC118" i="5"/>
  <c r="AD118" i="5" s="1"/>
  <c r="V103" i="5"/>
  <c r="X103" i="5" s="1"/>
  <c r="Z103" i="5" s="1"/>
  <c r="AA103" i="5" s="1"/>
  <c r="AC103" i="5"/>
  <c r="AD103" i="5" s="1"/>
  <c r="V91" i="5"/>
  <c r="X91" i="5" s="1"/>
  <c r="Z91" i="5" s="1"/>
  <c r="AA91" i="5" s="1"/>
  <c r="AC91" i="5"/>
  <c r="AD91" i="5" s="1"/>
  <c r="V133" i="5"/>
  <c r="X133" i="5" s="1"/>
  <c r="Z133" i="5" s="1"/>
  <c r="AA133" i="5" s="1"/>
  <c r="AC133" i="5"/>
  <c r="AD133" i="5" s="1"/>
  <c r="V117" i="5"/>
  <c r="AC117" i="5"/>
  <c r="AD117" i="5" s="1"/>
  <c r="V102" i="5"/>
  <c r="AC102" i="5"/>
  <c r="AD102" i="5" s="1"/>
  <c r="V90" i="5"/>
  <c r="X90" i="5" s="1"/>
  <c r="Z90" i="5" s="1"/>
  <c r="AA90" i="5" s="1"/>
  <c r="AC90" i="5"/>
  <c r="AD90" i="5" s="1"/>
  <c r="X128" i="5"/>
  <c r="Z128" i="5" s="1"/>
  <c r="AA128" i="5" s="1"/>
  <c r="V116" i="5"/>
  <c r="X116" i="5" s="1"/>
  <c r="Z116" i="5" s="1"/>
  <c r="AA116" i="5" s="1"/>
  <c r="AC116" i="5"/>
  <c r="AD116" i="5" s="1"/>
  <c r="V101" i="5"/>
  <c r="X101" i="5" s="1"/>
  <c r="Z101" i="5" s="1"/>
  <c r="AA101" i="5" s="1"/>
  <c r="AC101" i="5"/>
  <c r="AD101" i="5" s="1"/>
  <c r="V89" i="5"/>
  <c r="AC89" i="5"/>
  <c r="AD89" i="5" s="1"/>
  <c r="V81" i="5"/>
  <c r="X81" i="5" s="1"/>
  <c r="Z81" i="5" s="1"/>
  <c r="AA81" i="5" s="1"/>
  <c r="AC81" i="5"/>
  <c r="AD81" i="5" s="1"/>
  <c r="V130" i="5"/>
  <c r="AC130" i="5"/>
  <c r="AD130" i="5" s="1"/>
  <c r="V114" i="5"/>
  <c r="AC114" i="5"/>
  <c r="AD114" i="5" s="1"/>
  <c r="V99" i="5"/>
  <c r="AC99" i="5"/>
  <c r="AD99" i="5" s="1"/>
  <c r="V87" i="5"/>
  <c r="X87" i="5" s="1"/>
  <c r="Z87" i="5" s="1"/>
  <c r="AA87" i="5" s="1"/>
  <c r="AC87" i="5"/>
  <c r="AD87" i="5" s="1"/>
  <c r="V129" i="5"/>
  <c r="X129" i="5" s="1"/>
  <c r="Z129" i="5" s="1"/>
  <c r="AA129" i="5" s="1"/>
  <c r="AC129" i="5"/>
  <c r="AD129" i="5" s="1"/>
  <c r="V113" i="5"/>
  <c r="X113" i="5" s="1"/>
  <c r="Z113" i="5" s="1"/>
  <c r="AA113" i="5" s="1"/>
  <c r="AC113" i="5"/>
  <c r="AD113" i="5" s="1"/>
  <c r="V86" i="5"/>
  <c r="AC86" i="5"/>
  <c r="AD86" i="5" s="1"/>
  <c r="V136" i="5"/>
  <c r="X136" i="5" s="1"/>
  <c r="Z136" i="5" s="1"/>
  <c r="AA136" i="5" s="1"/>
  <c r="AC136" i="5"/>
  <c r="AD136" i="5" s="1"/>
  <c r="V124" i="5"/>
  <c r="AC124" i="5"/>
  <c r="AD124" i="5" s="1"/>
  <c r="V112" i="5"/>
  <c r="AC112" i="5"/>
  <c r="AD112" i="5" s="1"/>
  <c r="V97" i="5"/>
  <c r="AC97" i="5"/>
  <c r="AD97" i="5" s="1"/>
  <c r="V126" i="5"/>
  <c r="AC126" i="5"/>
  <c r="AD126" i="5" s="1"/>
  <c r="V110" i="5"/>
  <c r="AC110" i="5"/>
  <c r="AD110" i="5" s="1"/>
  <c r="X99" i="5"/>
  <c r="Z99" i="5" s="1"/>
  <c r="AA99" i="5" s="1"/>
  <c r="V125" i="5"/>
  <c r="AC125" i="5"/>
  <c r="AD125" i="5" s="1"/>
  <c r="V109" i="5"/>
  <c r="X109" i="5" s="1"/>
  <c r="Z109" i="5" s="1"/>
  <c r="AA109" i="5" s="1"/>
  <c r="AC109" i="5"/>
  <c r="AD109" i="5" s="1"/>
  <c r="V98" i="5"/>
  <c r="AC98" i="5"/>
  <c r="AD98" i="5" s="1"/>
  <c r="X86" i="5"/>
  <c r="Z86" i="5" s="1"/>
  <c r="AA86" i="5" s="1"/>
  <c r="V132" i="5"/>
  <c r="X132" i="5" s="1"/>
  <c r="Z132" i="5" s="1"/>
  <c r="AA132" i="5" s="1"/>
  <c r="AC132" i="5"/>
  <c r="AD132" i="5" s="1"/>
  <c r="X124" i="5"/>
  <c r="Z124" i="5" s="1"/>
  <c r="AA124" i="5" s="1"/>
  <c r="V108" i="5"/>
  <c r="AC108" i="5"/>
  <c r="AD108" i="5" s="1"/>
  <c r="X97" i="5"/>
  <c r="Z97" i="5" s="1"/>
  <c r="AA97" i="5" s="1"/>
  <c r="V85" i="5"/>
  <c r="X85" i="5" s="1"/>
  <c r="Z85" i="5" s="1"/>
  <c r="AA85" i="5" s="1"/>
  <c r="AC85" i="5"/>
  <c r="AD85" i="5" s="1"/>
  <c r="BD9" i="4"/>
  <c r="BD6" i="4"/>
  <c r="BD18" i="4"/>
  <c r="BD13" i="4"/>
  <c r="BD15" i="4"/>
  <c r="BD17" i="4"/>
  <c r="BD10" i="4"/>
  <c r="BD12" i="4"/>
  <c r="BD16" i="4"/>
  <c r="BD14" i="4"/>
  <c r="BD7" i="4"/>
  <c r="BD19" i="4"/>
  <c r="BD8" i="4"/>
  <c r="BD11" i="4"/>
  <c r="V12" i="4"/>
  <c r="X12" i="4" s="1"/>
  <c r="Z12" i="4" s="1"/>
  <c r="AA12" i="4" s="1"/>
  <c r="V19" i="4"/>
  <c r="V27" i="4"/>
  <c r="V28" i="4"/>
  <c r="V36" i="4"/>
  <c r="X36" i="4" s="1"/>
  <c r="Z36" i="4" s="1"/>
  <c r="AA36" i="4" s="1"/>
  <c r="V11" i="4"/>
  <c r="X11" i="4" s="1"/>
  <c r="Z11" i="4" s="1"/>
  <c r="AA11" i="4" s="1"/>
  <c r="V20" i="4"/>
  <c r="V35" i="4"/>
  <c r="V14" i="4"/>
  <c r="V22" i="4"/>
  <c r="V30" i="4"/>
  <c r="X30" i="4" s="1"/>
  <c r="Z30" i="4" s="1"/>
  <c r="AA30" i="4" s="1"/>
  <c r="V38" i="4"/>
  <c r="V42" i="4"/>
  <c r="V46" i="4"/>
  <c r="V50" i="4"/>
  <c r="V54" i="4"/>
  <c r="X54" i="4" s="1"/>
  <c r="Z54" i="4" s="1"/>
  <c r="AA54" i="4" s="1"/>
  <c r="V58" i="4"/>
  <c r="V62" i="4"/>
  <c r="X62" i="4" s="1"/>
  <c r="Z62" i="4" s="1"/>
  <c r="AA62" i="4" s="1"/>
  <c r="V66" i="4"/>
  <c r="V70" i="4"/>
  <c r="V74" i="4"/>
  <c r="X74" i="4" s="1"/>
  <c r="Z74" i="4" s="1"/>
  <c r="AA74" i="4" s="1"/>
  <c r="V9" i="4"/>
  <c r="V17" i="4"/>
  <c r="X17" i="4" s="1"/>
  <c r="Z17" i="4" s="1"/>
  <c r="AA17" i="4" s="1"/>
  <c r="V26" i="4"/>
  <c r="X26" i="4" s="1"/>
  <c r="Z26" i="4" s="1"/>
  <c r="AA26" i="4" s="1"/>
  <c r="V33" i="4"/>
  <c r="V39" i="4"/>
  <c r="V43" i="4"/>
  <c r="V47" i="4"/>
  <c r="V52" i="4"/>
  <c r="X52" i="4" s="1"/>
  <c r="Z52" i="4" s="1"/>
  <c r="AA52" i="4" s="1"/>
  <c r="V56" i="4"/>
  <c r="X56" i="4" s="1"/>
  <c r="Z56" i="4" s="1"/>
  <c r="AA56" i="4" s="1"/>
  <c r="V59" i="4"/>
  <c r="X59" i="4" s="1"/>
  <c r="Z59" i="4" s="1"/>
  <c r="AA59" i="4" s="1"/>
  <c r="V63" i="4"/>
  <c r="V67" i="4"/>
  <c r="V72" i="4"/>
  <c r="V75" i="4"/>
  <c r="V80" i="4"/>
  <c r="X80" i="4" s="1"/>
  <c r="Z80" i="4" s="1"/>
  <c r="AA80" i="4" s="1"/>
  <c r="V83" i="4"/>
  <c r="X83" i="4" s="1"/>
  <c r="Z83" i="4" s="1"/>
  <c r="AA83" i="4" s="1"/>
  <c r="V87" i="4"/>
  <c r="V92" i="4"/>
  <c r="V95" i="4"/>
  <c r="X95" i="4" s="1"/>
  <c r="Z95" i="4" s="1"/>
  <c r="AA95" i="4" s="1"/>
  <c r="V100" i="4"/>
  <c r="V103" i="4"/>
  <c r="V107" i="4"/>
  <c r="V112" i="4"/>
  <c r="V116" i="4"/>
  <c r="V120" i="4"/>
  <c r="V123" i="4"/>
  <c r="X123" i="4" s="1"/>
  <c r="Z123" i="4" s="1"/>
  <c r="AA123" i="4" s="1"/>
  <c r="V127" i="4"/>
  <c r="V131" i="4"/>
  <c r="V132" i="4"/>
  <c r="X132" i="4" s="1"/>
  <c r="Z132" i="4" s="1"/>
  <c r="AA132" i="4" s="1"/>
  <c r="V136" i="4"/>
  <c r="X136" i="4" s="1"/>
  <c r="Z136" i="4" s="1"/>
  <c r="AA136" i="4" s="1"/>
  <c r="V6" i="4"/>
  <c r="X6" i="4" s="1"/>
  <c r="Z6" i="4" s="1"/>
  <c r="AA6" i="4" s="1"/>
  <c r="V7" i="4"/>
  <c r="X7" i="4" s="1"/>
  <c r="Z7" i="4" s="1"/>
  <c r="AA7" i="4" s="1"/>
  <c r="V8" i="4"/>
  <c r="X8" i="4" s="1"/>
  <c r="Z8" i="4" s="1"/>
  <c r="AA8" i="4" s="1"/>
  <c r="V15" i="4"/>
  <c r="V16" i="4"/>
  <c r="V23" i="4"/>
  <c r="V24" i="4"/>
  <c r="V31" i="4"/>
  <c r="V32" i="4"/>
  <c r="V10" i="4"/>
  <c r="X10" i="4" s="1"/>
  <c r="Z10" i="4" s="1"/>
  <c r="AA10" i="4" s="1"/>
  <c r="V18" i="4"/>
  <c r="V25" i="4"/>
  <c r="V34" i="4"/>
  <c r="V40" i="4"/>
  <c r="V44" i="4"/>
  <c r="V48" i="4"/>
  <c r="V51" i="4"/>
  <c r="V55" i="4"/>
  <c r="V60" i="4"/>
  <c r="V64" i="4"/>
  <c r="V68" i="4"/>
  <c r="V71" i="4"/>
  <c r="X71" i="4" s="1"/>
  <c r="Z71" i="4" s="1"/>
  <c r="AA71" i="4" s="1"/>
  <c r="V76" i="4"/>
  <c r="V79" i="4"/>
  <c r="X79" i="4" s="1"/>
  <c r="Z79" i="4" s="1"/>
  <c r="AA79" i="4" s="1"/>
  <c r="V84" i="4"/>
  <c r="X84" i="4" s="1"/>
  <c r="Z84" i="4" s="1"/>
  <c r="AA84" i="4" s="1"/>
  <c r="V88" i="4"/>
  <c r="V91" i="4"/>
  <c r="V96" i="4"/>
  <c r="V99" i="4"/>
  <c r="V104" i="4"/>
  <c r="V108" i="4"/>
  <c r="V111" i="4"/>
  <c r="V115" i="4"/>
  <c r="V119" i="4"/>
  <c r="X119" i="4" s="1"/>
  <c r="Z119" i="4" s="1"/>
  <c r="AA119" i="4" s="1"/>
  <c r="V124" i="4"/>
  <c r="V128" i="4"/>
  <c r="V135" i="4"/>
  <c r="V13" i="4"/>
  <c r="V21" i="4"/>
  <c r="X21" i="4" s="1"/>
  <c r="Z21" i="4" s="1"/>
  <c r="AA21" i="4" s="1"/>
  <c r="V29" i="4"/>
  <c r="V37" i="4"/>
  <c r="X37" i="4" s="1"/>
  <c r="Z37" i="4" s="1"/>
  <c r="AA37" i="4" s="1"/>
  <c r="V41" i="4"/>
  <c r="X41" i="4" s="1"/>
  <c r="Z41" i="4" s="1"/>
  <c r="AA41" i="4" s="1"/>
  <c r="V45" i="4"/>
  <c r="V49" i="4"/>
  <c r="V53" i="4"/>
  <c r="V57" i="4"/>
  <c r="X57" i="4" s="1"/>
  <c r="Z57" i="4" s="1"/>
  <c r="AA57" i="4" s="1"/>
  <c r="V61" i="4"/>
  <c r="V65" i="4"/>
  <c r="V69" i="4"/>
  <c r="X69" i="4" s="1"/>
  <c r="Z69" i="4" s="1"/>
  <c r="AA69" i="4" s="1"/>
  <c r="V73" i="4"/>
  <c r="V77" i="4"/>
  <c r="X77" i="4" s="1"/>
  <c r="Z77" i="4" s="1"/>
  <c r="AA77" i="4" s="1"/>
  <c r="V78" i="4"/>
  <c r="X78" i="4" s="1"/>
  <c r="Z78" i="4" s="1"/>
  <c r="AA78" i="4" s="1"/>
  <c r="V81" i="4"/>
  <c r="X81" i="4" s="1"/>
  <c r="Z81" i="4" s="1"/>
  <c r="AA81" i="4" s="1"/>
  <c r="V82" i="4"/>
  <c r="X82" i="4" s="1"/>
  <c r="Z82" i="4" s="1"/>
  <c r="AA82" i="4" s="1"/>
  <c r="V85" i="4"/>
  <c r="V86" i="4"/>
  <c r="V89" i="4"/>
  <c r="V90" i="4"/>
  <c r="V93" i="4"/>
  <c r="X93" i="4" s="1"/>
  <c r="Z93" i="4" s="1"/>
  <c r="AA93" i="4" s="1"/>
  <c r="V94" i="4"/>
  <c r="X94" i="4" s="1"/>
  <c r="Z94" i="4" s="1"/>
  <c r="AA94" i="4" s="1"/>
  <c r="V97" i="4"/>
  <c r="V98" i="4"/>
  <c r="V101" i="4"/>
  <c r="X101" i="4" s="1"/>
  <c r="Z101" i="4" s="1"/>
  <c r="AA101" i="4" s="1"/>
  <c r="V102" i="4"/>
  <c r="V105" i="4"/>
  <c r="X105" i="4" s="1"/>
  <c r="Z105" i="4" s="1"/>
  <c r="AA105" i="4" s="1"/>
  <c r="V106" i="4"/>
  <c r="X106" i="4" s="1"/>
  <c r="Z106" i="4" s="1"/>
  <c r="AA106" i="4" s="1"/>
  <c r="V109" i="4"/>
  <c r="X109" i="4" s="1"/>
  <c r="Z109" i="4" s="1"/>
  <c r="AA109" i="4" s="1"/>
  <c r="V110" i="4"/>
  <c r="V113" i="4"/>
  <c r="X113" i="4" s="1"/>
  <c r="Z113" i="4" s="1"/>
  <c r="AA113" i="4" s="1"/>
  <c r="V114" i="4"/>
  <c r="V117" i="4"/>
  <c r="V118" i="4"/>
  <c r="V121" i="4"/>
  <c r="V122" i="4"/>
  <c r="X122" i="4" s="1"/>
  <c r="Z122" i="4" s="1"/>
  <c r="AA122" i="4" s="1"/>
  <c r="V125" i="4"/>
  <c r="V126" i="4"/>
  <c r="V129" i="4"/>
  <c r="V130" i="4"/>
  <c r="V133" i="4"/>
  <c r="X133" i="4" s="1"/>
  <c r="Z133" i="4" s="1"/>
  <c r="AA133" i="4" s="1"/>
  <c r="V134" i="4"/>
  <c r="X134" i="4" s="1"/>
  <c r="Z134" i="4" s="1"/>
  <c r="AA134" i="4" s="1"/>
  <c r="V137" i="4"/>
  <c r="X137" i="4" s="1"/>
  <c r="Z137" i="4" s="1"/>
  <c r="AA137" i="4" s="1"/>
  <c r="U41" i="4"/>
  <c r="AC41" i="4" s="1"/>
  <c r="AD41" i="4" s="1"/>
  <c r="U69" i="4"/>
  <c r="AC69" i="4" s="1"/>
  <c r="AD69" i="4" s="1"/>
  <c r="U86" i="4"/>
  <c r="U89" i="4"/>
  <c r="U93" i="4"/>
  <c r="AC93" i="4" s="1"/>
  <c r="AD93" i="4" s="1"/>
  <c r="U101" i="4"/>
  <c r="AC101" i="4" s="1"/>
  <c r="AD101" i="4" s="1"/>
  <c r="U109" i="4"/>
  <c r="AC109" i="4" s="1"/>
  <c r="AD109" i="4" s="1"/>
  <c r="U113" i="4"/>
  <c r="AC113" i="4" s="1"/>
  <c r="AD113" i="4" s="1"/>
  <c r="U117" i="4"/>
  <c r="U121" i="4"/>
  <c r="U125" i="4"/>
  <c r="U119" i="4"/>
  <c r="AC119" i="4" s="1"/>
  <c r="AD119" i="4" s="1"/>
  <c r="U23" i="4"/>
  <c r="AC23" i="4" s="1"/>
  <c r="AD23" i="4" s="1"/>
  <c r="U11" i="4"/>
  <c r="AC11" i="4" s="1"/>
  <c r="AD11" i="4" s="1"/>
  <c r="U19" i="4"/>
  <c r="U27" i="4"/>
  <c r="U35" i="4"/>
  <c r="U12" i="4"/>
  <c r="AC12" i="4" s="1"/>
  <c r="AD12" i="4" s="1"/>
  <c r="U28" i="4"/>
  <c r="U36" i="4"/>
  <c r="AC36" i="4" s="1"/>
  <c r="AD36" i="4" s="1"/>
  <c r="U20" i="4"/>
  <c r="U9" i="4"/>
  <c r="U25" i="4"/>
  <c r="U39" i="4"/>
  <c r="U48" i="4"/>
  <c r="U60" i="4"/>
  <c r="AC60" i="4" s="1"/>
  <c r="AD60" i="4" s="1"/>
  <c r="U6" i="4"/>
  <c r="AC6" i="4" s="1"/>
  <c r="AD6" i="4" s="1"/>
  <c r="U7" i="4"/>
  <c r="AC7" i="4" s="1"/>
  <c r="AD7" i="4" s="1"/>
  <c r="U16" i="4"/>
  <c r="U32" i="4"/>
  <c r="U17" i="4"/>
  <c r="AC17" i="4" s="1"/>
  <c r="AD17" i="4" s="1"/>
  <c r="U33" i="4"/>
  <c r="AC33" i="4" s="1"/>
  <c r="AD33" i="4" s="1"/>
  <c r="U40" i="4"/>
  <c r="U43" i="4"/>
  <c r="U44" i="4"/>
  <c r="U47" i="4"/>
  <c r="U51" i="4"/>
  <c r="U52" i="4"/>
  <c r="AC52" i="4" s="1"/>
  <c r="AD52" i="4" s="1"/>
  <c r="U55" i="4"/>
  <c r="U56" i="4"/>
  <c r="AC56" i="4" s="1"/>
  <c r="AD56" i="4" s="1"/>
  <c r="U59" i="4"/>
  <c r="AC59" i="4" s="1"/>
  <c r="AD59" i="4" s="1"/>
  <c r="U63" i="4"/>
  <c r="AC63" i="4" s="1"/>
  <c r="AD63" i="4" s="1"/>
  <c r="U64" i="4"/>
  <c r="U67" i="4"/>
  <c r="U68" i="4"/>
  <c r="U71" i="4"/>
  <c r="AC71" i="4" s="1"/>
  <c r="AD71" i="4" s="1"/>
  <c r="U72" i="4"/>
  <c r="U75" i="4"/>
  <c r="AC75" i="4" s="1"/>
  <c r="AD75" i="4" s="1"/>
  <c r="U76" i="4"/>
  <c r="U80" i="4"/>
  <c r="AC80" i="4" s="1"/>
  <c r="AD80" i="4" s="1"/>
  <c r="U83" i="4"/>
  <c r="AC83" i="4" s="1"/>
  <c r="AD83" i="4" s="1"/>
  <c r="U84" i="4"/>
  <c r="AC84" i="4" s="1"/>
  <c r="AD84" i="4" s="1"/>
  <c r="U87" i="4"/>
  <c r="U88" i="4"/>
  <c r="AC88" i="4" s="1"/>
  <c r="AD88" i="4" s="1"/>
  <c r="U92" i="4"/>
  <c r="U95" i="4"/>
  <c r="AC95" i="4" s="1"/>
  <c r="AD95" i="4" s="1"/>
  <c r="U96" i="4"/>
  <c r="U100" i="4"/>
  <c r="U103" i="4"/>
  <c r="AC103" i="4" s="1"/>
  <c r="AD103" i="4" s="1"/>
  <c r="U108" i="4"/>
  <c r="U111" i="4"/>
  <c r="U112" i="4"/>
  <c r="U116" i="4"/>
  <c r="U120" i="4"/>
  <c r="U124" i="4"/>
  <c r="U127" i="4"/>
  <c r="U131" i="4"/>
  <c r="U135" i="4"/>
  <c r="U8" i="4"/>
  <c r="AC8" i="4" s="1"/>
  <c r="AD8" i="4" s="1"/>
  <c r="U15" i="4"/>
  <c r="U24" i="4"/>
  <c r="U31" i="4"/>
  <c r="U104" i="4"/>
  <c r="U128" i="4"/>
  <c r="U132" i="4"/>
  <c r="AC132" i="4" s="1"/>
  <c r="AD132" i="4" s="1"/>
  <c r="U136" i="4"/>
  <c r="AC136" i="4" s="1"/>
  <c r="AD136" i="4" s="1"/>
  <c r="U91" i="4"/>
  <c r="AC91" i="4" s="1"/>
  <c r="AD91" i="4" s="1"/>
  <c r="U99" i="4"/>
  <c r="U107" i="4"/>
  <c r="U115" i="4"/>
  <c r="AC115" i="4" s="1"/>
  <c r="AD115" i="4" s="1"/>
  <c r="U123" i="4"/>
  <c r="AC123" i="4" s="1"/>
  <c r="AD123" i="4" s="1"/>
  <c r="U13" i="4"/>
  <c r="AC13" i="4" s="1"/>
  <c r="AD13" i="4" s="1"/>
  <c r="U21" i="4"/>
  <c r="AC21" i="4" s="1"/>
  <c r="AD21" i="4" s="1"/>
  <c r="U29" i="4"/>
  <c r="AC29" i="4" s="1"/>
  <c r="AD29" i="4" s="1"/>
  <c r="U37" i="4"/>
  <c r="AC37" i="4" s="1"/>
  <c r="AD37" i="4" s="1"/>
  <c r="U45" i="4"/>
  <c r="U49" i="4"/>
  <c r="U53" i="4"/>
  <c r="U57" i="4"/>
  <c r="AC57" i="4" s="1"/>
  <c r="AD57" i="4" s="1"/>
  <c r="U61" i="4"/>
  <c r="U65" i="4"/>
  <c r="U66" i="4"/>
  <c r="U73" i="4"/>
  <c r="U77" i="4"/>
  <c r="AC77" i="4" s="1"/>
  <c r="AD77" i="4" s="1"/>
  <c r="U78" i="4"/>
  <c r="AC78" i="4" s="1"/>
  <c r="AD78" i="4" s="1"/>
  <c r="U81" i="4"/>
  <c r="AC81" i="4" s="1"/>
  <c r="AD81" i="4" s="1"/>
  <c r="U85" i="4"/>
  <c r="U94" i="4"/>
  <c r="AC94" i="4" s="1"/>
  <c r="AD94" i="4" s="1"/>
  <c r="U97" i="4"/>
  <c r="U105" i="4"/>
  <c r="AC105" i="4" s="1"/>
  <c r="AD105" i="4" s="1"/>
  <c r="U106" i="4"/>
  <c r="AC106" i="4" s="1"/>
  <c r="AD106" i="4" s="1"/>
  <c r="U114" i="4"/>
  <c r="U118" i="4"/>
  <c r="U122" i="4"/>
  <c r="AC122" i="4" s="1"/>
  <c r="AD122" i="4" s="1"/>
  <c r="U129" i="4"/>
  <c r="AC129" i="4" s="1"/>
  <c r="AD129" i="4" s="1"/>
  <c r="U130" i="4"/>
  <c r="U133" i="4"/>
  <c r="AC133" i="4" s="1"/>
  <c r="AD133" i="4" s="1"/>
  <c r="U134" i="4"/>
  <c r="AC134" i="4" s="1"/>
  <c r="AD134" i="4" s="1"/>
  <c r="U137" i="4"/>
  <c r="AC137" i="4" s="1"/>
  <c r="AD137" i="4" s="1"/>
  <c r="U79" i="4"/>
  <c r="AC79" i="4" s="1"/>
  <c r="AD79" i="4" s="1"/>
  <c r="U10" i="4"/>
  <c r="AC10" i="4" s="1"/>
  <c r="AD10" i="4" s="1"/>
  <c r="U14" i="4"/>
  <c r="U18" i="4"/>
  <c r="U22" i="4"/>
  <c r="U26" i="4"/>
  <c r="AC26" i="4" s="1"/>
  <c r="AD26" i="4" s="1"/>
  <c r="U30" i="4"/>
  <c r="AC30" i="4" s="1"/>
  <c r="AD30" i="4" s="1"/>
  <c r="U34" i="4"/>
  <c r="U38" i="4"/>
  <c r="U42" i="4"/>
  <c r="AC42" i="4" s="1"/>
  <c r="AD42" i="4" s="1"/>
  <c r="U46" i="4"/>
  <c r="U50" i="4"/>
  <c r="AC50" i="4" s="1"/>
  <c r="AD50" i="4" s="1"/>
  <c r="U54" i="4"/>
  <c r="AC54" i="4" s="1"/>
  <c r="AD54" i="4" s="1"/>
  <c r="U58" i="4"/>
  <c r="AC58" i="4" s="1"/>
  <c r="AD58" i="4" s="1"/>
  <c r="U62" i="4"/>
  <c r="AC62" i="4" s="1"/>
  <c r="AD62" i="4" s="1"/>
  <c r="U70" i="4"/>
  <c r="U74" i="4"/>
  <c r="AC74" i="4" s="1"/>
  <c r="AD74" i="4" s="1"/>
  <c r="U82" i="4"/>
  <c r="AC82" i="4" s="1"/>
  <c r="AD82" i="4" s="1"/>
  <c r="U90" i="4"/>
  <c r="AC90" i="4" s="1"/>
  <c r="AD90" i="4" s="1"/>
  <c r="U98" i="4"/>
  <c r="U102" i="4"/>
  <c r="U110" i="4"/>
  <c r="U126" i="4"/>
  <c r="X13" i="4" l="1"/>
  <c r="Z13" i="4" s="1"/>
  <c r="AA13" i="4" s="1"/>
  <c r="X33" i="4"/>
  <c r="Z33" i="4" s="1"/>
  <c r="AA33" i="4" s="1"/>
  <c r="X23" i="4"/>
  <c r="Z23" i="4" s="1"/>
  <c r="AA23" i="4" s="1"/>
  <c r="X129" i="4"/>
  <c r="Z129" i="4" s="1"/>
  <c r="AA129" i="4" s="1"/>
  <c r="X63" i="4"/>
  <c r="Z63" i="4" s="1"/>
  <c r="AA63" i="4" s="1"/>
  <c r="X58" i="4"/>
  <c r="Z58" i="4" s="1"/>
  <c r="AA58" i="4" s="1"/>
  <c r="X91" i="4"/>
  <c r="Z91" i="4" s="1"/>
  <c r="AA91" i="4" s="1"/>
  <c r="X60" i="4"/>
  <c r="Z60" i="4" s="1"/>
  <c r="AA60" i="4" s="1"/>
  <c r="X90" i="4"/>
  <c r="Z90" i="4" s="1"/>
  <c r="AA90" i="4" s="1"/>
  <c r="X88" i="4"/>
  <c r="Z88" i="4" s="1"/>
  <c r="AA88" i="4" s="1"/>
  <c r="X42" i="4"/>
  <c r="Z42" i="4" s="1"/>
  <c r="AA42" i="4" s="1"/>
  <c r="X50" i="4"/>
  <c r="Z50" i="4" s="1"/>
  <c r="AA50" i="4" s="1"/>
  <c r="X115" i="4"/>
  <c r="Z115" i="4" s="1"/>
  <c r="AA115" i="4" s="1"/>
  <c r="X29" i="4"/>
  <c r="Z29" i="4" s="1"/>
  <c r="AA29" i="4" s="1"/>
  <c r="X75" i="4"/>
  <c r="Z75" i="4" s="1"/>
  <c r="AA75" i="4" s="1"/>
  <c r="X103" i="4"/>
  <c r="Z103" i="4" s="1"/>
  <c r="AA103" i="4" s="1"/>
  <c r="AJ18" i="5" a="1"/>
  <c r="AJ18" i="5" s="1"/>
  <c r="X49" i="4"/>
  <c r="Z49" i="4" s="1"/>
  <c r="AA49" i="4" s="1"/>
  <c r="AC49" i="4"/>
  <c r="AD49" i="4" s="1"/>
  <c r="X107" i="4"/>
  <c r="Z107" i="4" s="1"/>
  <c r="AA107" i="4" s="1"/>
  <c r="AC107" i="4"/>
  <c r="AD107" i="4" s="1"/>
  <c r="X24" i="4"/>
  <c r="Z24" i="4" s="1"/>
  <c r="AA24" i="4" s="1"/>
  <c r="AC24" i="4"/>
  <c r="AD24" i="4" s="1"/>
  <c r="X64" i="4"/>
  <c r="Z64" i="4" s="1"/>
  <c r="AA64" i="4" s="1"/>
  <c r="AC64" i="4"/>
  <c r="AD64" i="4" s="1"/>
  <c r="X44" i="4"/>
  <c r="Z44" i="4" s="1"/>
  <c r="AA44" i="4" s="1"/>
  <c r="AC44" i="4"/>
  <c r="AD44" i="4" s="1"/>
  <c r="X102" i="4"/>
  <c r="Z102" i="4" s="1"/>
  <c r="AA102" i="4" s="1"/>
  <c r="AC102" i="4"/>
  <c r="AD102" i="4" s="1"/>
  <c r="X22" i="4"/>
  <c r="Z22" i="4" s="1"/>
  <c r="AA22" i="4" s="1"/>
  <c r="AC22" i="4"/>
  <c r="AD22" i="4" s="1"/>
  <c r="X130" i="4"/>
  <c r="Z130" i="4" s="1"/>
  <c r="AA130" i="4" s="1"/>
  <c r="AC130" i="4"/>
  <c r="AD130" i="4" s="1"/>
  <c r="X114" i="4"/>
  <c r="Z114" i="4" s="1"/>
  <c r="AA114" i="4" s="1"/>
  <c r="AC114" i="4"/>
  <c r="AD114" i="4" s="1"/>
  <c r="X61" i="4"/>
  <c r="Z61" i="4" s="1"/>
  <c r="AA61" i="4" s="1"/>
  <c r="AC61" i="4"/>
  <c r="AD61" i="4" s="1"/>
  <c r="X45" i="4"/>
  <c r="Z45" i="4" s="1"/>
  <c r="AA45" i="4" s="1"/>
  <c r="AC45" i="4"/>
  <c r="AD45" i="4" s="1"/>
  <c r="X99" i="4"/>
  <c r="Z99" i="4" s="1"/>
  <c r="AA99" i="4" s="1"/>
  <c r="AC99" i="4"/>
  <c r="AD99" i="4" s="1"/>
  <c r="X128" i="4"/>
  <c r="Z128" i="4" s="1"/>
  <c r="AA128" i="4" s="1"/>
  <c r="AC128" i="4"/>
  <c r="AD128" i="4" s="1"/>
  <c r="X15" i="4"/>
  <c r="Z15" i="4" s="1"/>
  <c r="AA15" i="4" s="1"/>
  <c r="AC15" i="4"/>
  <c r="AD15" i="4" s="1"/>
  <c r="X127" i="4"/>
  <c r="Z127" i="4" s="1"/>
  <c r="AA127" i="4" s="1"/>
  <c r="AC127" i="4"/>
  <c r="AD127" i="4" s="1"/>
  <c r="X112" i="4"/>
  <c r="Z112" i="4" s="1"/>
  <c r="AA112" i="4" s="1"/>
  <c r="AC112" i="4"/>
  <c r="AD112" i="4" s="1"/>
  <c r="X100" i="4"/>
  <c r="Z100" i="4" s="1"/>
  <c r="AA100" i="4" s="1"/>
  <c r="AC100" i="4"/>
  <c r="AD100" i="4" s="1"/>
  <c r="X43" i="4"/>
  <c r="Z43" i="4" s="1"/>
  <c r="AA43" i="4" s="1"/>
  <c r="AC43" i="4"/>
  <c r="AD43" i="4" s="1"/>
  <c r="X32" i="4"/>
  <c r="Z32" i="4" s="1"/>
  <c r="AA32" i="4" s="1"/>
  <c r="AC32" i="4"/>
  <c r="AD32" i="4" s="1"/>
  <c r="X9" i="4"/>
  <c r="Z9" i="4" s="1"/>
  <c r="AA9" i="4" s="1"/>
  <c r="AC9" i="4"/>
  <c r="AD9" i="4" s="1"/>
  <c r="X27" i="4"/>
  <c r="Z27" i="4" s="1"/>
  <c r="AA27" i="4" s="1"/>
  <c r="AC27" i="4"/>
  <c r="AD27" i="4" s="1"/>
  <c r="X89" i="4"/>
  <c r="Z89" i="4" s="1"/>
  <c r="AA89" i="4" s="1"/>
  <c r="AC89" i="4"/>
  <c r="AD89" i="4" s="1"/>
  <c r="X118" i="4"/>
  <c r="Z118" i="4" s="1"/>
  <c r="AA118" i="4" s="1"/>
  <c r="AC118" i="4"/>
  <c r="AD118" i="4" s="1"/>
  <c r="X65" i="4"/>
  <c r="Z65" i="4" s="1"/>
  <c r="AA65" i="4" s="1"/>
  <c r="AC65" i="4"/>
  <c r="AD65" i="4" s="1"/>
  <c r="X35" i="4"/>
  <c r="Z35" i="4" s="1"/>
  <c r="AA35" i="4" s="1"/>
  <c r="AC35" i="4"/>
  <c r="AD35" i="4" s="1"/>
  <c r="X117" i="4"/>
  <c r="Z117" i="4" s="1"/>
  <c r="AA117" i="4" s="1"/>
  <c r="AC117" i="4"/>
  <c r="AD117" i="4" s="1"/>
  <c r="X38" i="4"/>
  <c r="Z38" i="4" s="1"/>
  <c r="AA38" i="4" s="1"/>
  <c r="AC38" i="4"/>
  <c r="AD38" i="4" s="1"/>
  <c r="X98" i="4"/>
  <c r="Z98" i="4" s="1"/>
  <c r="AA98" i="4" s="1"/>
  <c r="AC98" i="4"/>
  <c r="AD98" i="4" s="1"/>
  <c r="X70" i="4"/>
  <c r="Z70" i="4" s="1"/>
  <c r="AA70" i="4" s="1"/>
  <c r="AC70" i="4"/>
  <c r="AD70" i="4" s="1"/>
  <c r="X34" i="4"/>
  <c r="Z34" i="4" s="1"/>
  <c r="AA34" i="4" s="1"/>
  <c r="AC34" i="4"/>
  <c r="AD34" i="4" s="1"/>
  <c r="X18" i="4"/>
  <c r="Z18" i="4" s="1"/>
  <c r="AA18" i="4" s="1"/>
  <c r="AC18" i="4"/>
  <c r="AD18" i="4" s="1"/>
  <c r="X85" i="4"/>
  <c r="Z85" i="4" s="1"/>
  <c r="AA85" i="4" s="1"/>
  <c r="AC85" i="4"/>
  <c r="AD85" i="4" s="1"/>
  <c r="X73" i="4"/>
  <c r="Z73" i="4" s="1"/>
  <c r="AA73" i="4" s="1"/>
  <c r="AC73" i="4"/>
  <c r="AD73" i="4" s="1"/>
  <c r="X104" i="4"/>
  <c r="Z104" i="4" s="1"/>
  <c r="AA104" i="4" s="1"/>
  <c r="AC104" i="4"/>
  <c r="AD104" i="4" s="1"/>
  <c r="X124" i="4"/>
  <c r="Z124" i="4" s="1"/>
  <c r="AA124" i="4" s="1"/>
  <c r="AC124" i="4"/>
  <c r="AD124" i="4" s="1"/>
  <c r="X111" i="4"/>
  <c r="Z111" i="4" s="1"/>
  <c r="AA111" i="4" s="1"/>
  <c r="AC111" i="4"/>
  <c r="AD111" i="4" s="1"/>
  <c r="X96" i="4"/>
  <c r="Z96" i="4" s="1"/>
  <c r="AA96" i="4" s="1"/>
  <c r="AC96" i="4"/>
  <c r="AD96" i="4" s="1"/>
  <c r="X87" i="4"/>
  <c r="Z87" i="4" s="1"/>
  <c r="AA87" i="4" s="1"/>
  <c r="AC87" i="4"/>
  <c r="AD87" i="4" s="1"/>
  <c r="X76" i="4"/>
  <c r="Z76" i="4" s="1"/>
  <c r="AA76" i="4" s="1"/>
  <c r="AC76" i="4"/>
  <c r="AD76" i="4" s="1"/>
  <c r="X68" i="4"/>
  <c r="Z68" i="4" s="1"/>
  <c r="AA68" i="4" s="1"/>
  <c r="AC68" i="4"/>
  <c r="AD68" i="4" s="1"/>
  <c r="X51" i="4"/>
  <c r="Z51" i="4" s="1"/>
  <c r="AA51" i="4" s="1"/>
  <c r="AC51" i="4"/>
  <c r="AD51" i="4" s="1"/>
  <c r="X40" i="4"/>
  <c r="Z40" i="4" s="1"/>
  <c r="AA40" i="4" s="1"/>
  <c r="AC40" i="4"/>
  <c r="AD40" i="4" s="1"/>
  <c r="X16" i="4"/>
  <c r="Z16" i="4" s="1"/>
  <c r="AA16" i="4" s="1"/>
  <c r="AC16" i="4"/>
  <c r="AD16" i="4" s="1"/>
  <c r="X48" i="4"/>
  <c r="Z48" i="4" s="1"/>
  <c r="AA48" i="4" s="1"/>
  <c r="AC48" i="4"/>
  <c r="AD48" i="4" s="1"/>
  <c r="X20" i="4"/>
  <c r="Z20" i="4" s="1"/>
  <c r="AA20" i="4" s="1"/>
  <c r="AC20" i="4"/>
  <c r="AD20" i="4" s="1"/>
  <c r="X28" i="4"/>
  <c r="Z28" i="4" s="1"/>
  <c r="AA28" i="4" s="1"/>
  <c r="AC28" i="4"/>
  <c r="AD28" i="4" s="1"/>
  <c r="X19" i="4"/>
  <c r="Z19" i="4" s="1"/>
  <c r="AA19" i="4" s="1"/>
  <c r="AC19" i="4"/>
  <c r="AD19" i="4" s="1"/>
  <c r="X125" i="4"/>
  <c r="Z125" i="4" s="1"/>
  <c r="AA125" i="4" s="1"/>
  <c r="AC125" i="4"/>
  <c r="AD125" i="4" s="1"/>
  <c r="X86" i="4"/>
  <c r="Z86" i="4" s="1"/>
  <c r="AA86" i="4" s="1"/>
  <c r="AC86" i="4"/>
  <c r="AD86" i="4" s="1"/>
  <c r="X110" i="4"/>
  <c r="Z110" i="4" s="1"/>
  <c r="AA110" i="4" s="1"/>
  <c r="AC110" i="4"/>
  <c r="AD110" i="4" s="1"/>
  <c r="X97" i="4"/>
  <c r="Z97" i="4" s="1"/>
  <c r="AA97" i="4" s="1"/>
  <c r="AC97" i="4"/>
  <c r="AD97" i="4" s="1"/>
  <c r="X131" i="4"/>
  <c r="Z131" i="4" s="1"/>
  <c r="AA131" i="4" s="1"/>
  <c r="AC131" i="4"/>
  <c r="AD131" i="4" s="1"/>
  <c r="X116" i="4"/>
  <c r="Z116" i="4" s="1"/>
  <c r="AA116" i="4" s="1"/>
  <c r="AC116" i="4"/>
  <c r="AD116" i="4" s="1"/>
  <c r="X92" i="4"/>
  <c r="Z92" i="4" s="1"/>
  <c r="AA92" i="4" s="1"/>
  <c r="AC92" i="4"/>
  <c r="AD92" i="4" s="1"/>
  <c r="X72" i="4"/>
  <c r="Z72" i="4" s="1"/>
  <c r="AA72" i="4" s="1"/>
  <c r="AC72" i="4"/>
  <c r="AD72" i="4" s="1"/>
  <c r="X55" i="4"/>
  <c r="Z55" i="4" s="1"/>
  <c r="AA55" i="4" s="1"/>
  <c r="AC55" i="4"/>
  <c r="AD55" i="4" s="1"/>
  <c r="X25" i="4"/>
  <c r="Z25" i="4" s="1"/>
  <c r="AA25" i="4" s="1"/>
  <c r="AC25" i="4"/>
  <c r="AD25" i="4" s="1"/>
  <c r="X126" i="4"/>
  <c r="Z126" i="4" s="1"/>
  <c r="AA126" i="4" s="1"/>
  <c r="AC126" i="4"/>
  <c r="AD126" i="4" s="1"/>
  <c r="X46" i="4"/>
  <c r="Z46" i="4" s="1"/>
  <c r="AA46" i="4" s="1"/>
  <c r="AC46" i="4"/>
  <c r="AD46" i="4" s="1"/>
  <c r="X14" i="4"/>
  <c r="Z14" i="4" s="1"/>
  <c r="AA14" i="4" s="1"/>
  <c r="AC14" i="4"/>
  <c r="AD14" i="4" s="1"/>
  <c r="X66" i="4"/>
  <c r="Z66" i="4" s="1"/>
  <c r="AA66" i="4" s="1"/>
  <c r="AC66" i="4"/>
  <c r="AD66" i="4" s="1"/>
  <c r="X53" i="4"/>
  <c r="Z53" i="4" s="1"/>
  <c r="AA53" i="4" s="1"/>
  <c r="AC53" i="4"/>
  <c r="AD53" i="4" s="1"/>
  <c r="X31" i="4"/>
  <c r="Z31" i="4" s="1"/>
  <c r="AA31" i="4" s="1"/>
  <c r="AC31" i="4"/>
  <c r="AD31" i="4" s="1"/>
  <c r="X135" i="4"/>
  <c r="Z135" i="4" s="1"/>
  <c r="AA135" i="4" s="1"/>
  <c r="AC135" i="4"/>
  <c r="AD135" i="4" s="1"/>
  <c r="X120" i="4"/>
  <c r="Z120" i="4" s="1"/>
  <c r="AA120" i="4" s="1"/>
  <c r="AC120" i="4"/>
  <c r="AD120" i="4" s="1"/>
  <c r="X108" i="4"/>
  <c r="Z108" i="4" s="1"/>
  <c r="AA108" i="4" s="1"/>
  <c r="AC108" i="4"/>
  <c r="AD108" i="4" s="1"/>
  <c r="X67" i="4"/>
  <c r="Z67" i="4" s="1"/>
  <c r="AA67" i="4" s="1"/>
  <c r="AC67" i="4"/>
  <c r="AD67" i="4" s="1"/>
  <c r="X47" i="4"/>
  <c r="Z47" i="4" s="1"/>
  <c r="AA47" i="4" s="1"/>
  <c r="AC47" i="4"/>
  <c r="AD47" i="4" s="1"/>
  <c r="X39" i="4"/>
  <c r="Z39" i="4" s="1"/>
  <c r="AA39" i="4" s="1"/>
  <c r="AC39" i="4"/>
  <c r="AD39" i="4" s="1"/>
  <c r="X121" i="4"/>
  <c r="Z121" i="4" s="1"/>
  <c r="AA121" i="4" s="1"/>
  <c r="AC121" i="4"/>
  <c r="AD121" i="4" s="1"/>
  <c r="AJ9" i="5" a="1"/>
  <c r="AJ11" i="5" s="1"/>
  <c r="AA2" i="5"/>
  <c r="AG149" i="5" l="1"/>
  <c r="AG151" i="5"/>
  <c r="AG148" i="5"/>
  <c r="AG146" i="5"/>
  <c r="AG140" i="5"/>
  <c r="AG139" i="5"/>
  <c r="AG144" i="5"/>
  <c r="AG138" i="5"/>
  <c r="AG141" i="5"/>
  <c r="AG147" i="5"/>
  <c r="AG150" i="5"/>
  <c r="AG145" i="5"/>
  <c r="AG142" i="5"/>
  <c r="AG143" i="5"/>
  <c r="AK20" i="5"/>
  <c r="AK19" i="5"/>
  <c r="AJ21" i="5"/>
  <c r="AJ22" i="5"/>
  <c r="AK18" i="5"/>
  <c r="AJ20" i="5"/>
  <c r="AK21" i="5"/>
  <c r="AJ19" i="5"/>
  <c r="AK22" i="5"/>
  <c r="BW14" i="5"/>
  <c r="BW10" i="5"/>
  <c r="BW18" i="5"/>
  <c r="BW17" i="5"/>
  <c r="BW13" i="5"/>
  <c r="BW11" i="5"/>
  <c r="BW19" i="5"/>
  <c r="BW15" i="5"/>
  <c r="BW12" i="5"/>
  <c r="BW16" i="5"/>
  <c r="BW7" i="5"/>
  <c r="BW8" i="5"/>
  <c r="BW9" i="5"/>
  <c r="AJ18" i="4" a="1"/>
  <c r="AJ19" i="4" s="1"/>
  <c r="AA2" i="4"/>
  <c r="AJ9" i="4" a="1"/>
  <c r="AJ13" i="4" s="1"/>
  <c r="AK11" i="5"/>
  <c r="AK10" i="5"/>
  <c r="AJ13" i="5"/>
  <c r="AK13" i="5"/>
  <c r="AK12" i="5"/>
  <c r="AJ10" i="5"/>
  <c r="AJ9" i="5"/>
  <c r="AK9" i="5"/>
  <c r="AJ12" i="5"/>
  <c r="AG137" i="5"/>
  <c r="AG135" i="5"/>
  <c r="AG133" i="5"/>
  <c r="AG131" i="5"/>
  <c r="AG129" i="5"/>
  <c r="AG127" i="5"/>
  <c r="AG125" i="5"/>
  <c r="AG123" i="5"/>
  <c r="AG121" i="5"/>
  <c r="AG119" i="5"/>
  <c r="AG117" i="5"/>
  <c r="AG115" i="5"/>
  <c r="AG113" i="5"/>
  <c r="AG111" i="5"/>
  <c r="AG109" i="5"/>
  <c r="AG107" i="5"/>
  <c r="AG105" i="5"/>
  <c r="AG136" i="5"/>
  <c r="AG134" i="5"/>
  <c r="AG132" i="5"/>
  <c r="AG130" i="5"/>
  <c r="AG128" i="5"/>
  <c r="AG126" i="5"/>
  <c r="AG124" i="5"/>
  <c r="AG122" i="5"/>
  <c r="AG120" i="5"/>
  <c r="AG118" i="5"/>
  <c r="AG116" i="5"/>
  <c r="AG114" i="5"/>
  <c r="AG112" i="5"/>
  <c r="AG110" i="5"/>
  <c r="AG108" i="5"/>
  <c r="AG106" i="5"/>
  <c r="AG102" i="5"/>
  <c r="AG100" i="5"/>
  <c r="AG98" i="5"/>
  <c r="AG96" i="5"/>
  <c r="AG94" i="5"/>
  <c r="AG92" i="5"/>
  <c r="AG90" i="5"/>
  <c r="AG88" i="5"/>
  <c r="AG86" i="5"/>
  <c r="AG84" i="5"/>
  <c r="AG82" i="5"/>
  <c r="AG80" i="5"/>
  <c r="AG78" i="5"/>
  <c r="AG103" i="5"/>
  <c r="AG101" i="5"/>
  <c r="AG99" i="5"/>
  <c r="AG97" i="5"/>
  <c r="AG95" i="5"/>
  <c r="AG93" i="5"/>
  <c r="AG91" i="5"/>
  <c r="AG89" i="5"/>
  <c r="AG87" i="5"/>
  <c r="AG85" i="5"/>
  <c r="AG83" i="5"/>
  <c r="AG81" i="5"/>
  <c r="AG79" i="5"/>
  <c r="AG77" i="5"/>
  <c r="AG75" i="5"/>
  <c r="AG104" i="5"/>
  <c r="AG72" i="5"/>
  <c r="AG70" i="5"/>
  <c r="AG68" i="5"/>
  <c r="AG66" i="5"/>
  <c r="AG64" i="5"/>
  <c r="AG62" i="5"/>
  <c r="AG60" i="5"/>
  <c r="AG58" i="5"/>
  <c r="AG56" i="5"/>
  <c r="AG54" i="5"/>
  <c r="AG52" i="5"/>
  <c r="AG50" i="5"/>
  <c r="AG48" i="5"/>
  <c r="AG46" i="5"/>
  <c r="AG44" i="5"/>
  <c r="AG42" i="5"/>
  <c r="AG40" i="5"/>
  <c r="AG38" i="5"/>
  <c r="AG74" i="5"/>
  <c r="AG73" i="5"/>
  <c r="AG71" i="5"/>
  <c r="AG69" i="5"/>
  <c r="AG67" i="5"/>
  <c r="AG65" i="5"/>
  <c r="AG63" i="5"/>
  <c r="AG61" i="5"/>
  <c r="AG59" i="5"/>
  <c r="AG57" i="5"/>
  <c r="AG55" i="5"/>
  <c r="AG53" i="5"/>
  <c r="AG51" i="5"/>
  <c r="AG49" i="5"/>
  <c r="AG47" i="5"/>
  <c r="AG45" i="5"/>
  <c r="AG43" i="5"/>
  <c r="AG41" i="5"/>
  <c r="AG39" i="5"/>
  <c r="AG37" i="5"/>
  <c r="AG76" i="5"/>
  <c r="AG36" i="5"/>
  <c r="AG34" i="5"/>
  <c r="AG32" i="5"/>
  <c r="AG30" i="5"/>
  <c r="AG28" i="5"/>
  <c r="AG26" i="5"/>
  <c r="AG24" i="5"/>
  <c r="AG22" i="5"/>
  <c r="AG20" i="5"/>
  <c r="AG18" i="5"/>
  <c r="AG14" i="5"/>
  <c r="AG10" i="5"/>
  <c r="AG15" i="5"/>
  <c r="AG11" i="5"/>
  <c r="AG35" i="5"/>
  <c r="AG33" i="5"/>
  <c r="AG31" i="5"/>
  <c r="AG29" i="5"/>
  <c r="AG27" i="5"/>
  <c r="AG25" i="5"/>
  <c r="AG23" i="5"/>
  <c r="AG21" i="5"/>
  <c r="AG16" i="5"/>
  <c r="AG12" i="5"/>
  <c r="AG19" i="5"/>
  <c r="AG17" i="5"/>
  <c r="AG7" i="5"/>
  <c r="AG8" i="5"/>
  <c r="AG13" i="5"/>
  <c r="AG9" i="5"/>
  <c r="AG6" i="5"/>
  <c r="BF8" i="5"/>
  <c r="BF9" i="5"/>
  <c r="BF18" i="5"/>
  <c r="BW6" i="5"/>
  <c r="BF6" i="5"/>
  <c r="BF14" i="5"/>
  <c r="BF13" i="5"/>
  <c r="BF15" i="5"/>
  <c r="BF19" i="5"/>
  <c r="BF7" i="5"/>
  <c r="BF11" i="5"/>
  <c r="BF10" i="5"/>
  <c r="BF16" i="5"/>
  <c r="BF17" i="5"/>
  <c r="BF12" i="5"/>
  <c r="BK11" i="5" l="1"/>
  <c r="BK26" i="5"/>
  <c r="BK10" i="5"/>
  <c r="BK25" i="5"/>
  <c r="BK22" i="5"/>
  <c r="BK7" i="5"/>
  <c r="BK24" i="5"/>
  <c r="BK9" i="5"/>
  <c r="BK18" i="5"/>
  <c r="BK33" i="5"/>
  <c r="BK23" i="5"/>
  <c r="BK8" i="5"/>
  <c r="BK30" i="5"/>
  <c r="BK15" i="5"/>
  <c r="BK13" i="5"/>
  <c r="BK28" i="5"/>
  <c r="BK17" i="5"/>
  <c r="BK32" i="5"/>
  <c r="BK34" i="5"/>
  <c r="BK19" i="5"/>
  <c r="BK27" i="5"/>
  <c r="BK12" i="5"/>
  <c r="BK14" i="5"/>
  <c r="BK29" i="5"/>
  <c r="BK31" i="5"/>
  <c r="BK16" i="5"/>
  <c r="BK6" i="5"/>
  <c r="BK21" i="5"/>
  <c r="AF147" i="5"/>
  <c r="AF138" i="5"/>
  <c r="AF139" i="5"/>
  <c r="AF145" i="5"/>
  <c r="AF146" i="5"/>
  <c r="AF151" i="5"/>
  <c r="AF143" i="5"/>
  <c r="AF150" i="5"/>
  <c r="AF141" i="5"/>
  <c r="AF148" i="5"/>
  <c r="AF149" i="5"/>
  <c r="AF140" i="5"/>
  <c r="AF142" i="5"/>
  <c r="AF144" i="5"/>
  <c r="BV9" i="5"/>
  <c r="BV17" i="5"/>
  <c r="BV13" i="5"/>
  <c r="BV16" i="5"/>
  <c r="BV15" i="5"/>
  <c r="BV7" i="5"/>
  <c r="BV19" i="5"/>
  <c r="BV12" i="5"/>
  <c r="BV11" i="5"/>
  <c r="BV14" i="5"/>
  <c r="BV10" i="5"/>
  <c r="BV18" i="5"/>
  <c r="BV8" i="5"/>
  <c r="AJ22" i="4"/>
  <c r="AK18" i="4"/>
  <c r="AK19" i="4"/>
  <c r="AK20" i="4"/>
  <c r="AK22" i="4"/>
  <c r="AJ21" i="4"/>
  <c r="AJ18" i="4"/>
  <c r="AK21" i="4"/>
  <c r="AJ20" i="4"/>
  <c r="AJ11" i="4"/>
  <c r="AJ10" i="4"/>
  <c r="AK9" i="4"/>
  <c r="AK10" i="4"/>
  <c r="AK13" i="4"/>
  <c r="AJ12" i="4"/>
  <c r="AK12" i="4"/>
  <c r="AJ9" i="4"/>
  <c r="AK11" i="4"/>
  <c r="AF88" i="5"/>
  <c r="AF57" i="5"/>
  <c r="AF128" i="5"/>
  <c r="AF23" i="5"/>
  <c r="AF60" i="5"/>
  <c r="AF127" i="5"/>
  <c r="AF95" i="5"/>
  <c r="AF46" i="5"/>
  <c r="AF44" i="5"/>
  <c r="AF133" i="5"/>
  <c r="BV6" i="5"/>
  <c r="AF31" i="5"/>
  <c r="BE16" i="5"/>
  <c r="AF17" i="5"/>
  <c r="AF65" i="5"/>
  <c r="AF68" i="5"/>
  <c r="AF103" i="5"/>
  <c r="AF96" i="5"/>
  <c r="AF136" i="5"/>
  <c r="AF135" i="5"/>
  <c r="BE9" i="5"/>
  <c r="AF73" i="5"/>
  <c r="AF118" i="5"/>
  <c r="AF108" i="5"/>
  <c r="AF8" i="5"/>
  <c r="AF22" i="5"/>
  <c r="AF41" i="5"/>
  <c r="AF79" i="5"/>
  <c r="AF111" i="5"/>
  <c r="BE10" i="5"/>
  <c r="BE17" i="5"/>
  <c r="AF30" i="5"/>
  <c r="AF49" i="5"/>
  <c r="AF52" i="5"/>
  <c r="AF87" i="5"/>
  <c r="AF80" i="5"/>
  <c r="AF114" i="5"/>
  <c r="AF119" i="5"/>
  <c r="BE7" i="5"/>
  <c r="BE6" i="5"/>
  <c r="BE14" i="5"/>
  <c r="AF25" i="5"/>
  <c r="AF33" i="5"/>
  <c r="AF11" i="5"/>
  <c r="BE19" i="5"/>
  <c r="AF10" i="5"/>
  <c r="AF18" i="5"/>
  <c r="AF24" i="5"/>
  <c r="AF32" i="5"/>
  <c r="BE11" i="5"/>
  <c r="AF19" i="5"/>
  <c r="AF43" i="5"/>
  <c r="AF51" i="5"/>
  <c r="AF59" i="5"/>
  <c r="AF67" i="5"/>
  <c r="AF75" i="5"/>
  <c r="AF54" i="5"/>
  <c r="AF62" i="5"/>
  <c r="AF70" i="5"/>
  <c r="AF81" i="5"/>
  <c r="AF89" i="5"/>
  <c r="AF97" i="5"/>
  <c r="AF112" i="5"/>
  <c r="AF74" i="5"/>
  <c r="AF82" i="5"/>
  <c r="AF90" i="5"/>
  <c r="AF98" i="5"/>
  <c r="AF116" i="5"/>
  <c r="AF122" i="5"/>
  <c r="AF130" i="5"/>
  <c r="AF105" i="5"/>
  <c r="AF113" i="5"/>
  <c r="AF121" i="5"/>
  <c r="AF129" i="5"/>
  <c r="AF137" i="5"/>
  <c r="AF7" i="5"/>
  <c r="AF27" i="5"/>
  <c r="AF35" i="5"/>
  <c r="BE13" i="5"/>
  <c r="BE12" i="5"/>
  <c r="BE18" i="5"/>
  <c r="AF26" i="5"/>
  <c r="AF34" i="5"/>
  <c r="AF13" i="5"/>
  <c r="AF42" i="5"/>
  <c r="AF45" i="5"/>
  <c r="AF53" i="5"/>
  <c r="AF61" i="5"/>
  <c r="AF69" i="5"/>
  <c r="AF48" i="5"/>
  <c r="AF56" i="5"/>
  <c r="AF64" i="5"/>
  <c r="AF72" i="5"/>
  <c r="AF83" i="5"/>
  <c r="AF91" i="5"/>
  <c r="AF99" i="5"/>
  <c r="AF120" i="5"/>
  <c r="AF76" i="5"/>
  <c r="AF84" i="5"/>
  <c r="AF92" i="5"/>
  <c r="AF100" i="5"/>
  <c r="AF104" i="5"/>
  <c r="AF124" i="5"/>
  <c r="AF132" i="5"/>
  <c r="AF107" i="5"/>
  <c r="AF115" i="5"/>
  <c r="AF123" i="5"/>
  <c r="AF131" i="5"/>
  <c r="AF9" i="5"/>
  <c r="AF16" i="5"/>
  <c r="AF37" i="5"/>
  <c r="AF6" i="5"/>
  <c r="AF12" i="5"/>
  <c r="BE8" i="5"/>
  <c r="AF21" i="5"/>
  <c r="AF29" i="5"/>
  <c r="AF40" i="5"/>
  <c r="AF15" i="5"/>
  <c r="AF38" i="5"/>
  <c r="AF14" i="5"/>
  <c r="AF20" i="5"/>
  <c r="AF28" i="5"/>
  <c r="AF36" i="5"/>
  <c r="BE15" i="5"/>
  <c r="AF39" i="5"/>
  <c r="AF47" i="5"/>
  <c r="AF55" i="5"/>
  <c r="AF63" i="5"/>
  <c r="AF71" i="5"/>
  <c r="AF50" i="5"/>
  <c r="AF58" i="5"/>
  <c r="AF66" i="5"/>
  <c r="AF77" i="5"/>
  <c r="AF85" i="5"/>
  <c r="AF93" i="5"/>
  <c r="AF101" i="5"/>
  <c r="AF110" i="5"/>
  <c r="AF78" i="5"/>
  <c r="AF86" i="5"/>
  <c r="AF94" i="5"/>
  <c r="AF102" i="5"/>
  <c r="AF106" i="5"/>
  <c r="AF126" i="5"/>
  <c r="AF134" i="5"/>
  <c r="AF109" i="5"/>
  <c r="AF117" i="5"/>
  <c r="AF125" i="5"/>
  <c r="BL38" i="5" l="1"/>
  <c r="BL39" i="5"/>
  <c r="BJ10" i="5"/>
  <c r="BJ25" i="5"/>
  <c r="BJ13" i="5"/>
  <c r="BJ28" i="5"/>
  <c r="BJ22" i="5"/>
  <c r="BJ7" i="5"/>
  <c r="BJ17" i="5"/>
  <c r="BJ32" i="5"/>
  <c r="BJ34" i="5"/>
  <c r="BJ19" i="5"/>
  <c r="BJ9" i="5"/>
  <c r="BJ24" i="5"/>
  <c r="BJ31" i="5"/>
  <c r="BJ16" i="5"/>
  <c r="BJ23" i="5"/>
  <c r="BJ8" i="5"/>
  <c r="BJ26" i="5"/>
  <c r="BJ11" i="5"/>
  <c r="BJ18" i="5"/>
  <c r="BJ33" i="5"/>
  <c r="BJ14" i="5"/>
  <c r="BJ29" i="5"/>
  <c r="BJ30" i="5"/>
  <c r="BJ15" i="5"/>
  <c r="BJ27" i="5"/>
  <c r="BJ12" i="5"/>
  <c r="BJ6" i="5"/>
  <c r="BJ21" i="5"/>
  <c r="AF143" i="4"/>
  <c r="AF148" i="4"/>
  <c r="AF150" i="4"/>
  <c r="AF149" i="4"/>
  <c r="AF151" i="4"/>
  <c r="AF145" i="4"/>
  <c r="AF140" i="4"/>
  <c r="AF141" i="4"/>
  <c r="AF147" i="4"/>
  <c r="AF138" i="4"/>
  <c r="AF139" i="4"/>
  <c r="AF142" i="4"/>
  <c r="AF144" i="4"/>
  <c r="AF146" i="4"/>
  <c r="AG140" i="4"/>
  <c r="AG149" i="4"/>
  <c r="AG147" i="4"/>
  <c r="AG150" i="4"/>
  <c r="AG138" i="4"/>
  <c r="AG143" i="4"/>
  <c r="AG139" i="4"/>
  <c r="AG146" i="4"/>
  <c r="AG145" i="4"/>
  <c r="AG148" i="4"/>
  <c r="AG141" i="4"/>
  <c r="AG142" i="4"/>
  <c r="AG144" i="4"/>
  <c r="AG151" i="4"/>
  <c r="BV17" i="4"/>
  <c r="BV9" i="4"/>
  <c r="BV13" i="4"/>
  <c r="BV8" i="4"/>
  <c r="BV11" i="4"/>
  <c r="BV12" i="4"/>
  <c r="BV15" i="4"/>
  <c r="BV16" i="4"/>
  <c r="BV19" i="4"/>
  <c r="BV7" i="4"/>
  <c r="BV10" i="4"/>
  <c r="BV14" i="4"/>
  <c r="BV18" i="4"/>
  <c r="BW17" i="4"/>
  <c r="BW13" i="4"/>
  <c r="BW9" i="4"/>
  <c r="BW16" i="4"/>
  <c r="BW18" i="4"/>
  <c r="BW11" i="4"/>
  <c r="BW19" i="4"/>
  <c r="BW10" i="4"/>
  <c r="BW14" i="4"/>
  <c r="BW7" i="4"/>
  <c r="BW15" i="4"/>
  <c r="BW8" i="4"/>
  <c r="BW12" i="4"/>
  <c r="AF91" i="4"/>
  <c r="AF88" i="4"/>
  <c r="AF114" i="4"/>
  <c r="BE6" i="4"/>
  <c r="BE16" i="4"/>
  <c r="AF42" i="4"/>
  <c r="AF11" i="4"/>
  <c r="AF8" i="4"/>
  <c r="AF21" i="4"/>
  <c r="AF24" i="4"/>
  <c r="AF106" i="4"/>
  <c r="AF27" i="4"/>
  <c r="AF85" i="4"/>
  <c r="AF50" i="4"/>
  <c r="AF75" i="4"/>
  <c r="AF72" i="4"/>
  <c r="AF46" i="4"/>
  <c r="AF38" i="4"/>
  <c r="AF43" i="4"/>
  <c r="AF107" i="4"/>
  <c r="AF40" i="4"/>
  <c r="AF104" i="4"/>
  <c r="AF37" i="4"/>
  <c r="AF101" i="4"/>
  <c r="BE11" i="4"/>
  <c r="AF110" i="4"/>
  <c r="AF102" i="4"/>
  <c r="AF59" i="4"/>
  <c r="AF123" i="4"/>
  <c r="AF56" i="4"/>
  <c r="AF120" i="4"/>
  <c r="AF53" i="4"/>
  <c r="AF117" i="4"/>
  <c r="BE17" i="4"/>
  <c r="AF136" i="4"/>
  <c r="AF69" i="4"/>
  <c r="AF133" i="4"/>
  <c r="BE10" i="4"/>
  <c r="BE9" i="4"/>
  <c r="AF58" i="4"/>
  <c r="AF62" i="4"/>
  <c r="AF126" i="4"/>
  <c r="AF130" i="4"/>
  <c r="AF118" i="4"/>
  <c r="AF47" i="4"/>
  <c r="AF63" i="4"/>
  <c r="AF95" i="4"/>
  <c r="AF127" i="4"/>
  <c r="AF44" i="4"/>
  <c r="AF76" i="4"/>
  <c r="AF108" i="4"/>
  <c r="AF9" i="4"/>
  <c r="AF41" i="4"/>
  <c r="AF73" i="4"/>
  <c r="AF89" i="4"/>
  <c r="AF105" i="4"/>
  <c r="AF121" i="4"/>
  <c r="BE8" i="4"/>
  <c r="BE15" i="4"/>
  <c r="BV6" i="4"/>
  <c r="AF10" i="4"/>
  <c r="AF6" i="4"/>
  <c r="AF51" i="4"/>
  <c r="AF115" i="4"/>
  <c r="AF48" i="4"/>
  <c r="AF96" i="4"/>
  <c r="AF29" i="4"/>
  <c r="AF93" i="4"/>
  <c r="AF125" i="4"/>
  <c r="BE14" i="4"/>
  <c r="BE13" i="4"/>
  <c r="BE18" i="4"/>
  <c r="AF122" i="4"/>
  <c r="AF66" i="4"/>
  <c r="AF54" i="4"/>
  <c r="AF15" i="4"/>
  <c r="AF31" i="4"/>
  <c r="AF79" i="4"/>
  <c r="AF111" i="4"/>
  <c r="AF12" i="4"/>
  <c r="AF28" i="4"/>
  <c r="AF60" i="4"/>
  <c r="AF92" i="4"/>
  <c r="AF124" i="4"/>
  <c r="AF25" i="4"/>
  <c r="AF57" i="4"/>
  <c r="AF137" i="4"/>
  <c r="AF74" i="4"/>
  <c r="AF14" i="4"/>
  <c r="AF78" i="4"/>
  <c r="AF18" i="4"/>
  <c r="AF82" i="4"/>
  <c r="AF70" i="4"/>
  <c r="AF134" i="4"/>
  <c r="AF19" i="4"/>
  <c r="AF35" i="4"/>
  <c r="AF67" i="4"/>
  <c r="AF83" i="4"/>
  <c r="AF99" i="4"/>
  <c r="AF131" i="4"/>
  <c r="AF16" i="4"/>
  <c r="AF32" i="4"/>
  <c r="AF64" i="4"/>
  <c r="AF80" i="4"/>
  <c r="AF112" i="4"/>
  <c r="AF128" i="4"/>
  <c r="AF13" i="4"/>
  <c r="AF45" i="4"/>
  <c r="AF61" i="4"/>
  <c r="AF77" i="4"/>
  <c r="AF109" i="4"/>
  <c r="AF26" i="4"/>
  <c r="AF90" i="4"/>
  <c r="AF30" i="4"/>
  <c r="AF94" i="4"/>
  <c r="AF34" i="4"/>
  <c r="AF98" i="4"/>
  <c r="AF22" i="4"/>
  <c r="AF86" i="4"/>
  <c r="AF7" i="4"/>
  <c r="AF23" i="4"/>
  <c r="AF39" i="4"/>
  <c r="AF55" i="4"/>
  <c r="AF71" i="4"/>
  <c r="AF87" i="4"/>
  <c r="AF103" i="4"/>
  <c r="AF119" i="4"/>
  <c r="AF135" i="4"/>
  <c r="AF20" i="4"/>
  <c r="AF36" i="4"/>
  <c r="AF52" i="4"/>
  <c r="AF68" i="4"/>
  <c r="AF84" i="4"/>
  <c r="AF100" i="4"/>
  <c r="AF116" i="4"/>
  <c r="AF132" i="4"/>
  <c r="AF17" i="4"/>
  <c r="AF33" i="4"/>
  <c r="AF49" i="4"/>
  <c r="AF65" i="4"/>
  <c r="AF81" i="4"/>
  <c r="AF97" i="4"/>
  <c r="AF113" i="4"/>
  <c r="AF129" i="4"/>
  <c r="BE19" i="4"/>
  <c r="BE7" i="4"/>
  <c r="BE12" i="4"/>
  <c r="BL40" i="5" l="1"/>
  <c r="BL37" i="5"/>
  <c r="BJ11" i="4"/>
  <c r="BJ26" i="4"/>
  <c r="BJ7" i="4"/>
  <c r="BJ22" i="4"/>
  <c r="BJ8" i="4"/>
  <c r="BJ23" i="4"/>
  <c r="BJ32" i="4"/>
  <c r="BJ17" i="4"/>
  <c r="BJ18" i="4"/>
  <c r="BJ33" i="4"/>
  <c r="BJ28" i="4"/>
  <c r="BJ13" i="4"/>
  <c r="BJ24" i="4"/>
  <c r="BJ9" i="4"/>
  <c r="BJ14" i="4"/>
  <c r="BJ29" i="4"/>
  <c r="BJ25" i="4"/>
  <c r="BJ10" i="4"/>
  <c r="BJ16" i="4"/>
  <c r="BJ31" i="4"/>
  <c r="BJ19" i="4"/>
  <c r="BJ34" i="4"/>
  <c r="BJ6" i="4"/>
  <c r="BJ21" i="4"/>
  <c r="BJ12" i="4"/>
  <c r="BJ27" i="4"/>
  <c r="BJ15" i="4"/>
  <c r="BJ30" i="4"/>
  <c r="BF15" i="4"/>
  <c r="AG89" i="4"/>
  <c r="AG25" i="4"/>
  <c r="AG92" i="4"/>
  <c r="AG28" i="4"/>
  <c r="AG50" i="4"/>
  <c r="AG87" i="4"/>
  <c r="AG94" i="4"/>
  <c r="AG131" i="4"/>
  <c r="BF10" i="4"/>
  <c r="AG101" i="4"/>
  <c r="AG37" i="4"/>
  <c r="AG104" i="4"/>
  <c r="AG40" i="4"/>
  <c r="AG74" i="4"/>
  <c r="AG79" i="4"/>
  <c r="AG86" i="4"/>
  <c r="AG99" i="4"/>
  <c r="BF11" i="4"/>
  <c r="AG97" i="4"/>
  <c r="AG33" i="4"/>
  <c r="AG100" i="4"/>
  <c r="AG36" i="4"/>
  <c r="AG66" i="4"/>
  <c r="AG103" i="4"/>
  <c r="AG110" i="4"/>
  <c r="AG115" i="4"/>
  <c r="AG109" i="4"/>
  <c r="AG112" i="4"/>
  <c r="AG127" i="4"/>
  <c r="AG137" i="4"/>
  <c r="AG73" i="4"/>
  <c r="AG9" i="4"/>
  <c r="AG76" i="4"/>
  <c r="AG12" i="4"/>
  <c r="AG18" i="4"/>
  <c r="AG55" i="4"/>
  <c r="AG54" i="4"/>
  <c r="AG123" i="4"/>
  <c r="BF6" i="4"/>
  <c r="AG85" i="4"/>
  <c r="AG21" i="4"/>
  <c r="AG88" i="4"/>
  <c r="AG24" i="4"/>
  <c r="AG42" i="4"/>
  <c r="AG47" i="4"/>
  <c r="AG46" i="4"/>
  <c r="AG59" i="4"/>
  <c r="BF7" i="4"/>
  <c r="AG81" i="4"/>
  <c r="AG17" i="4"/>
  <c r="AG84" i="4"/>
  <c r="AG20" i="4"/>
  <c r="AG34" i="4"/>
  <c r="AG71" i="4"/>
  <c r="AG78" i="4"/>
  <c r="AG67" i="4"/>
  <c r="BF13" i="4"/>
  <c r="AG93" i="4"/>
  <c r="AG29" i="4"/>
  <c r="AG96" i="4"/>
  <c r="AG32" i="4"/>
  <c r="AG58" i="4"/>
  <c r="AG95" i="4"/>
  <c r="AG102" i="4"/>
  <c r="AG51" i="4"/>
  <c r="AG19" i="4"/>
  <c r="AG121" i="4"/>
  <c r="AG124" i="4"/>
  <c r="AG60" i="4"/>
  <c r="AG22" i="4"/>
  <c r="AG23" i="4"/>
  <c r="BW6" i="4"/>
  <c r="AG69" i="4"/>
  <c r="AG72" i="4"/>
  <c r="AG10" i="4"/>
  <c r="AG15" i="4"/>
  <c r="BF19" i="4"/>
  <c r="AG65" i="4"/>
  <c r="AG68" i="4"/>
  <c r="AG130" i="4"/>
  <c r="AG39" i="4"/>
  <c r="AG30" i="4"/>
  <c r="BF18" i="4"/>
  <c r="AG13" i="4"/>
  <c r="AG16" i="4"/>
  <c r="AG63" i="4"/>
  <c r="AG35" i="4"/>
  <c r="AG45" i="4"/>
  <c r="AG48" i="4"/>
  <c r="AG90" i="4"/>
  <c r="AG11" i="4"/>
  <c r="BF9" i="4"/>
  <c r="AG57" i="4"/>
  <c r="AG114" i="4"/>
  <c r="AG107" i="4"/>
  <c r="AG133" i="4"/>
  <c r="AG136" i="4"/>
  <c r="AG8" i="4"/>
  <c r="AG75" i="4"/>
  <c r="AG129" i="4"/>
  <c r="AG132" i="4"/>
  <c r="AG62" i="4"/>
  <c r="AG83" i="4"/>
  <c r="AG77" i="4"/>
  <c r="AG80" i="4"/>
  <c r="AG26" i="4"/>
  <c r="AG70" i="4"/>
  <c r="BF17" i="4"/>
  <c r="AG134" i="4"/>
  <c r="BF8" i="4"/>
  <c r="AG105" i="4"/>
  <c r="AG41" i="4"/>
  <c r="AG108" i="4"/>
  <c r="AG44" i="4"/>
  <c r="AG82" i="4"/>
  <c r="AG119" i="4"/>
  <c r="AG126" i="4"/>
  <c r="AG91" i="4"/>
  <c r="BF16" i="4"/>
  <c r="AG117" i="4"/>
  <c r="AG53" i="4"/>
  <c r="AG120" i="4"/>
  <c r="AG56" i="4"/>
  <c r="AG106" i="4"/>
  <c r="AG111" i="4"/>
  <c r="AG118" i="4"/>
  <c r="AG27" i="4"/>
  <c r="BF14" i="4"/>
  <c r="AG113" i="4"/>
  <c r="AG49" i="4"/>
  <c r="AG116" i="4"/>
  <c r="AG52" i="4"/>
  <c r="AG98" i="4"/>
  <c r="AG135" i="4"/>
  <c r="AG7" i="4"/>
  <c r="AG43" i="4"/>
  <c r="BF12" i="4"/>
  <c r="AG125" i="4"/>
  <c r="AG61" i="4"/>
  <c r="AG128" i="4"/>
  <c r="AG64" i="4"/>
  <c r="AG122" i="4"/>
  <c r="AG38" i="4"/>
  <c r="AG31" i="4"/>
  <c r="AG14" i="4"/>
  <c r="AG6" i="4"/>
  <c r="BL40" i="4" l="1"/>
  <c r="BK11" i="4"/>
  <c r="BK26" i="4"/>
  <c r="BL37" i="4"/>
  <c r="BK28" i="4"/>
  <c r="BK13" i="4"/>
  <c r="BK25" i="4"/>
  <c r="BK10" i="4"/>
  <c r="BK12" i="4"/>
  <c r="BK27" i="4"/>
  <c r="BK29" i="4"/>
  <c r="BK14" i="4"/>
  <c r="BK7" i="4"/>
  <c r="BK22" i="4"/>
  <c r="BK15" i="4"/>
  <c r="BK30" i="4"/>
  <c r="BK16" i="4"/>
  <c r="BK31" i="4"/>
  <c r="BK6" i="4"/>
  <c r="BK21" i="4"/>
  <c r="BK33" i="4"/>
  <c r="BK18" i="4"/>
  <c r="BK8" i="4"/>
  <c r="BK23" i="4"/>
  <c r="BK19" i="4"/>
  <c r="BK34" i="4"/>
  <c r="BK32" i="4"/>
  <c r="BK17" i="4"/>
  <c r="BK24" i="4"/>
  <c r="BK9" i="4"/>
  <c r="BL39" i="4" l="1"/>
  <c r="BL38" i="4"/>
</calcChain>
</file>

<file path=xl/sharedStrings.xml><?xml version="1.0" encoding="utf-8"?>
<sst xmlns="http://schemas.openxmlformats.org/spreadsheetml/2006/main" count="1187" uniqueCount="134">
  <si>
    <t>Week</t>
  </si>
  <si>
    <t>Date</t>
  </si>
  <si>
    <t>Kansas City Chiefs</t>
  </si>
  <si>
    <t>New England Patriots</t>
  </si>
  <si>
    <t>Philadelphia Eagles</t>
  </si>
  <si>
    <t>Washington Redskins</t>
  </si>
  <si>
    <t>Oakland Raiders</t>
  </si>
  <si>
    <t>Tennessee Titans</t>
  </si>
  <si>
    <t>Detroit Lions</t>
  </si>
  <si>
    <t>Arizona Cardinals</t>
  </si>
  <si>
    <t>Pittsburgh Steelers</t>
  </si>
  <si>
    <t>Cleveland Browns</t>
  </si>
  <si>
    <t>Baltimore Ravens</t>
  </si>
  <si>
    <t>Cincinnati Bengals</t>
  </si>
  <si>
    <t>Jacksonville Jaguars</t>
  </si>
  <si>
    <t>Houston Texans</t>
  </si>
  <si>
    <t>Atlanta Falcons</t>
  </si>
  <si>
    <t>Chicago Bears</t>
  </si>
  <si>
    <t>Buffalo Bills</t>
  </si>
  <si>
    <t>New York Jets</t>
  </si>
  <si>
    <t>Los Angeles Rams</t>
  </si>
  <si>
    <t>Indianapolis Colts</t>
  </si>
  <si>
    <t>Green Bay Packers</t>
  </si>
  <si>
    <t>Seattle Seahawks</t>
  </si>
  <si>
    <t>Carolina Panthers</t>
  </si>
  <si>
    <t>San Francisco 49ers</t>
  </si>
  <si>
    <t>Dallas Cowboys</t>
  </si>
  <si>
    <t>New York Giants</t>
  </si>
  <si>
    <t>Minnesota Vikings</t>
  </si>
  <si>
    <t>New Orleans Saints</t>
  </si>
  <si>
    <t>Denver Broncos</t>
  </si>
  <si>
    <t>Los Angeles Chargers</t>
  </si>
  <si>
    <t>Tampa Bay Buccaneers</t>
  </si>
  <si>
    <t>Miami Dolphins</t>
  </si>
  <si>
    <t>ID</t>
  </si>
  <si>
    <t>Team</t>
  </si>
  <si>
    <t>GameID</t>
  </si>
  <si>
    <t>HomeTeam</t>
  </si>
  <si>
    <t>HomeID</t>
  </si>
  <si>
    <t>HomePts</t>
  </si>
  <si>
    <t>AwayTeam</t>
  </si>
  <si>
    <t>AwayID</t>
  </si>
  <si>
    <t>AwayPts</t>
  </si>
  <si>
    <t>Spread</t>
  </si>
  <si>
    <t>TotalPts</t>
  </si>
  <si>
    <t>Home Team</t>
  </si>
  <si>
    <t>Away Team</t>
  </si>
  <si>
    <t>Home ID</t>
  </si>
  <si>
    <t>Away ID</t>
  </si>
  <si>
    <t>WinnerID</t>
  </si>
  <si>
    <t>LosingID</t>
  </si>
  <si>
    <t>WinTeam</t>
  </si>
  <si>
    <t>LoseTeam</t>
  </si>
  <si>
    <t>Rating</t>
  </si>
  <si>
    <t>HFA</t>
  </si>
  <si>
    <t>LB</t>
  </si>
  <si>
    <t>UB</t>
  </si>
  <si>
    <t>Power</t>
  </si>
  <si>
    <t>AwayWins</t>
  </si>
  <si>
    <t>HomeRating</t>
  </si>
  <si>
    <t>AwayRating</t>
  </si>
  <si>
    <t>HomeWins</t>
  </si>
  <si>
    <t>HFARating</t>
  </si>
  <si>
    <t>Function</t>
  </si>
  <si>
    <t>Log</t>
  </si>
  <si>
    <t>Game Results Data</t>
  </si>
  <si>
    <t>Game Analysis Data</t>
  </si>
  <si>
    <t>SumLogL:</t>
  </si>
  <si>
    <t>Actual</t>
  </si>
  <si>
    <t>Est</t>
  </si>
  <si>
    <t>b0</t>
  </si>
  <si>
    <t>b1</t>
  </si>
  <si>
    <t>Away Rating</t>
  </si>
  <si>
    <t>Prob</t>
  </si>
  <si>
    <t>Se</t>
  </si>
  <si>
    <t>R2/SeY</t>
  </si>
  <si>
    <t>F/df</t>
  </si>
  <si>
    <t>Est Home Team</t>
  </si>
  <si>
    <t>Win Probability</t>
  </si>
  <si>
    <t>Home Spread</t>
  </si>
  <si>
    <t>Home Spread #1</t>
  </si>
  <si>
    <t>Estimated</t>
  </si>
  <si>
    <t>Home Spread #2</t>
  </si>
  <si>
    <t>SSRes/SSReg</t>
  </si>
  <si>
    <t>Win Probability - 0.5</t>
  </si>
  <si>
    <t>Estimating Spread from Probability</t>
  </si>
  <si>
    <t>Actual Spread as function of Probability</t>
  </si>
  <si>
    <t>Actual Spread as function of Probability - 0.5</t>
  </si>
  <si>
    <t>Weight</t>
  </si>
  <si>
    <t>Wt. Log</t>
  </si>
  <si>
    <t>Spread #2</t>
  </si>
  <si>
    <t>Spread #1</t>
  </si>
  <si>
    <t>Optimization Ratings</t>
  </si>
  <si>
    <t>Class Predictions: Week 10</t>
  </si>
  <si>
    <t>Homework Assignment Predictions: Week 11</t>
  </si>
  <si>
    <t>Logistic Function</t>
  </si>
  <si>
    <t>Estimating Home Team Spread from Probability</t>
  </si>
  <si>
    <t>Est. Spread #1</t>
  </si>
  <si>
    <t>H.W. #3</t>
  </si>
  <si>
    <t>Predict Home Team Winning Probability</t>
  </si>
  <si>
    <t>Predict Home Team Winning Margin (e.g, +3 indicates home team will win by 3 points, -3 indicates home team will lose by 3 points)</t>
  </si>
  <si>
    <t>Power Function</t>
  </si>
  <si>
    <t>Est. Spread #2</t>
  </si>
  <si>
    <t>Difference #1</t>
  </si>
  <si>
    <t>Difference #2</t>
  </si>
  <si>
    <t>type1</t>
  </si>
  <si>
    <t>type2</t>
  </si>
  <si>
    <t>type3</t>
  </si>
  <si>
    <t>type4</t>
  </si>
  <si>
    <t>type5</t>
  </si>
  <si>
    <t>type6</t>
  </si>
  <si>
    <t>type7</t>
  </si>
  <si>
    <t>type8</t>
  </si>
  <si>
    <t>type9</t>
  </si>
  <si>
    <t>type10</t>
  </si>
  <si>
    <t>type11</t>
  </si>
  <si>
    <t>mean absolute deviation</t>
  </si>
  <si>
    <t>mean squared deviation</t>
  </si>
  <si>
    <t>est1</t>
  </si>
  <si>
    <t>est2</t>
  </si>
  <si>
    <t>ABS</t>
  </si>
  <si>
    <t>SQR</t>
  </si>
  <si>
    <t>type</t>
  </si>
  <si>
    <t>sqrt(weeknum)</t>
  </si>
  <si>
    <t>abs</t>
  </si>
  <si>
    <t>sqr</t>
  </si>
  <si>
    <t>all 1</t>
  </si>
  <si>
    <t>est</t>
  </si>
  <si>
    <t>error_type</t>
  </si>
  <si>
    <t>error</t>
  </si>
  <si>
    <t>Row Labels</t>
  </si>
  <si>
    <t>Column Labels</t>
  </si>
  <si>
    <t>Average of error</t>
  </si>
  <si>
    <t>sqrt(exp(week))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</si>
</sst>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%"/>
    <numFmt numFmtId="166" formatCode="0.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 Unicode MS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4" fillId="2" borderId="0" xfId="0" applyFont="1" applyFill="1" applyAlignment="1">
      <alignment vertical="center"/>
    </xf>
    <xf numFmtId="0" fontId="2" fillId="2" borderId="0" xfId="0" applyFont="1" applyFill="1"/>
    <xf numFmtId="14" fontId="2" fillId="2" borderId="0" xfId="0" applyNumberFormat="1" applyFont="1" applyFill="1"/>
    <xf numFmtId="0" fontId="0" fillId="0" borderId="0" xfId="0" applyAlignment="1"/>
    <xf numFmtId="0" fontId="3" fillId="3" borderId="0" xfId="0" applyFont="1" applyFill="1"/>
    <xf numFmtId="14" fontId="3" fillId="3" borderId="0" xfId="0" applyNumberFormat="1" applyFont="1" applyFill="1"/>
    <xf numFmtId="0" fontId="1" fillId="0" borderId="0" xfId="0" applyFont="1"/>
    <xf numFmtId="14" fontId="1" fillId="0" borderId="0" xfId="0" applyNumberFormat="1" applyFont="1"/>
    <xf numFmtId="0" fontId="3" fillId="5" borderId="0" xfId="0" quotePrefix="1" applyFont="1" applyFill="1" applyAlignment="1">
      <alignment horizontal="left"/>
    </xf>
    <xf numFmtId="0" fontId="3" fillId="5" borderId="0" xfId="0" applyFont="1" applyFill="1" applyAlignment="1">
      <alignment horizontal="left"/>
    </xf>
    <xf numFmtId="164" fontId="0" fillId="0" borderId="0" xfId="0" applyNumberFormat="1"/>
    <xf numFmtId="165" fontId="0" fillId="0" borderId="0" xfId="1" applyNumberFormat="1" applyFont="1"/>
    <xf numFmtId="0" fontId="0" fillId="0" borderId="0" xfId="0" quotePrefix="1" applyAlignment="1">
      <alignment horizontal="left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5" borderId="1" xfId="0" quotePrefix="1" applyFont="1" applyFill="1" applyBorder="1" applyAlignment="1">
      <alignment horizontal="left"/>
    </xf>
    <xf numFmtId="0" fontId="3" fillId="5" borderId="5" xfId="0" quotePrefix="1" applyFont="1" applyFill="1" applyBorder="1" applyAlignment="1">
      <alignment horizontal="left"/>
    </xf>
    <xf numFmtId="0" fontId="3" fillId="5" borderId="2" xfId="0" quotePrefix="1" applyFont="1" applyFill="1" applyBorder="1" applyAlignment="1">
      <alignment horizontal="left"/>
    </xf>
    <xf numFmtId="0" fontId="3" fillId="5" borderId="3" xfId="0" quotePrefix="1" applyFont="1" applyFill="1" applyBorder="1" applyAlignment="1">
      <alignment horizontal="left"/>
    </xf>
    <xf numFmtId="0" fontId="3" fillId="5" borderId="6" xfId="0" quotePrefix="1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6" fillId="0" borderId="0" xfId="0" quotePrefix="1" applyFont="1" applyAlignment="1">
      <alignment horizontal="right"/>
    </xf>
    <xf numFmtId="0" fontId="5" fillId="0" borderId="0" xfId="0" applyFont="1"/>
    <xf numFmtId="0" fontId="5" fillId="0" borderId="6" xfId="0" applyFont="1" applyBorder="1"/>
    <xf numFmtId="0" fontId="5" fillId="0" borderId="6" xfId="0" quotePrefix="1" applyFont="1" applyBorder="1" applyAlignment="1">
      <alignment horizontal="left"/>
    </xf>
    <xf numFmtId="0" fontId="3" fillId="4" borderId="5" xfId="0" applyFont="1" applyFill="1" applyBorder="1"/>
    <xf numFmtId="0" fontId="3" fillId="4" borderId="6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0" quotePrefix="1" applyFont="1" applyFill="1" applyBorder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/>
    </xf>
    <xf numFmtId="0" fontId="3" fillId="3" borderId="0" xfId="0" quotePrefix="1" applyFont="1" applyFill="1" applyAlignment="1">
      <alignment horizontal="left"/>
    </xf>
    <xf numFmtId="0" fontId="5" fillId="0" borderId="0" xfId="0" quotePrefix="1" applyFont="1" applyAlignment="1">
      <alignment horizontal="left"/>
    </xf>
    <xf numFmtId="166" fontId="0" fillId="0" borderId="0" xfId="0" applyNumberFormat="1"/>
    <xf numFmtId="0" fontId="2" fillId="2" borderId="0" xfId="0" applyFont="1" applyFill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2" fillId="3" borderId="10" xfId="0" applyFont="1" applyFill="1" applyBorder="1"/>
    <xf numFmtId="0" fontId="2" fillId="3" borderId="11" xfId="0" quotePrefix="1" applyFont="1" applyFill="1" applyBorder="1" applyAlignment="1">
      <alignment horizontal="left"/>
    </xf>
    <xf numFmtId="0" fontId="2" fillId="3" borderId="11" xfId="0" applyFont="1" applyFill="1" applyBorder="1"/>
    <xf numFmtId="0" fontId="2" fillId="3" borderId="12" xfId="0" applyFont="1" applyFill="1" applyBorder="1"/>
    <xf numFmtId="14" fontId="0" fillId="0" borderId="0" xfId="0" applyNumberFormat="1"/>
    <xf numFmtId="14" fontId="4" fillId="2" borderId="0" xfId="0" applyNumberFormat="1" applyFont="1" applyFill="1" applyAlignment="1">
      <alignment vertical="center"/>
    </xf>
    <xf numFmtId="14" fontId="0" fillId="0" borderId="0" xfId="0" applyNumberFormat="1" applyAlignment="1"/>
    <xf numFmtId="0" fontId="3" fillId="4" borderId="0" xfId="0" quotePrefix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0" fillId="0" borderId="0" xfId="1" applyNumberFormat="1" applyFont="1" applyFill="1"/>
    <xf numFmtId="164" fontId="0" fillId="0" borderId="0" xfId="0" applyNumberFormat="1" applyFill="1"/>
    <xf numFmtId="0" fontId="2" fillId="2" borderId="0" xfId="0" applyFont="1" applyFill="1" applyBorder="1"/>
    <xf numFmtId="0" fontId="2" fillId="2" borderId="17" xfId="0" applyFont="1" applyFill="1" applyBorder="1"/>
    <xf numFmtId="0" fontId="2" fillId="2" borderId="0" xfId="0" quotePrefix="1" applyFont="1" applyFill="1" applyBorder="1" applyAlignment="1">
      <alignment horizontal="center"/>
    </xf>
    <xf numFmtId="1" fontId="0" fillId="0" borderId="0" xfId="0" applyNumberFormat="1"/>
    <xf numFmtId="0" fontId="0" fillId="0" borderId="0" xfId="0" applyBorder="1" applyAlignment="1"/>
    <xf numFmtId="0" fontId="0" fillId="0" borderId="11" xfId="0" applyBorder="1" applyAlignment="1"/>
    <xf numFmtId="14" fontId="0" fillId="0" borderId="14" xfId="0" applyNumberFormat="1" applyBorder="1"/>
    <xf numFmtId="0" fontId="5" fillId="0" borderId="13" xfId="0" applyFont="1" applyBorder="1"/>
    <xf numFmtId="0" fontId="4" fillId="2" borderId="16" xfId="0" applyFont="1" applyFill="1" applyBorder="1" applyAlignment="1">
      <alignment vertical="center"/>
    </xf>
    <xf numFmtId="14" fontId="2" fillId="2" borderId="0" xfId="0" applyNumberFormat="1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17" xfId="0" quotePrefix="1" applyFont="1" applyFill="1" applyBorder="1" applyAlignment="1">
      <alignment horizontal="center"/>
    </xf>
    <xf numFmtId="0" fontId="0" fillId="0" borderId="16" xfId="0" applyBorder="1" applyAlignment="1"/>
    <xf numFmtId="14" fontId="0" fillId="0" borderId="0" xfId="0" applyNumberFormat="1" applyBorder="1" applyAlignment="1"/>
    <xf numFmtId="0" fontId="0" fillId="0" borderId="17" xfId="0" applyBorder="1" applyAlignment="1"/>
    <xf numFmtId="165" fontId="0" fillId="0" borderId="16" xfId="1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0" fontId="0" fillId="0" borderId="10" xfId="0" applyBorder="1" applyAlignment="1"/>
    <xf numFmtId="14" fontId="0" fillId="0" borderId="11" xfId="0" applyNumberFormat="1" applyBorder="1" applyAlignment="1"/>
    <xf numFmtId="0" fontId="0" fillId="0" borderId="12" xfId="0" applyBorder="1" applyAlignment="1"/>
    <xf numFmtId="165" fontId="0" fillId="0" borderId="10" xfId="1" applyNumberFormat="1" applyFon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3" fillId="7" borderId="13" xfId="0" quotePrefix="1" applyFont="1" applyFill="1" applyBorder="1" applyAlignment="1">
      <alignment horizontal="right"/>
    </xf>
    <xf numFmtId="0" fontId="3" fillId="7" borderId="14" xfId="0" quotePrefix="1" applyFont="1" applyFill="1" applyBorder="1" applyAlignment="1">
      <alignment horizontal="right"/>
    </xf>
    <xf numFmtId="0" fontId="3" fillId="7" borderId="15" xfId="0" applyFont="1" applyFill="1" applyBorder="1"/>
    <xf numFmtId="0" fontId="3" fillId="7" borderId="10" xfId="0" quotePrefix="1" applyFont="1" applyFill="1" applyBorder="1" applyAlignment="1">
      <alignment horizontal="right"/>
    </xf>
    <xf numFmtId="0" fontId="3" fillId="7" borderId="11" xfId="0" quotePrefix="1" applyFont="1" applyFill="1" applyBorder="1" applyAlignment="1">
      <alignment horizontal="right"/>
    </xf>
    <xf numFmtId="0" fontId="3" fillId="7" borderId="12" xfId="0" quotePrefix="1" applyFont="1" applyFill="1" applyBorder="1" applyAlignment="1">
      <alignment horizontal="left"/>
    </xf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topher Lang" refreshedDate="43054.991632407407" createdVersion="6" refreshedVersion="6" minRefreshableVersion="3" recordCount="16">
  <cacheSource type="worksheet">
    <worksheetSource name="Table1"/>
  </cacheSource>
  <cacheFields count="4">
    <cacheField name="est" numFmtId="0">
      <sharedItems/>
    </cacheField>
    <cacheField name="error_type" numFmtId="0">
      <sharedItems count="2">
        <s v="abs"/>
        <s v="sqr"/>
      </sharedItems>
    </cacheField>
    <cacheField name="error" numFmtId="0">
      <sharedItems containsSemiMixedTypes="0" containsString="0" containsNumber="1" minValue="29.282062739056375" maxValue="1255.9293242343761"/>
    </cacheField>
    <cacheField name="type" numFmtId="0">
      <sharedItems count="4">
        <s v="type1"/>
        <s v="type2"/>
        <s v="type3"/>
        <s v="type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s v="est1"/>
    <x v="0"/>
    <n v="30.29769389204402"/>
    <x v="0"/>
  </r>
  <r>
    <s v="est2"/>
    <x v="1"/>
    <n v="1195.0778091257348"/>
    <x v="0"/>
  </r>
  <r>
    <s v="est2"/>
    <x v="0"/>
    <n v="29.293779517529991"/>
    <x v="0"/>
  </r>
  <r>
    <s v="est1"/>
    <x v="1"/>
    <n v="1252.5633882042182"/>
    <x v="0"/>
  </r>
  <r>
    <s v="est1"/>
    <x v="0"/>
    <n v="30.373266859896066"/>
    <x v="1"/>
  </r>
  <r>
    <s v="est2"/>
    <x v="1"/>
    <n v="1189.8637407291778"/>
    <x v="1"/>
  </r>
  <r>
    <s v="est2"/>
    <x v="0"/>
    <n v="29.282062739056375"/>
    <x v="1"/>
  </r>
  <r>
    <s v="est1"/>
    <x v="1"/>
    <n v="1255.9293242343761"/>
    <x v="1"/>
  </r>
  <r>
    <s v="est1"/>
    <x v="0"/>
    <n v="30.408039199791272"/>
    <x v="2"/>
  </r>
  <r>
    <s v="est2"/>
    <x v="1"/>
    <n v="1169.0915512774429"/>
    <x v="2"/>
  </r>
  <r>
    <s v="est2"/>
    <x v="0"/>
    <n v="29.545921257239865"/>
    <x v="2"/>
  </r>
  <r>
    <s v="est1"/>
    <x v="1"/>
    <n v="1220.778936314467"/>
    <x v="2"/>
  </r>
  <r>
    <s v="est1"/>
    <x v="0"/>
    <n v="29.399478871082515"/>
    <x v="3"/>
  </r>
  <r>
    <s v="est2"/>
    <x v="1"/>
    <n v="1132.9841454331552"/>
    <x v="3"/>
  </r>
  <r>
    <s v="est2"/>
    <x v="0"/>
    <n v="29.606234155432087"/>
    <x v="3"/>
  </r>
  <r>
    <s v="est1"/>
    <x v="1"/>
    <n v="1120.7844024581086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L28:N33" firstHeaderRow="1" firstDataRow="2" firstDataCol="1"/>
  <pivotFields count="4">
    <pivotField subtotalTop="0" showAll="0"/>
    <pivotField axis="axisCol" subtotalTop="0" showAll="0">
      <items count="3">
        <item x="0"/>
        <item x="1"/>
        <item t="default"/>
      </items>
    </pivotField>
    <pivotField dataField="1" subtotalTop="0" showAll="0"/>
    <pivotField axis="axisRow" subtotalTop="0"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4">
    <i>
      <x/>
    </i>
    <i>
      <x v="1"/>
    </i>
    <i>
      <x v="2"/>
    </i>
    <i>
      <x v="3"/>
    </i>
  </rowItems>
  <colFields count="1">
    <field x="1"/>
  </colFields>
  <colItems count="2">
    <i>
      <x/>
    </i>
    <i>
      <x v="1"/>
    </i>
  </colItems>
  <dataFields count="1">
    <dataField name="Average of error" fld="2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F28:I44" totalsRowShown="0">
  <autoFilter ref="F28:I44"/>
  <tableColumns count="4">
    <tableColumn id="1" name="est"/>
    <tableColumn id="2" name="error_type"/>
    <tableColumn id="3" name="error"/>
    <tableColumn id="4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tabSelected="1" workbookViewId="0">
      <selection activeCell="L12" sqref="L12"/>
    </sheetView>
  </sheetViews>
  <sheetFormatPr defaultRowHeight="14.5"/>
  <cols>
    <col min="3" max="3" width="12.1796875" customWidth="1"/>
    <col min="4" max="4" width="21" customWidth="1"/>
    <col min="5" max="5" width="8.1796875" bestFit="1" customWidth="1"/>
    <col min="6" max="6" width="18.453125" bestFit="1" customWidth="1"/>
    <col min="7" max="7" width="12.1796875" customWidth="1"/>
    <col min="8" max="13" width="15" customWidth="1"/>
  </cols>
  <sheetData>
    <row r="2" spans="2:13">
      <c r="B2" s="26" t="s">
        <v>98</v>
      </c>
      <c r="H2" s="37" t="s">
        <v>94</v>
      </c>
    </row>
    <row r="3" spans="2:13">
      <c r="B3" s="26" t="s">
        <v>99</v>
      </c>
    </row>
    <row r="4" spans="2:13">
      <c r="B4" s="37" t="s">
        <v>100</v>
      </c>
      <c r="I4" s="47"/>
    </row>
    <row r="5" spans="2:13" ht="15" thickBot="1">
      <c r="B5" s="13"/>
      <c r="H5" s="37"/>
      <c r="I5" s="47"/>
    </row>
    <row r="6" spans="2:13">
      <c r="B6" s="52"/>
      <c r="C6" s="63"/>
      <c r="D6" s="53"/>
      <c r="E6" s="53"/>
      <c r="F6" s="53"/>
      <c r="G6" s="54"/>
      <c r="H6" s="64" t="s">
        <v>101</v>
      </c>
      <c r="I6" s="53"/>
      <c r="J6" s="54"/>
      <c r="K6" s="64" t="s">
        <v>95</v>
      </c>
      <c r="L6" s="53"/>
      <c r="M6" s="54"/>
    </row>
    <row r="7" spans="2:13">
      <c r="B7" s="65" t="s">
        <v>0</v>
      </c>
      <c r="C7" s="66" t="s">
        <v>1</v>
      </c>
      <c r="D7" s="57" t="s">
        <v>45</v>
      </c>
      <c r="E7" s="57" t="s">
        <v>47</v>
      </c>
      <c r="F7" s="57" t="s">
        <v>46</v>
      </c>
      <c r="G7" s="58" t="s">
        <v>48</v>
      </c>
      <c r="H7" s="67" t="s">
        <v>73</v>
      </c>
      <c r="I7" s="59" t="s">
        <v>97</v>
      </c>
      <c r="J7" s="68" t="s">
        <v>102</v>
      </c>
      <c r="K7" s="67" t="s">
        <v>73</v>
      </c>
      <c r="L7" s="59" t="s">
        <v>97</v>
      </c>
      <c r="M7" s="68" t="s">
        <v>102</v>
      </c>
    </row>
    <row r="8" spans="2:13">
      <c r="B8" s="69">
        <v>11</v>
      </c>
      <c r="C8" s="70">
        <v>43055</v>
      </c>
      <c r="D8" s="61" t="s">
        <v>7</v>
      </c>
      <c r="E8" s="61">
        <v>31</v>
      </c>
      <c r="F8" s="61" t="s">
        <v>10</v>
      </c>
      <c r="G8" s="71">
        <v>27</v>
      </c>
      <c r="H8" s="72">
        <v>0.1965329386837803</v>
      </c>
      <c r="I8" s="73">
        <v>-5.6556373657003718</v>
      </c>
      <c r="J8" s="74">
        <v>-6.8023521149295725</v>
      </c>
      <c r="K8" s="72">
        <v>0.68806558616781188</v>
      </c>
      <c r="L8" s="73">
        <v>1.6191078334264501</v>
      </c>
      <c r="M8" s="74">
        <v>1.8258631177760238</v>
      </c>
    </row>
    <row r="9" spans="2:13">
      <c r="B9" s="69">
        <v>11</v>
      </c>
      <c r="C9" s="70">
        <v>43058</v>
      </c>
      <c r="D9" s="61" t="s">
        <v>5</v>
      </c>
      <c r="E9" s="61">
        <v>32</v>
      </c>
      <c r="F9" s="61" t="s">
        <v>29</v>
      </c>
      <c r="G9" s="71">
        <v>22</v>
      </c>
      <c r="H9" s="72">
        <v>7.5137817227401843E-2</v>
      </c>
      <c r="I9" s="73">
        <v>-8.3277691215216105</v>
      </c>
      <c r="J9" s="74">
        <v>-9.5234789403561191</v>
      </c>
      <c r="K9" s="72">
        <v>7.1753350060810017E-3</v>
      </c>
      <c r="L9" s="73">
        <v>-4.9914178995491358</v>
      </c>
      <c r="M9" s="74">
        <v>-4.7846626151995624</v>
      </c>
    </row>
    <row r="10" spans="2:13">
      <c r="B10" s="69">
        <v>11</v>
      </c>
      <c r="C10" s="70">
        <v>43058</v>
      </c>
      <c r="D10" s="61" t="s">
        <v>14</v>
      </c>
      <c r="E10" s="61">
        <v>15</v>
      </c>
      <c r="F10" s="61" t="s">
        <v>11</v>
      </c>
      <c r="G10" s="71">
        <v>8</v>
      </c>
      <c r="H10" s="72">
        <v>0.99991382355305303</v>
      </c>
      <c r="I10" s="73">
        <v>12.028265815288242</v>
      </c>
      <c r="J10" s="74">
        <v>11.205795581831353</v>
      </c>
      <c r="K10" s="72">
        <v>0.99998621112637398</v>
      </c>
      <c r="L10" s="73">
        <v>4.6474362819778863</v>
      </c>
      <c r="M10" s="74">
        <v>4.8541915663274589</v>
      </c>
    </row>
    <row r="11" spans="2:13">
      <c r="B11" s="69">
        <v>11</v>
      </c>
      <c r="C11" s="70">
        <v>43058</v>
      </c>
      <c r="D11" s="61" t="s">
        <v>32</v>
      </c>
      <c r="E11" s="61">
        <v>30</v>
      </c>
      <c r="F11" s="61" t="s">
        <v>33</v>
      </c>
      <c r="G11" s="71">
        <v>19</v>
      </c>
      <c r="H11" s="72">
        <v>0.41436484152883929</v>
      </c>
      <c r="I11" s="73">
        <v>-0.86075320528203747</v>
      </c>
      <c r="J11" s="74">
        <v>-1.919551001061131</v>
      </c>
      <c r="K11" s="72">
        <v>0.99995121457907099</v>
      </c>
      <c r="L11" s="73">
        <v>4.6470965127182771</v>
      </c>
      <c r="M11" s="74">
        <v>4.8538517970678514</v>
      </c>
    </row>
    <row r="12" spans="2:13">
      <c r="B12" s="69">
        <v>11</v>
      </c>
      <c r="C12" s="70">
        <v>43058</v>
      </c>
      <c r="D12" s="61" t="s">
        <v>9</v>
      </c>
      <c r="E12" s="61">
        <v>1</v>
      </c>
      <c r="F12" s="61" t="s">
        <v>15</v>
      </c>
      <c r="G12" s="71">
        <v>13</v>
      </c>
      <c r="H12" s="72">
        <v>0.77770644965260727</v>
      </c>
      <c r="I12" s="73">
        <v>7.1370694224382536</v>
      </c>
      <c r="J12" s="74">
        <v>6.2249162954642863</v>
      </c>
      <c r="K12" s="72">
        <v>0.95174728070883119</v>
      </c>
      <c r="L12" s="73">
        <v>4.1791013479524599</v>
      </c>
      <c r="M12" s="74">
        <v>4.3858566323020325</v>
      </c>
    </row>
    <row r="13" spans="2:13">
      <c r="B13" s="69">
        <v>11</v>
      </c>
      <c r="C13" s="70">
        <v>43058</v>
      </c>
      <c r="D13" s="61" t="s">
        <v>8</v>
      </c>
      <c r="E13" s="61">
        <v>11</v>
      </c>
      <c r="F13" s="61" t="s">
        <v>17</v>
      </c>
      <c r="G13" s="71">
        <v>6</v>
      </c>
      <c r="H13" s="72">
        <v>0.6655965934497865</v>
      </c>
      <c r="I13" s="73">
        <v>4.6693235747786588</v>
      </c>
      <c r="J13" s="74">
        <v>3.7119229111475285</v>
      </c>
      <c r="K13" s="72">
        <v>0.99999769804007255</v>
      </c>
      <c r="L13" s="73">
        <v>4.6475478044126204</v>
      </c>
      <c r="M13" s="74">
        <v>4.8543030887621939</v>
      </c>
    </row>
    <row r="14" spans="2:13">
      <c r="B14" s="69">
        <v>11</v>
      </c>
      <c r="C14" s="70">
        <v>43058</v>
      </c>
      <c r="D14" s="61" t="s">
        <v>12</v>
      </c>
      <c r="E14" s="61">
        <v>3</v>
      </c>
      <c r="F14" s="61" t="s">
        <v>22</v>
      </c>
      <c r="G14" s="71">
        <v>12</v>
      </c>
      <c r="H14" s="72">
        <v>0.22211635283248854</v>
      </c>
      <c r="I14" s="73">
        <v>-5.0924989747259479</v>
      </c>
      <c r="J14" s="74">
        <v>-6.2288882583028258</v>
      </c>
      <c r="K14" s="72">
        <v>5.1811548196238962E-2</v>
      </c>
      <c r="L14" s="73">
        <v>-4.5580604892870875</v>
      </c>
      <c r="M14" s="74">
        <v>-4.351305204937514</v>
      </c>
    </row>
    <row r="15" spans="2:13">
      <c r="B15" s="69">
        <v>11</v>
      </c>
      <c r="C15" s="70">
        <v>43058</v>
      </c>
      <c r="D15" s="61" t="s">
        <v>2</v>
      </c>
      <c r="E15" s="61">
        <v>16</v>
      </c>
      <c r="F15" s="61" t="s">
        <v>27</v>
      </c>
      <c r="G15" s="71">
        <v>23</v>
      </c>
      <c r="H15" s="72">
        <v>0.9594921153502306</v>
      </c>
      <c r="I15" s="73">
        <v>11.138509053916954</v>
      </c>
      <c r="J15" s="74">
        <v>10.299724619500395</v>
      </c>
      <c r="K15" s="72">
        <v>0.95174728070883119</v>
      </c>
      <c r="L15" s="73">
        <v>4.1791013479524599</v>
      </c>
      <c r="M15" s="74">
        <v>4.3858566323020325</v>
      </c>
    </row>
    <row r="16" spans="2:13">
      <c r="B16" s="69">
        <v>11</v>
      </c>
      <c r="C16" s="70">
        <v>43058</v>
      </c>
      <c r="D16" s="61" t="s">
        <v>20</v>
      </c>
      <c r="E16" s="61">
        <v>18</v>
      </c>
      <c r="F16" s="61" t="s">
        <v>28</v>
      </c>
      <c r="G16" s="71">
        <v>20</v>
      </c>
      <c r="H16" s="72">
        <v>0.27076672035778682</v>
      </c>
      <c r="I16" s="73">
        <v>-4.0216141612580731</v>
      </c>
      <c r="J16" s="74">
        <v>-5.1383681570686104</v>
      </c>
      <c r="K16" s="72">
        <v>0.84080010638026426</v>
      </c>
      <c r="L16" s="73">
        <v>3.1019539667870442</v>
      </c>
      <c r="M16" s="74">
        <v>3.3087092511366176</v>
      </c>
    </row>
    <row r="17" spans="2:13">
      <c r="B17" s="69">
        <v>11</v>
      </c>
      <c r="C17" s="70">
        <v>43058</v>
      </c>
      <c r="D17" s="61" t="s">
        <v>18</v>
      </c>
      <c r="E17" s="61">
        <v>4</v>
      </c>
      <c r="F17" s="61" t="s">
        <v>31</v>
      </c>
      <c r="G17" s="71">
        <v>17</v>
      </c>
      <c r="H17" s="72">
        <v>0.660673160481282</v>
      </c>
      <c r="I17" s="73">
        <v>4.5609496844199313</v>
      </c>
      <c r="J17" s="74">
        <v>3.6015619233000788</v>
      </c>
      <c r="K17" s="72">
        <v>0.92596014614579347</v>
      </c>
      <c r="L17" s="73">
        <v>3.9287430614036127</v>
      </c>
      <c r="M17" s="74">
        <v>4.1354983457531853</v>
      </c>
    </row>
    <row r="18" spans="2:13">
      <c r="B18" s="69">
        <v>11</v>
      </c>
      <c r="C18" s="70">
        <v>43058</v>
      </c>
      <c r="D18" s="61" t="s">
        <v>3</v>
      </c>
      <c r="E18" s="61">
        <v>21</v>
      </c>
      <c r="F18" s="61" t="s">
        <v>6</v>
      </c>
      <c r="G18" s="71">
        <v>25</v>
      </c>
      <c r="H18" s="72">
        <v>0.94991904547381656</v>
      </c>
      <c r="I18" s="73">
        <v>10.92778803225997</v>
      </c>
      <c r="J18" s="74">
        <v>10.085139906952836</v>
      </c>
      <c r="K18" s="72">
        <v>0.99795430901157611</v>
      </c>
      <c r="L18" s="73">
        <v>4.6277092537323776</v>
      </c>
      <c r="M18" s="74">
        <v>4.8344645380819511</v>
      </c>
    </row>
    <row r="19" spans="2:13">
      <c r="B19" s="69">
        <v>11</v>
      </c>
      <c r="C19" s="70">
        <v>43058</v>
      </c>
      <c r="D19" s="61" t="s">
        <v>13</v>
      </c>
      <c r="E19" s="61">
        <v>7</v>
      </c>
      <c r="F19" s="61" t="s">
        <v>30</v>
      </c>
      <c r="G19" s="71">
        <v>10</v>
      </c>
      <c r="H19" s="72">
        <v>0.87809557091949542</v>
      </c>
      <c r="I19" s="73">
        <v>9.346820157542</v>
      </c>
      <c r="J19" s="74">
        <v>8.4751840787416253</v>
      </c>
      <c r="K19" s="72">
        <v>0.95873585137156148</v>
      </c>
      <c r="L19" s="73">
        <v>4.2469509406347958</v>
      </c>
      <c r="M19" s="74">
        <v>4.4537062249843684</v>
      </c>
    </row>
    <row r="20" spans="2:13">
      <c r="B20" s="69">
        <v>11</v>
      </c>
      <c r="C20" s="70">
        <v>43058</v>
      </c>
      <c r="D20" s="61" t="s">
        <v>4</v>
      </c>
      <c r="E20" s="61">
        <v>26</v>
      </c>
      <c r="F20" s="61" t="s">
        <v>26</v>
      </c>
      <c r="G20" s="71">
        <v>9</v>
      </c>
      <c r="H20" s="72">
        <v>0.91579246996987507</v>
      </c>
      <c r="I20" s="73">
        <v>10.176598816190184</v>
      </c>
      <c r="J20" s="74">
        <v>9.3201772054072993</v>
      </c>
      <c r="K20" s="72">
        <v>0.9983417843644411</v>
      </c>
      <c r="L20" s="73">
        <v>4.6314711166561553</v>
      </c>
      <c r="M20" s="74">
        <v>4.8382264010057296</v>
      </c>
    </row>
    <row r="21" spans="2:13" ht="15" thickBot="1">
      <c r="B21" s="75">
        <v>11</v>
      </c>
      <c r="C21" s="76">
        <v>43059</v>
      </c>
      <c r="D21" s="62" t="s">
        <v>16</v>
      </c>
      <c r="E21" s="62">
        <v>2</v>
      </c>
      <c r="F21" s="62" t="s">
        <v>23</v>
      </c>
      <c r="G21" s="77">
        <v>29</v>
      </c>
      <c r="H21" s="78">
        <v>0.52144125657702822</v>
      </c>
      <c r="I21" s="79">
        <v>1.4961972678271689</v>
      </c>
      <c r="J21" s="80">
        <v>0.4806155119138793</v>
      </c>
      <c r="K21" s="78">
        <v>0.96533873835000161</v>
      </c>
      <c r="L21" s="79">
        <v>4.3110560650780299</v>
      </c>
      <c r="M21" s="80">
        <v>4.5178113494276033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151"/>
  <sheetViews>
    <sheetView topLeftCell="AP1" workbookViewId="0">
      <pane ySplit="5" topLeftCell="A6" activePane="bottomLeft" state="frozen"/>
      <selection pane="bottomLeft" activeCell="BL37" sqref="BL37:BL40"/>
    </sheetView>
  </sheetViews>
  <sheetFormatPr defaultRowHeight="14.5"/>
  <cols>
    <col min="3" max="3" width="10.453125" bestFit="1" customWidth="1"/>
    <col min="4" max="4" width="20.1796875" bestFit="1" customWidth="1"/>
    <col min="7" max="7" width="20.1796875" bestFit="1" customWidth="1"/>
    <col min="14" max="14" width="21.1796875" customWidth="1"/>
    <col min="15" max="15" width="18.54296875" bestFit="1" customWidth="1"/>
    <col min="18" max="19" width="13" customWidth="1"/>
    <col min="20" max="20" width="10.81640625" customWidth="1"/>
    <col min="21" max="23" width="9.81640625" customWidth="1"/>
    <col min="29" max="29" width="16.453125" customWidth="1"/>
    <col min="30" max="30" width="18.54296875" customWidth="1"/>
    <col min="31" max="31" width="14.453125" customWidth="1"/>
    <col min="32" max="32" width="14.81640625" customWidth="1"/>
    <col min="33" max="33" width="15.54296875" customWidth="1"/>
    <col min="34" max="34" width="10.81640625" customWidth="1"/>
    <col min="35" max="35" width="16.26953125" customWidth="1"/>
    <col min="36" max="37" width="14.1796875" customWidth="1"/>
    <col min="41" max="41" width="20.1796875" bestFit="1" customWidth="1"/>
    <col min="48" max="48" width="10.453125" bestFit="1" customWidth="1"/>
    <col min="49" max="49" width="20.1796875" bestFit="1" customWidth="1"/>
    <col min="51" max="51" width="18.54296875" bestFit="1" customWidth="1"/>
    <col min="52" max="52" width="12.54296875" customWidth="1"/>
    <col min="53" max="54" width="11" bestFit="1" customWidth="1"/>
    <col min="60" max="61" width="12.54296875" customWidth="1"/>
    <col min="65" max="65" width="11.453125" style="47" customWidth="1"/>
    <col min="66" max="66" width="20.1796875" bestFit="1" customWidth="1"/>
    <col min="68" max="68" width="18.54296875" bestFit="1" customWidth="1"/>
    <col min="70" max="71" width="11.7265625" customWidth="1"/>
    <col min="72" max="72" width="10.453125" bestFit="1" customWidth="1"/>
  </cols>
  <sheetData>
    <row r="2" spans="1:75">
      <c r="Z2" t="s">
        <v>67</v>
      </c>
      <c r="AA2" s="34">
        <f>SUM(AA6:AA2500)</f>
        <v>-139.33988728940741</v>
      </c>
      <c r="AU2" s="37" t="s">
        <v>93</v>
      </c>
      <c r="BL2" s="37" t="s">
        <v>94</v>
      </c>
    </row>
    <row r="3" spans="1:75" ht="15" thickBot="1">
      <c r="AU3" s="26" t="s">
        <v>95</v>
      </c>
      <c r="BL3" s="26" t="s">
        <v>95</v>
      </c>
    </row>
    <row r="4" spans="1:75">
      <c r="A4" s="5" t="s">
        <v>65</v>
      </c>
      <c r="B4" s="5"/>
      <c r="C4" s="5"/>
      <c r="D4" s="5"/>
      <c r="E4" s="5"/>
      <c r="F4" s="5"/>
      <c r="G4" s="5"/>
      <c r="H4" s="5"/>
      <c r="I4" s="5"/>
      <c r="J4" s="5"/>
      <c r="K4" s="5"/>
      <c r="N4" s="18" t="s">
        <v>66</v>
      </c>
      <c r="O4" s="19"/>
      <c r="P4" s="19"/>
      <c r="Q4" s="19"/>
      <c r="R4" s="19"/>
      <c r="S4" s="19"/>
      <c r="T4" s="20"/>
      <c r="U4" s="14" t="s">
        <v>57</v>
      </c>
      <c r="V4" s="15" t="s">
        <v>57</v>
      </c>
      <c r="W4" s="29"/>
      <c r="X4" s="14" t="s">
        <v>57</v>
      </c>
      <c r="Y4" s="29"/>
      <c r="Z4" s="15" t="s">
        <v>64</v>
      </c>
      <c r="AA4" s="33" t="s">
        <v>89</v>
      </c>
      <c r="AC4" s="50" t="s">
        <v>77</v>
      </c>
      <c r="AD4" s="50" t="s">
        <v>77</v>
      </c>
      <c r="AE4" s="51" t="s">
        <v>68</v>
      </c>
      <c r="AF4" s="50" t="s">
        <v>81</v>
      </c>
      <c r="AG4" s="50" t="s">
        <v>81</v>
      </c>
      <c r="AN4" s="40" t="s">
        <v>92</v>
      </c>
      <c r="AO4" s="41"/>
      <c r="AP4" s="41"/>
      <c r="AQ4" s="41"/>
      <c r="AR4" s="42"/>
      <c r="AU4" s="5"/>
      <c r="AV4" s="5"/>
      <c r="AW4" s="5"/>
      <c r="AX4" s="5"/>
      <c r="AY4" s="5"/>
      <c r="AZ4" s="5"/>
      <c r="BA4" s="5"/>
      <c r="BB4" s="5"/>
      <c r="BC4" s="5"/>
      <c r="BD4" s="5"/>
      <c r="BE4" s="5" t="s">
        <v>69</v>
      </c>
      <c r="BF4" s="5" t="s">
        <v>69</v>
      </c>
      <c r="BG4" s="81" t="s">
        <v>68</v>
      </c>
      <c r="BH4" s="82"/>
      <c r="BI4" s="83"/>
      <c r="BL4" s="1"/>
      <c r="BM4" s="48"/>
      <c r="BN4" s="1"/>
      <c r="BO4" s="1"/>
      <c r="BP4" s="1"/>
      <c r="BQ4" s="1"/>
      <c r="BR4" s="1"/>
      <c r="BS4" s="1"/>
      <c r="BT4" s="1"/>
      <c r="BU4" s="1"/>
      <c r="BV4" s="2" t="s">
        <v>69</v>
      </c>
      <c r="BW4" s="2" t="s">
        <v>69</v>
      </c>
    </row>
    <row r="5" spans="1:75" ht="15" thickBot="1">
      <c r="A5" s="5" t="s">
        <v>36</v>
      </c>
      <c r="B5" s="5" t="s">
        <v>0</v>
      </c>
      <c r="C5" s="6" t="s">
        <v>1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N5" s="21" t="s">
        <v>51</v>
      </c>
      <c r="O5" s="22" t="s">
        <v>52</v>
      </c>
      <c r="P5" s="22" t="s">
        <v>49</v>
      </c>
      <c r="Q5" s="22" t="s">
        <v>50</v>
      </c>
      <c r="R5" s="22" t="s">
        <v>59</v>
      </c>
      <c r="S5" s="23" t="s">
        <v>60</v>
      </c>
      <c r="T5" s="24" t="s">
        <v>62</v>
      </c>
      <c r="U5" s="16" t="s">
        <v>61</v>
      </c>
      <c r="V5" s="17" t="s">
        <v>58</v>
      </c>
      <c r="W5" s="31" t="s">
        <v>0</v>
      </c>
      <c r="X5" s="16" t="s">
        <v>63</v>
      </c>
      <c r="Y5" s="30" t="s">
        <v>88</v>
      </c>
      <c r="Z5" s="17" t="s">
        <v>63</v>
      </c>
      <c r="AA5" s="17" t="s">
        <v>63</v>
      </c>
      <c r="AC5" s="50" t="s">
        <v>78</v>
      </c>
      <c r="AD5" s="50" t="s">
        <v>84</v>
      </c>
      <c r="AE5" s="50" t="s">
        <v>79</v>
      </c>
      <c r="AF5" s="50" t="s">
        <v>80</v>
      </c>
      <c r="AG5" s="50" t="s">
        <v>82</v>
      </c>
      <c r="AI5" s="9" t="s">
        <v>96</v>
      </c>
      <c r="AJ5" s="10"/>
      <c r="AK5" s="10"/>
      <c r="AN5" s="43" t="s">
        <v>34</v>
      </c>
      <c r="AO5" s="44" t="s">
        <v>35</v>
      </c>
      <c r="AP5" s="45" t="s">
        <v>53</v>
      </c>
      <c r="AQ5" s="45" t="s">
        <v>55</v>
      </c>
      <c r="AR5" s="46" t="s">
        <v>56</v>
      </c>
      <c r="AU5" s="5" t="s">
        <v>0</v>
      </c>
      <c r="AV5" s="6" t="s">
        <v>1</v>
      </c>
      <c r="AW5" s="5" t="s">
        <v>37</v>
      </c>
      <c r="AX5" s="5" t="s">
        <v>38</v>
      </c>
      <c r="AY5" s="5" t="s">
        <v>40</v>
      </c>
      <c r="AZ5" s="5" t="s">
        <v>41</v>
      </c>
      <c r="BA5" s="5" t="s">
        <v>59</v>
      </c>
      <c r="BB5" s="5" t="s">
        <v>72</v>
      </c>
      <c r="BC5" s="5" t="s">
        <v>54</v>
      </c>
      <c r="BD5" s="5" t="s">
        <v>73</v>
      </c>
      <c r="BE5" s="36" t="s">
        <v>91</v>
      </c>
      <c r="BF5" s="36" t="s">
        <v>90</v>
      </c>
      <c r="BG5" s="84" t="s">
        <v>43</v>
      </c>
      <c r="BH5" s="85" t="s">
        <v>103</v>
      </c>
      <c r="BI5" s="86" t="s">
        <v>104</v>
      </c>
      <c r="BL5" s="1" t="s">
        <v>0</v>
      </c>
      <c r="BM5" s="3" t="s">
        <v>1</v>
      </c>
      <c r="BN5" s="2" t="s">
        <v>45</v>
      </c>
      <c r="BO5" s="2" t="s">
        <v>47</v>
      </c>
      <c r="BP5" s="2" t="s">
        <v>46</v>
      </c>
      <c r="BQ5" s="2" t="s">
        <v>48</v>
      </c>
      <c r="BR5" s="39" t="s">
        <v>59</v>
      </c>
      <c r="BS5" s="39" t="s">
        <v>72</v>
      </c>
      <c r="BT5" s="39" t="s">
        <v>54</v>
      </c>
      <c r="BU5" s="2" t="s">
        <v>73</v>
      </c>
      <c r="BV5" s="2" t="s">
        <v>91</v>
      </c>
      <c r="BW5" s="2" t="s">
        <v>90</v>
      </c>
    </row>
    <row r="6" spans="1:75">
      <c r="A6" s="7">
        <v>1</v>
      </c>
      <c r="B6" s="7">
        <v>1</v>
      </c>
      <c r="C6" s="8">
        <v>42985</v>
      </c>
      <c r="D6" s="8" t="s">
        <v>3</v>
      </c>
      <c r="E6" s="7">
        <v>21</v>
      </c>
      <c r="F6" s="7">
        <v>27</v>
      </c>
      <c r="G6" s="7" t="s">
        <v>2</v>
      </c>
      <c r="H6" s="7">
        <v>16</v>
      </c>
      <c r="I6" s="7">
        <v>42</v>
      </c>
      <c r="J6" s="7">
        <v>-15</v>
      </c>
      <c r="K6" s="7">
        <v>69</v>
      </c>
      <c r="N6" t="str">
        <f t="shared" ref="N6:N37" si="0">IF(J6&gt;0,D6,G6)</f>
        <v>Kansas City Chiefs</v>
      </c>
      <c r="O6" t="str">
        <f t="shared" ref="O6:O37" si="1">IF(J6&gt;0,G6,D6)</f>
        <v>New England Patriots</v>
      </c>
      <c r="P6">
        <f>IF(J6&gt;0,E6,H6)</f>
        <v>16</v>
      </c>
      <c r="Q6">
        <f>IF(J6&gt;0,H6,E6)</f>
        <v>21</v>
      </c>
      <c r="R6">
        <f t="shared" ref="R6:R37" si="2">VLOOKUP(E6,$AN$6:$AP$37,3,FALSE)</f>
        <v>4.3939051647254477</v>
      </c>
      <c r="S6">
        <f t="shared" ref="S6:S37" si="3">VLOOKUP(H6,$AN$6:$AP$37,3,FALSE)</f>
        <v>0.76268443494351945</v>
      </c>
      <c r="T6">
        <f>$AP$38</f>
        <v>6.5257105766793236E-2</v>
      </c>
      <c r="U6">
        <f t="shared" ref="U6:U37" si="4">(R6+T6)/(R6+S6+T6)</f>
        <v>0.85394354182216958</v>
      </c>
      <c r="V6">
        <f t="shared" ref="V6:V37" si="5">S6/(R6+S6+T6)</f>
        <v>0.14605645817783036</v>
      </c>
      <c r="W6" s="32">
        <f>B6</f>
        <v>1</v>
      </c>
      <c r="X6">
        <f t="shared" ref="X6:X37" si="6">IF(E6=P6,U6,V6)</f>
        <v>0.14605645817783036</v>
      </c>
      <c r="Y6" s="35">
        <f>SQRT(W6)</f>
        <v>1</v>
      </c>
      <c r="Z6">
        <f>LN(X6)</f>
        <v>-1.9237620321747639</v>
      </c>
      <c r="AA6">
        <f>Y6*Z6</f>
        <v>-1.9237620321747639</v>
      </c>
      <c r="AC6">
        <f>U6</f>
        <v>0.85394354182216958</v>
      </c>
      <c r="AD6">
        <f>AC6-0.5</f>
        <v>0.35394354182216958</v>
      </c>
      <c r="AE6">
        <f>J6</f>
        <v>-15</v>
      </c>
      <c r="AF6">
        <f t="shared" ref="AF6:AF37" si="7">$AK$9+$AJ$9*AC6</f>
        <v>8.8151892061147361</v>
      </c>
      <c r="AG6">
        <f t="shared" ref="AG6:AG37" si="8">$AJ$18*AD6</f>
        <v>7.933805368652096</v>
      </c>
      <c r="AN6">
        <v>1</v>
      </c>
      <c r="AO6" t="s">
        <v>9</v>
      </c>
      <c r="AP6" s="34">
        <v>0.29051070500530951</v>
      </c>
      <c r="AQ6">
        <v>1E-4</v>
      </c>
      <c r="AR6">
        <v>10</v>
      </c>
      <c r="AU6" s="7">
        <v>10</v>
      </c>
      <c r="AV6" s="8">
        <v>43048</v>
      </c>
      <c r="AW6" s="8" t="s">
        <v>9</v>
      </c>
      <c r="AX6" s="7">
        <v>1</v>
      </c>
      <c r="AY6" s="7" t="s">
        <v>23</v>
      </c>
      <c r="AZ6" s="7">
        <v>29</v>
      </c>
      <c r="BA6" s="38">
        <f>VLOOKUP(AX6,$AN$6:$AP$38,3,FALSE)</f>
        <v>0.29051070500530951</v>
      </c>
      <c r="BB6" s="38">
        <f>VLOOKUP(AZ6,$AN$6:$AP$38,3,FALSE)</f>
        <v>0.95667584833565045</v>
      </c>
      <c r="BC6" s="38">
        <f>$AP$38</f>
        <v>6.5257105766793236E-2</v>
      </c>
      <c r="BD6" s="12">
        <f>(BA6+BC6)/(BA6+BB6+BC6)</f>
        <v>0.2710728253386257</v>
      </c>
      <c r="BE6" s="11">
        <f t="shared" ref="BE6:BE19" si="9">$AK$9+$AJ$9*BD6</f>
        <v>-4.0148762229447241</v>
      </c>
      <c r="BF6" s="11">
        <f>(BD6-0.5)*$AJ$18</f>
        <v>-5.1315066747885618</v>
      </c>
      <c r="BG6" s="60">
        <v>-9</v>
      </c>
      <c r="BH6" s="11"/>
      <c r="BI6" s="11"/>
      <c r="BJ6" s="87">
        <f>ABS(BG6-BE6)</f>
        <v>4.9851237770552759</v>
      </c>
      <c r="BK6" s="87">
        <f>ABS(BG6-BF6)</f>
        <v>3.8684933252114382</v>
      </c>
      <c r="BL6" s="4">
        <v>11</v>
      </c>
      <c r="BM6" s="49">
        <v>43055</v>
      </c>
      <c r="BN6" s="4" t="s">
        <v>7</v>
      </c>
      <c r="BO6" s="4">
        <v>31</v>
      </c>
      <c r="BP6" s="4" t="s">
        <v>10</v>
      </c>
      <c r="BQ6" s="4">
        <v>27</v>
      </c>
      <c r="BR6" s="38">
        <f>VLOOKUP(BO6,$AN$6:$AP$38,3,FALSE)</f>
        <v>0.68495912551156091</v>
      </c>
      <c r="BS6" s="38">
        <f>VLOOKUP(BQ6,$AN$6:$AP$38,3,FALSE)</f>
        <v>3.0670382009949311</v>
      </c>
      <c r="BT6" s="38">
        <f>$AP$38</f>
        <v>6.5257105766793236E-2</v>
      </c>
      <c r="BU6" s="55">
        <f>(BR6+BT6)/(BR6+BS6+BT6)</f>
        <v>0.1965329386837803</v>
      </c>
      <c r="BV6" s="56">
        <f>$AK$9+$AJ$9*BU6</f>
        <v>-5.6556373657003718</v>
      </c>
      <c r="BW6" s="56">
        <f>(BU6-0.5)*$AJ$18</f>
        <v>-6.8023521149295725</v>
      </c>
    </row>
    <row r="7" spans="1:75">
      <c r="A7" s="7">
        <v>2</v>
      </c>
      <c r="B7" s="7">
        <v>1</v>
      </c>
      <c r="C7" s="8">
        <v>42988</v>
      </c>
      <c r="D7" s="8" t="s">
        <v>13</v>
      </c>
      <c r="E7" s="7">
        <v>7</v>
      </c>
      <c r="F7" s="7">
        <v>0</v>
      </c>
      <c r="G7" s="7" t="s">
        <v>12</v>
      </c>
      <c r="H7" s="7">
        <v>3</v>
      </c>
      <c r="I7" s="7">
        <v>20</v>
      </c>
      <c r="J7" s="7">
        <v>-20</v>
      </c>
      <c r="K7" s="7">
        <v>20</v>
      </c>
      <c r="N7" t="str">
        <f t="shared" si="0"/>
        <v>Baltimore Ravens</v>
      </c>
      <c r="O7" t="str">
        <f t="shared" si="1"/>
        <v>Cincinnati Bengals</v>
      </c>
      <c r="P7">
        <f t="shared" ref="P7:P70" si="10">IF(J7&gt;0,E7,H7)</f>
        <v>3</v>
      </c>
      <c r="Q7">
        <f t="shared" ref="Q7:Q70" si="11">IF(J7&gt;0,H7,E7)</f>
        <v>7</v>
      </c>
      <c r="R7">
        <f t="shared" si="2"/>
        <v>0.16011036312481489</v>
      </c>
      <c r="S7">
        <f t="shared" si="3"/>
        <v>0.36948185086901486</v>
      </c>
      <c r="T7">
        <f t="shared" ref="T7:T70" si="12">$AP$38</f>
        <v>6.5257105766793236E-2</v>
      </c>
      <c r="U7">
        <f t="shared" si="4"/>
        <v>0.37886480055537369</v>
      </c>
      <c r="V7">
        <f t="shared" si="5"/>
        <v>0.62113519944462636</v>
      </c>
      <c r="W7" s="32">
        <f t="shared" ref="W7:W70" si="13">B7</f>
        <v>1</v>
      </c>
      <c r="X7">
        <f t="shared" si="6"/>
        <v>0.62113519944462636</v>
      </c>
      <c r="Y7" s="35">
        <f t="shared" ref="Y7:Y70" si="14">SQRT(W7)</f>
        <v>1</v>
      </c>
      <c r="Z7">
        <f t="shared" ref="Z7:Z70" si="15">LN(X7)</f>
        <v>-0.4762065082733612</v>
      </c>
      <c r="AA7">
        <f t="shared" ref="AA7:AA70" si="16">Y7*Z7</f>
        <v>-0.4762065082733612</v>
      </c>
      <c r="AC7">
        <f t="shared" ref="AC7:AC70" si="17">U7</f>
        <v>0.37886480055537369</v>
      </c>
      <c r="AD7">
        <f t="shared" ref="AD7:AD70" si="18">AC7-0.5</f>
        <v>-0.12113519944462631</v>
      </c>
      <c r="AE7">
        <f t="shared" ref="AE6:AE37" si="19">J7</f>
        <v>-20</v>
      </c>
      <c r="AF7">
        <f t="shared" si="7"/>
        <v>-1.6421749434878787</v>
      </c>
      <c r="AG7">
        <f t="shared" si="8"/>
        <v>-2.7153005553902201</v>
      </c>
      <c r="AI7" s="27" t="s">
        <v>86</v>
      </c>
      <c r="AJ7" s="27"/>
      <c r="AK7" s="27"/>
      <c r="AN7">
        <v>2</v>
      </c>
      <c r="AO7" t="s">
        <v>16</v>
      </c>
      <c r="AP7" s="34">
        <v>0.97714419469827773</v>
      </c>
      <c r="AQ7">
        <v>1E-4</v>
      </c>
      <c r="AR7">
        <v>10</v>
      </c>
      <c r="AU7" s="7">
        <v>10</v>
      </c>
      <c r="AV7" s="8">
        <v>43051</v>
      </c>
      <c r="AW7" s="8" t="s">
        <v>18</v>
      </c>
      <c r="AX7" s="7">
        <v>4</v>
      </c>
      <c r="AY7" s="7" t="s">
        <v>29</v>
      </c>
      <c r="AZ7" s="7">
        <v>22</v>
      </c>
      <c r="BA7" s="38">
        <f t="shared" ref="BA7:BA19" si="20">VLOOKUP(AX7,$AN$6:$AP$38,3,FALSE)</f>
        <v>0.37816126796291433</v>
      </c>
      <c r="BB7" s="38">
        <f t="shared" ref="BB7:BB19" si="21">VLOOKUP(AZ7,$AN$6:$AP$38,3,FALSE)</f>
        <v>10</v>
      </c>
      <c r="BC7" s="38">
        <f t="shared" ref="BC7:BC19" si="22">$AP$38</f>
        <v>6.5257105766793236E-2</v>
      </c>
      <c r="BD7" s="12">
        <f t="shared" ref="BD7:BD19" si="23">(BA7+BC7)/(BA7+BB7+BC7)</f>
        <v>4.2459121894907616E-2</v>
      </c>
      <c r="BE7" s="11">
        <f t="shared" si="9"/>
        <v>-9.0470878098606882</v>
      </c>
      <c r="BF7" s="11">
        <f t="shared" ref="BF7:BF19" si="24">(BD7-0.5)*$AJ$18</f>
        <v>-10.255986749750621</v>
      </c>
      <c r="BG7" s="60">
        <v>-35</v>
      </c>
      <c r="BH7" s="11"/>
      <c r="BI7" s="11"/>
      <c r="BJ7" s="87">
        <f t="shared" ref="BJ7:BJ19" si="25">ABS(BG7-BE7)</f>
        <v>25.952912190139312</v>
      </c>
      <c r="BK7" s="87">
        <f t="shared" ref="BK7:BK19" si="26">ABS(BG7-BF7)</f>
        <v>24.744013250249381</v>
      </c>
      <c r="BL7" s="4">
        <v>11</v>
      </c>
      <c r="BM7" s="49">
        <v>43058</v>
      </c>
      <c r="BN7" s="4" t="s">
        <v>5</v>
      </c>
      <c r="BO7" s="4">
        <v>32</v>
      </c>
      <c r="BP7" s="4" t="s">
        <v>29</v>
      </c>
      <c r="BQ7" s="4">
        <v>22</v>
      </c>
      <c r="BR7" s="38">
        <f t="shared" ref="BR7:BR19" si="27">VLOOKUP(BO7,$AN$6:$AP$38,3,FALSE)</f>
        <v>0.74716466503315382</v>
      </c>
      <c r="BS7" s="38">
        <f t="shared" ref="BS7:BS19" si="28">VLOOKUP(BQ7,$AN$6:$AP$38,3,FALSE)</f>
        <v>10</v>
      </c>
      <c r="BT7" s="38">
        <f t="shared" ref="BT7:BT19" si="29">$AP$38</f>
        <v>6.5257105766793236E-2</v>
      </c>
      <c r="BU7" s="55">
        <f t="shared" ref="BU7:BU19" si="30">(BR7+BT7)/(BR7+BS7+BT7)</f>
        <v>7.5137817227401843E-2</v>
      </c>
      <c r="BV7" s="56">
        <f t="shared" ref="BV7:BV19" si="31">$AK$9+$AJ$9*BU7</f>
        <v>-8.3277691215216105</v>
      </c>
      <c r="BW7" s="56">
        <f t="shared" ref="BW7:BW19" si="32">(BU7-0.5)*$AJ$18</f>
        <v>-9.5234789403561191</v>
      </c>
    </row>
    <row r="8" spans="1:75">
      <c r="A8" s="7">
        <v>3</v>
      </c>
      <c r="B8" s="7">
        <v>1</v>
      </c>
      <c r="C8" s="8">
        <v>42988</v>
      </c>
      <c r="D8" s="8" t="s">
        <v>17</v>
      </c>
      <c r="E8" s="7">
        <v>6</v>
      </c>
      <c r="F8" s="7">
        <v>17</v>
      </c>
      <c r="G8" s="7" t="s">
        <v>16</v>
      </c>
      <c r="H8" s="7">
        <v>2</v>
      </c>
      <c r="I8" s="7">
        <v>23</v>
      </c>
      <c r="J8" s="7">
        <v>-6</v>
      </c>
      <c r="K8" s="7">
        <v>40</v>
      </c>
      <c r="N8" t="str">
        <f t="shared" si="0"/>
        <v>Atlanta Falcons</v>
      </c>
      <c r="O8" t="str">
        <f t="shared" si="1"/>
        <v>Chicago Bears</v>
      </c>
      <c r="P8">
        <f t="shared" si="10"/>
        <v>2</v>
      </c>
      <c r="Q8">
        <f t="shared" si="11"/>
        <v>6</v>
      </c>
      <c r="R8">
        <f t="shared" si="2"/>
        <v>0.88263426317298299</v>
      </c>
      <c r="S8">
        <f t="shared" si="3"/>
        <v>0.97714419469827773</v>
      </c>
      <c r="T8">
        <f t="shared" si="12"/>
        <v>6.5257105766793236E-2</v>
      </c>
      <c r="U8">
        <f t="shared" si="4"/>
        <v>0.49240200380942112</v>
      </c>
      <c r="V8">
        <f t="shared" si="5"/>
        <v>0.50759799619057888</v>
      </c>
      <c r="W8" s="32">
        <f t="shared" si="13"/>
        <v>1</v>
      </c>
      <c r="X8">
        <f t="shared" si="6"/>
        <v>0.50759799619057888</v>
      </c>
      <c r="Y8" s="35">
        <f t="shared" si="14"/>
        <v>1</v>
      </c>
      <c r="Z8">
        <f t="shared" si="15"/>
        <v>-0.67806549076478917</v>
      </c>
      <c r="AA8">
        <f t="shared" si="16"/>
        <v>-0.67806549076478917</v>
      </c>
      <c r="AC8">
        <f t="shared" si="17"/>
        <v>0.49240200380942112</v>
      </c>
      <c r="AD8">
        <f t="shared" si="18"/>
        <v>-7.5979961905788818E-3</v>
      </c>
      <c r="AE8">
        <f t="shared" si="19"/>
        <v>-6</v>
      </c>
      <c r="AF8">
        <f t="shared" si="7"/>
        <v>0.85698945984679753</v>
      </c>
      <c r="AG8">
        <f t="shared" si="8"/>
        <v>-0.17031253814513631</v>
      </c>
      <c r="AJ8" s="25" t="s">
        <v>71</v>
      </c>
      <c r="AK8" s="25" t="s">
        <v>70</v>
      </c>
      <c r="AN8">
        <v>3</v>
      </c>
      <c r="AO8" t="s">
        <v>12</v>
      </c>
      <c r="AP8" s="34">
        <v>0.36948185086901486</v>
      </c>
      <c r="AQ8">
        <v>1E-4</v>
      </c>
      <c r="AR8">
        <v>10</v>
      </c>
      <c r="AU8" s="7">
        <v>10</v>
      </c>
      <c r="AV8" s="8">
        <v>43051</v>
      </c>
      <c r="AW8" s="8" t="s">
        <v>7</v>
      </c>
      <c r="AX8" s="7">
        <v>31</v>
      </c>
      <c r="AY8" s="7" t="s">
        <v>13</v>
      </c>
      <c r="AZ8" s="7">
        <v>7</v>
      </c>
      <c r="BA8" s="38">
        <f t="shared" si="20"/>
        <v>0.68495912551156091</v>
      </c>
      <c r="BB8" s="38">
        <f t="shared" si="21"/>
        <v>0.16011036312481489</v>
      </c>
      <c r="BC8" s="38">
        <f t="shared" si="22"/>
        <v>6.5257105766793236E-2</v>
      </c>
      <c r="BD8" s="12">
        <f t="shared" si="23"/>
        <v>0.82411766929671337</v>
      </c>
      <c r="BE8" s="11">
        <f t="shared" si="9"/>
        <v>8.1586664384433316</v>
      </c>
      <c r="BF8" s="11">
        <f t="shared" si="24"/>
        <v>7.2652448791769473</v>
      </c>
      <c r="BG8" s="60">
        <v>-37</v>
      </c>
      <c r="BH8" s="11"/>
      <c r="BI8" s="11"/>
      <c r="BJ8" s="87">
        <f t="shared" si="25"/>
        <v>45.158666438443333</v>
      </c>
      <c r="BK8" s="87">
        <f t="shared" si="26"/>
        <v>44.265244879176947</v>
      </c>
      <c r="BL8" s="4">
        <v>11</v>
      </c>
      <c r="BM8" s="49">
        <v>43058</v>
      </c>
      <c r="BN8" s="4" t="s">
        <v>14</v>
      </c>
      <c r="BO8" s="4">
        <v>15</v>
      </c>
      <c r="BP8" s="4" t="s">
        <v>11</v>
      </c>
      <c r="BQ8" s="4">
        <v>8</v>
      </c>
      <c r="BR8" s="38">
        <f t="shared" si="27"/>
        <v>1.0950531801751928</v>
      </c>
      <c r="BS8" s="38">
        <f t="shared" si="28"/>
        <v>1.0000003544627882E-4</v>
      </c>
      <c r="BT8" s="38">
        <f t="shared" si="29"/>
        <v>6.5257105766793236E-2</v>
      </c>
      <c r="BU8" s="55">
        <f t="shared" si="30"/>
        <v>0.99991382355305303</v>
      </c>
      <c r="BV8" s="56">
        <f t="shared" si="31"/>
        <v>12.028265815288242</v>
      </c>
      <c r="BW8" s="56">
        <f t="shared" si="32"/>
        <v>11.205795581831353</v>
      </c>
    </row>
    <row r="9" spans="1:75">
      <c r="A9" s="7">
        <v>4</v>
      </c>
      <c r="B9" s="7">
        <v>1</v>
      </c>
      <c r="C9" s="8">
        <v>42988</v>
      </c>
      <c r="D9" s="8" t="s">
        <v>5</v>
      </c>
      <c r="E9" s="7">
        <v>32</v>
      </c>
      <c r="F9" s="7">
        <v>17</v>
      </c>
      <c r="G9" s="7" t="s">
        <v>4</v>
      </c>
      <c r="H9" s="7">
        <v>26</v>
      </c>
      <c r="I9" s="7">
        <v>30</v>
      </c>
      <c r="J9" s="7">
        <v>-13</v>
      </c>
      <c r="K9" s="7">
        <v>47</v>
      </c>
      <c r="N9" t="str">
        <f t="shared" si="0"/>
        <v>Philadelphia Eagles</v>
      </c>
      <c r="O9" t="str">
        <f t="shared" si="1"/>
        <v>Washington Redskins</v>
      </c>
      <c r="P9">
        <f t="shared" si="10"/>
        <v>26</v>
      </c>
      <c r="Q9">
        <f t="shared" si="11"/>
        <v>32</v>
      </c>
      <c r="R9">
        <f t="shared" si="2"/>
        <v>0.74716466503315382</v>
      </c>
      <c r="S9">
        <f t="shared" si="3"/>
        <v>7.5127675302060606</v>
      </c>
      <c r="T9">
        <f t="shared" si="12"/>
        <v>6.5257105766793236E-2</v>
      </c>
      <c r="U9">
        <f t="shared" si="4"/>
        <v>9.758598170275537E-2</v>
      </c>
      <c r="V9">
        <f t="shared" si="5"/>
        <v>0.90241401829724466</v>
      </c>
      <c r="W9" s="32">
        <f t="shared" si="13"/>
        <v>1</v>
      </c>
      <c r="X9">
        <f t="shared" si="6"/>
        <v>0.90241401829724466</v>
      </c>
      <c r="Y9" s="35">
        <f t="shared" si="14"/>
        <v>1</v>
      </c>
      <c r="Z9">
        <f t="shared" si="15"/>
        <v>-0.10268186389840195</v>
      </c>
      <c r="AA9">
        <f t="shared" si="16"/>
        <v>-0.10268186389840195</v>
      </c>
      <c r="AC9">
        <f t="shared" si="17"/>
        <v>9.758598170275537E-2</v>
      </c>
      <c r="AD9">
        <f t="shared" si="18"/>
        <v>-0.40241401829724466</v>
      </c>
      <c r="AE9">
        <f t="shared" si="19"/>
        <v>-13</v>
      </c>
      <c r="AF9">
        <f t="shared" si="7"/>
        <v>-7.8336433903154763</v>
      </c>
      <c r="AG9">
        <f t="shared" si="8"/>
        <v>-9.0202931302292981</v>
      </c>
      <c r="AI9" t="s">
        <v>69</v>
      </c>
      <c r="AJ9">
        <f t="array" ref="AJ9:AK13">LINEST(AE6:AE137,AC6:AC137,TRUE,TRUE)</f>
        <v>22.011854543771182</v>
      </c>
      <c r="AK9">
        <v>-9.9816918250676441</v>
      </c>
      <c r="AN9">
        <v>4</v>
      </c>
      <c r="AO9" t="s">
        <v>18</v>
      </c>
      <c r="AP9" s="34">
        <v>0.37816126796291433</v>
      </c>
      <c r="AQ9">
        <v>1E-4</v>
      </c>
      <c r="AR9">
        <v>10</v>
      </c>
      <c r="AU9" s="7">
        <v>10</v>
      </c>
      <c r="AV9" s="8">
        <v>43051</v>
      </c>
      <c r="AW9" s="8" t="s">
        <v>5</v>
      </c>
      <c r="AX9" s="7">
        <v>32</v>
      </c>
      <c r="AY9" s="7" t="s">
        <v>28</v>
      </c>
      <c r="AZ9" s="7">
        <v>20</v>
      </c>
      <c r="BA9" s="38">
        <f t="shared" si="20"/>
        <v>0.74716466503315382</v>
      </c>
      <c r="BB9" s="38">
        <f t="shared" si="21"/>
        <v>4.8737803134930209</v>
      </c>
      <c r="BC9" s="38">
        <f t="shared" si="22"/>
        <v>6.5257105766793236E-2</v>
      </c>
      <c r="BD9" s="12">
        <f t="shared" si="23"/>
        <v>0.14287599328277567</v>
      </c>
      <c r="BE9" s="11">
        <f t="shared" si="9"/>
        <v>-6.8367262431303573</v>
      </c>
      <c r="BF9" s="11">
        <f t="shared" si="24"/>
        <v>-8.005096934898198</v>
      </c>
      <c r="BG9" s="60">
        <v>-48</v>
      </c>
      <c r="BH9" s="11"/>
      <c r="BI9" s="11"/>
      <c r="BJ9" s="87">
        <f t="shared" si="25"/>
        <v>41.163273756869643</v>
      </c>
      <c r="BK9" s="87">
        <f t="shared" si="26"/>
        <v>39.994903065101802</v>
      </c>
      <c r="BL9" s="4">
        <v>11</v>
      </c>
      <c r="BM9" s="49">
        <v>43058</v>
      </c>
      <c r="BN9" s="4" t="s">
        <v>32</v>
      </c>
      <c r="BO9" s="4">
        <v>30</v>
      </c>
      <c r="BP9" s="4" t="s">
        <v>33</v>
      </c>
      <c r="BQ9" s="4">
        <v>19</v>
      </c>
      <c r="BR9" s="38">
        <f t="shared" si="27"/>
        <v>0.19804577724547967</v>
      </c>
      <c r="BS9" s="38">
        <f t="shared" si="28"/>
        <v>0.37213443363069171</v>
      </c>
      <c r="BT9" s="38">
        <f t="shared" si="29"/>
        <v>6.5257105766793236E-2</v>
      </c>
      <c r="BU9" s="55">
        <f t="shared" si="30"/>
        <v>0.41436484152883929</v>
      </c>
      <c r="BV9" s="56">
        <f t="shared" si="31"/>
        <v>-0.86075320528203747</v>
      </c>
      <c r="BW9" s="56">
        <f t="shared" si="32"/>
        <v>-1.919551001061131</v>
      </c>
    </row>
    <row r="10" spans="1:75">
      <c r="A10" s="7">
        <v>5</v>
      </c>
      <c r="B10" s="7">
        <v>1</v>
      </c>
      <c r="C10" s="8">
        <v>42988</v>
      </c>
      <c r="D10" s="8" t="s">
        <v>15</v>
      </c>
      <c r="E10" s="7">
        <v>13</v>
      </c>
      <c r="F10" s="7">
        <v>7</v>
      </c>
      <c r="G10" s="7" t="s">
        <v>14</v>
      </c>
      <c r="H10" s="7">
        <v>15</v>
      </c>
      <c r="I10" s="7">
        <v>29</v>
      </c>
      <c r="J10" s="7">
        <v>-22</v>
      </c>
      <c r="K10" s="7">
        <v>36</v>
      </c>
      <c r="N10" t="str">
        <f t="shared" si="0"/>
        <v>Jacksonville Jaguars</v>
      </c>
      <c r="O10" t="str">
        <f t="shared" si="1"/>
        <v>Houston Texans</v>
      </c>
      <c r="P10">
        <f t="shared" si="10"/>
        <v>15</v>
      </c>
      <c r="Q10">
        <f t="shared" si="11"/>
        <v>13</v>
      </c>
      <c r="R10">
        <f t="shared" si="2"/>
        <v>0.10168989827868405</v>
      </c>
      <c r="S10">
        <f t="shared" si="3"/>
        <v>1.0950531801751928</v>
      </c>
      <c r="T10">
        <f t="shared" si="12"/>
        <v>6.5257105766793236E-2</v>
      </c>
      <c r="U10">
        <f t="shared" si="4"/>
        <v>0.13228762256367896</v>
      </c>
      <c r="V10">
        <f t="shared" si="5"/>
        <v>0.86771237743632113</v>
      </c>
      <c r="W10" s="32">
        <f t="shared" si="13"/>
        <v>1</v>
      </c>
      <c r="X10">
        <f t="shared" si="6"/>
        <v>0.86771237743632113</v>
      </c>
      <c r="Y10" s="35">
        <f t="shared" si="14"/>
        <v>1</v>
      </c>
      <c r="Z10">
        <f t="shared" si="15"/>
        <v>-0.14189498163498981</v>
      </c>
      <c r="AA10">
        <f t="shared" si="16"/>
        <v>-0.14189498163498981</v>
      </c>
      <c r="AC10">
        <f t="shared" si="17"/>
        <v>0.13228762256367896</v>
      </c>
      <c r="AD10">
        <f t="shared" si="18"/>
        <v>-0.36771237743632101</v>
      </c>
      <c r="AE10">
        <f t="shared" si="19"/>
        <v>-22</v>
      </c>
      <c r="AF10">
        <f t="shared" si="7"/>
        <v>-7.0697959192546396</v>
      </c>
      <c r="AG10">
        <f t="shared" si="8"/>
        <v>-8.2424400773213318</v>
      </c>
      <c r="AI10" t="s">
        <v>74</v>
      </c>
      <c r="AJ10">
        <v>3.556941766006628</v>
      </c>
      <c r="AK10">
        <v>2.2310609099096506</v>
      </c>
      <c r="AN10">
        <v>5</v>
      </c>
      <c r="AO10" t="s">
        <v>24</v>
      </c>
      <c r="AP10" s="34">
        <v>3.3386644392024674</v>
      </c>
      <c r="AQ10">
        <v>1E-4</v>
      </c>
      <c r="AR10">
        <v>10</v>
      </c>
      <c r="AU10" s="7">
        <v>10</v>
      </c>
      <c r="AV10" s="8">
        <v>43051</v>
      </c>
      <c r="AW10" s="8" t="s">
        <v>14</v>
      </c>
      <c r="AX10" s="7">
        <v>15</v>
      </c>
      <c r="AY10" s="7" t="s">
        <v>31</v>
      </c>
      <c r="AZ10" s="7">
        <v>17</v>
      </c>
      <c r="BA10" s="38">
        <f t="shared" si="20"/>
        <v>1.0950531801751928</v>
      </c>
      <c r="BB10" s="38">
        <f t="shared" si="21"/>
        <v>0.22774310255410216</v>
      </c>
      <c r="BC10" s="38">
        <f t="shared" si="22"/>
        <v>6.5257105766793236E-2</v>
      </c>
      <c r="BD10" s="12">
        <f t="shared" si="23"/>
        <v>0.83592626591917008</v>
      </c>
      <c r="BE10" s="11">
        <f t="shared" si="9"/>
        <v>8.4185955496629159</v>
      </c>
      <c r="BF10" s="11">
        <f t="shared" si="24"/>
        <v>7.5299399398557627</v>
      </c>
      <c r="BG10" s="60">
        <v>-20</v>
      </c>
      <c r="BH10" s="11"/>
      <c r="BI10" s="11"/>
      <c r="BJ10" s="87">
        <f t="shared" si="25"/>
        <v>28.418595549662918</v>
      </c>
      <c r="BK10" s="87">
        <f t="shared" si="26"/>
        <v>27.529939939855762</v>
      </c>
      <c r="BL10" s="4">
        <v>11</v>
      </c>
      <c r="BM10" s="49">
        <v>43058</v>
      </c>
      <c r="BN10" s="4" t="s">
        <v>9</v>
      </c>
      <c r="BO10" s="4">
        <v>1</v>
      </c>
      <c r="BP10" s="4" t="s">
        <v>15</v>
      </c>
      <c r="BQ10" s="4">
        <v>13</v>
      </c>
      <c r="BR10" s="38">
        <f t="shared" si="27"/>
        <v>0.29051070500530951</v>
      </c>
      <c r="BS10" s="38">
        <f t="shared" si="28"/>
        <v>0.10168989827868405</v>
      </c>
      <c r="BT10" s="38">
        <f t="shared" si="29"/>
        <v>6.5257105766793236E-2</v>
      </c>
      <c r="BU10" s="55">
        <f t="shared" si="30"/>
        <v>0.77770644965260727</v>
      </c>
      <c r="BV10" s="56">
        <f t="shared" si="31"/>
        <v>7.1370694224382536</v>
      </c>
      <c r="BW10" s="56">
        <f t="shared" si="32"/>
        <v>6.2249162954642863</v>
      </c>
    </row>
    <row r="11" spans="1:75">
      <c r="A11" s="7">
        <v>6</v>
      </c>
      <c r="B11" s="7">
        <v>1</v>
      </c>
      <c r="C11" s="8">
        <v>42988</v>
      </c>
      <c r="D11" s="8" t="s">
        <v>11</v>
      </c>
      <c r="E11" s="7">
        <v>8</v>
      </c>
      <c r="F11" s="7">
        <v>18</v>
      </c>
      <c r="G11" s="7" t="s">
        <v>10</v>
      </c>
      <c r="H11" s="7">
        <v>27</v>
      </c>
      <c r="I11" s="7">
        <v>21</v>
      </c>
      <c r="J11" s="7">
        <v>-3</v>
      </c>
      <c r="K11" s="7">
        <v>39</v>
      </c>
      <c r="N11" t="str">
        <f t="shared" si="0"/>
        <v>Pittsburgh Steelers</v>
      </c>
      <c r="O11" t="str">
        <f t="shared" si="1"/>
        <v>Cleveland Browns</v>
      </c>
      <c r="P11">
        <f t="shared" si="10"/>
        <v>27</v>
      </c>
      <c r="Q11">
        <f t="shared" si="11"/>
        <v>8</v>
      </c>
      <c r="R11">
        <f t="shared" si="2"/>
        <v>1.0000003544627882E-4</v>
      </c>
      <c r="S11">
        <f t="shared" si="3"/>
        <v>3.0670382009949311</v>
      </c>
      <c r="T11">
        <f t="shared" si="12"/>
        <v>6.5257105766793236E-2</v>
      </c>
      <c r="U11">
        <f t="shared" si="4"/>
        <v>2.0864897115768642E-2</v>
      </c>
      <c r="V11">
        <f t="shared" si="5"/>
        <v>0.97913510288423133</v>
      </c>
      <c r="W11" s="32">
        <f t="shared" si="13"/>
        <v>1</v>
      </c>
      <c r="X11">
        <f t="shared" si="6"/>
        <v>0.97913510288423133</v>
      </c>
      <c r="Y11" s="35">
        <f t="shared" si="14"/>
        <v>1</v>
      </c>
      <c r="Z11">
        <f t="shared" si="15"/>
        <v>-2.1085645069676858E-2</v>
      </c>
      <c r="AA11">
        <f t="shared" si="16"/>
        <v>-2.1085645069676858E-2</v>
      </c>
      <c r="AC11">
        <f t="shared" si="17"/>
        <v>2.0864897115768642E-2</v>
      </c>
      <c r="AD11">
        <f t="shared" si="18"/>
        <v>-0.47913510288423133</v>
      </c>
      <c r="AE11">
        <f t="shared" si="19"/>
        <v>-3</v>
      </c>
      <c r="AF11">
        <f t="shared" si="7"/>
        <v>-9.5224167446845946</v>
      </c>
      <c r="AG11">
        <f t="shared" si="8"/>
        <v>-10.740031113443774</v>
      </c>
      <c r="AI11" s="13" t="s">
        <v>75</v>
      </c>
      <c r="AJ11">
        <v>0.22755402461164789</v>
      </c>
      <c r="AK11">
        <v>13.003191042127632</v>
      </c>
      <c r="AN11">
        <v>6</v>
      </c>
      <c r="AO11" t="s">
        <v>17</v>
      </c>
      <c r="AP11" s="34">
        <v>0.88263426317298299</v>
      </c>
      <c r="AQ11">
        <v>1E-4</v>
      </c>
      <c r="AR11">
        <v>10</v>
      </c>
      <c r="AU11" s="7">
        <v>10</v>
      </c>
      <c r="AV11" s="8">
        <v>43051</v>
      </c>
      <c r="AW11" s="8" t="s">
        <v>17</v>
      </c>
      <c r="AX11" s="7">
        <v>6</v>
      </c>
      <c r="AY11" s="7" t="s">
        <v>22</v>
      </c>
      <c r="AZ11" s="7">
        <v>12</v>
      </c>
      <c r="BA11" s="38">
        <f t="shared" si="20"/>
        <v>0.88263426317298299</v>
      </c>
      <c r="BB11" s="38">
        <f t="shared" si="21"/>
        <v>1.5225188098091109</v>
      </c>
      <c r="BC11" s="38">
        <f t="shared" si="22"/>
        <v>6.5257105766793236E-2</v>
      </c>
      <c r="BD11" s="12">
        <f t="shared" si="23"/>
        <v>0.38369796930638683</v>
      </c>
      <c r="BE11" s="11">
        <f t="shared" si="9"/>
        <v>-1.5357879359550779</v>
      </c>
      <c r="BF11" s="11">
        <f t="shared" si="24"/>
        <v>-2.6069628810058254</v>
      </c>
      <c r="BG11" s="60">
        <v>-27</v>
      </c>
      <c r="BH11" s="11"/>
      <c r="BI11" s="11"/>
      <c r="BJ11" s="87">
        <f t="shared" si="25"/>
        <v>25.464212064044922</v>
      </c>
      <c r="BK11" s="87">
        <f t="shared" si="26"/>
        <v>24.393037118994176</v>
      </c>
      <c r="BL11" s="4">
        <v>11</v>
      </c>
      <c r="BM11" s="49">
        <v>43058</v>
      </c>
      <c r="BN11" s="4" t="s">
        <v>8</v>
      </c>
      <c r="BO11" s="4">
        <v>11</v>
      </c>
      <c r="BP11" s="4" t="s">
        <v>17</v>
      </c>
      <c r="BQ11" s="4">
        <v>6</v>
      </c>
      <c r="BR11" s="38">
        <f t="shared" si="27"/>
        <v>1.6915382716803711</v>
      </c>
      <c r="BS11" s="38">
        <f t="shared" si="28"/>
        <v>0.88263426317298299</v>
      </c>
      <c r="BT11" s="38">
        <f t="shared" si="29"/>
        <v>6.5257105766793236E-2</v>
      </c>
      <c r="BU11" s="55">
        <f t="shared" si="30"/>
        <v>0.6655965934497865</v>
      </c>
      <c r="BV11" s="56">
        <f t="shared" si="31"/>
        <v>4.6693235747786588</v>
      </c>
      <c r="BW11" s="56">
        <f t="shared" si="32"/>
        <v>3.7119229111475285</v>
      </c>
    </row>
    <row r="12" spans="1:75">
      <c r="A12" s="7">
        <v>7</v>
      </c>
      <c r="B12" s="7">
        <v>1</v>
      </c>
      <c r="C12" s="8">
        <v>42988</v>
      </c>
      <c r="D12" s="8" t="s">
        <v>7</v>
      </c>
      <c r="E12" s="7">
        <v>31</v>
      </c>
      <c r="F12" s="7">
        <v>16</v>
      </c>
      <c r="G12" s="7" t="s">
        <v>6</v>
      </c>
      <c r="H12" s="7">
        <v>25</v>
      </c>
      <c r="I12" s="7">
        <v>26</v>
      </c>
      <c r="J12" s="7">
        <v>-10</v>
      </c>
      <c r="K12" s="7">
        <v>42</v>
      </c>
      <c r="N12" t="str">
        <f t="shared" si="0"/>
        <v>Oakland Raiders</v>
      </c>
      <c r="O12" t="str">
        <f t="shared" si="1"/>
        <v>Tennessee Titans</v>
      </c>
      <c r="P12">
        <f t="shared" si="10"/>
        <v>25</v>
      </c>
      <c r="Q12">
        <f t="shared" si="11"/>
        <v>31</v>
      </c>
      <c r="R12">
        <f t="shared" si="2"/>
        <v>0.68495912551156091</v>
      </c>
      <c r="S12">
        <f t="shared" si="3"/>
        <v>0.23509277338681389</v>
      </c>
      <c r="T12">
        <f t="shared" si="12"/>
        <v>6.5257105766793236E-2</v>
      </c>
      <c r="U12">
        <f t="shared" si="4"/>
        <v>0.76140198427730377</v>
      </c>
      <c r="V12">
        <f t="shared" si="5"/>
        <v>0.23859801572269618</v>
      </c>
      <c r="W12" s="32">
        <f t="shared" si="13"/>
        <v>1</v>
      </c>
      <c r="X12">
        <f t="shared" si="6"/>
        <v>0.23859801572269618</v>
      </c>
      <c r="Y12" s="35">
        <f t="shared" si="14"/>
        <v>1</v>
      </c>
      <c r="Z12">
        <f t="shared" si="15"/>
        <v>-1.4329750856869501</v>
      </c>
      <c r="AA12">
        <f t="shared" si="16"/>
        <v>-1.4329750856869501</v>
      </c>
      <c r="AC12">
        <f t="shared" si="17"/>
        <v>0.76140198427730377</v>
      </c>
      <c r="AD12">
        <f t="shared" si="18"/>
        <v>0.26140198427730377</v>
      </c>
      <c r="AE12">
        <f t="shared" si="19"/>
        <v>-10</v>
      </c>
      <c r="AF12">
        <f t="shared" si="7"/>
        <v>6.7781779021831188</v>
      </c>
      <c r="AG12">
        <f t="shared" si="8"/>
        <v>5.8594442931736577</v>
      </c>
      <c r="AI12" t="s">
        <v>76</v>
      </c>
      <c r="AJ12">
        <v>38.296559425585301</v>
      </c>
      <c r="AK12">
        <v>130</v>
      </c>
      <c r="AN12">
        <v>7</v>
      </c>
      <c r="AO12" t="s">
        <v>13</v>
      </c>
      <c r="AP12" s="34">
        <v>0.16011036312481489</v>
      </c>
      <c r="AQ12">
        <v>1E-4</v>
      </c>
      <c r="AR12">
        <v>10</v>
      </c>
      <c r="AU12" s="7">
        <v>10</v>
      </c>
      <c r="AV12" s="8">
        <v>43051</v>
      </c>
      <c r="AW12" s="8" t="s">
        <v>32</v>
      </c>
      <c r="AX12" s="7">
        <v>30</v>
      </c>
      <c r="AY12" s="7" t="s">
        <v>19</v>
      </c>
      <c r="AZ12" s="7">
        <v>24</v>
      </c>
      <c r="BA12" s="38">
        <f t="shared" si="20"/>
        <v>0.19804577724547967</v>
      </c>
      <c r="BB12" s="38">
        <f t="shared" si="21"/>
        <v>0.21620555620500215</v>
      </c>
      <c r="BC12" s="38">
        <f t="shared" si="22"/>
        <v>6.5257105766793236E-2</v>
      </c>
      <c r="BD12" s="12">
        <f t="shared" si="23"/>
        <v>0.54911000824526679</v>
      </c>
      <c r="BE12" s="11">
        <f t="shared" si="9"/>
        <v>2.1052378049561629</v>
      </c>
      <c r="BF12" s="11">
        <f t="shared" si="24"/>
        <v>1.1008231568937801</v>
      </c>
      <c r="BG12" s="60">
        <v>-1</v>
      </c>
      <c r="BH12" s="11"/>
      <c r="BI12" s="11"/>
      <c r="BJ12" s="87">
        <f t="shared" si="25"/>
        <v>3.1052378049561629</v>
      </c>
      <c r="BK12" s="87">
        <f t="shared" si="26"/>
        <v>2.1008231568937799</v>
      </c>
      <c r="BL12" s="4">
        <v>11</v>
      </c>
      <c r="BM12" s="49">
        <v>43058</v>
      </c>
      <c r="BN12" s="4" t="s">
        <v>12</v>
      </c>
      <c r="BO12" s="4">
        <v>3</v>
      </c>
      <c r="BP12" s="4" t="s">
        <v>22</v>
      </c>
      <c r="BQ12" s="4">
        <v>12</v>
      </c>
      <c r="BR12" s="38">
        <f t="shared" si="27"/>
        <v>0.36948185086901486</v>
      </c>
      <c r="BS12" s="38">
        <f t="shared" si="28"/>
        <v>1.5225188098091109</v>
      </c>
      <c r="BT12" s="38">
        <f t="shared" si="29"/>
        <v>6.5257105766793236E-2</v>
      </c>
      <c r="BU12" s="55">
        <f t="shared" si="30"/>
        <v>0.22211635283248854</v>
      </c>
      <c r="BV12" s="56">
        <f t="shared" si="31"/>
        <v>-5.0924989747259479</v>
      </c>
      <c r="BW12" s="56">
        <f t="shared" si="32"/>
        <v>-6.2288882583028258</v>
      </c>
    </row>
    <row r="13" spans="1:75">
      <c r="A13" s="7">
        <v>8</v>
      </c>
      <c r="B13" s="7">
        <v>1</v>
      </c>
      <c r="C13" s="8">
        <v>42988</v>
      </c>
      <c r="D13" s="8" t="s">
        <v>18</v>
      </c>
      <c r="E13" s="7">
        <v>4</v>
      </c>
      <c r="F13" s="7">
        <v>21</v>
      </c>
      <c r="G13" s="7" t="s">
        <v>19</v>
      </c>
      <c r="H13" s="7">
        <v>24</v>
      </c>
      <c r="I13" s="7">
        <v>12</v>
      </c>
      <c r="J13" s="7">
        <v>9</v>
      </c>
      <c r="K13" s="7">
        <v>33</v>
      </c>
      <c r="N13" t="str">
        <f t="shared" si="0"/>
        <v>Buffalo Bills</v>
      </c>
      <c r="O13" t="str">
        <f t="shared" si="1"/>
        <v>New York Jets</v>
      </c>
      <c r="P13">
        <f t="shared" si="10"/>
        <v>4</v>
      </c>
      <c r="Q13">
        <f t="shared" si="11"/>
        <v>24</v>
      </c>
      <c r="R13">
        <f t="shared" si="2"/>
        <v>0.37816126796291433</v>
      </c>
      <c r="S13">
        <f t="shared" si="3"/>
        <v>0.21620555620500215</v>
      </c>
      <c r="T13">
        <f t="shared" si="12"/>
        <v>6.5257105766793236E-2</v>
      </c>
      <c r="U13">
        <f t="shared" si="4"/>
        <v>0.67222905902397678</v>
      </c>
      <c r="V13">
        <f t="shared" si="5"/>
        <v>0.32777094097602311</v>
      </c>
      <c r="W13" s="32">
        <f t="shared" si="13"/>
        <v>1</v>
      </c>
      <c r="X13">
        <f t="shared" si="6"/>
        <v>0.67222905902397678</v>
      </c>
      <c r="Y13" s="35">
        <f t="shared" si="14"/>
        <v>1</v>
      </c>
      <c r="Z13">
        <f t="shared" si="15"/>
        <v>-0.39715613489629686</v>
      </c>
      <c r="AA13">
        <f t="shared" si="16"/>
        <v>-0.39715613489629686</v>
      </c>
      <c r="AC13">
        <f t="shared" si="17"/>
        <v>0.67222905902397678</v>
      </c>
      <c r="AD13">
        <f t="shared" si="18"/>
        <v>0.17222905902397678</v>
      </c>
      <c r="AE13">
        <f t="shared" si="19"/>
        <v>9</v>
      </c>
      <c r="AF13">
        <f t="shared" si="7"/>
        <v>4.8153164422643062</v>
      </c>
      <c r="AG13">
        <f t="shared" si="8"/>
        <v>3.8605926416616372</v>
      </c>
      <c r="AI13" t="s">
        <v>83</v>
      </c>
      <c r="AJ13">
        <v>6475.296287184432</v>
      </c>
      <c r="AK13">
        <v>21980.787046148882</v>
      </c>
      <c r="AN13">
        <v>8</v>
      </c>
      <c r="AO13" t="s">
        <v>11</v>
      </c>
      <c r="AP13" s="34">
        <v>1.0000003544627882E-4</v>
      </c>
      <c r="AQ13">
        <v>1E-4</v>
      </c>
      <c r="AR13">
        <v>10</v>
      </c>
      <c r="AU13" s="7">
        <v>10</v>
      </c>
      <c r="AV13" s="8">
        <v>43051</v>
      </c>
      <c r="AW13" s="8" t="s">
        <v>21</v>
      </c>
      <c r="AX13" s="7">
        <v>14</v>
      </c>
      <c r="AY13" s="7" t="s">
        <v>10</v>
      </c>
      <c r="AZ13" s="7">
        <v>27</v>
      </c>
      <c r="BA13" s="38">
        <f t="shared" si="20"/>
        <v>9.4495023813257029E-2</v>
      </c>
      <c r="BB13" s="38">
        <f t="shared" si="21"/>
        <v>3.0670382009949311</v>
      </c>
      <c r="BC13" s="38">
        <f t="shared" si="22"/>
        <v>6.5257105766793236E-2</v>
      </c>
      <c r="BD13" s="12">
        <f t="shared" si="23"/>
        <v>4.9508060088795429E-2</v>
      </c>
      <c r="BE13" s="11">
        <f t="shared" si="9"/>
        <v>-8.8919276076487961</v>
      </c>
      <c r="BF13" s="11">
        <f t="shared" si="24"/>
        <v>-10.097981596165811</v>
      </c>
      <c r="BG13" s="60">
        <v>-10</v>
      </c>
      <c r="BH13" s="11"/>
      <c r="BI13" s="11"/>
      <c r="BJ13" s="87">
        <f t="shared" si="25"/>
        <v>1.1080723923512039</v>
      </c>
      <c r="BK13" s="87">
        <f t="shared" si="26"/>
        <v>9.7981596165810814E-2</v>
      </c>
      <c r="BL13" s="4">
        <v>11</v>
      </c>
      <c r="BM13" s="49">
        <v>43058</v>
      </c>
      <c r="BN13" s="4" t="s">
        <v>2</v>
      </c>
      <c r="BO13" s="4">
        <v>16</v>
      </c>
      <c r="BP13" s="4" t="s">
        <v>27</v>
      </c>
      <c r="BQ13" s="4">
        <v>23</v>
      </c>
      <c r="BR13" s="38">
        <f t="shared" si="27"/>
        <v>0.76268443494351945</v>
      </c>
      <c r="BS13" s="38">
        <f t="shared" si="28"/>
        <v>3.4954076110988878E-2</v>
      </c>
      <c r="BT13" s="38">
        <f t="shared" si="29"/>
        <v>6.5257105766793236E-2</v>
      </c>
      <c r="BU13" s="55">
        <f t="shared" si="30"/>
        <v>0.9594921153502306</v>
      </c>
      <c r="BV13" s="56">
        <f t="shared" si="31"/>
        <v>11.138509053916954</v>
      </c>
      <c r="BW13" s="56">
        <f t="shared" si="32"/>
        <v>10.299724619500395</v>
      </c>
    </row>
    <row r="14" spans="1:75">
      <c r="A14" s="7">
        <v>9</v>
      </c>
      <c r="B14" s="7">
        <v>1</v>
      </c>
      <c r="C14" s="8">
        <v>42988</v>
      </c>
      <c r="D14" s="8" t="s">
        <v>8</v>
      </c>
      <c r="E14" s="7">
        <v>11</v>
      </c>
      <c r="F14" s="7">
        <v>35</v>
      </c>
      <c r="G14" s="7" t="s">
        <v>9</v>
      </c>
      <c r="H14" s="7">
        <v>1</v>
      </c>
      <c r="I14" s="7">
        <v>23</v>
      </c>
      <c r="J14" s="7">
        <v>12</v>
      </c>
      <c r="K14" s="7">
        <v>58</v>
      </c>
      <c r="N14" t="str">
        <f t="shared" si="0"/>
        <v>Detroit Lions</v>
      </c>
      <c r="O14" t="str">
        <f t="shared" si="1"/>
        <v>Arizona Cardinals</v>
      </c>
      <c r="P14">
        <f t="shared" si="10"/>
        <v>11</v>
      </c>
      <c r="Q14">
        <f t="shared" si="11"/>
        <v>1</v>
      </c>
      <c r="R14">
        <f t="shared" si="2"/>
        <v>1.6915382716803711</v>
      </c>
      <c r="S14">
        <f t="shared" si="3"/>
        <v>0.29051070500530951</v>
      </c>
      <c r="T14">
        <f t="shared" si="12"/>
        <v>6.5257105766793236E-2</v>
      </c>
      <c r="U14">
        <f t="shared" si="4"/>
        <v>0.85810099061626088</v>
      </c>
      <c r="V14">
        <f t="shared" si="5"/>
        <v>0.14189900938373898</v>
      </c>
      <c r="W14" s="32">
        <f t="shared" si="13"/>
        <v>1</v>
      </c>
      <c r="X14">
        <f t="shared" si="6"/>
        <v>0.85810099061626088</v>
      </c>
      <c r="Y14" s="35">
        <f t="shared" si="14"/>
        <v>1</v>
      </c>
      <c r="Z14">
        <f t="shared" si="15"/>
        <v>-0.15303348173987047</v>
      </c>
      <c r="AA14">
        <f t="shared" si="16"/>
        <v>-0.15303348173987047</v>
      </c>
      <c r="AC14">
        <f t="shared" si="17"/>
        <v>0.85810099061626088</v>
      </c>
      <c r="AD14">
        <f t="shared" si="18"/>
        <v>0.35810099061626088</v>
      </c>
      <c r="AE14">
        <f t="shared" si="19"/>
        <v>12</v>
      </c>
      <c r="AF14">
        <f t="shared" si="7"/>
        <v>8.9067023642434524</v>
      </c>
      <c r="AG14">
        <f t="shared" si="8"/>
        <v>8.0269964730656636</v>
      </c>
      <c r="AN14">
        <v>9</v>
      </c>
      <c r="AO14" t="s">
        <v>26</v>
      </c>
      <c r="AP14" s="34">
        <v>0.69680277795219536</v>
      </c>
      <c r="AQ14">
        <v>1E-4</v>
      </c>
      <c r="AR14">
        <v>10</v>
      </c>
      <c r="AU14" s="7">
        <v>10</v>
      </c>
      <c r="AV14" s="8">
        <v>43051</v>
      </c>
      <c r="AW14" s="8" t="s">
        <v>8</v>
      </c>
      <c r="AX14" s="7">
        <v>11</v>
      </c>
      <c r="AY14" s="7" t="s">
        <v>11</v>
      </c>
      <c r="AZ14" s="7">
        <v>8</v>
      </c>
      <c r="BA14" s="38">
        <f t="shared" si="20"/>
        <v>1.6915382716803711</v>
      </c>
      <c r="BB14" s="38">
        <f t="shared" si="21"/>
        <v>1.0000003544627882E-4</v>
      </c>
      <c r="BC14" s="38">
        <f t="shared" si="22"/>
        <v>6.5257105766793236E-2</v>
      </c>
      <c r="BD14" s="12">
        <f t="shared" si="23"/>
        <v>0.99994308139418664</v>
      </c>
      <c r="BE14" s="11">
        <f t="shared" si="9"/>
        <v>12.02890983463154</v>
      </c>
      <c r="BF14" s="11">
        <f t="shared" si="24"/>
        <v>11.206451409638992</v>
      </c>
      <c r="BG14" s="60">
        <v>-54</v>
      </c>
      <c r="BH14" s="11"/>
      <c r="BI14" s="11"/>
      <c r="BJ14" s="87">
        <f t="shared" si="25"/>
        <v>66.028909834631534</v>
      </c>
      <c r="BK14" s="87">
        <f t="shared" si="26"/>
        <v>65.206451409638987</v>
      </c>
      <c r="BL14" s="4">
        <v>11</v>
      </c>
      <c r="BM14" s="49">
        <v>43058</v>
      </c>
      <c r="BN14" s="4" t="s">
        <v>20</v>
      </c>
      <c r="BO14" s="4">
        <v>18</v>
      </c>
      <c r="BP14" s="4" t="s">
        <v>28</v>
      </c>
      <c r="BQ14" s="4">
        <v>20</v>
      </c>
      <c r="BR14" s="38">
        <f t="shared" si="27"/>
        <v>1.7443935891059372</v>
      </c>
      <c r="BS14" s="38">
        <f t="shared" si="28"/>
        <v>4.8737803134930209</v>
      </c>
      <c r="BT14" s="38">
        <f t="shared" si="29"/>
        <v>6.5257105766793236E-2</v>
      </c>
      <c r="BU14" s="55">
        <f t="shared" si="30"/>
        <v>0.27076672035778682</v>
      </c>
      <c r="BV14" s="56">
        <f t="shared" si="31"/>
        <v>-4.0216141612580731</v>
      </c>
      <c r="BW14" s="56">
        <f t="shared" si="32"/>
        <v>-5.1383681570686104</v>
      </c>
    </row>
    <row r="15" spans="1:75">
      <c r="A15" s="7">
        <v>10</v>
      </c>
      <c r="B15" s="7">
        <v>1</v>
      </c>
      <c r="C15" s="8">
        <v>42988</v>
      </c>
      <c r="D15" s="8" t="s">
        <v>20</v>
      </c>
      <c r="E15" s="7">
        <v>18</v>
      </c>
      <c r="F15" s="7">
        <v>46</v>
      </c>
      <c r="G15" s="7" t="s">
        <v>21</v>
      </c>
      <c r="H15" s="7">
        <v>14</v>
      </c>
      <c r="I15" s="7">
        <v>9</v>
      </c>
      <c r="J15" s="7">
        <v>37</v>
      </c>
      <c r="K15" s="7">
        <v>55</v>
      </c>
      <c r="N15" t="str">
        <f t="shared" si="0"/>
        <v>Los Angeles Rams</v>
      </c>
      <c r="O15" t="str">
        <f t="shared" si="1"/>
        <v>Indianapolis Colts</v>
      </c>
      <c r="P15">
        <f t="shared" si="10"/>
        <v>18</v>
      </c>
      <c r="Q15">
        <f t="shared" si="11"/>
        <v>14</v>
      </c>
      <c r="R15">
        <f t="shared" si="2"/>
        <v>1.7443935891059372</v>
      </c>
      <c r="S15">
        <f t="shared" si="3"/>
        <v>9.4495023813257029E-2</v>
      </c>
      <c r="T15">
        <f t="shared" si="12"/>
        <v>6.5257105766793236E-2</v>
      </c>
      <c r="U15">
        <f t="shared" si="4"/>
        <v>0.95037405862064683</v>
      </c>
      <c r="V15">
        <f t="shared" si="5"/>
        <v>4.9625941379353118E-2</v>
      </c>
      <c r="W15" s="32">
        <f t="shared" si="13"/>
        <v>1</v>
      </c>
      <c r="X15">
        <f t="shared" si="6"/>
        <v>0.95037405862064683</v>
      </c>
      <c r="Y15" s="35">
        <f t="shared" si="14"/>
        <v>1</v>
      </c>
      <c r="Z15">
        <f t="shared" si="15"/>
        <v>-5.0899625968661315E-2</v>
      </c>
      <c r="AA15">
        <f t="shared" si="16"/>
        <v>-5.0899625968661315E-2</v>
      </c>
      <c r="AC15">
        <f t="shared" si="17"/>
        <v>0.95037405862064683</v>
      </c>
      <c r="AD15">
        <f t="shared" si="18"/>
        <v>0.45037405862064683</v>
      </c>
      <c r="AE15">
        <f t="shared" si="19"/>
        <v>37</v>
      </c>
      <c r="AF15">
        <f t="shared" si="7"/>
        <v>10.937803715463501</v>
      </c>
      <c r="AG15">
        <f t="shared" si="8"/>
        <v>10.095339233457127</v>
      </c>
      <c r="AN15">
        <v>10</v>
      </c>
      <c r="AO15" t="s">
        <v>30</v>
      </c>
      <c r="AP15" s="34">
        <v>3.1287360440482921E-2</v>
      </c>
      <c r="AQ15">
        <v>1E-4</v>
      </c>
      <c r="AR15">
        <v>10</v>
      </c>
      <c r="AU15" s="7">
        <v>10</v>
      </c>
      <c r="AV15" s="8">
        <v>43051</v>
      </c>
      <c r="AW15" s="8" t="s">
        <v>20</v>
      </c>
      <c r="AX15" s="7">
        <v>18</v>
      </c>
      <c r="AY15" s="7" t="s">
        <v>15</v>
      </c>
      <c r="AZ15" s="7">
        <v>13</v>
      </c>
      <c r="BA15" s="38">
        <f t="shared" si="20"/>
        <v>1.7443935891059372</v>
      </c>
      <c r="BB15" s="38">
        <f t="shared" si="21"/>
        <v>0.10168989827868405</v>
      </c>
      <c r="BC15" s="38">
        <f t="shared" si="22"/>
        <v>6.5257105766793236E-2</v>
      </c>
      <c r="BD15" s="12">
        <f t="shared" si="23"/>
        <v>0.9467965580582276</v>
      </c>
      <c r="BE15" s="11">
        <f t="shared" si="9"/>
        <v>10.85905629345327</v>
      </c>
      <c r="BF15" s="11">
        <f t="shared" si="24"/>
        <v>10.015147932261586</v>
      </c>
      <c r="BG15" s="60">
        <v>-27</v>
      </c>
      <c r="BH15" s="11"/>
      <c r="BI15" s="11"/>
      <c r="BJ15" s="87">
        <f t="shared" si="25"/>
        <v>37.859056293453271</v>
      </c>
      <c r="BK15" s="87">
        <f t="shared" si="26"/>
        <v>37.015147932261584</v>
      </c>
      <c r="BL15" s="4">
        <v>11</v>
      </c>
      <c r="BM15" s="49">
        <v>43058</v>
      </c>
      <c r="BN15" s="4" t="s">
        <v>18</v>
      </c>
      <c r="BO15" s="4">
        <v>4</v>
      </c>
      <c r="BP15" s="4" t="s">
        <v>31</v>
      </c>
      <c r="BQ15" s="4">
        <v>17</v>
      </c>
      <c r="BR15" s="38">
        <f t="shared" si="27"/>
        <v>0.37816126796291433</v>
      </c>
      <c r="BS15" s="38">
        <f t="shared" si="28"/>
        <v>0.22774310255410216</v>
      </c>
      <c r="BT15" s="38">
        <f t="shared" si="29"/>
        <v>6.5257105766793236E-2</v>
      </c>
      <c r="BU15" s="55">
        <f t="shared" si="30"/>
        <v>0.660673160481282</v>
      </c>
      <c r="BV15" s="56">
        <f t="shared" si="31"/>
        <v>4.5609496844199313</v>
      </c>
      <c r="BW15" s="56">
        <f t="shared" si="32"/>
        <v>3.6015619233000788</v>
      </c>
    </row>
    <row r="16" spans="1:75">
      <c r="A16" s="7">
        <v>11</v>
      </c>
      <c r="B16" s="7">
        <v>1</v>
      </c>
      <c r="C16" s="8">
        <v>42988</v>
      </c>
      <c r="D16" s="8" t="s">
        <v>22</v>
      </c>
      <c r="E16" s="7">
        <v>12</v>
      </c>
      <c r="F16" s="7">
        <v>17</v>
      </c>
      <c r="G16" s="7" t="s">
        <v>23</v>
      </c>
      <c r="H16" s="7">
        <v>29</v>
      </c>
      <c r="I16" s="7">
        <v>9</v>
      </c>
      <c r="J16" s="7">
        <v>8</v>
      </c>
      <c r="K16" s="7">
        <v>26</v>
      </c>
      <c r="N16" t="str">
        <f t="shared" si="0"/>
        <v>Green Bay Packers</v>
      </c>
      <c r="O16" t="str">
        <f t="shared" si="1"/>
        <v>Seattle Seahawks</v>
      </c>
      <c r="P16">
        <f t="shared" si="10"/>
        <v>12</v>
      </c>
      <c r="Q16">
        <f t="shared" si="11"/>
        <v>29</v>
      </c>
      <c r="R16">
        <f t="shared" si="2"/>
        <v>1.5225188098091109</v>
      </c>
      <c r="S16">
        <f t="shared" si="3"/>
        <v>0.95667584833565045</v>
      </c>
      <c r="T16">
        <f t="shared" si="12"/>
        <v>6.5257105766793236E-2</v>
      </c>
      <c r="U16">
        <f t="shared" si="4"/>
        <v>0.62401494030880567</v>
      </c>
      <c r="V16">
        <f t="shared" si="5"/>
        <v>0.37598505969119422</v>
      </c>
      <c r="W16" s="32">
        <f t="shared" si="13"/>
        <v>1</v>
      </c>
      <c r="X16">
        <f t="shared" si="6"/>
        <v>0.62401494030880567</v>
      </c>
      <c r="Y16" s="35">
        <f t="shared" si="14"/>
        <v>1</v>
      </c>
      <c r="Z16">
        <f t="shared" si="15"/>
        <v>-0.47158096809676053</v>
      </c>
      <c r="AA16">
        <f t="shared" si="16"/>
        <v>-0.47158096809676053</v>
      </c>
      <c r="AC16">
        <f t="shared" si="17"/>
        <v>0.62401494030880567</v>
      </c>
      <c r="AD16">
        <f t="shared" si="18"/>
        <v>0.12401494030880567</v>
      </c>
      <c r="AE16">
        <f t="shared" si="19"/>
        <v>8</v>
      </c>
      <c r="AF16">
        <f t="shared" si="7"/>
        <v>3.7540342741498431</v>
      </c>
      <c r="AG16">
        <f t="shared" si="8"/>
        <v>2.7798512557955184</v>
      </c>
      <c r="AI16" s="28" t="s">
        <v>87</v>
      </c>
      <c r="AJ16" s="27"/>
      <c r="AK16" s="27"/>
      <c r="AN16">
        <v>11</v>
      </c>
      <c r="AO16" t="s">
        <v>8</v>
      </c>
      <c r="AP16" s="34">
        <v>1.6915382716803711</v>
      </c>
      <c r="AQ16">
        <v>1E-4</v>
      </c>
      <c r="AR16">
        <v>10</v>
      </c>
      <c r="AU16" s="7">
        <v>10</v>
      </c>
      <c r="AV16" s="8">
        <v>43051</v>
      </c>
      <c r="AW16" s="8" t="s">
        <v>16</v>
      </c>
      <c r="AX16" s="7">
        <v>2</v>
      </c>
      <c r="AY16" s="7" t="s">
        <v>26</v>
      </c>
      <c r="AZ16" s="7">
        <v>9</v>
      </c>
      <c r="BA16" s="38">
        <f t="shared" si="20"/>
        <v>0.97714419469827773</v>
      </c>
      <c r="BB16" s="38">
        <f t="shared" si="21"/>
        <v>0.69680277795219536</v>
      </c>
      <c r="BC16" s="38">
        <f t="shared" si="22"/>
        <v>6.5257105766793236E-2</v>
      </c>
      <c r="BD16" s="12">
        <f t="shared" si="23"/>
        <v>0.59935536801045852</v>
      </c>
      <c r="BE16" s="11">
        <f t="shared" si="9"/>
        <v>3.2112313556070173</v>
      </c>
      <c r="BF16" s="11">
        <f t="shared" si="24"/>
        <v>2.2270957341604101</v>
      </c>
      <c r="BG16" s="60">
        <v>-25</v>
      </c>
      <c r="BH16" s="11"/>
      <c r="BI16" s="11"/>
      <c r="BJ16" s="87">
        <f t="shared" si="25"/>
        <v>28.211231355607019</v>
      </c>
      <c r="BK16" s="87">
        <f t="shared" si="26"/>
        <v>27.227095734160411</v>
      </c>
      <c r="BL16" s="4">
        <v>11</v>
      </c>
      <c r="BM16" s="49">
        <v>43058</v>
      </c>
      <c r="BN16" s="4" t="s">
        <v>3</v>
      </c>
      <c r="BO16" s="4">
        <v>21</v>
      </c>
      <c r="BP16" s="4" t="s">
        <v>6</v>
      </c>
      <c r="BQ16" s="4">
        <v>25</v>
      </c>
      <c r="BR16" s="38">
        <f t="shared" si="27"/>
        <v>4.3939051647254477</v>
      </c>
      <c r="BS16" s="38">
        <f t="shared" si="28"/>
        <v>0.23509277338681389</v>
      </c>
      <c r="BT16" s="38">
        <f t="shared" si="29"/>
        <v>6.5257105766793236E-2</v>
      </c>
      <c r="BU16" s="55">
        <f t="shared" si="30"/>
        <v>0.94991904547381656</v>
      </c>
      <c r="BV16" s="56">
        <f t="shared" si="31"/>
        <v>10.92778803225997</v>
      </c>
      <c r="BW16" s="56">
        <f t="shared" si="32"/>
        <v>10.085139906952836</v>
      </c>
    </row>
    <row r="17" spans="1:75">
      <c r="A17" s="7">
        <v>12</v>
      </c>
      <c r="B17" s="7">
        <v>1</v>
      </c>
      <c r="C17" s="8">
        <v>42988</v>
      </c>
      <c r="D17" s="8" t="s">
        <v>25</v>
      </c>
      <c r="E17" s="7">
        <v>28</v>
      </c>
      <c r="F17" s="7">
        <v>3</v>
      </c>
      <c r="G17" s="7" t="s">
        <v>24</v>
      </c>
      <c r="H17" s="7">
        <v>5</v>
      </c>
      <c r="I17" s="7">
        <v>23</v>
      </c>
      <c r="J17" s="7">
        <v>-20</v>
      </c>
      <c r="K17" s="7">
        <v>26</v>
      </c>
      <c r="N17" t="str">
        <f t="shared" si="0"/>
        <v>Carolina Panthers</v>
      </c>
      <c r="O17" t="str">
        <f t="shared" si="1"/>
        <v>San Francisco 49ers</v>
      </c>
      <c r="P17">
        <f t="shared" si="10"/>
        <v>5</v>
      </c>
      <c r="Q17">
        <f t="shared" si="11"/>
        <v>28</v>
      </c>
      <c r="R17">
        <f t="shared" si="2"/>
        <v>1.0000000000000033E-4</v>
      </c>
      <c r="S17">
        <f t="shared" si="3"/>
        <v>3.3386644392024674</v>
      </c>
      <c r="T17">
        <f t="shared" si="12"/>
        <v>6.5257105766793236E-2</v>
      </c>
      <c r="U17">
        <f t="shared" si="4"/>
        <v>1.9199968303192226E-2</v>
      </c>
      <c r="V17">
        <f t="shared" si="5"/>
        <v>0.98080003169680763</v>
      </c>
      <c r="W17" s="32">
        <f t="shared" si="13"/>
        <v>1</v>
      </c>
      <c r="X17">
        <f t="shared" si="6"/>
        <v>0.98080003169680763</v>
      </c>
      <c r="Y17" s="35">
        <f t="shared" si="14"/>
        <v>1</v>
      </c>
      <c r="Z17">
        <f t="shared" si="15"/>
        <v>-1.9386681482890838E-2</v>
      </c>
      <c r="AA17">
        <f t="shared" si="16"/>
        <v>-1.9386681482890838E-2</v>
      </c>
      <c r="AC17">
        <f t="shared" si="17"/>
        <v>1.9199968303192226E-2</v>
      </c>
      <c r="AD17">
        <f t="shared" si="18"/>
        <v>-0.48080003169680779</v>
      </c>
      <c r="AE17">
        <f t="shared" si="19"/>
        <v>-20</v>
      </c>
      <c r="AF17">
        <f t="shared" si="7"/>
        <v>-9.5590649155327601</v>
      </c>
      <c r="AG17">
        <f t="shared" si="8"/>
        <v>-10.777351249541297</v>
      </c>
      <c r="AJ17" s="25" t="s">
        <v>71</v>
      </c>
      <c r="AK17" s="25" t="s">
        <v>70</v>
      </c>
      <c r="AN17">
        <v>12</v>
      </c>
      <c r="AO17" t="s">
        <v>22</v>
      </c>
      <c r="AP17" s="34">
        <v>1.5225188098091109</v>
      </c>
      <c r="AQ17">
        <v>1E-4</v>
      </c>
      <c r="AR17">
        <v>10</v>
      </c>
      <c r="AU17" s="7">
        <v>10</v>
      </c>
      <c r="AV17" s="8">
        <v>43051</v>
      </c>
      <c r="AW17" s="8" t="s">
        <v>25</v>
      </c>
      <c r="AX17" s="7">
        <v>28</v>
      </c>
      <c r="AY17" s="7" t="s">
        <v>27</v>
      </c>
      <c r="AZ17" s="7">
        <v>23</v>
      </c>
      <c r="BA17" s="38">
        <f t="shared" si="20"/>
        <v>1.0000000000000033E-4</v>
      </c>
      <c r="BB17" s="38">
        <f t="shared" si="21"/>
        <v>3.4954076110988878E-2</v>
      </c>
      <c r="BC17" s="38">
        <f t="shared" si="22"/>
        <v>6.5257105766793236E-2</v>
      </c>
      <c r="BD17" s="12">
        <f t="shared" si="23"/>
        <v>0.65154357214556113</v>
      </c>
      <c r="BE17" s="11">
        <f t="shared" si="9"/>
        <v>4.3599905139295334</v>
      </c>
      <c r="BF17" s="11">
        <f t="shared" si="24"/>
        <v>3.3969180510637615</v>
      </c>
      <c r="BG17" s="60">
        <v>-29</v>
      </c>
      <c r="BH17" s="11"/>
      <c r="BI17" s="11"/>
      <c r="BJ17" s="87">
        <f t="shared" si="25"/>
        <v>33.359990513929532</v>
      </c>
      <c r="BK17" s="87">
        <f t="shared" si="26"/>
        <v>32.396918051063764</v>
      </c>
      <c r="BL17" s="4">
        <v>11</v>
      </c>
      <c r="BM17" s="49">
        <v>43058</v>
      </c>
      <c r="BN17" s="4" t="s">
        <v>13</v>
      </c>
      <c r="BO17" s="4">
        <v>7</v>
      </c>
      <c r="BP17" s="4" t="s">
        <v>30</v>
      </c>
      <c r="BQ17" s="4">
        <v>10</v>
      </c>
      <c r="BR17" s="38">
        <f t="shared" si="27"/>
        <v>0.16011036312481489</v>
      </c>
      <c r="BS17" s="38">
        <f t="shared" si="28"/>
        <v>3.1287360440482921E-2</v>
      </c>
      <c r="BT17" s="38">
        <f t="shared" si="29"/>
        <v>6.5257105766793236E-2</v>
      </c>
      <c r="BU17" s="55">
        <f t="shared" si="30"/>
        <v>0.87809557091949542</v>
      </c>
      <c r="BV17" s="56">
        <f t="shared" si="31"/>
        <v>9.346820157542</v>
      </c>
      <c r="BW17" s="56">
        <f t="shared" si="32"/>
        <v>8.4751840787416253</v>
      </c>
    </row>
    <row r="18" spans="1:75">
      <c r="A18" s="7">
        <v>13</v>
      </c>
      <c r="B18" s="7">
        <v>1</v>
      </c>
      <c r="C18" s="8">
        <v>42988</v>
      </c>
      <c r="D18" s="8" t="s">
        <v>26</v>
      </c>
      <c r="E18" s="7">
        <v>9</v>
      </c>
      <c r="F18" s="7">
        <v>19</v>
      </c>
      <c r="G18" s="7" t="s">
        <v>27</v>
      </c>
      <c r="H18" s="7">
        <v>23</v>
      </c>
      <c r="I18" s="7">
        <v>3</v>
      </c>
      <c r="J18" s="7">
        <v>16</v>
      </c>
      <c r="K18" s="7">
        <v>22</v>
      </c>
      <c r="N18" t="str">
        <f t="shared" si="0"/>
        <v>Dallas Cowboys</v>
      </c>
      <c r="O18" t="str">
        <f t="shared" si="1"/>
        <v>New York Giants</v>
      </c>
      <c r="P18">
        <f t="shared" si="10"/>
        <v>9</v>
      </c>
      <c r="Q18">
        <f t="shared" si="11"/>
        <v>23</v>
      </c>
      <c r="R18">
        <f t="shared" si="2"/>
        <v>0.69680277795219536</v>
      </c>
      <c r="S18">
        <f t="shared" si="3"/>
        <v>3.4954076110988878E-2</v>
      </c>
      <c r="T18">
        <f t="shared" si="12"/>
        <v>6.5257105766793236E-2</v>
      </c>
      <c r="U18">
        <f t="shared" si="4"/>
        <v>0.95614370905316959</v>
      </c>
      <c r="V18">
        <f t="shared" si="5"/>
        <v>4.3856290946830384E-2</v>
      </c>
      <c r="W18" s="32">
        <f t="shared" si="13"/>
        <v>1</v>
      </c>
      <c r="X18">
        <f t="shared" si="6"/>
        <v>0.95614370905316959</v>
      </c>
      <c r="Y18" s="35">
        <f t="shared" si="14"/>
        <v>1</v>
      </c>
      <c r="Z18">
        <f t="shared" si="15"/>
        <v>-4.4847053950773416E-2</v>
      </c>
      <c r="AA18">
        <f t="shared" si="16"/>
        <v>-4.4847053950773416E-2</v>
      </c>
      <c r="AC18">
        <f t="shared" si="17"/>
        <v>0.95614370905316959</v>
      </c>
      <c r="AD18">
        <f t="shared" si="18"/>
        <v>0.45614370905316959</v>
      </c>
      <c r="AE18">
        <f t="shared" si="19"/>
        <v>16</v>
      </c>
      <c r="AF18">
        <f t="shared" si="7"/>
        <v>11.0648044215526</v>
      </c>
      <c r="AG18">
        <f t="shared" si="8"/>
        <v>10.224668570393563</v>
      </c>
      <c r="AI18" t="s">
        <v>69</v>
      </c>
      <c r="AJ18">
        <f t="array" ref="AJ18:AK22">LINEST($AE$6:$AE$137,$AD$6:$AD$137,FALSE,TRUE)</f>
        <v>22.415454532119266</v>
      </c>
      <c r="AK18">
        <v>0</v>
      </c>
      <c r="AN18">
        <v>13</v>
      </c>
      <c r="AO18" t="s">
        <v>15</v>
      </c>
      <c r="AP18" s="34">
        <v>0.10168989827868405</v>
      </c>
      <c r="AQ18">
        <v>1E-4</v>
      </c>
      <c r="AR18">
        <v>10</v>
      </c>
      <c r="AU18" s="7">
        <v>10</v>
      </c>
      <c r="AV18" s="8">
        <v>43051</v>
      </c>
      <c r="AW18" s="8" t="s">
        <v>30</v>
      </c>
      <c r="AX18" s="7">
        <v>10</v>
      </c>
      <c r="AY18" s="7" t="s">
        <v>3</v>
      </c>
      <c r="AZ18" s="7">
        <v>21</v>
      </c>
      <c r="BA18" s="38">
        <f t="shared" si="20"/>
        <v>3.1287360440482921E-2</v>
      </c>
      <c r="BB18" s="38">
        <f t="shared" si="21"/>
        <v>4.3939051647254477</v>
      </c>
      <c r="BC18" s="38">
        <f t="shared" si="22"/>
        <v>6.5257105766793236E-2</v>
      </c>
      <c r="BD18" s="12">
        <f t="shared" si="23"/>
        <v>2.1499955270007705E-2</v>
      </c>
      <c r="BE18" s="11">
        <f t="shared" si="9"/>
        <v>-9.5084379369666472</v>
      </c>
      <c r="BF18" s="11">
        <f t="shared" si="24"/>
        <v>-10.725795996262178</v>
      </c>
      <c r="BG18" s="60">
        <v>-36</v>
      </c>
      <c r="BH18" s="11"/>
      <c r="BI18" s="11"/>
      <c r="BJ18" s="87">
        <f t="shared" si="25"/>
        <v>26.491562063033353</v>
      </c>
      <c r="BK18" s="87">
        <f t="shared" si="26"/>
        <v>25.274204003737822</v>
      </c>
      <c r="BL18" s="4">
        <v>11</v>
      </c>
      <c r="BM18" s="49">
        <v>43058</v>
      </c>
      <c r="BN18" s="4" t="s">
        <v>4</v>
      </c>
      <c r="BO18" s="4">
        <v>26</v>
      </c>
      <c r="BP18" s="4" t="s">
        <v>26</v>
      </c>
      <c r="BQ18" s="4">
        <v>9</v>
      </c>
      <c r="BR18" s="38">
        <f t="shared" si="27"/>
        <v>7.5127675302060606</v>
      </c>
      <c r="BS18" s="38">
        <f t="shared" si="28"/>
        <v>0.69680277795219536</v>
      </c>
      <c r="BT18" s="38">
        <f t="shared" si="29"/>
        <v>6.5257105766793236E-2</v>
      </c>
      <c r="BU18" s="55">
        <f t="shared" si="30"/>
        <v>0.91579246996987507</v>
      </c>
      <c r="BV18" s="56">
        <f t="shared" si="31"/>
        <v>10.176598816190184</v>
      </c>
      <c r="BW18" s="56">
        <f t="shared" si="32"/>
        <v>9.3201772054072993</v>
      </c>
    </row>
    <row r="19" spans="1:75">
      <c r="A19" s="7">
        <v>14</v>
      </c>
      <c r="B19" s="7">
        <v>1</v>
      </c>
      <c r="C19" s="8">
        <v>42989</v>
      </c>
      <c r="D19" s="8" t="s">
        <v>28</v>
      </c>
      <c r="E19" s="7">
        <v>20</v>
      </c>
      <c r="F19" s="7">
        <v>29</v>
      </c>
      <c r="G19" s="7" t="s">
        <v>29</v>
      </c>
      <c r="H19" s="7">
        <v>22</v>
      </c>
      <c r="I19" s="7">
        <v>19</v>
      </c>
      <c r="J19" s="7">
        <v>10</v>
      </c>
      <c r="K19" s="7">
        <v>48</v>
      </c>
      <c r="N19" t="str">
        <f t="shared" si="0"/>
        <v>Minnesota Vikings</v>
      </c>
      <c r="O19" t="str">
        <f t="shared" si="1"/>
        <v>New Orleans Saints</v>
      </c>
      <c r="P19">
        <f t="shared" si="10"/>
        <v>20</v>
      </c>
      <c r="Q19">
        <f t="shared" si="11"/>
        <v>22</v>
      </c>
      <c r="R19">
        <f t="shared" si="2"/>
        <v>4.8737803134930209</v>
      </c>
      <c r="S19">
        <f t="shared" si="3"/>
        <v>10</v>
      </c>
      <c r="T19">
        <f t="shared" si="12"/>
        <v>6.5257105766793236E-2</v>
      </c>
      <c r="U19">
        <f t="shared" si="4"/>
        <v>0.33061282870155156</v>
      </c>
      <c r="V19">
        <f t="shared" si="5"/>
        <v>0.66938717129844838</v>
      </c>
      <c r="W19" s="32">
        <f t="shared" si="13"/>
        <v>1</v>
      </c>
      <c r="X19">
        <f t="shared" si="6"/>
        <v>0.33061282870155156</v>
      </c>
      <c r="Y19" s="35">
        <f t="shared" si="14"/>
        <v>1</v>
      </c>
      <c r="Z19">
        <f t="shared" si="15"/>
        <v>-1.1068072900481667</v>
      </c>
      <c r="AA19">
        <f t="shared" si="16"/>
        <v>-1.1068072900481667</v>
      </c>
      <c r="AC19">
        <f t="shared" si="17"/>
        <v>0.33061282870155156</v>
      </c>
      <c r="AD19">
        <f t="shared" si="18"/>
        <v>-0.16938717129844844</v>
      </c>
      <c r="AE19">
        <f t="shared" si="19"/>
        <v>10</v>
      </c>
      <c r="AF19">
        <f t="shared" si="7"/>
        <v>-2.704290329384353</v>
      </c>
      <c r="AG19">
        <f t="shared" si="8"/>
        <v>-3.7968904365646683</v>
      </c>
      <c r="AI19" t="s">
        <v>74</v>
      </c>
      <c r="AJ19">
        <v>3.5257994210461541</v>
      </c>
      <c r="AK19" t="e">
        <v>#N/A</v>
      </c>
      <c r="AN19">
        <v>14</v>
      </c>
      <c r="AO19" t="s">
        <v>21</v>
      </c>
      <c r="AP19" s="34">
        <v>9.4495023813257029E-2</v>
      </c>
      <c r="AQ19">
        <v>1E-4</v>
      </c>
      <c r="AR19">
        <v>10</v>
      </c>
      <c r="AU19" s="7">
        <v>10</v>
      </c>
      <c r="AV19" s="8">
        <v>43052</v>
      </c>
      <c r="AW19" s="8" t="s">
        <v>24</v>
      </c>
      <c r="AX19" s="7">
        <v>5</v>
      </c>
      <c r="AY19" s="7" t="s">
        <v>33</v>
      </c>
      <c r="AZ19" s="7">
        <v>19</v>
      </c>
      <c r="BA19" s="38">
        <f t="shared" si="20"/>
        <v>3.3386644392024674</v>
      </c>
      <c r="BB19" s="38">
        <f t="shared" si="21"/>
        <v>0.37213443363069171</v>
      </c>
      <c r="BC19" s="38">
        <f t="shared" si="22"/>
        <v>6.5257105766793236E-2</v>
      </c>
      <c r="BD19" s="12">
        <f t="shared" si="23"/>
        <v>0.90144890972493796</v>
      </c>
      <c r="BE19" s="11">
        <f t="shared" si="9"/>
        <v>9.8608704544388086</v>
      </c>
      <c r="BF19" s="11">
        <f t="shared" si="24"/>
        <v>8.9986597829081987</v>
      </c>
      <c r="BG19" s="60">
        <v>-47</v>
      </c>
      <c r="BH19" s="11"/>
      <c r="BI19" s="11"/>
      <c r="BJ19" s="87">
        <f t="shared" si="25"/>
        <v>56.86087045443881</v>
      </c>
      <c r="BK19" s="87">
        <f t="shared" si="26"/>
        <v>55.998659782908199</v>
      </c>
      <c r="BL19" s="4">
        <v>11</v>
      </c>
      <c r="BM19" s="49">
        <v>43059</v>
      </c>
      <c r="BN19" s="4" t="s">
        <v>16</v>
      </c>
      <c r="BO19" s="4">
        <v>2</v>
      </c>
      <c r="BP19" s="4" t="s">
        <v>23</v>
      </c>
      <c r="BQ19" s="4">
        <v>29</v>
      </c>
      <c r="BR19" s="38">
        <f t="shared" si="27"/>
        <v>0.97714419469827773</v>
      </c>
      <c r="BS19" s="38">
        <f t="shared" si="28"/>
        <v>0.95667584833565045</v>
      </c>
      <c r="BT19" s="38">
        <f t="shared" si="29"/>
        <v>6.5257105766793236E-2</v>
      </c>
      <c r="BU19" s="55">
        <f t="shared" si="30"/>
        <v>0.52144125657702822</v>
      </c>
      <c r="BV19" s="56">
        <f t="shared" si="31"/>
        <v>1.4961972678271689</v>
      </c>
      <c r="BW19" s="56">
        <f t="shared" si="32"/>
        <v>0.4806155119138793</v>
      </c>
    </row>
    <row r="20" spans="1:75">
      <c r="A20" s="7">
        <v>15</v>
      </c>
      <c r="B20" s="7">
        <v>1</v>
      </c>
      <c r="C20" s="8">
        <v>42989</v>
      </c>
      <c r="D20" s="8" t="s">
        <v>30</v>
      </c>
      <c r="E20" s="7">
        <v>10</v>
      </c>
      <c r="F20" s="7">
        <v>24</v>
      </c>
      <c r="G20" s="7" t="s">
        <v>31</v>
      </c>
      <c r="H20" s="7">
        <v>17</v>
      </c>
      <c r="I20" s="7">
        <v>21</v>
      </c>
      <c r="J20" s="7">
        <v>3</v>
      </c>
      <c r="K20" s="7">
        <v>45</v>
      </c>
      <c r="N20" t="str">
        <f t="shared" si="0"/>
        <v>Denver Broncos</v>
      </c>
      <c r="O20" t="str">
        <f t="shared" si="1"/>
        <v>Los Angeles Chargers</v>
      </c>
      <c r="P20">
        <f t="shared" si="10"/>
        <v>10</v>
      </c>
      <c r="Q20">
        <f t="shared" si="11"/>
        <v>17</v>
      </c>
      <c r="R20">
        <f t="shared" si="2"/>
        <v>3.1287360440482921E-2</v>
      </c>
      <c r="S20">
        <f t="shared" si="3"/>
        <v>0.22774310255410216</v>
      </c>
      <c r="T20">
        <f t="shared" si="12"/>
        <v>6.5257105766793236E-2</v>
      </c>
      <c r="U20">
        <f t="shared" si="4"/>
        <v>0.29771251046109887</v>
      </c>
      <c r="V20">
        <f t="shared" si="5"/>
        <v>0.70228748953890108</v>
      </c>
      <c r="W20" s="32">
        <f t="shared" si="13"/>
        <v>1</v>
      </c>
      <c r="X20">
        <f t="shared" si="6"/>
        <v>0.29771251046109887</v>
      </c>
      <c r="Y20" s="35">
        <f t="shared" si="14"/>
        <v>1</v>
      </c>
      <c r="Z20">
        <f t="shared" si="15"/>
        <v>-1.2116269881245374</v>
      </c>
      <c r="AA20">
        <f t="shared" si="16"/>
        <v>-1.2116269881245374</v>
      </c>
      <c r="AC20">
        <f t="shared" si="17"/>
        <v>0.29771251046109887</v>
      </c>
      <c r="AD20">
        <f t="shared" si="18"/>
        <v>-0.20228748953890113</v>
      </c>
      <c r="AE20">
        <f t="shared" si="19"/>
        <v>3</v>
      </c>
      <c r="AF20">
        <f t="shared" si="7"/>
        <v>-3.4284873489369794</v>
      </c>
      <c r="AG20">
        <f t="shared" si="8"/>
        <v>-4.5343660241757897</v>
      </c>
      <c r="AI20" s="13" t="s">
        <v>75</v>
      </c>
      <c r="AJ20">
        <v>0.2357883127598514</v>
      </c>
      <c r="AK20">
        <v>12.993554021515996</v>
      </c>
      <c r="AN20">
        <v>15</v>
      </c>
      <c r="AO20" t="s">
        <v>14</v>
      </c>
      <c r="AP20" s="34">
        <v>1.0950531801751928</v>
      </c>
      <c r="AQ20">
        <v>1E-4</v>
      </c>
      <c r="AR20">
        <v>10</v>
      </c>
      <c r="BA20" s="47"/>
    </row>
    <row r="21" spans="1:75">
      <c r="A21" s="7">
        <v>16</v>
      </c>
      <c r="B21" s="7">
        <v>2</v>
      </c>
      <c r="C21" s="8">
        <v>42992</v>
      </c>
      <c r="D21" s="8" t="s">
        <v>13</v>
      </c>
      <c r="E21" s="7">
        <v>7</v>
      </c>
      <c r="F21" s="7">
        <v>9</v>
      </c>
      <c r="G21" s="7" t="s">
        <v>15</v>
      </c>
      <c r="H21" s="7">
        <v>13</v>
      </c>
      <c r="I21" s="7">
        <v>13</v>
      </c>
      <c r="J21" s="7">
        <v>-4</v>
      </c>
      <c r="K21" s="7">
        <v>22</v>
      </c>
      <c r="N21" t="str">
        <f t="shared" si="0"/>
        <v>Houston Texans</v>
      </c>
      <c r="O21" t="str">
        <f t="shared" si="1"/>
        <v>Cincinnati Bengals</v>
      </c>
      <c r="P21">
        <f t="shared" si="10"/>
        <v>13</v>
      </c>
      <c r="Q21">
        <f t="shared" si="11"/>
        <v>7</v>
      </c>
      <c r="R21">
        <f t="shared" si="2"/>
        <v>0.16011036312481489</v>
      </c>
      <c r="S21">
        <f t="shared" si="3"/>
        <v>0.10168989827868405</v>
      </c>
      <c r="T21">
        <f t="shared" si="12"/>
        <v>6.5257105766793236E-2</v>
      </c>
      <c r="U21">
        <f t="shared" si="4"/>
        <v>0.68907626463666805</v>
      </c>
      <c r="V21">
        <f t="shared" si="5"/>
        <v>0.31092373536333207</v>
      </c>
      <c r="W21" s="32">
        <f t="shared" si="13"/>
        <v>2</v>
      </c>
      <c r="X21">
        <f t="shared" si="6"/>
        <v>0.31092373536333207</v>
      </c>
      <c r="Y21" s="35">
        <f t="shared" si="14"/>
        <v>1.4142135623730951</v>
      </c>
      <c r="Z21">
        <f t="shared" si="15"/>
        <v>-1.1682076207873184</v>
      </c>
      <c r="AA21">
        <f t="shared" si="16"/>
        <v>-1.6520950609850313</v>
      </c>
      <c r="AC21">
        <f t="shared" si="17"/>
        <v>0.68907626463666805</v>
      </c>
      <c r="AD21">
        <f t="shared" si="18"/>
        <v>0.18907626463666805</v>
      </c>
      <c r="AE21">
        <f t="shared" si="19"/>
        <v>-4</v>
      </c>
      <c r="AF21">
        <f t="shared" si="7"/>
        <v>5.1861546816798718</v>
      </c>
      <c r="AG21">
        <f t="shared" si="8"/>
        <v>4.2382304130661828</v>
      </c>
      <c r="AI21" t="s">
        <v>76</v>
      </c>
      <c r="AJ21">
        <v>40.418472377842726</v>
      </c>
      <c r="AK21">
        <v>131</v>
      </c>
      <c r="AN21">
        <v>16</v>
      </c>
      <c r="AO21" t="s">
        <v>2</v>
      </c>
      <c r="AP21" s="34">
        <v>0.76268443494351945</v>
      </c>
      <c r="AQ21">
        <v>1E-4</v>
      </c>
      <c r="AR21">
        <v>10</v>
      </c>
      <c r="BA21" s="47"/>
      <c r="BJ21" s="87">
        <f>ABS(BG6-BE6)^2</f>
        <v>24.851459072561859</v>
      </c>
      <c r="BK21" s="87">
        <f>(BG6-BF6)^2</f>
        <v>14.96524060720545</v>
      </c>
    </row>
    <row r="22" spans="1:75">
      <c r="A22" s="7">
        <v>17</v>
      </c>
      <c r="B22" s="7">
        <v>2</v>
      </c>
      <c r="C22" s="8">
        <v>42995</v>
      </c>
      <c r="D22" s="8" t="s">
        <v>14</v>
      </c>
      <c r="E22" s="7">
        <v>15</v>
      </c>
      <c r="F22" s="7">
        <v>16</v>
      </c>
      <c r="G22" s="7" t="s">
        <v>7</v>
      </c>
      <c r="H22" s="7">
        <v>31</v>
      </c>
      <c r="I22" s="7">
        <v>37</v>
      </c>
      <c r="J22" s="7">
        <v>-21</v>
      </c>
      <c r="K22" s="7">
        <v>53</v>
      </c>
      <c r="N22" t="str">
        <f t="shared" si="0"/>
        <v>Tennessee Titans</v>
      </c>
      <c r="O22" t="str">
        <f t="shared" si="1"/>
        <v>Jacksonville Jaguars</v>
      </c>
      <c r="P22">
        <f t="shared" si="10"/>
        <v>31</v>
      </c>
      <c r="Q22">
        <f t="shared" si="11"/>
        <v>15</v>
      </c>
      <c r="R22">
        <f t="shared" si="2"/>
        <v>1.0950531801751928</v>
      </c>
      <c r="S22">
        <f t="shared" si="3"/>
        <v>0.68495912551156091</v>
      </c>
      <c r="T22">
        <f t="shared" si="12"/>
        <v>6.5257105766793236E-2</v>
      </c>
      <c r="U22">
        <f t="shared" si="4"/>
        <v>0.62880264461111501</v>
      </c>
      <c r="V22">
        <f t="shared" si="5"/>
        <v>0.37119735538888499</v>
      </c>
      <c r="W22" s="32">
        <f t="shared" si="13"/>
        <v>2</v>
      </c>
      <c r="X22">
        <f t="shared" si="6"/>
        <v>0.37119735538888499</v>
      </c>
      <c r="Y22" s="35">
        <f t="shared" si="14"/>
        <v>1.4142135623730951</v>
      </c>
      <c r="Z22">
        <f t="shared" si="15"/>
        <v>-0.99102140258662119</v>
      </c>
      <c r="AA22">
        <f t="shared" si="16"/>
        <v>-1.4015159081400068</v>
      </c>
      <c r="AC22">
        <f t="shared" si="17"/>
        <v>0.62880264461111501</v>
      </c>
      <c r="AD22">
        <f t="shared" si="18"/>
        <v>0.12880264461111501</v>
      </c>
      <c r="AE22">
        <f t="shared" si="19"/>
        <v>-21</v>
      </c>
      <c r="AF22">
        <f t="shared" si="7"/>
        <v>3.8594205248508633</v>
      </c>
      <c r="AG22">
        <f t="shared" si="8"/>
        <v>2.8871698238971653</v>
      </c>
      <c r="AI22" t="s">
        <v>83</v>
      </c>
      <c r="AJ22">
        <v>6823.9495595828594</v>
      </c>
      <c r="AK22">
        <v>22117.050440417141</v>
      </c>
      <c r="AN22">
        <v>17</v>
      </c>
      <c r="AO22" t="s">
        <v>31</v>
      </c>
      <c r="AP22" s="34">
        <v>0.22774310255410216</v>
      </c>
      <c r="AQ22">
        <v>1E-4</v>
      </c>
      <c r="AR22">
        <v>10</v>
      </c>
      <c r="BA22" s="47"/>
      <c r="BJ22" s="87">
        <f t="shared" ref="BJ22:BJ38" si="33">ABS(BG7-BE7)^2</f>
        <v>673.5536511490817</v>
      </c>
      <c r="BK22" s="87">
        <f t="shared" ref="BK22:BK38" si="34">(BG7-BF7)^2</f>
        <v>612.2661917285169</v>
      </c>
    </row>
    <row r="23" spans="1:75">
      <c r="A23" s="7">
        <v>18</v>
      </c>
      <c r="B23" s="7">
        <v>2</v>
      </c>
      <c r="C23" s="8">
        <v>42995</v>
      </c>
      <c r="D23" s="8" t="s">
        <v>32</v>
      </c>
      <c r="E23" s="7">
        <v>30</v>
      </c>
      <c r="F23" s="7">
        <v>29</v>
      </c>
      <c r="G23" s="7" t="s">
        <v>17</v>
      </c>
      <c r="H23" s="7">
        <v>6</v>
      </c>
      <c r="I23" s="7">
        <v>7</v>
      </c>
      <c r="J23" s="7">
        <v>22</v>
      </c>
      <c r="K23" s="7">
        <v>36</v>
      </c>
      <c r="N23" t="str">
        <f t="shared" si="0"/>
        <v>Tampa Bay Buccaneers</v>
      </c>
      <c r="O23" t="str">
        <f t="shared" si="1"/>
        <v>Chicago Bears</v>
      </c>
      <c r="P23">
        <f t="shared" si="10"/>
        <v>30</v>
      </c>
      <c r="Q23">
        <f t="shared" si="11"/>
        <v>6</v>
      </c>
      <c r="R23">
        <f t="shared" si="2"/>
        <v>0.19804577724547967</v>
      </c>
      <c r="S23">
        <f t="shared" si="3"/>
        <v>0.88263426317298299</v>
      </c>
      <c r="T23">
        <f t="shared" si="12"/>
        <v>6.5257105766793236E-2</v>
      </c>
      <c r="U23">
        <f t="shared" si="4"/>
        <v>0.22977078968841325</v>
      </c>
      <c r="V23">
        <f t="shared" si="5"/>
        <v>0.77022921031158675</v>
      </c>
      <c r="W23" s="32">
        <f t="shared" si="13"/>
        <v>2</v>
      </c>
      <c r="X23">
        <f t="shared" si="6"/>
        <v>0.22977078968841325</v>
      </c>
      <c r="Y23" s="35">
        <f t="shared" si="14"/>
        <v>1.4142135623730951</v>
      </c>
      <c r="Z23">
        <f t="shared" si="15"/>
        <v>-1.4706730335336828</v>
      </c>
      <c r="AA23">
        <f t="shared" si="16"/>
        <v>-2.0798457498397158</v>
      </c>
      <c r="AC23">
        <f t="shared" si="17"/>
        <v>0.22977078968841325</v>
      </c>
      <c r="AD23">
        <f t="shared" si="18"/>
        <v>-0.27022921031158675</v>
      </c>
      <c r="AE23">
        <f t="shared" si="19"/>
        <v>22</v>
      </c>
      <c r="AF23">
        <f t="shared" si="7"/>
        <v>-4.9240106240388526</v>
      </c>
      <c r="AG23">
        <f t="shared" si="8"/>
        <v>-6.0573105769898676</v>
      </c>
      <c r="AN23">
        <v>18</v>
      </c>
      <c r="AO23" t="s">
        <v>20</v>
      </c>
      <c r="AP23" s="34">
        <v>1.7443935891059372</v>
      </c>
      <c r="AQ23">
        <v>1E-4</v>
      </c>
      <c r="AR23">
        <v>10</v>
      </c>
      <c r="BA23" s="47"/>
      <c r="BJ23" s="87">
        <f t="shared" si="33"/>
        <v>2039.3051544985883</v>
      </c>
      <c r="BK23" s="87">
        <f t="shared" si="34"/>
        <v>1959.411904213501</v>
      </c>
    </row>
    <row r="24" spans="1:75">
      <c r="A24" s="7">
        <v>19</v>
      </c>
      <c r="B24" s="7">
        <v>2</v>
      </c>
      <c r="C24" s="8">
        <v>42995</v>
      </c>
      <c r="D24" s="8" t="s">
        <v>10</v>
      </c>
      <c r="E24" s="7">
        <v>27</v>
      </c>
      <c r="F24" s="7">
        <v>26</v>
      </c>
      <c r="G24" s="7" t="s">
        <v>28</v>
      </c>
      <c r="H24" s="7">
        <v>20</v>
      </c>
      <c r="I24" s="7">
        <v>9</v>
      </c>
      <c r="J24" s="7">
        <v>17</v>
      </c>
      <c r="K24" s="7">
        <v>35</v>
      </c>
      <c r="N24" t="str">
        <f t="shared" si="0"/>
        <v>Pittsburgh Steelers</v>
      </c>
      <c r="O24" t="str">
        <f t="shared" si="1"/>
        <v>Minnesota Vikings</v>
      </c>
      <c r="P24">
        <f t="shared" si="10"/>
        <v>27</v>
      </c>
      <c r="Q24">
        <f t="shared" si="11"/>
        <v>20</v>
      </c>
      <c r="R24">
        <f t="shared" si="2"/>
        <v>3.0670382009949311</v>
      </c>
      <c r="S24">
        <f t="shared" si="3"/>
        <v>4.8737803134930209</v>
      </c>
      <c r="T24">
        <f t="shared" si="12"/>
        <v>6.5257105766793236E-2</v>
      </c>
      <c r="U24">
        <f t="shared" si="4"/>
        <v>0.39123978529971198</v>
      </c>
      <c r="V24">
        <f t="shared" si="5"/>
        <v>0.60876021470028818</v>
      </c>
      <c r="W24" s="32">
        <f t="shared" si="13"/>
        <v>2</v>
      </c>
      <c r="X24">
        <f t="shared" si="6"/>
        <v>0.39123978529971198</v>
      </c>
      <c r="Y24" s="35">
        <f t="shared" si="14"/>
        <v>1.4142135623730951</v>
      </c>
      <c r="Z24">
        <f t="shared" si="15"/>
        <v>-0.9384346453287512</v>
      </c>
      <c r="AA24">
        <f t="shared" si="16"/>
        <v>-1.3271470028247052</v>
      </c>
      <c r="AC24">
        <f t="shared" si="17"/>
        <v>0.39123978529971198</v>
      </c>
      <c r="AD24">
        <f t="shared" si="18"/>
        <v>-0.10876021470028802</v>
      </c>
      <c r="AE24">
        <f t="shared" si="19"/>
        <v>17</v>
      </c>
      <c r="AF24">
        <f t="shared" si="7"/>
        <v>-1.3697785793141168</v>
      </c>
      <c r="AG24">
        <f t="shared" si="8"/>
        <v>-2.4379096475178357</v>
      </c>
      <c r="AN24">
        <v>19</v>
      </c>
      <c r="AO24" t="s">
        <v>33</v>
      </c>
      <c r="AP24" s="34">
        <v>0.37213443363069171</v>
      </c>
      <c r="AQ24">
        <v>1E-4</v>
      </c>
      <c r="AR24">
        <v>10</v>
      </c>
      <c r="BA24" s="47"/>
      <c r="BJ24" s="87">
        <f t="shared" si="33"/>
        <v>1694.4151063829931</v>
      </c>
      <c r="BK24" s="87">
        <f t="shared" si="34"/>
        <v>1599.5922711868895</v>
      </c>
    </row>
    <row r="25" spans="1:75">
      <c r="A25" s="7">
        <v>20</v>
      </c>
      <c r="B25" s="7">
        <v>2</v>
      </c>
      <c r="C25" s="8">
        <v>42995</v>
      </c>
      <c r="D25" s="8" t="s">
        <v>12</v>
      </c>
      <c r="E25" s="7">
        <v>3</v>
      </c>
      <c r="F25" s="7">
        <v>24</v>
      </c>
      <c r="G25" s="7" t="s">
        <v>11</v>
      </c>
      <c r="H25" s="7">
        <v>8</v>
      </c>
      <c r="I25" s="7">
        <v>10</v>
      </c>
      <c r="J25" s="7">
        <v>14</v>
      </c>
      <c r="K25" s="7">
        <v>34</v>
      </c>
      <c r="N25" t="str">
        <f t="shared" si="0"/>
        <v>Baltimore Ravens</v>
      </c>
      <c r="O25" t="str">
        <f t="shared" si="1"/>
        <v>Cleveland Browns</v>
      </c>
      <c r="P25">
        <f t="shared" si="10"/>
        <v>3</v>
      </c>
      <c r="Q25">
        <f t="shared" si="11"/>
        <v>8</v>
      </c>
      <c r="R25">
        <f t="shared" si="2"/>
        <v>0.36948185086901486</v>
      </c>
      <c r="S25">
        <f t="shared" si="3"/>
        <v>1.0000003544627882E-4</v>
      </c>
      <c r="T25">
        <f t="shared" si="12"/>
        <v>6.5257105766793236E-2</v>
      </c>
      <c r="U25">
        <f t="shared" si="4"/>
        <v>0.99977002972270057</v>
      </c>
      <c r="V25">
        <f t="shared" si="5"/>
        <v>2.2997027729941994E-4</v>
      </c>
      <c r="W25" s="32">
        <f t="shared" si="13"/>
        <v>2</v>
      </c>
      <c r="X25">
        <f t="shared" si="6"/>
        <v>0.99977002972270057</v>
      </c>
      <c r="Y25" s="35">
        <f t="shared" si="14"/>
        <v>1.4142135623730951</v>
      </c>
      <c r="Z25">
        <f t="shared" si="15"/>
        <v>-2.2999672451844394E-4</v>
      </c>
      <c r="AA25">
        <f t="shared" si="16"/>
        <v>-3.2526448711537199E-4</v>
      </c>
      <c r="AC25">
        <f t="shared" si="17"/>
        <v>0.99977002972270057</v>
      </c>
      <c r="AD25">
        <f t="shared" si="18"/>
        <v>0.49977002972270057</v>
      </c>
      <c r="AE25">
        <f t="shared" si="19"/>
        <v>14</v>
      </c>
      <c r="AF25">
        <f t="shared" si="7"/>
        <v>12.025100646410232</v>
      </c>
      <c r="AG25">
        <f t="shared" si="8"/>
        <v>11.202572377765089</v>
      </c>
      <c r="AN25">
        <v>20</v>
      </c>
      <c r="AO25" t="s">
        <v>28</v>
      </c>
      <c r="AP25" s="34">
        <v>4.8737803134930209</v>
      </c>
      <c r="AQ25">
        <v>1E-4</v>
      </c>
      <c r="AR25">
        <v>10</v>
      </c>
      <c r="BA25" s="47"/>
      <c r="BJ25" s="87">
        <f t="shared" si="33"/>
        <v>807.61657301532102</v>
      </c>
      <c r="BK25" s="87">
        <f t="shared" si="34"/>
        <v>757.89759309206545</v>
      </c>
    </row>
    <row r="26" spans="1:75">
      <c r="A26" s="7">
        <v>21</v>
      </c>
      <c r="B26" s="7">
        <v>2</v>
      </c>
      <c r="C26" s="8">
        <v>42995</v>
      </c>
      <c r="D26" s="8" t="s">
        <v>29</v>
      </c>
      <c r="E26" s="7">
        <v>22</v>
      </c>
      <c r="F26" s="7">
        <v>20</v>
      </c>
      <c r="G26" s="7" t="s">
        <v>3</v>
      </c>
      <c r="H26" s="7">
        <v>21</v>
      </c>
      <c r="I26" s="7">
        <v>36</v>
      </c>
      <c r="J26" s="7">
        <v>-16</v>
      </c>
      <c r="K26" s="7">
        <v>56</v>
      </c>
      <c r="N26" t="str">
        <f t="shared" si="0"/>
        <v>New England Patriots</v>
      </c>
      <c r="O26" t="str">
        <f t="shared" si="1"/>
        <v>New Orleans Saints</v>
      </c>
      <c r="P26">
        <f t="shared" si="10"/>
        <v>21</v>
      </c>
      <c r="Q26">
        <f t="shared" si="11"/>
        <v>22</v>
      </c>
      <c r="R26">
        <f t="shared" si="2"/>
        <v>10</v>
      </c>
      <c r="S26">
        <f t="shared" si="3"/>
        <v>4.3939051647254477</v>
      </c>
      <c r="T26">
        <f t="shared" si="12"/>
        <v>6.5257105766793236E-2</v>
      </c>
      <c r="U26">
        <f t="shared" si="4"/>
        <v>0.69611620075027603</v>
      </c>
      <c r="V26">
        <f t="shared" si="5"/>
        <v>0.30388379924972397</v>
      </c>
      <c r="W26" s="32">
        <f t="shared" si="13"/>
        <v>2</v>
      </c>
      <c r="X26">
        <f t="shared" si="6"/>
        <v>0.30388379924972397</v>
      </c>
      <c r="Y26" s="35">
        <f t="shared" si="14"/>
        <v>1.4142135623730951</v>
      </c>
      <c r="Z26">
        <f t="shared" si="15"/>
        <v>-1.1911098899581003</v>
      </c>
      <c r="AA26">
        <f t="shared" si="16"/>
        <v>-1.6844837606554703</v>
      </c>
      <c r="AC26">
        <f t="shared" si="17"/>
        <v>0.69611620075027603</v>
      </c>
      <c r="AD26">
        <f t="shared" si="18"/>
        <v>0.19611620075027603</v>
      </c>
      <c r="AE26">
        <f t="shared" si="19"/>
        <v>-16</v>
      </c>
      <c r="AF26">
        <f t="shared" si="7"/>
        <v>5.3411167314100521</v>
      </c>
      <c r="AG26">
        <f t="shared" si="8"/>
        <v>4.3960337809297867</v>
      </c>
      <c r="AN26">
        <v>21</v>
      </c>
      <c r="AO26" t="s">
        <v>3</v>
      </c>
      <c r="AP26" s="34">
        <v>4.3939051647254477</v>
      </c>
      <c r="AQ26">
        <v>1E-4</v>
      </c>
      <c r="AR26">
        <v>10</v>
      </c>
      <c r="BA26" s="47"/>
      <c r="BJ26" s="87">
        <f t="shared" si="33"/>
        <v>648.4260960426509</v>
      </c>
      <c r="BK26" s="87">
        <f t="shared" si="34"/>
        <v>595.02025988862772</v>
      </c>
    </row>
    <row r="27" spans="1:75">
      <c r="A27" s="7">
        <v>22</v>
      </c>
      <c r="B27" s="7">
        <v>2</v>
      </c>
      <c r="C27" s="8">
        <v>42995</v>
      </c>
      <c r="D27" s="8" t="s">
        <v>21</v>
      </c>
      <c r="E27" s="7">
        <v>14</v>
      </c>
      <c r="F27" s="7">
        <v>13</v>
      </c>
      <c r="G27" s="7" t="s">
        <v>9</v>
      </c>
      <c r="H27" s="7">
        <v>1</v>
      </c>
      <c r="I27" s="7">
        <v>16</v>
      </c>
      <c r="J27" s="7">
        <v>-3</v>
      </c>
      <c r="K27" s="7">
        <v>29</v>
      </c>
      <c r="N27" t="str">
        <f t="shared" si="0"/>
        <v>Arizona Cardinals</v>
      </c>
      <c r="O27" t="str">
        <f t="shared" si="1"/>
        <v>Indianapolis Colts</v>
      </c>
      <c r="P27">
        <f t="shared" si="10"/>
        <v>1</v>
      </c>
      <c r="Q27">
        <f t="shared" si="11"/>
        <v>14</v>
      </c>
      <c r="R27">
        <f t="shared" si="2"/>
        <v>9.4495023813257029E-2</v>
      </c>
      <c r="S27">
        <f t="shared" si="3"/>
        <v>0.29051070500530951</v>
      </c>
      <c r="T27">
        <f t="shared" si="12"/>
        <v>6.5257105766793236E-2</v>
      </c>
      <c r="U27">
        <f t="shared" si="4"/>
        <v>0.35479750338968918</v>
      </c>
      <c r="V27">
        <f t="shared" si="5"/>
        <v>0.64520249661031082</v>
      </c>
      <c r="W27" s="32">
        <f t="shared" si="13"/>
        <v>2</v>
      </c>
      <c r="X27">
        <f t="shared" si="6"/>
        <v>0.64520249661031082</v>
      </c>
      <c r="Y27" s="35">
        <f t="shared" si="14"/>
        <v>1.4142135623730951</v>
      </c>
      <c r="Z27">
        <f t="shared" si="15"/>
        <v>-0.43819106322475887</v>
      </c>
      <c r="AA27">
        <f t="shared" si="16"/>
        <v>-0.61969574452314036</v>
      </c>
      <c r="AC27">
        <f t="shared" si="17"/>
        <v>0.35479750338968918</v>
      </c>
      <c r="AD27">
        <f t="shared" si="18"/>
        <v>-0.14520249661031082</v>
      </c>
      <c r="AE27">
        <f t="shared" si="19"/>
        <v>-3</v>
      </c>
      <c r="AF27">
        <f t="shared" si="7"/>
        <v>-2.1719407879606427</v>
      </c>
      <c r="AG27">
        <f t="shared" si="8"/>
        <v>-3.2547799607186239</v>
      </c>
      <c r="AN27">
        <v>22</v>
      </c>
      <c r="AO27" t="s">
        <v>29</v>
      </c>
      <c r="AP27" s="34">
        <v>10</v>
      </c>
      <c r="AQ27">
        <v>1E-4</v>
      </c>
      <c r="AR27">
        <v>10</v>
      </c>
      <c r="BA27" s="47"/>
      <c r="BJ27" s="87">
        <f t="shared" si="33"/>
        <v>9.6425018253289689</v>
      </c>
      <c r="BK27" s="87">
        <f t="shared" si="34"/>
        <v>4.413457936541147</v>
      </c>
    </row>
    <row r="28" spans="1:75">
      <c r="A28" s="7">
        <v>23</v>
      </c>
      <c r="B28" s="7">
        <v>2</v>
      </c>
      <c r="C28" s="8">
        <v>42995</v>
      </c>
      <c r="D28" s="8" t="s">
        <v>24</v>
      </c>
      <c r="E28" s="7">
        <v>5</v>
      </c>
      <c r="F28" s="7">
        <v>9</v>
      </c>
      <c r="G28" s="7" t="s">
        <v>18</v>
      </c>
      <c r="H28" s="7">
        <v>4</v>
      </c>
      <c r="I28" s="7">
        <v>3</v>
      </c>
      <c r="J28" s="7">
        <v>6</v>
      </c>
      <c r="K28" s="7">
        <v>12</v>
      </c>
      <c r="N28" t="str">
        <f t="shared" si="0"/>
        <v>Carolina Panthers</v>
      </c>
      <c r="O28" t="str">
        <f t="shared" si="1"/>
        <v>Buffalo Bills</v>
      </c>
      <c r="P28">
        <f t="shared" si="10"/>
        <v>5</v>
      </c>
      <c r="Q28">
        <f t="shared" si="11"/>
        <v>4</v>
      </c>
      <c r="R28">
        <f t="shared" si="2"/>
        <v>3.3386644392024674</v>
      </c>
      <c r="S28">
        <f t="shared" si="3"/>
        <v>0.37816126796291433</v>
      </c>
      <c r="T28">
        <f t="shared" si="12"/>
        <v>6.5257105766793236E-2</v>
      </c>
      <c r="U28">
        <f t="shared" si="4"/>
        <v>0.90001243053963342</v>
      </c>
      <c r="V28">
        <f t="shared" si="5"/>
        <v>9.9987569460366535E-2</v>
      </c>
      <c r="W28" s="32">
        <f t="shared" si="13"/>
        <v>2</v>
      </c>
      <c r="X28">
        <f t="shared" si="6"/>
        <v>0.90001243053963342</v>
      </c>
      <c r="Y28" s="35">
        <f t="shared" si="14"/>
        <v>1.4142135623730951</v>
      </c>
      <c r="Z28">
        <f t="shared" si="15"/>
        <v>-0.10534670404250329</v>
      </c>
      <c r="AA28">
        <f t="shared" si="16"/>
        <v>-0.14898273760821273</v>
      </c>
      <c r="AC28">
        <f t="shared" si="17"/>
        <v>0.90001243053963342</v>
      </c>
      <c r="AD28">
        <f t="shared" si="18"/>
        <v>0.40001243053963342</v>
      </c>
      <c r="AE28">
        <f t="shared" si="19"/>
        <v>6</v>
      </c>
      <c r="AF28">
        <f t="shared" si="7"/>
        <v>9.82925088355673</v>
      </c>
      <c r="AG28">
        <f t="shared" si="8"/>
        <v>8.9664604490436695</v>
      </c>
      <c r="AN28">
        <v>23</v>
      </c>
      <c r="AO28" t="s">
        <v>27</v>
      </c>
      <c r="AP28" s="34">
        <v>3.4954076110988878E-2</v>
      </c>
      <c r="AQ28">
        <v>1E-4</v>
      </c>
      <c r="AR28">
        <v>10</v>
      </c>
      <c r="BA28" s="47"/>
      <c r="BJ28" s="87">
        <f t="shared" si="33"/>
        <v>1.2278244266909204</v>
      </c>
      <c r="BK28" s="87">
        <f t="shared" si="34"/>
        <v>9.600393187200032E-3</v>
      </c>
    </row>
    <row r="29" spans="1:75">
      <c r="A29" s="7">
        <v>24</v>
      </c>
      <c r="B29" s="7">
        <v>2</v>
      </c>
      <c r="C29" s="8">
        <v>42995</v>
      </c>
      <c r="D29" s="8" t="s">
        <v>2</v>
      </c>
      <c r="E29" s="7">
        <v>16</v>
      </c>
      <c r="F29" s="7">
        <v>27</v>
      </c>
      <c r="G29" s="7" t="s">
        <v>4</v>
      </c>
      <c r="H29" s="7">
        <v>26</v>
      </c>
      <c r="I29" s="7">
        <v>20</v>
      </c>
      <c r="J29" s="7">
        <v>7</v>
      </c>
      <c r="K29" s="7">
        <v>47</v>
      </c>
      <c r="N29" t="str">
        <f t="shared" si="0"/>
        <v>Kansas City Chiefs</v>
      </c>
      <c r="O29" t="str">
        <f t="shared" si="1"/>
        <v>Philadelphia Eagles</v>
      </c>
      <c r="P29">
        <f t="shared" si="10"/>
        <v>16</v>
      </c>
      <c r="Q29">
        <f t="shared" si="11"/>
        <v>26</v>
      </c>
      <c r="R29">
        <f t="shared" si="2"/>
        <v>0.76268443494351945</v>
      </c>
      <c r="S29">
        <f t="shared" si="3"/>
        <v>7.5127675302060606</v>
      </c>
      <c r="T29">
        <f t="shared" si="12"/>
        <v>6.5257105766793236E-2</v>
      </c>
      <c r="U29">
        <f t="shared" si="4"/>
        <v>9.9265126462365474E-2</v>
      </c>
      <c r="V29">
        <f t="shared" si="5"/>
        <v>0.90073487353763448</v>
      </c>
      <c r="W29" s="32">
        <f t="shared" si="13"/>
        <v>2</v>
      </c>
      <c r="X29">
        <f t="shared" si="6"/>
        <v>9.9265126462365474E-2</v>
      </c>
      <c r="Y29" s="35">
        <f t="shared" si="14"/>
        <v>1.4142135623730951</v>
      </c>
      <c r="Z29">
        <f t="shared" si="15"/>
        <v>-2.3099609633464437</v>
      </c>
      <c r="AA29">
        <f t="shared" si="16"/>
        <v>-3.266778122916961</v>
      </c>
      <c r="AC29">
        <f t="shared" si="17"/>
        <v>9.9265126462365474E-2</v>
      </c>
      <c r="AD29">
        <f t="shared" si="18"/>
        <v>-0.40073487353763454</v>
      </c>
      <c r="AE29">
        <f t="shared" si="19"/>
        <v>7</v>
      </c>
      <c r="AF29">
        <f t="shared" si="7"/>
        <v>-7.7966823001090031</v>
      </c>
      <c r="AG29">
        <f t="shared" si="8"/>
        <v>-8.9826543372174115</v>
      </c>
      <c r="AN29">
        <v>24</v>
      </c>
      <c r="AO29" t="s">
        <v>19</v>
      </c>
      <c r="AP29" s="34">
        <v>0.21620555620500215</v>
      </c>
      <c r="AQ29">
        <v>1E-4</v>
      </c>
      <c r="AR29">
        <v>10</v>
      </c>
      <c r="BA29" s="47"/>
      <c r="BJ29" s="87">
        <f t="shared" si="33"/>
        <v>4359.8169339499009</v>
      </c>
      <c r="BK29" s="87">
        <f t="shared" si="34"/>
        <v>4251.8813054376105</v>
      </c>
    </row>
    <row r="30" spans="1:75">
      <c r="A30" s="7">
        <v>25</v>
      </c>
      <c r="B30" s="7">
        <v>2</v>
      </c>
      <c r="C30" s="8">
        <v>42995</v>
      </c>
      <c r="D30" s="8" t="s">
        <v>31</v>
      </c>
      <c r="E30" s="7">
        <v>17</v>
      </c>
      <c r="F30" s="7">
        <v>17</v>
      </c>
      <c r="G30" s="7" t="s">
        <v>33</v>
      </c>
      <c r="H30" s="7">
        <v>19</v>
      </c>
      <c r="I30" s="7">
        <v>19</v>
      </c>
      <c r="J30" s="7">
        <v>-2</v>
      </c>
      <c r="K30" s="7">
        <v>36</v>
      </c>
      <c r="N30" t="str">
        <f t="shared" si="0"/>
        <v>Miami Dolphins</v>
      </c>
      <c r="O30" t="str">
        <f t="shared" si="1"/>
        <v>Los Angeles Chargers</v>
      </c>
      <c r="P30">
        <f t="shared" si="10"/>
        <v>19</v>
      </c>
      <c r="Q30">
        <f t="shared" si="11"/>
        <v>17</v>
      </c>
      <c r="R30">
        <f t="shared" si="2"/>
        <v>0.22774310255410216</v>
      </c>
      <c r="S30">
        <f t="shared" si="3"/>
        <v>0.37213443363069171</v>
      </c>
      <c r="T30">
        <f t="shared" si="12"/>
        <v>6.5257105766793236E-2</v>
      </c>
      <c r="U30">
        <f t="shared" si="4"/>
        <v>0.44051262682875253</v>
      </c>
      <c r="V30">
        <f t="shared" si="5"/>
        <v>0.55948737317124753</v>
      </c>
      <c r="W30" s="32">
        <f t="shared" si="13"/>
        <v>2</v>
      </c>
      <c r="X30">
        <f t="shared" si="6"/>
        <v>0.55948737317124753</v>
      </c>
      <c r="Y30" s="35">
        <f t="shared" si="14"/>
        <v>1.4142135623730951</v>
      </c>
      <c r="Z30">
        <f t="shared" si="15"/>
        <v>-0.58073431954335841</v>
      </c>
      <c r="AA30">
        <f t="shared" si="16"/>
        <v>-0.82128235083372825</v>
      </c>
      <c r="AC30">
        <f t="shared" si="17"/>
        <v>0.44051262682875253</v>
      </c>
      <c r="AD30">
        <f t="shared" si="18"/>
        <v>-5.9487373171247471E-2</v>
      </c>
      <c r="AE30">
        <f t="shared" si="19"/>
        <v>-2</v>
      </c>
      <c r="AF30">
        <f t="shared" si="7"/>
        <v>-0.28519195861858826</v>
      </c>
      <c r="AG30">
        <f t="shared" si="8"/>
        <v>-1.3334365085553093</v>
      </c>
      <c r="AN30">
        <v>25</v>
      </c>
      <c r="AO30" t="s">
        <v>6</v>
      </c>
      <c r="AP30" s="34">
        <v>0.23509277338681389</v>
      </c>
      <c r="AQ30">
        <v>1E-4</v>
      </c>
      <c r="AR30">
        <v>10</v>
      </c>
      <c r="BA30" s="47"/>
      <c r="BJ30" s="87">
        <f t="shared" si="33"/>
        <v>1433.3081434308638</v>
      </c>
      <c r="BK30" s="87">
        <f t="shared" si="34"/>
        <v>1370.1211764472091</v>
      </c>
    </row>
    <row r="31" spans="1:75">
      <c r="A31" s="7">
        <v>26</v>
      </c>
      <c r="B31" s="7">
        <v>2</v>
      </c>
      <c r="C31" s="8">
        <v>42995</v>
      </c>
      <c r="D31" s="8" t="s">
        <v>6</v>
      </c>
      <c r="E31" s="7">
        <v>25</v>
      </c>
      <c r="F31" s="7">
        <v>45</v>
      </c>
      <c r="G31" s="7" t="s">
        <v>19</v>
      </c>
      <c r="H31" s="7">
        <v>24</v>
      </c>
      <c r="I31" s="7">
        <v>20</v>
      </c>
      <c r="J31" s="7">
        <v>25</v>
      </c>
      <c r="K31" s="7">
        <v>65</v>
      </c>
      <c r="N31" t="str">
        <f t="shared" si="0"/>
        <v>Oakland Raiders</v>
      </c>
      <c r="O31" t="str">
        <f t="shared" si="1"/>
        <v>New York Jets</v>
      </c>
      <c r="P31">
        <f t="shared" si="10"/>
        <v>25</v>
      </c>
      <c r="Q31">
        <f t="shared" si="11"/>
        <v>24</v>
      </c>
      <c r="R31">
        <f t="shared" si="2"/>
        <v>0.23509277338681389</v>
      </c>
      <c r="S31">
        <f t="shared" si="3"/>
        <v>0.21620555620500215</v>
      </c>
      <c r="T31">
        <f t="shared" si="12"/>
        <v>6.5257105766793236E-2</v>
      </c>
      <c r="U31">
        <f t="shared" si="4"/>
        <v>0.58144752449481951</v>
      </c>
      <c r="V31">
        <f t="shared" si="5"/>
        <v>0.41855247550518049</v>
      </c>
      <c r="W31" s="32">
        <f t="shared" si="13"/>
        <v>2</v>
      </c>
      <c r="X31">
        <f t="shared" si="6"/>
        <v>0.58144752449481951</v>
      </c>
      <c r="Y31" s="35">
        <f t="shared" si="14"/>
        <v>1.4142135623730951</v>
      </c>
      <c r="Z31">
        <f t="shared" si="15"/>
        <v>-0.5422345527208563</v>
      </c>
      <c r="AA31">
        <f t="shared" si="16"/>
        <v>-0.76683545844514411</v>
      </c>
      <c r="AC31">
        <f t="shared" si="17"/>
        <v>0.58144752449481951</v>
      </c>
      <c r="AD31">
        <f t="shared" si="18"/>
        <v>8.1447524494819512E-2</v>
      </c>
      <c r="AE31">
        <f t="shared" si="19"/>
        <v>25</v>
      </c>
      <c r="AF31">
        <f t="shared" si="7"/>
        <v>2.8170465089481542</v>
      </c>
      <c r="AG31">
        <f t="shared" si="8"/>
        <v>1.825683282067297</v>
      </c>
      <c r="AN31">
        <v>26</v>
      </c>
      <c r="AO31" t="s">
        <v>4</v>
      </c>
      <c r="AP31" s="34">
        <v>7.5127675302060606</v>
      </c>
      <c r="AQ31">
        <v>1E-4</v>
      </c>
      <c r="AR31">
        <v>10</v>
      </c>
      <c r="BA31" s="47"/>
      <c r="BJ31" s="87">
        <f t="shared" si="33"/>
        <v>795.87357459958469</v>
      </c>
      <c r="BK31" s="87">
        <f t="shared" si="34"/>
        <v>741.31474211713601</v>
      </c>
    </row>
    <row r="32" spans="1:75">
      <c r="A32" s="7">
        <v>27</v>
      </c>
      <c r="B32" s="7">
        <v>2</v>
      </c>
      <c r="C32" s="8">
        <v>42995</v>
      </c>
      <c r="D32" s="8" t="s">
        <v>23</v>
      </c>
      <c r="E32" s="7">
        <v>29</v>
      </c>
      <c r="F32" s="7">
        <v>12</v>
      </c>
      <c r="G32" s="7" t="s">
        <v>25</v>
      </c>
      <c r="H32" s="7">
        <v>28</v>
      </c>
      <c r="I32" s="7">
        <v>9</v>
      </c>
      <c r="J32" s="7">
        <v>3</v>
      </c>
      <c r="K32" s="7">
        <v>21</v>
      </c>
      <c r="N32" t="str">
        <f t="shared" si="0"/>
        <v>Seattle Seahawks</v>
      </c>
      <c r="O32" t="str">
        <f t="shared" si="1"/>
        <v>San Francisco 49ers</v>
      </c>
      <c r="P32">
        <f t="shared" si="10"/>
        <v>29</v>
      </c>
      <c r="Q32">
        <f t="shared" si="11"/>
        <v>28</v>
      </c>
      <c r="R32">
        <f t="shared" si="2"/>
        <v>0.95667584833565045</v>
      </c>
      <c r="S32">
        <f t="shared" si="3"/>
        <v>1.0000000000000033E-4</v>
      </c>
      <c r="T32">
        <f t="shared" si="12"/>
        <v>6.5257105766793236E-2</v>
      </c>
      <c r="U32">
        <f t="shared" si="4"/>
        <v>0.9999021557968375</v>
      </c>
      <c r="V32">
        <f t="shared" si="5"/>
        <v>9.7844203162530114E-5</v>
      </c>
      <c r="W32" s="32">
        <f t="shared" si="13"/>
        <v>2</v>
      </c>
      <c r="X32">
        <f t="shared" si="6"/>
        <v>0.9999021557968375</v>
      </c>
      <c r="Y32" s="35">
        <f t="shared" si="14"/>
        <v>1.4142135623730951</v>
      </c>
      <c r="Z32">
        <f t="shared" si="15"/>
        <v>-9.7848990218806354E-5</v>
      </c>
      <c r="AA32">
        <f t="shared" si="16"/>
        <v>-1.3837936903194828E-4</v>
      </c>
      <c r="AC32">
        <f t="shared" si="17"/>
        <v>0.9999021557968375</v>
      </c>
      <c r="AD32">
        <f t="shared" si="18"/>
        <v>0.4999021557968375</v>
      </c>
      <c r="AE32">
        <f t="shared" si="19"/>
        <v>3</v>
      </c>
      <c r="AF32">
        <f t="shared" si="7"/>
        <v>12.028008986335573</v>
      </c>
      <c r="AG32">
        <f t="shared" si="8"/>
        <v>11.205534043772413</v>
      </c>
      <c r="AN32">
        <v>27</v>
      </c>
      <c r="AO32" t="s">
        <v>10</v>
      </c>
      <c r="AP32" s="34">
        <v>3.0670382009949311</v>
      </c>
      <c r="AQ32">
        <v>1E-4</v>
      </c>
      <c r="AR32">
        <v>10</v>
      </c>
      <c r="BA32" s="47"/>
      <c r="BJ32" s="87">
        <f t="shared" si="33"/>
        <v>1112.8889670894682</v>
      </c>
      <c r="BK32" s="87">
        <f t="shared" si="34"/>
        <v>1049.5602992073411</v>
      </c>
    </row>
    <row r="33" spans="1:64">
      <c r="A33" s="7">
        <v>28</v>
      </c>
      <c r="B33" s="7">
        <v>2</v>
      </c>
      <c r="C33" s="8">
        <v>42995</v>
      </c>
      <c r="D33" s="8" t="s">
        <v>30</v>
      </c>
      <c r="E33" s="7">
        <v>10</v>
      </c>
      <c r="F33" s="7">
        <v>42</v>
      </c>
      <c r="G33" s="7" t="s">
        <v>26</v>
      </c>
      <c r="H33" s="7">
        <v>9</v>
      </c>
      <c r="I33" s="7">
        <v>17</v>
      </c>
      <c r="J33" s="7">
        <v>25</v>
      </c>
      <c r="K33" s="7">
        <v>59</v>
      </c>
      <c r="N33" t="str">
        <f t="shared" si="0"/>
        <v>Denver Broncos</v>
      </c>
      <c r="O33" t="str">
        <f t="shared" si="1"/>
        <v>Dallas Cowboys</v>
      </c>
      <c r="P33">
        <f t="shared" si="10"/>
        <v>10</v>
      </c>
      <c r="Q33">
        <f t="shared" si="11"/>
        <v>9</v>
      </c>
      <c r="R33">
        <f t="shared" si="2"/>
        <v>3.1287360440482921E-2</v>
      </c>
      <c r="S33">
        <f t="shared" si="3"/>
        <v>0.69680277795219536</v>
      </c>
      <c r="T33">
        <f t="shared" si="12"/>
        <v>6.5257105766793236E-2</v>
      </c>
      <c r="U33">
        <f t="shared" si="4"/>
        <v>0.12169257146605737</v>
      </c>
      <c r="V33">
        <f t="shared" si="5"/>
        <v>0.87830742853394261</v>
      </c>
      <c r="W33" s="32">
        <f t="shared" si="13"/>
        <v>2</v>
      </c>
      <c r="X33">
        <f t="shared" si="6"/>
        <v>0.12169257146605737</v>
      </c>
      <c r="Y33" s="35">
        <f t="shared" si="14"/>
        <v>1.4142135623730951</v>
      </c>
      <c r="Z33">
        <f t="shared" si="15"/>
        <v>-2.106257320571808</v>
      </c>
      <c r="AA33">
        <f t="shared" si="16"/>
        <v>-2.9786976686002671</v>
      </c>
      <c r="AC33">
        <f t="shared" si="17"/>
        <v>0.12169257146605737</v>
      </c>
      <c r="AD33">
        <f t="shared" si="18"/>
        <v>-0.37830742853394261</v>
      </c>
      <c r="AE33">
        <f t="shared" si="19"/>
        <v>25</v>
      </c>
      <c r="AF33">
        <f t="shared" si="7"/>
        <v>-7.3030126428993096</v>
      </c>
      <c r="AG33">
        <f t="shared" si="8"/>
        <v>-8.4799329634655489</v>
      </c>
      <c r="AN33">
        <v>28</v>
      </c>
      <c r="AO33" t="s">
        <v>25</v>
      </c>
      <c r="AP33" s="34">
        <v>1.0000000000000033E-4</v>
      </c>
      <c r="AQ33">
        <v>1E-4</v>
      </c>
      <c r="AR33">
        <v>10</v>
      </c>
      <c r="BA33" s="47"/>
      <c r="BJ33" s="87">
        <f t="shared" si="33"/>
        <v>701.80286053954796</v>
      </c>
      <c r="BK33" s="87">
        <f t="shared" si="34"/>
        <v>638.78538802255696</v>
      </c>
    </row>
    <row r="34" spans="1:64">
      <c r="A34" s="7">
        <v>29</v>
      </c>
      <c r="B34" s="7">
        <v>2</v>
      </c>
      <c r="C34" s="8">
        <v>42995</v>
      </c>
      <c r="D34" s="8" t="s">
        <v>20</v>
      </c>
      <c r="E34" s="7">
        <v>18</v>
      </c>
      <c r="F34" s="7">
        <v>20</v>
      </c>
      <c r="G34" s="7" t="s">
        <v>5</v>
      </c>
      <c r="H34" s="7">
        <v>32</v>
      </c>
      <c r="I34" s="7">
        <v>27</v>
      </c>
      <c r="J34" s="7">
        <v>-7</v>
      </c>
      <c r="K34" s="7">
        <v>47</v>
      </c>
      <c r="N34" t="str">
        <f t="shared" si="0"/>
        <v>Washington Redskins</v>
      </c>
      <c r="O34" t="str">
        <f t="shared" si="1"/>
        <v>Los Angeles Rams</v>
      </c>
      <c r="P34">
        <f t="shared" si="10"/>
        <v>32</v>
      </c>
      <c r="Q34">
        <f t="shared" si="11"/>
        <v>18</v>
      </c>
      <c r="R34">
        <f t="shared" si="2"/>
        <v>1.7443935891059372</v>
      </c>
      <c r="S34">
        <f t="shared" si="3"/>
        <v>0.74716466503315382</v>
      </c>
      <c r="T34">
        <f t="shared" si="12"/>
        <v>6.5257105766793236E-2</v>
      </c>
      <c r="U34">
        <f t="shared" si="4"/>
        <v>0.70777527515297123</v>
      </c>
      <c r="V34">
        <f t="shared" si="5"/>
        <v>0.29222472484702872</v>
      </c>
      <c r="W34" s="32">
        <f t="shared" si="13"/>
        <v>2</v>
      </c>
      <c r="X34">
        <f t="shared" si="6"/>
        <v>0.29222472484702872</v>
      </c>
      <c r="Y34" s="35">
        <f t="shared" si="14"/>
        <v>1.4142135623730951</v>
      </c>
      <c r="Z34">
        <f t="shared" si="15"/>
        <v>-1.2302321670679106</v>
      </c>
      <c r="AA34">
        <f t="shared" si="16"/>
        <v>-1.7398110155350826</v>
      </c>
      <c r="AC34">
        <f t="shared" si="17"/>
        <v>0.70777527515297123</v>
      </c>
      <c r="AD34">
        <f t="shared" si="18"/>
        <v>0.20777527515297123</v>
      </c>
      <c r="AE34">
        <f t="shared" si="19"/>
        <v>-7</v>
      </c>
      <c r="AF34">
        <f t="shared" si="7"/>
        <v>5.5977545812771847</v>
      </c>
      <c r="AG34">
        <f t="shared" si="8"/>
        <v>4.6573772330899965</v>
      </c>
      <c r="AN34">
        <v>29</v>
      </c>
      <c r="AO34" t="s">
        <v>23</v>
      </c>
      <c r="AP34" s="34">
        <v>0.95667584833565045</v>
      </c>
      <c r="AQ34">
        <v>1E-4</v>
      </c>
      <c r="AR34">
        <v>10</v>
      </c>
      <c r="BA34" s="47"/>
      <c r="BJ34" s="87">
        <f t="shared" si="33"/>
        <v>3233.1585888364725</v>
      </c>
      <c r="BK34" s="87">
        <f t="shared" si="34"/>
        <v>3135.8498974818999</v>
      </c>
    </row>
    <row r="35" spans="1:64">
      <c r="A35" s="7">
        <v>30</v>
      </c>
      <c r="B35" s="7">
        <v>2</v>
      </c>
      <c r="C35" s="8">
        <v>42995</v>
      </c>
      <c r="D35" s="8" t="s">
        <v>16</v>
      </c>
      <c r="E35" s="7">
        <v>2</v>
      </c>
      <c r="F35" s="7">
        <v>34</v>
      </c>
      <c r="G35" s="7" t="s">
        <v>22</v>
      </c>
      <c r="H35" s="7">
        <v>12</v>
      </c>
      <c r="I35" s="7">
        <v>23</v>
      </c>
      <c r="J35" s="7">
        <v>11</v>
      </c>
      <c r="K35" s="7">
        <v>57</v>
      </c>
      <c r="N35" t="str">
        <f t="shared" si="0"/>
        <v>Atlanta Falcons</v>
      </c>
      <c r="O35" t="str">
        <f t="shared" si="1"/>
        <v>Green Bay Packers</v>
      </c>
      <c r="P35">
        <f t="shared" si="10"/>
        <v>2</v>
      </c>
      <c r="Q35">
        <f t="shared" si="11"/>
        <v>12</v>
      </c>
      <c r="R35">
        <f t="shared" si="2"/>
        <v>0.97714419469827773</v>
      </c>
      <c r="S35">
        <f t="shared" si="3"/>
        <v>1.5225188098091109</v>
      </c>
      <c r="T35">
        <f t="shared" si="12"/>
        <v>6.5257105766793236E-2</v>
      </c>
      <c r="U35">
        <f t="shared" si="4"/>
        <v>0.40640692717467969</v>
      </c>
      <c r="V35">
        <f t="shared" si="5"/>
        <v>0.59359307282532026</v>
      </c>
      <c r="W35" s="32">
        <f t="shared" si="13"/>
        <v>2</v>
      </c>
      <c r="X35">
        <f t="shared" si="6"/>
        <v>0.40640692717467969</v>
      </c>
      <c r="Y35" s="35">
        <f t="shared" si="14"/>
        <v>1.4142135623730951</v>
      </c>
      <c r="Z35">
        <f t="shared" si="15"/>
        <v>-0.90040033764984628</v>
      </c>
      <c r="AA35">
        <f t="shared" si="16"/>
        <v>-1.2733583690697268</v>
      </c>
      <c r="AC35">
        <f t="shared" si="17"/>
        <v>0.40640692717467969</v>
      </c>
      <c r="AD35">
        <f t="shared" si="18"/>
        <v>-9.3593072825320311E-2</v>
      </c>
      <c r="AE35">
        <f t="shared" si="19"/>
        <v>11</v>
      </c>
      <c r="AF35">
        <f t="shared" si="7"/>
        <v>-1.0359216585175872</v>
      </c>
      <c r="AG35">
        <f t="shared" si="8"/>
        <v>-2.0979312684372946</v>
      </c>
      <c r="AN35">
        <v>30</v>
      </c>
      <c r="AO35" t="s">
        <v>32</v>
      </c>
      <c r="AP35" s="34">
        <v>0.19804577724547967</v>
      </c>
      <c r="AQ35">
        <v>1E-4</v>
      </c>
      <c r="AR35">
        <v>10</v>
      </c>
      <c r="BA35" s="47"/>
      <c r="BJ35" s="87"/>
      <c r="BK35" s="87"/>
    </row>
    <row r="36" spans="1:64">
      <c r="A36" s="7">
        <v>31</v>
      </c>
      <c r="B36" s="7">
        <v>2</v>
      </c>
      <c r="C36" s="8">
        <v>42996</v>
      </c>
      <c r="D36" s="8" t="s">
        <v>27</v>
      </c>
      <c r="E36" s="7">
        <v>23</v>
      </c>
      <c r="F36" s="7">
        <v>10</v>
      </c>
      <c r="G36" s="7" t="s">
        <v>8</v>
      </c>
      <c r="H36" s="7">
        <v>11</v>
      </c>
      <c r="I36" s="7">
        <v>24</v>
      </c>
      <c r="J36" s="7">
        <v>-14</v>
      </c>
      <c r="K36" s="7">
        <v>34</v>
      </c>
      <c r="N36" t="str">
        <f t="shared" si="0"/>
        <v>Detroit Lions</v>
      </c>
      <c r="O36" t="str">
        <f t="shared" si="1"/>
        <v>New York Giants</v>
      </c>
      <c r="P36">
        <f t="shared" si="10"/>
        <v>11</v>
      </c>
      <c r="Q36">
        <f t="shared" si="11"/>
        <v>23</v>
      </c>
      <c r="R36">
        <f t="shared" si="2"/>
        <v>3.4954076110988878E-2</v>
      </c>
      <c r="S36">
        <f t="shared" si="3"/>
        <v>1.6915382716803711</v>
      </c>
      <c r="T36">
        <f t="shared" si="12"/>
        <v>6.5257105766793236E-2</v>
      </c>
      <c r="U36">
        <f t="shared" si="4"/>
        <v>5.5929238141402701E-2</v>
      </c>
      <c r="V36">
        <f t="shared" si="5"/>
        <v>0.9440707618585974</v>
      </c>
      <c r="W36" s="32">
        <f t="shared" si="13"/>
        <v>2</v>
      </c>
      <c r="X36">
        <f t="shared" si="6"/>
        <v>0.9440707618585974</v>
      </c>
      <c r="Y36" s="35">
        <f t="shared" si="14"/>
        <v>1.4142135623730951</v>
      </c>
      <c r="Z36">
        <f t="shared" si="15"/>
        <v>-5.755415604999467E-2</v>
      </c>
      <c r="AA36">
        <f t="shared" si="16"/>
        <v>-8.1393868056839985E-2</v>
      </c>
      <c r="AC36">
        <f t="shared" si="17"/>
        <v>5.5929238141402701E-2</v>
      </c>
      <c r="AD36">
        <f t="shared" si="18"/>
        <v>-0.44407076185859728</v>
      </c>
      <c r="AE36">
        <f t="shared" si="19"/>
        <v>-14</v>
      </c>
      <c r="AF36">
        <f t="shared" si="7"/>
        <v>-8.7505855703551489</v>
      </c>
      <c r="AG36">
        <f t="shared" si="8"/>
        <v>-9.9540479714849504</v>
      </c>
      <c r="AN36">
        <v>31</v>
      </c>
      <c r="AO36" t="s">
        <v>7</v>
      </c>
      <c r="AP36" s="34">
        <v>0.68495912551156091</v>
      </c>
      <c r="AQ36">
        <v>1E-4</v>
      </c>
      <c r="AR36">
        <v>10</v>
      </c>
      <c r="BA36" s="47"/>
      <c r="BJ36" s="87"/>
      <c r="BK36" s="87"/>
    </row>
    <row r="37" spans="1:64">
      <c r="A37" s="7">
        <v>32</v>
      </c>
      <c r="B37" s="7">
        <v>3</v>
      </c>
      <c r="C37" s="8">
        <v>42999</v>
      </c>
      <c r="D37" s="8" t="s">
        <v>25</v>
      </c>
      <c r="E37" s="7">
        <v>28</v>
      </c>
      <c r="F37" s="7">
        <v>39</v>
      </c>
      <c r="G37" s="7" t="s">
        <v>20</v>
      </c>
      <c r="H37" s="7">
        <v>18</v>
      </c>
      <c r="I37" s="7">
        <v>41</v>
      </c>
      <c r="J37" s="7">
        <v>-2</v>
      </c>
      <c r="K37" s="7">
        <v>80</v>
      </c>
      <c r="N37" t="str">
        <f t="shared" si="0"/>
        <v>Los Angeles Rams</v>
      </c>
      <c r="O37" t="str">
        <f t="shared" si="1"/>
        <v>San Francisco 49ers</v>
      </c>
      <c r="P37">
        <f t="shared" si="10"/>
        <v>18</v>
      </c>
      <c r="Q37">
        <f t="shared" si="11"/>
        <v>28</v>
      </c>
      <c r="R37">
        <f t="shared" si="2"/>
        <v>1.0000000000000033E-4</v>
      </c>
      <c r="S37">
        <f t="shared" si="3"/>
        <v>1.7443935891059372</v>
      </c>
      <c r="T37">
        <f t="shared" si="12"/>
        <v>6.5257105766793236E-2</v>
      </c>
      <c r="U37">
        <f t="shared" si="4"/>
        <v>3.6113872453238334E-2</v>
      </c>
      <c r="V37">
        <f t="shared" si="5"/>
        <v>0.96388612754676173</v>
      </c>
      <c r="W37" s="32">
        <f t="shared" si="13"/>
        <v>3</v>
      </c>
      <c r="X37">
        <f t="shared" si="6"/>
        <v>0.96388612754676173</v>
      </c>
      <c r="Y37" s="35">
        <f t="shared" si="14"/>
        <v>1.7320508075688772</v>
      </c>
      <c r="Z37">
        <f t="shared" si="15"/>
        <v>-3.678211630038497E-2</v>
      </c>
      <c r="AA37">
        <f t="shared" si="16"/>
        <v>-6.3708494242174146E-2</v>
      </c>
      <c r="AC37">
        <f t="shared" si="17"/>
        <v>3.6113872453238334E-2</v>
      </c>
      <c r="AD37">
        <f t="shared" si="18"/>
        <v>-0.46388612754676167</v>
      </c>
      <c r="AE37">
        <f t="shared" si="19"/>
        <v>-2</v>
      </c>
      <c r="AF37">
        <f t="shared" si="7"/>
        <v>-9.1867585176146562</v>
      </c>
      <c r="AG37">
        <f t="shared" si="8"/>
        <v>-10.398218400105314</v>
      </c>
      <c r="AN37">
        <v>32</v>
      </c>
      <c r="AO37" t="s">
        <v>5</v>
      </c>
      <c r="AP37" s="34">
        <v>0.74716466503315382</v>
      </c>
      <c r="AQ37">
        <v>1E-4</v>
      </c>
      <c r="AR37">
        <v>10</v>
      </c>
      <c r="BA37" s="47"/>
      <c r="BH37" s="88" t="s">
        <v>116</v>
      </c>
      <c r="BI37" s="88"/>
      <c r="BJ37" t="s">
        <v>118</v>
      </c>
      <c r="BK37" t="s">
        <v>124</v>
      </c>
      <c r="BL37" s="87">
        <f>AVERAGE(BJ6:BJ19)</f>
        <v>30.29769389204402</v>
      </c>
    </row>
    <row r="38" spans="1:64">
      <c r="A38" s="7">
        <v>33</v>
      </c>
      <c r="B38" s="7">
        <v>3</v>
      </c>
      <c r="C38" s="8">
        <v>43002</v>
      </c>
      <c r="D38" s="8" t="s">
        <v>14</v>
      </c>
      <c r="E38" s="7">
        <v>15</v>
      </c>
      <c r="F38" s="7">
        <v>44</v>
      </c>
      <c r="G38" s="7" t="s">
        <v>12</v>
      </c>
      <c r="H38" s="7">
        <v>3</v>
      </c>
      <c r="I38" s="7">
        <v>7</v>
      </c>
      <c r="J38" s="7">
        <v>37</v>
      </c>
      <c r="K38" s="7">
        <v>51</v>
      </c>
      <c r="N38" t="str">
        <f t="shared" ref="N38:N69" si="35">IF(J38&gt;0,D38,G38)</f>
        <v>Jacksonville Jaguars</v>
      </c>
      <c r="O38" t="str">
        <f t="shared" ref="O38:O69" si="36">IF(J38&gt;0,G38,D38)</f>
        <v>Baltimore Ravens</v>
      </c>
      <c r="P38">
        <f t="shared" si="10"/>
        <v>15</v>
      </c>
      <c r="Q38">
        <f t="shared" si="11"/>
        <v>3</v>
      </c>
      <c r="R38">
        <f t="shared" ref="R38:R69" si="37">VLOOKUP(E38,$AN$6:$AP$37,3,FALSE)</f>
        <v>1.0950531801751928</v>
      </c>
      <c r="S38">
        <f t="shared" ref="S38:S69" si="38">VLOOKUP(H38,$AN$6:$AP$37,3,FALSE)</f>
        <v>0.36948185086901486</v>
      </c>
      <c r="T38">
        <f t="shared" si="12"/>
        <v>6.5257105766793236E-2</v>
      </c>
      <c r="U38">
        <f t="shared" ref="U38:U69" si="39">(R38+T38)/(R38+S38+T38)</f>
        <v>0.7584757811350531</v>
      </c>
      <c r="V38">
        <f t="shared" ref="V38:V69" si="40">S38/(R38+S38+T38)</f>
        <v>0.24152421886494682</v>
      </c>
      <c r="W38" s="32">
        <f t="shared" si="13"/>
        <v>3</v>
      </c>
      <c r="X38">
        <f t="shared" ref="X38:X69" si="41">IF(E38=P38,U38,V38)</f>
        <v>0.7584757811350531</v>
      </c>
      <c r="Y38" s="35">
        <f t="shared" si="14"/>
        <v>1.7320508075688772</v>
      </c>
      <c r="Z38">
        <f t="shared" si="15"/>
        <v>-0.27644441065051606</v>
      </c>
      <c r="AA38">
        <f t="shared" si="16"/>
        <v>-0.47881576471512866</v>
      </c>
      <c r="AC38">
        <f t="shared" si="17"/>
        <v>0.7584757811350531</v>
      </c>
      <c r="AD38">
        <f t="shared" si="18"/>
        <v>0.2584757811350531</v>
      </c>
      <c r="AE38">
        <f t="shared" ref="AE38:AE69" si="42">J38</f>
        <v>37</v>
      </c>
      <c r="AF38">
        <f t="shared" ref="AF38:AF69" si="43">$AK$9+$AJ$9*AC38</f>
        <v>6.7137667442503695</v>
      </c>
      <c r="AG38">
        <f t="shared" ref="AG38:AG69" si="44">$AJ$18*AD38</f>
        <v>5.7938521196867931</v>
      </c>
      <c r="AO38" t="s">
        <v>54</v>
      </c>
      <c r="AP38" s="34">
        <v>6.5257105766793236E-2</v>
      </c>
      <c r="AQ38">
        <v>1E-4</v>
      </c>
      <c r="AR38">
        <v>10</v>
      </c>
      <c r="BA38" s="47"/>
      <c r="BH38" s="88" t="s">
        <v>117</v>
      </c>
      <c r="BI38" s="88"/>
      <c r="BJ38" t="s">
        <v>119</v>
      </c>
      <c r="BK38" t="s">
        <v>125</v>
      </c>
      <c r="BL38" s="87">
        <f>AVERAGE(BK21:BK34)</f>
        <v>1195.0778091257348</v>
      </c>
    </row>
    <row r="39" spans="1:64">
      <c r="A39" s="7">
        <v>34</v>
      </c>
      <c r="B39" s="7">
        <v>3</v>
      </c>
      <c r="C39" s="8">
        <v>43002</v>
      </c>
      <c r="D39" s="8" t="s">
        <v>19</v>
      </c>
      <c r="E39" s="7">
        <v>24</v>
      </c>
      <c r="F39" s="7">
        <v>20</v>
      </c>
      <c r="G39" s="7" t="s">
        <v>33</v>
      </c>
      <c r="H39" s="7">
        <v>19</v>
      </c>
      <c r="I39" s="7">
        <v>6</v>
      </c>
      <c r="J39" s="7">
        <v>14</v>
      </c>
      <c r="K39" s="7">
        <v>26</v>
      </c>
      <c r="N39" t="str">
        <f t="shared" si="35"/>
        <v>New York Jets</v>
      </c>
      <c r="O39" t="str">
        <f t="shared" si="36"/>
        <v>Miami Dolphins</v>
      </c>
      <c r="P39">
        <f t="shared" si="10"/>
        <v>24</v>
      </c>
      <c r="Q39">
        <f t="shared" si="11"/>
        <v>19</v>
      </c>
      <c r="R39">
        <f t="shared" si="37"/>
        <v>0.21620555620500215</v>
      </c>
      <c r="S39">
        <f t="shared" si="38"/>
        <v>0.37213443363069171</v>
      </c>
      <c r="T39">
        <f t="shared" si="12"/>
        <v>6.5257105766793236E-2</v>
      </c>
      <c r="U39">
        <f t="shared" si="39"/>
        <v>0.43063634135696788</v>
      </c>
      <c r="V39">
        <f t="shared" si="40"/>
        <v>0.56936365864303218</v>
      </c>
      <c r="W39" s="32">
        <f t="shared" si="13"/>
        <v>3</v>
      </c>
      <c r="X39">
        <f t="shared" si="41"/>
        <v>0.43063634135696788</v>
      </c>
      <c r="Y39" s="35">
        <f t="shared" si="14"/>
        <v>1.7320508075688772</v>
      </c>
      <c r="Z39">
        <f t="shared" si="15"/>
        <v>-0.84249130059274058</v>
      </c>
      <c r="AA39">
        <f t="shared" si="16"/>
        <v>-1.4592377375614101</v>
      </c>
      <c r="AC39">
        <f t="shared" si="17"/>
        <v>0.43063634135696788</v>
      </c>
      <c r="AD39">
        <f t="shared" si="18"/>
        <v>-6.9363658643032122E-2</v>
      </c>
      <c r="AE39">
        <f t="shared" si="42"/>
        <v>14</v>
      </c>
      <c r="AF39">
        <f t="shared" si="43"/>
        <v>-0.50258731785627297</v>
      </c>
      <c r="AG39">
        <f t="shared" si="44"/>
        <v>-1.5548179364943282</v>
      </c>
      <c r="BA39" s="47"/>
      <c r="BJ39" t="s">
        <v>119</v>
      </c>
      <c r="BK39" t="s">
        <v>124</v>
      </c>
      <c r="BL39" s="87">
        <f>AVERAGE(BK6:BK19)</f>
        <v>29.293779517529991</v>
      </c>
    </row>
    <row r="40" spans="1:64">
      <c r="A40" s="7">
        <v>35</v>
      </c>
      <c r="B40" s="7">
        <v>3</v>
      </c>
      <c r="C40" s="8">
        <v>43002</v>
      </c>
      <c r="D40" s="8" t="s">
        <v>4</v>
      </c>
      <c r="E40" s="7">
        <v>26</v>
      </c>
      <c r="F40" s="7">
        <v>27</v>
      </c>
      <c r="G40" s="7" t="s">
        <v>27</v>
      </c>
      <c r="H40" s="7">
        <v>23</v>
      </c>
      <c r="I40" s="7">
        <v>24</v>
      </c>
      <c r="J40" s="7">
        <v>3</v>
      </c>
      <c r="K40" s="7">
        <v>51</v>
      </c>
      <c r="N40" t="str">
        <f t="shared" si="35"/>
        <v>Philadelphia Eagles</v>
      </c>
      <c r="O40" t="str">
        <f t="shared" si="36"/>
        <v>New York Giants</v>
      </c>
      <c r="P40">
        <f t="shared" si="10"/>
        <v>26</v>
      </c>
      <c r="Q40">
        <f t="shared" si="11"/>
        <v>23</v>
      </c>
      <c r="R40">
        <f t="shared" si="37"/>
        <v>7.5127675302060606</v>
      </c>
      <c r="S40">
        <f t="shared" si="38"/>
        <v>3.4954076110988878E-2</v>
      </c>
      <c r="T40">
        <f t="shared" si="12"/>
        <v>6.5257105766793236E-2</v>
      </c>
      <c r="U40">
        <f t="shared" si="39"/>
        <v>0.99540862027428145</v>
      </c>
      <c r="V40">
        <f t="shared" si="40"/>
        <v>4.5913797257185768E-3</v>
      </c>
      <c r="W40" s="32">
        <f t="shared" si="13"/>
        <v>3</v>
      </c>
      <c r="X40">
        <f t="shared" si="41"/>
        <v>0.99540862027428145</v>
      </c>
      <c r="Y40" s="35">
        <f t="shared" si="14"/>
        <v>1.7320508075688772</v>
      </c>
      <c r="Z40">
        <f t="shared" si="15"/>
        <v>-4.6019524843906963E-3</v>
      </c>
      <c r="AA40">
        <f t="shared" si="16"/>
        <v>-7.9708155169825063E-3</v>
      </c>
      <c r="AC40">
        <f t="shared" si="17"/>
        <v>0.99540862027428145</v>
      </c>
      <c r="AD40">
        <f t="shared" si="18"/>
        <v>0.49540862027428145</v>
      </c>
      <c r="AE40">
        <f t="shared" si="42"/>
        <v>3</v>
      </c>
      <c r="AF40">
        <f t="shared" si="43"/>
        <v>11.929097936025803</v>
      </c>
      <c r="AG40">
        <f t="shared" si="44"/>
        <v>11.104809402578095</v>
      </c>
      <c r="BA40" s="47"/>
      <c r="BJ40" t="s">
        <v>118</v>
      </c>
      <c r="BK40" t="s">
        <v>125</v>
      </c>
      <c r="BL40" s="87">
        <f>AVERAGE(BJ21:BJ34)</f>
        <v>1252.5633882042182</v>
      </c>
    </row>
    <row r="41" spans="1:64">
      <c r="A41" s="7">
        <v>36</v>
      </c>
      <c r="B41" s="7">
        <v>3</v>
      </c>
      <c r="C41" s="8">
        <v>43002</v>
      </c>
      <c r="D41" s="8" t="s">
        <v>24</v>
      </c>
      <c r="E41" s="7">
        <v>5</v>
      </c>
      <c r="F41" s="7">
        <v>13</v>
      </c>
      <c r="G41" s="7" t="s">
        <v>29</v>
      </c>
      <c r="H41" s="7">
        <v>22</v>
      </c>
      <c r="I41" s="7">
        <v>34</v>
      </c>
      <c r="J41" s="7">
        <v>-21</v>
      </c>
      <c r="K41" s="7">
        <v>47</v>
      </c>
      <c r="N41" t="str">
        <f t="shared" si="35"/>
        <v>New Orleans Saints</v>
      </c>
      <c r="O41" t="str">
        <f t="shared" si="36"/>
        <v>Carolina Panthers</v>
      </c>
      <c r="P41">
        <f t="shared" si="10"/>
        <v>22</v>
      </c>
      <c r="Q41">
        <f t="shared" si="11"/>
        <v>5</v>
      </c>
      <c r="R41">
        <f t="shared" si="37"/>
        <v>3.3386644392024674</v>
      </c>
      <c r="S41">
        <f t="shared" si="38"/>
        <v>10</v>
      </c>
      <c r="T41">
        <f t="shared" si="12"/>
        <v>6.5257105766793236E-2</v>
      </c>
      <c r="U41">
        <f t="shared" si="39"/>
        <v>0.25394967685757719</v>
      </c>
      <c r="V41">
        <f t="shared" si="40"/>
        <v>0.74605032314242281</v>
      </c>
      <c r="W41" s="32">
        <f t="shared" si="13"/>
        <v>3</v>
      </c>
      <c r="X41">
        <f t="shared" si="41"/>
        <v>0.74605032314242281</v>
      </c>
      <c r="Y41" s="35">
        <f t="shared" si="14"/>
        <v>1.7320508075688772</v>
      </c>
      <c r="Z41">
        <f t="shared" si="15"/>
        <v>-0.29296222375804432</v>
      </c>
      <c r="AA41">
        <f t="shared" si="16"/>
        <v>-0.50742545624729474</v>
      </c>
      <c r="AC41">
        <f t="shared" si="17"/>
        <v>0.25394967685757719</v>
      </c>
      <c r="AD41">
        <f t="shared" si="18"/>
        <v>-0.24605032314242281</v>
      </c>
      <c r="AE41">
        <f t="shared" si="42"/>
        <v>-21</v>
      </c>
      <c r="AF41">
        <f t="shared" si="43"/>
        <v>-4.3917884766409605</v>
      </c>
      <c r="AG41">
        <f t="shared" si="44"/>
        <v>-5.5153298310122318</v>
      </c>
    </row>
    <row r="42" spans="1:64">
      <c r="A42" s="7">
        <v>37</v>
      </c>
      <c r="B42" s="7">
        <v>3</v>
      </c>
      <c r="C42" s="8">
        <v>43002</v>
      </c>
      <c r="D42" s="8" t="s">
        <v>18</v>
      </c>
      <c r="E42" s="7">
        <v>4</v>
      </c>
      <c r="F42" s="7">
        <v>26</v>
      </c>
      <c r="G42" s="7" t="s">
        <v>30</v>
      </c>
      <c r="H42" s="7">
        <v>10</v>
      </c>
      <c r="I42" s="7">
        <v>16</v>
      </c>
      <c r="J42" s="7">
        <v>10</v>
      </c>
      <c r="K42" s="7">
        <v>42</v>
      </c>
      <c r="N42" t="str">
        <f t="shared" si="35"/>
        <v>Buffalo Bills</v>
      </c>
      <c r="O42" t="str">
        <f t="shared" si="36"/>
        <v>Denver Broncos</v>
      </c>
      <c r="P42">
        <f t="shared" si="10"/>
        <v>4</v>
      </c>
      <c r="Q42">
        <f t="shared" si="11"/>
        <v>10</v>
      </c>
      <c r="R42">
        <f t="shared" si="37"/>
        <v>0.37816126796291433</v>
      </c>
      <c r="S42">
        <f t="shared" si="38"/>
        <v>3.1287360440482921E-2</v>
      </c>
      <c r="T42">
        <f t="shared" si="12"/>
        <v>6.5257105766793236E-2</v>
      </c>
      <c r="U42">
        <f t="shared" si="39"/>
        <v>0.9340910416951782</v>
      </c>
      <c r="V42">
        <f t="shared" si="40"/>
        <v>6.5908958304821838E-2</v>
      </c>
      <c r="W42" s="32">
        <f t="shared" si="13"/>
        <v>3</v>
      </c>
      <c r="X42">
        <f t="shared" si="41"/>
        <v>0.9340910416951782</v>
      </c>
      <c r="Y42" s="35">
        <f t="shared" si="14"/>
        <v>1.7320508075688772</v>
      </c>
      <c r="Z42">
        <f t="shared" si="15"/>
        <v>-6.8181370455307602E-2</v>
      </c>
      <c r="AA42">
        <f t="shared" si="16"/>
        <v>-0.11809359775826832</v>
      </c>
      <c r="AC42">
        <f t="shared" si="17"/>
        <v>0.9340910416951782</v>
      </c>
      <c r="AD42">
        <f t="shared" si="18"/>
        <v>0.4340910416951782</v>
      </c>
      <c r="AE42">
        <f t="shared" si="42"/>
        <v>10</v>
      </c>
      <c r="AF42">
        <f t="shared" si="43"/>
        <v>10.579384315366321</v>
      </c>
      <c r="AG42">
        <f t="shared" si="44"/>
        <v>9.7303480079185558</v>
      </c>
    </row>
    <row r="43" spans="1:64">
      <c r="A43" s="7">
        <v>38</v>
      </c>
      <c r="B43" s="7">
        <v>3</v>
      </c>
      <c r="C43" s="8">
        <v>43002</v>
      </c>
      <c r="D43" s="8" t="s">
        <v>17</v>
      </c>
      <c r="E43" s="7">
        <v>6</v>
      </c>
      <c r="F43" s="7">
        <v>23</v>
      </c>
      <c r="G43" s="7" t="s">
        <v>10</v>
      </c>
      <c r="H43" s="7">
        <v>27</v>
      </c>
      <c r="I43" s="7">
        <v>17</v>
      </c>
      <c r="J43" s="7">
        <v>6</v>
      </c>
      <c r="K43" s="7">
        <v>40</v>
      </c>
      <c r="N43" t="str">
        <f t="shared" si="35"/>
        <v>Chicago Bears</v>
      </c>
      <c r="O43" t="str">
        <f t="shared" si="36"/>
        <v>Pittsburgh Steelers</v>
      </c>
      <c r="P43">
        <f t="shared" si="10"/>
        <v>6</v>
      </c>
      <c r="Q43">
        <f t="shared" si="11"/>
        <v>27</v>
      </c>
      <c r="R43">
        <f t="shared" si="37"/>
        <v>0.88263426317298299</v>
      </c>
      <c r="S43">
        <f t="shared" si="38"/>
        <v>3.0670382009949311</v>
      </c>
      <c r="T43">
        <f t="shared" si="12"/>
        <v>6.5257105766793236E-2</v>
      </c>
      <c r="U43">
        <f t="shared" si="39"/>
        <v>0.23609165551444314</v>
      </c>
      <c r="V43">
        <f t="shared" si="40"/>
        <v>0.76390834448555689</v>
      </c>
      <c r="W43" s="32">
        <f t="shared" si="13"/>
        <v>3</v>
      </c>
      <c r="X43">
        <f t="shared" si="41"/>
        <v>0.23609165551444314</v>
      </c>
      <c r="Y43" s="35">
        <f t="shared" si="14"/>
        <v>1.7320508075688772</v>
      </c>
      <c r="Z43">
        <f t="shared" si="15"/>
        <v>-1.4435351785290433</v>
      </c>
      <c r="AA43">
        <f t="shared" si="16"/>
        <v>-2.5002762717253129</v>
      </c>
      <c r="AC43">
        <f t="shared" si="17"/>
        <v>0.23609165551444314</v>
      </c>
      <c r="AD43">
        <f t="shared" si="18"/>
        <v>-0.26390834448555689</v>
      </c>
      <c r="AE43">
        <f t="shared" si="42"/>
        <v>6</v>
      </c>
      <c r="AF43">
        <f t="shared" si="43"/>
        <v>-4.7848766448855882</v>
      </c>
      <c r="AG43">
        <f t="shared" si="44"/>
        <v>-5.9156254964628685</v>
      </c>
    </row>
    <row r="44" spans="1:64">
      <c r="A44" s="7">
        <v>39</v>
      </c>
      <c r="B44" s="7">
        <v>3</v>
      </c>
      <c r="C44" s="8">
        <v>43002</v>
      </c>
      <c r="D44" s="8" t="s">
        <v>3</v>
      </c>
      <c r="E44" s="7">
        <v>21</v>
      </c>
      <c r="F44" s="7">
        <v>36</v>
      </c>
      <c r="G44" s="7" t="s">
        <v>15</v>
      </c>
      <c r="H44" s="7">
        <v>13</v>
      </c>
      <c r="I44" s="7">
        <v>33</v>
      </c>
      <c r="J44" s="7">
        <v>3</v>
      </c>
      <c r="K44" s="7">
        <v>69</v>
      </c>
      <c r="N44" t="str">
        <f t="shared" si="35"/>
        <v>New England Patriots</v>
      </c>
      <c r="O44" t="str">
        <f t="shared" si="36"/>
        <v>Houston Texans</v>
      </c>
      <c r="P44">
        <f t="shared" si="10"/>
        <v>21</v>
      </c>
      <c r="Q44">
        <f t="shared" si="11"/>
        <v>13</v>
      </c>
      <c r="R44">
        <f t="shared" si="37"/>
        <v>4.3939051647254477</v>
      </c>
      <c r="S44">
        <f t="shared" si="38"/>
        <v>0.10168989827868405</v>
      </c>
      <c r="T44">
        <f t="shared" si="12"/>
        <v>6.5257105766793236E-2</v>
      </c>
      <c r="U44">
        <f t="shared" si="39"/>
        <v>0.97770375041423729</v>
      </c>
      <c r="V44">
        <f t="shared" si="40"/>
        <v>2.229624958576279E-2</v>
      </c>
      <c r="W44" s="32">
        <f t="shared" si="13"/>
        <v>3</v>
      </c>
      <c r="X44">
        <f t="shared" si="41"/>
        <v>0.97770375041423729</v>
      </c>
      <c r="Y44" s="35">
        <f t="shared" si="14"/>
        <v>1.7320508075688772</v>
      </c>
      <c r="Z44">
        <f t="shared" si="15"/>
        <v>-2.2548568521811391E-2</v>
      </c>
      <c r="AA44">
        <f t="shared" si="16"/>
        <v>-3.905526631772558E-2</v>
      </c>
      <c r="AC44">
        <f t="shared" si="17"/>
        <v>0.97770375041423729</v>
      </c>
      <c r="AD44">
        <f t="shared" si="18"/>
        <v>0.47770375041423729</v>
      </c>
      <c r="AE44">
        <f t="shared" si="42"/>
        <v>3</v>
      </c>
      <c r="AF44">
        <f t="shared" si="43"/>
        <v>11.53938091595011</v>
      </c>
      <c r="AG44">
        <f t="shared" si="44"/>
        <v>10.707946697233186</v>
      </c>
    </row>
    <row r="45" spans="1:64">
      <c r="A45" s="7">
        <v>40</v>
      </c>
      <c r="B45" s="7">
        <v>3</v>
      </c>
      <c r="C45" s="8">
        <v>43002</v>
      </c>
      <c r="D45" s="8" t="s">
        <v>8</v>
      </c>
      <c r="E45" s="7">
        <v>11</v>
      </c>
      <c r="F45" s="7">
        <v>26</v>
      </c>
      <c r="G45" s="7" t="s">
        <v>16</v>
      </c>
      <c r="H45" s="7">
        <v>2</v>
      </c>
      <c r="I45" s="7">
        <v>30</v>
      </c>
      <c r="J45" s="7">
        <v>-4</v>
      </c>
      <c r="K45" s="7">
        <v>56</v>
      </c>
      <c r="N45" t="str">
        <f t="shared" si="35"/>
        <v>Atlanta Falcons</v>
      </c>
      <c r="O45" t="str">
        <f t="shared" si="36"/>
        <v>Detroit Lions</v>
      </c>
      <c r="P45">
        <f t="shared" si="10"/>
        <v>2</v>
      </c>
      <c r="Q45">
        <f t="shared" si="11"/>
        <v>11</v>
      </c>
      <c r="R45">
        <f t="shared" si="37"/>
        <v>1.6915382716803711</v>
      </c>
      <c r="S45">
        <f t="shared" si="38"/>
        <v>0.97714419469827773</v>
      </c>
      <c r="T45">
        <f t="shared" si="12"/>
        <v>6.5257105766793236E-2</v>
      </c>
      <c r="U45">
        <f t="shared" si="39"/>
        <v>0.64258749364695356</v>
      </c>
      <c r="V45">
        <f t="shared" si="40"/>
        <v>0.35741250635304633</v>
      </c>
      <c r="W45" s="32">
        <f t="shared" si="13"/>
        <v>3</v>
      </c>
      <c r="X45">
        <f t="shared" si="41"/>
        <v>0.35741250635304633</v>
      </c>
      <c r="Y45" s="35">
        <f t="shared" si="14"/>
        <v>1.7320508075688772</v>
      </c>
      <c r="Z45">
        <f t="shared" si="15"/>
        <v>-1.0288646842751739</v>
      </c>
      <c r="AA45">
        <f t="shared" si="16"/>
        <v>-1.7820459072779127</v>
      </c>
      <c r="AC45">
        <f t="shared" si="17"/>
        <v>0.64258749364695356</v>
      </c>
      <c r="AD45">
        <f t="shared" si="18"/>
        <v>0.14258749364695356</v>
      </c>
      <c r="AE45">
        <f t="shared" si="42"/>
        <v>-4</v>
      </c>
      <c r="AF45">
        <f t="shared" si="43"/>
        <v>4.1628506167355859</v>
      </c>
      <c r="AG45">
        <f t="shared" si="44"/>
        <v>3.1961634806921322</v>
      </c>
    </row>
    <row r="46" spans="1:64">
      <c r="A46" s="7">
        <v>41</v>
      </c>
      <c r="B46" s="7">
        <v>3</v>
      </c>
      <c r="C46" s="8">
        <v>43002</v>
      </c>
      <c r="D46" s="8" t="s">
        <v>28</v>
      </c>
      <c r="E46" s="7">
        <v>20</v>
      </c>
      <c r="F46" s="7">
        <v>34</v>
      </c>
      <c r="G46" s="7" t="s">
        <v>32</v>
      </c>
      <c r="H46" s="7">
        <v>30</v>
      </c>
      <c r="I46" s="7">
        <v>17</v>
      </c>
      <c r="J46" s="7">
        <v>17</v>
      </c>
      <c r="K46" s="7">
        <v>51</v>
      </c>
      <c r="N46" t="str">
        <f t="shared" si="35"/>
        <v>Minnesota Vikings</v>
      </c>
      <c r="O46" t="str">
        <f t="shared" si="36"/>
        <v>Tampa Bay Buccaneers</v>
      </c>
      <c r="P46">
        <f t="shared" si="10"/>
        <v>20</v>
      </c>
      <c r="Q46">
        <f t="shared" si="11"/>
        <v>30</v>
      </c>
      <c r="R46">
        <f t="shared" si="37"/>
        <v>4.8737803134930209</v>
      </c>
      <c r="S46">
        <f t="shared" si="38"/>
        <v>0.19804577724547967</v>
      </c>
      <c r="T46">
        <f t="shared" si="12"/>
        <v>6.5257105766793236E-2</v>
      </c>
      <c r="U46">
        <f t="shared" si="39"/>
        <v>0.96144781587726502</v>
      </c>
      <c r="V46">
        <f t="shared" si="40"/>
        <v>3.8552184122734902E-2</v>
      </c>
      <c r="W46" s="32">
        <f t="shared" si="13"/>
        <v>3</v>
      </c>
      <c r="X46">
        <f t="shared" si="41"/>
        <v>0.96144781587726502</v>
      </c>
      <c r="Y46" s="35">
        <f t="shared" si="14"/>
        <v>1.7320508075688772</v>
      </c>
      <c r="Z46">
        <f t="shared" si="15"/>
        <v>-3.9314989084761651E-2</v>
      </c>
      <c r="AA46">
        <f t="shared" si="16"/>
        <v>-6.8095558593823005E-2</v>
      </c>
      <c r="AC46">
        <f t="shared" si="17"/>
        <v>0.96144781587726502</v>
      </c>
      <c r="AD46">
        <f t="shared" si="18"/>
        <v>0.46144781587726502</v>
      </c>
      <c r="AE46">
        <f t="shared" si="42"/>
        <v>17</v>
      </c>
      <c r="AF46">
        <f t="shared" si="43"/>
        <v>11.181557649449212</v>
      </c>
      <c r="AG46">
        <f t="shared" si="44"/>
        <v>10.343562535742578</v>
      </c>
    </row>
    <row r="47" spans="1:64">
      <c r="A47" s="7">
        <v>42</v>
      </c>
      <c r="B47" s="7">
        <v>3</v>
      </c>
      <c r="C47" s="8">
        <v>43002</v>
      </c>
      <c r="D47" s="8" t="s">
        <v>21</v>
      </c>
      <c r="E47" s="7">
        <v>14</v>
      </c>
      <c r="F47" s="7">
        <v>31</v>
      </c>
      <c r="G47" s="7" t="s">
        <v>11</v>
      </c>
      <c r="H47" s="7">
        <v>8</v>
      </c>
      <c r="I47" s="7">
        <v>28</v>
      </c>
      <c r="J47" s="7">
        <v>3</v>
      </c>
      <c r="K47" s="7">
        <v>59</v>
      </c>
      <c r="N47" t="str">
        <f t="shared" si="35"/>
        <v>Indianapolis Colts</v>
      </c>
      <c r="O47" t="str">
        <f t="shared" si="36"/>
        <v>Cleveland Browns</v>
      </c>
      <c r="P47">
        <f t="shared" si="10"/>
        <v>14</v>
      </c>
      <c r="Q47">
        <f t="shared" si="11"/>
        <v>8</v>
      </c>
      <c r="R47">
        <f t="shared" si="37"/>
        <v>9.4495023813257029E-2</v>
      </c>
      <c r="S47">
        <f t="shared" si="38"/>
        <v>1.0000003544627882E-4</v>
      </c>
      <c r="T47">
        <f t="shared" si="12"/>
        <v>6.5257105766793236E-2</v>
      </c>
      <c r="U47">
        <f t="shared" si="39"/>
        <v>0.99937442162524304</v>
      </c>
      <c r="V47">
        <f t="shared" si="40"/>
        <v>6.2557837475681977E-4</v>
      </c>
      <c r="W47" s="32">
        <f t="shared" si="13"/>
        <v>3</v>
      </c>
      <c r="X47">
        <f t="shared" si="41"/>
        <v>0.99937442162524304</v>
      </c>
      <c r="Y47" s="35">
        <f t="shared" si="14"/>
        <v>1.7320508075688772</v>
      </c>
      <c r="Z47">
        <f t="shared" si="15"/>
        <v>-6.2577413055309769E-4</v>
      </c>
      <c r="AA47">
        <f t="shared" si="16"/>
        <v>-1.0838725881802049E-3</v>
      </c>
      <c r="AC47">
        <f t="shared" si="17"/>
        <v>0.99937442162524304</v>
      </c>
      <c r="AD47">
        <f t="shared" si="18"/>
        <v>0.49937442162524304</v>
      </c>
      <c r="AE47">
        <f t="shared" si="42"/>
        <v>3</v>
      </c>
      <c r="AF47">
        <f t="shared" si="43"/>
        <v>12.01639257851266</v>
      </c>
      <c r="AG47">
        <f t="shared" si="44"/>
        <v>11.193704642443992</v>
      </c>
    </row>
    <row r="48" spans="1:64">
      <c r="A48" s="7">
        <v>43</v>
      </c>
      <c r="B48" s="7">
        <v>3</v>
      </c>
      <c r="C48" s="8">
        <v>43002</v>
      </c>
      <c r="D48" s="8" t="s">
        <v>7</v>
      </c>
      <c r="E48" s="7">
        <v>31</v>
      </c>
      <c r="F48" s="7">
        <v>33</v>
      </c>
      <c r="G48" s="7" t="s">
        <v>23</v>
      </c>
      <c r="H48" s="7">
        <v>29</v>
      </c>
      <c r="I48" s="7">
        <v>27</v>
      </c>
      <c r="J48" s="7">
        <v>6</v>
      </c>
      <c r="K48" s="7">
        <v>60</v>
      </c>
      <c r="N48" t="str">
        <f t="shared" si="35"/>
        <v>Tennessee Titans</v>
      </c>
      <c r="O48" t="str">
        <f t="shared" si="36"/>
        <v>Seattle Seahawks</v>
      </c>
      <c r="P48">
        <f t="shared" si="10"/>
        <v>31</v>
      </c>
      <c r="Q48">
        <f t="shared" si="11"/>
        <v>29</v>
      </c>
      <c r="R48">
        <f t="shared" si="37"/>
        <v>0.68495912551156091</v>
      </c>
      <c r="S48">
        <f t="shared" si="38"/>
        <v>0.95667584833565045</v>
      </c>
      <c r="T48">
        <f t="shared" si="12"/>
        <v>6.5257105766793236E-2</v>
      </c>
      <c r="U48">
        <f t="shared" si="39"/>
        <v>0.43952177190253733</v>
      </c>
      <c r="V48">
        <f t="shared" si="40"/>
        <v>0.56047822809746262</v>
      </c>
      <c r="W48" s="32">
        <f t="shared" si="13"/>
        <v>3</v>
      </c>
      <c r="X48">
        <f t="shared" si="41"/>
        <v>0.43952177190253733</v>
      </c>
      <c r="Y48" s="35">
        <f t="shared" si="14"/>
        <v>1.7320508075688772</v>
      </c>
      <c r="Z48">
        <f t="shared" si="15"/>
        <v>-0.8220680251941338</v>
      </c>
      <c r="AA48">
        <f t="shared" si="16"/>
        <v>-1.4238635869140515</v>
      </c>
      <c r="AC48">
        <f t="shared" si="17"/>
        <v>0.43952177190253733</v>
      </c>
      <c r="AD48">
        <f t="shared" si="18"/>
        <v>-6.0478228097462672E-2</v>
      </c>
      <c r="AE48">
        <f t="shared" si="42"/>
        <v>6</v>
      </c>
      <c r="AF48">
        <f t="shared" si="43"/>
        <v>-0.30700251312841687</v>
      </c>
      <c r="AG48">
        <f t="shared" si="44"/>
        <v>-1.3556469721018125</v>
      </c>
    </row>
    <row r="49" spans="1:33">
      <c r="A49" s="7">
        <v>44</v>
      </c>
      <c r="B49" s="7">
        <v>3</v>
      </c>
      <c r="C49" s="8">
        <v>43002</v>
      </c>
      <c r="D49" s="8" t="s">
        <v>31</v>
      </c>
      <c r="E49" s="7">
        <v>17</v>
      </c>
      <c r="F49" s="7">
        <v>10</v>
      </c>
      <c r="G49" s="7" t="s">
        <v>2</v>
      </c>
      <c r="H49" s="7">
        <v>16</v>
      </c>
      <c r="I49" s="7">
        <v>24</v>
      </c>
      <c r="J49" s="7">
        <v>-14</v>
      </c>
      <c r="K49" s="7">
        <v>34</v>
      </c>
      <c r="N49" t="str">
        <f t="shared" si="35"/>
        <v>Kansas City Chiefs</v>
      </c>
      <c r="O49" t="str">
        <f t="shared" si="36"/>
        <v>Los Angeles Chargers</v>
      </c>
      <c r="P49">
        <f t="shared" si="10"/>
        <v>16</v>
      </c>
      <c r="Q49">
        <f t="shared" si="11"/>
        <v>17</v>
      </c>
      <c r="R49">
        <f t="shared" si="37"/>
        <v>0.22774310255410216</v>
      </c>
      <c r="S49">
        <f t="shared" si="38"/>
        <v>0.76268443494351945</v>
      </c>
      <c r="T49">
        <f t="shared" si="12"/>
        <v>6.5257105766793236E-2</v>
      </c>
      <c r="U49">
        <f t="shared" si="39"/>
        <v>0.27754520271780475</v>
      </c>
      <c r="V49">
        <f t="shared" si="40"/>
        <v>0.72245479728219519</v>
      </c>
      <c r="W49" s="32">
        <f t="shared" si="13"/>
        <v>3</v>
      </c>
      <c r="X49">
        <f t="shared" si="41"/>
        <v>0.72245479728219519</v>
      </c>
      <c r="Y49" s="35">
        <f t="shared" si="14"/>
        <v>1.7320508075688772</v>
      </c>
      <c r="Z49">
        <f t="shared" si="15"/>
        <v>-0.32510042526807903</v>
      </c>
      <c r="AA49">
        <f t="shared" si="16"/>
        <v>-0.56309045412656167</v>
      </c>
      <c r="AC49">
        <f t="shared" si="17"/>
        <v>0.27754520271780475</v>
      </c>
      <c r="AD49">
        <f t="shared" si="18"/>
        <v>-0.22245479728219525</v>
      </c>
      <c r="AE49">
        <f t="shared" si="42"/>
        <v>-14</v>
      </c>
      <c r="AF49">
        <f t="shared" si="43"/>
        <v>-3.8724071935218394</v>
      </c>
      <c r="AG49">
        <f t="shared" si="44"/>
        <v>-4.9864253939308565</v>
      </c>
    </row>
    <row r="50" spans="1:33">
      <c r="A50" s="7">
        <v>45</v>
      </c>
      <c r="B50" s="7">
        <v>3</v>
      </c>
      <c r="C50" s="8">
        <v>43002</v>
      </c>
      <c r="D50" s="8" t="s">
        <v>22</v>
      </c>
      <c r="E50" s="7">
        <v>12</v>
      </c>
      <c r="F50" s="7">
        <v>27</v>
      </c>
      <c r="G50" s="7" t="s">
        <v>13</v>
      </c>
      <c r="H50" s="7">
        <v>7</v>
      </c>
      <c r="I50" s="7">
        <v>24</v>
      </c>
      <c r="J50" s="7">
        <v>3</v>
      </c>
      <c r="K50" s="7">
        <v>51</v>
      </c>
      <c r="N50" t="str">
        <f t="shared" si="35"/>
        <v>Green Bay Packers</v>
      </c>
      <c r="O50" t="str">
        <f t="shared" si="36"/>
        <v>Cincinnati Bengals</v>
      </c>
      <c r="P50">
        <f t="shared" si="10"/>
        <v>12</v>
      </c>
      <c r="Q50">
        <f t="shared" si="11"/>
        <v>7</v>
      </c>
      <c r="R50">
        <f t="shared" si="37"/>
        <v>1.5225188098091109</v>
      </c>
      <c r="S50">
        <f t="shared" si="38"/>
        <v>0.16011036312481489</v>
      </c>
      <c r="T50">
        <f t="shared" si="12"/>
        <v>6.5257105766793236E-2</v>
      </c>
      <c r="U50">
        <f t="shared" si="39"/>
        <v>0.90839772296637511</v>
      </c>
      <c r="V50">
        <f t="shared" si="40"/>
        <v>9.1602277033624863E-2</v>
      </c>
      <c r="W50" s="32">
        <f t="shared" si="13"/>
        <v>3</v>
      </c>
      <c r="X50">
        <f t="shared" si="41"/>
        <v>0.90839772296637511</v>
      </c>
      <c r="Y50" s="35">
        <f t="shared" si="14"/>
        <v>1.7320508075688772</v>
      </c>
      <c r="Z50">
        <f t="shared" si="15"/>
        <v>-9.6072975395910615E-2</v>
      </c>
      <c r="AA50">
        <f t="shared" si="16"/>
        <v>-0.16640327462003185</v>
      </c>
      <c r="AC50">
        <f t="shared" si="17"/>
        <v>0.90839772296637511</v>
      </c>
      <c r="AD50">
        <f t="shared" si="18"/>
        <v>0.40839772296637511</v>
      </c>
      <c r="AE50">
        <f t="shared" si="42"/>
        <v>3</v>
      </c>
      <c r="AF50">
        <f t="shared" si="43"/>
        <v>10.013826720761157</v>
      </c>
      <c r="AG50">
        <f t="shared" si="44"/>
        <v>9.1544205901738209</v>
      </c>
    </row>
    <row r="51" spans="1:33">
      <c r="A51" s="7">
        <v>46</v>
      </c>
      <c r="B51" s="7">
        <v>3</v>
      </c>
      <c r="C51" s="8">
        <v>43002</v>
      </c>
      <c r="D51" s="8" t="s">
        <v>5</v>
      </c>
      <c r="E51" s="7">
        <v>32</v>
      </c>
      <c r="F51" s="7">
        <v>27</v>
      </c>
      <c r="G51" s="7" t="s">
        <v>6</v>
      </c>
      <c r="H51" s="7">
        <v>25</v>
      </c>
      <c r="I51" s="7">
        <v>10</v>
      </c>
      <c r="J51" s="7">
        <v>17</v>
      </c>
      <c r="K51" s="7">
        <v>37</v>
      </c>
      <c r="N51" t="str">
        <f t="shared" si="35"/>
        <v>Washington Redskins</v>
      </c>
      <c r="O51" t="str">
        <f t="shared" si="36"/>
        <v>Oakland Raiders</v>
      </c>
      <c r="P51">
        <f t="shared" si="10"/>
        <v>32</v>
      </c>
      <c r="Q51">
        <f t="shared" si="11"/>
        <v>25</v>
      </c>
      <c r="R51">
        <f t="shared" si="37"/>
        <v>0.74716466503315382</v>
      </c>
      <c r="S51">
        <f t="shared" si="38"/>
        <v>0.23509277338681389</v>
      </c>
      <c r="T51">
        <f t="shared" si="12"/>
        <v>6.5257105766793236E-2</v>
      </c>
      <c r="U51">
        <f t="shared" si="39"/>
        <v>0.77557087422654503</v>
      </c>
      <c r="V51">
        <f t="shared" si="40"/>
        <v>0.22442912577345492</v>
      </c>
      <c r="W51" s="32">
        <f t="shared" si="13"/>
        <v>3</v>
      </c>
      <c r="X51">
        <f t="shared" si="41"/>
        <v>0.77557087422654503</v>
      </c>
      <c r="Y51" s="35">
        <f t="shared" si="14"/>
        <v>1.7320508075688772</v>
      </c>
      <c r="Z51">
        <f t="shared" si="15"/>
        <v>-0.25415590888896583</v>
      </c>
      <c r="AA51">
        <f t="shared" si="16"/>
        <v>-0.44021094723953524</v>
      </c>
      <c r="AC51">
        <f t="shared" si="17"/>
        <v>0.77557087422654503</v>
      </c>
      <c r="AD51">
        <f t="shared" si="18"/>
        <v>0.27557087422654503</v>
      </c>
      <c r="AE51">
        <f t="shared" si="42"/>
        <v>17</v>
      </c>
      <c r="AF51">
        <f t="shared" si="43"/>
        <v>7.0900614467925198</v>
      </c>
      <c r="AG51">
        <f t="shared" si="44"/>
        <v>6.1770464016014772</v>
      </c>
    </row>
    <row r="52" spans="1:33">
      <c r="A52" s="7">
        <v>47</v>
      </c>
      <c r="B52" s="7">
        <v>3</v>
      </c>
      <c r="C52" s="8">
        <v>43003</v>
      </c>
      <c r="D52" s="8" t="s">
        <v>9</v>
      </c>
      <c r="E52" s="7">
        <v>1</v>
      </c>
      <c r="F52" s="7">
        <v>17</v>
      </c>
      <c r="G52" s="7" t="s">
        <v>26</v>
      </c>
      <c r="H52" s="7">
        <v>9</v>
      </c>
      <c r="I52" s="7">
        <v>28</v>
      </c>
      <c r="J52" s="7">
        <v>-11</v>
      </c>
      <c r="K52" s="7">
        <v>45</v>
      </c>
      <c r="N52" t="str">
        <f t="shared" si="35"/>
        <v>Dallas Cowboys</v>
      </c>
      <c r="O52" t="str">
        <f t="shared" si="36"/>
        <v>Arizona Cardinals</v>
      </c>
      <c r="P52">
        <f t="shared" si="10"/>
        <v>9</v>
      </c>
      <c r="Q52">
        <f t="shared" si="11"/>
        <v>1</v>
      </c>
      <c r="R52">
        <f t="shared" si="37"/>
        <v>0.29051070500530951</v>
      </c>
      <c r="S52">
        <f t="shared" si="38"/>
        <v>0.69680277795219536</v>
      </c>
      <c r="T52">
        <f t="shared" si="12"/>
        <v>6.5257105766793236E-2</v>
      </c>
      <c r="U52">
        <f t="shared" si="39"/>
        <v>0.33799900413642442</v>
      </c>
      <c r="V52">
        <f t="shared" si="40"/>
        <v>0.66200099586357553</v>
      </c>
      <c r="W52" s="32">
        <f t="shared" si="13"/>
        <v>3</v>
      </c>
      <c r="X52">
        <f t="shared" si="41"/>
        <v>0.66200099586357553</v>
      </c>
      <c r="Y52" s="35">
        <f t="shared" si="14"/>
        <v>1.7320508075688772</v>
      </c>
      <c r="Z52">
        <f t="shared" si="15"/>
        <v>-0.41248821872061753</v>
      </c>
      <c r="AA52">
        <f t="shared" si="16"/>
        <v>-0.71445055234769328</v>
      </c>
      <c r="AC52">
        <f t="shared" si="17"/>
        <v>0.33799900413642442</v>
      </c>
      <c r="AD52">
        <f t="shared" si="18"/>
        <v>-0.16200099586357558</v>
      </c>
      <c r="AE52">
        <f t="shared" si="42"/>
        <v>-11</v>
      </c>
      <c r="AF52">
        <f t="shared" si="43"/>
        <v>-2.5417069100771554</v>
      </c>
      <c r="AG52">
        <f t="shared" si="44"/>
        <v>-3.6313259569380198</v>
      </c>
    </row>
    <row r="53" spans="1:33">
      <c r="A53" s="7">
        <v>48</v>
      </c>
      <c r="B53" s="7">
        <v>4</v>
      </c>
      <c r="C53" s="8">
        <v>43006</v>
      </c>
      <c r="D53" s="8" t="s">
        <v>22</v>
      </c>
      <c r="E53" s="7">
        <v>12</v>
      </c>
      <c r="F53" s="7">
        <v>35</v>
      </c>
      <c r="G53" s="7" t="s">
        <v>17</v>
      </c>
      <c r="H53" s="7">
        <v>6</v>
      </c>
      <c r="I53" s="7">
        <v>14</v>
      </c>
      <c r="J53" s="7">
        <v>21</v>
      </c>
      <c r="K53" s="7">
        <v>49</v>
      </c>
      <c r="N53" t="str">
        <f t="shared" si="35"/>
        <v>Green Bay Packers</v>
      </c>
      <c r="O53" t="str">
        <f t="shared" si="36"/>
        <v>Chicago Bears</v>
      </c>
      <c r="P53">
        <f t="shared" si="10"/>
        <v>12</v>
      </c>
      <c r="Q53">
        <f t="shared" si="11"/>
        <v>6</v>
      </c>
      <c r="R53">
        <f t="shared" si="37"/>
        <v>1.5225188098091109</v>
      </c>
      <c r="S53">
        <f t="shared" si="38"/>
        <v>0.88263426317298299</v>
      </c>
      <c r="T53">
        <f t="shared" si="12"/>
        <v>6.5257105766793236E-2</v>
      </c>
      <c r="U53">
        <f t="shared" si="39"/>
        <v>0.6427175249010737</v>
      </c>
      <c r="V53">
        <f t="shared" si="40"/>
        <v>0.35728247509892613</v>
      </c>
      <c r="W53" s="32">
        <f t="shared" si="13"/>
        <v>4</v>
      </c>
      <c r="X53">
        <f t="shared" si="41"/>
        <v>0.6427175249010737</v>
      </c>
      <c r="Y53" s="35">
        <f t="shared" si="14"/>
        <v>2</v>
      </c>
      <c r="Z53">
        <f t="shared" si="15"/>
        <v>-0.44204995935400682</v>
      </c>
      <c r="AA53">
        <f t="shared" si="16"/>
        <v>-0.88409991870801363</v>
      </c>
      <c r="AC53">
        <f t="shared" si="17"/>
        <v>0.6427175249010737</v>
      </c>
      <c r="AD53">
        <f t="shared" si="18"/>
        <v>0.1427175249010737</v>
      </c>
      <c r="AE53">
        <f t="shared" si="42"/>
        <v>21</v>
      </c>
      <c r="AF53">
        <f t="shared" si="43"/>
        <v>4.1657128457874233</v>
      </c>
      <c r="AG53">
        <f t="shared" si="44"/>
        <v>3.1990781903566168</v>
      </c>
    </row>
    <row r="54" spans="1:33">
      <c r="A54" s="7">
        <v>49</v>
      </c>
      <c r="B54" s="7">
        <v>4</v>
      </c>
      <c r="C54" s="8">
        <v>43009</v>
      </c>
      <c r="D54" s="8" t="s">
        <v>33</v>
      </c>
      <c r="E54" s="7">
        <v>19</v>
      </c>
      <c r="F54" s="7">
        <v>0</v>
      </c>
      <c r="G54" s="7" t="s">
        <v>29</v>
      </c>
      <c r="H54" s="7">
        <v>22</v>
      </c>
      <c r="I54" s="7">
        <v>20</v>
      </c>
      <c r="J54" s="7">
        <v>-20</v>
      </c>
      <c r="K54" s="7">
        <v>20</v>
      </c>
      <c r="N54" t="str">
        <f t="shared" si="35"/>
        <v>New Orleans Saints</v>
      </c>
      <c r="O54" t="str">
        <f t="shared" si="36"/>
        <v>Miami Dolphins</v>
      </c>
      <c r="P54">
        <f t="shared" si="10"/>
        <v>22</v>
      </c>
      <c r="Q54">
        <f t="shared" si="11"/>
        <v>19</v>
      </c>
      <c r="R54">
        <f t="shared" si="37"/>
        <v>0.37213443363069171</v>
      </c>
      <c r="S54">
        <f t="shared" si="38"/>
        <v>10</v>
      </c>
      <c r="T54">
        <f t="shared" si="12"/>
        <v>6.5257105766793236E-2</v>
      </c>
      <c r="U54">
        <f t="shared" si="39"/>
        <v>4.190621169537289E-2</v>
      </c>
      <c r="V54">
        <f t="shared" si="40"/>
        <v>0.9580937883046271</v>
      </c>
      <c r="W54" s="32">
        <f t="shared" si="13"/>
        <v>4</v>
      </c>
      <c r="X54">
        <f t="shared" si="41"/>
        <v>0.9580937883046271</v>
      </c>
      <c r="Y54" s="35">
        <f t="shared" si="14"/>
        <v>2</v>
      </c>
      <c r="Z54">
        <f t="shared" si="15"/>
        <v>-4.2809605693965358E-2</v>
      </c>
      <c r="AA54">
        <f t="shared" si="16"/>
        <v>-8.5619211387930716E-2</v>
      </c>
      <c r="AC54">
        <f t="shared" si="17"/>
        <v>4.190621169537289E-2</v>
      </c>
      <c r="AD54">
        <f t="shared" si="18"/>
        <v>-0.4580937883046271</v>
      </c>
      <c r="AE54">
        <f t="shared" si="42"/>
        <v>-20</v>
      </c>
      <c r="AF54">
        <f t="shared" si="43"/>
        <v>-9.0592583887486136</v>
      </c>
      <c r="AG54">
        <f t="shared" si="44"/>
        <v>-10.268380483188638</v>
      </c>
    </row>
    <row r="55" spans="1:33">
      <c r="A55" s="7">
        <v>50</v>
      </c>
      <c r="B55" s="7">
        <v>4</v>
      </c>
      <c r="C55" s="8">
        <v>43009</v>
      </c>
      <c r="D55" s="8" t="s">
        <v>28</v>
      </c>
      <c r="E55" s="7">
        <v>20</v>
      </c>
      <c r="F55" s="7">
        <v>7</v>
      </c>
      <c r="G55" s="7" t="s">
        <v>8</v>
      </c>
      <c r="H55" s="7">
        <v>11</v>
      </c>
      <c r="I55" s="7">
        <v>14</v>
      </c>
      <c r="J55" s="7">
        <v>-7</v>
      </c>
      <c r="K55" s="7">
        <v>21</v>
      </c>
      <c r="N55" t="str">
        <f t="shared" si="35"/>
        <v>Detroit Lions</v>
      </c>
      <c r="O55" t="str">
        <f t="shared" si="36"/>
        <v>Minnesota Vikings</v>
      </c>
      <c r="P55">
        <f t="shared" si="10"/>
        <v>11</v>
      </c>
      <c r="Q55">
        <f t="shared" si="11"/>
        <v>20</v>
      </c>
      <c r="R55">
        <f t="shared" si="37"/>
        <v>4.8737803134930209</v>
      </c>
      <c r="S55">
        <f t="shared" si="38"/>
        <v>1.6915382716803711</v>
      </c>
      <c r="T55">
        <f t="shared" si="12"/>
        <v>6.5257105766793236E-2</v>
      </c>
      <c r="U55">
        <f t="shared" si="39"/>
        <v>0.74488817404020635</v>
      </c>
      <c r="V55">
        <f t="shared" si="40"/>
        <v>0.25511182595979365</v>
      </c>
      <c r="W55" s="32">
        <f t="shared" si="13"/>
        <v>4</v>
      </c>
      <c r="X55">
        <f t="shared" si="41"/>
        <v>0.25511182595979365</v>
      </c>
      <c r="Y55" s="35">
        <f t="shared" si="14"/>
        <v>2</v>
      </c>
      <c r="Z55">
        <f t="shared" si="15"/>
        <v>-1.3660532967756203</v>
      </c>
      <c r="AA55">
        <f t="shared" si="16"/>
        <v>-2.7321065935512405</v>
      </c>
      <c r="AC55">
        <f t="shared" si="17"/>
        <v>0.74488817404020635</v>
      </c>
      <c r="AD55">
        <f t="shared" si="18"/>
        <v>0.24488817404020635</v>
      </c>
      <c r="AE55">
        <f t="shared" si="42"/>
        <v>-7</v>
      </c>
      <c r="AF55">
        <f t="shared" si="43"/>
        <v>6.4146783132806906</v>
      </c>
      <c r="AG55">
        <f t="shared" si="44"/>
        <v>5.4892797306519547</v>
      </c>
    </row>
    <row r="56" spans="1:33">
      <c r="A56" s="7">
        <v>51</v>
      </c>
      <c r="B56" s="7">
        <v>4</v>
      </c>
      <c r="C56" s="8">
        <v>43009</v>
      </c>
      <c r="D56" s="8" t="s">
        <v>12</v>
      </c>
      <c r="E56" s="7">
        <v>3</v>
      </c>
      <c r="F56" s="7">
        <v>9</v>
      </c>
      <c r="G56" s="7" t="s">
        <v>10</v>
      </c>
      <c r="H56" s="7">
        <v>27</v>
      </c>
      <c r="I56" s="7">
        <v>26</v>
      </c>
      <c r="J56" s="7">
        <v>-17</v>
      </c>
      <c r="K56" s="7">
        <v>35</v>
      </c>
      <c r="N56" t="str">
        <f t="shared" si="35"/>
        <v>Pittsburgh Steelers</v>
      </c>
      <c r="O56" t="str">
        <f t="shared" si="36"/>
        <v>Baltimore Ravens</v>
      </c>
      <c r="P56">
        <f t="shared" si="10"/>
        <v>27</v>
      </c>
      <c r="Q56">
        <f t="shared" si="11"/>
        <v>3</v>
      </c>
      <c r="R56">
        <f t="shared" si="37"/>
        <v>0.36948185086901486</v>
      </c>
      <c r="S56">
        <f t="shared" si="38"/>
        <v>3.0670382009949311</v>
      </c>
      <c r="T56">
        <f t="shared" si="12"/>
        <v>6.5257105766793236E-2</v>
      </c>
      <c r="U56">
        <f t="shared" si="39"/>
        <v>0.1241480931156531</v>
      </c>
      <c r="V56">
        <f t="shared" si="40"/>
        <v>0.87585190688434689</v>
      </c>
      <c r="W56" s="32">
        <f t="shared" si="13"/>
        <v>4</v>
      </c>
      <c r="X56">
        <f t="shared" si="41"/>
        <v>0.87585190688434689</v>
      </c>
      <c r="Y56" s="35">
        <f t="shared" si="14"/>
        <v>2</v>
      </c>
      <c r="Z56">
        <f t="shared" si="15"/>
        <v>-0.13255825840543059</v>
      </c>
      <c r="AA56">
        <f t="shared" si="16"/>
        <v>-0.26511651681086118</v>
      </c>
      <c r="AC56">
        <f t="shared" si="17"/>
        <v>0.1241480931156531</v>
      </c>
      <c r="AD56">
        <f t="shared" si="18"/>
        <v>-0.37585190688434689</v>
      </c>
      <c r="AE56">
        <f t="shared" si="42"/>
        <v>-17</v>
      </c>
      <c r="AF56">
        <f t="shared" si="43"/>
        <v>-7.2489620575193277</v>
      </c>
      <c r="AG56">
        <f t="shared" si="44"/>
        <v>-8.4248913295764023</v>
      </c>
    </row>
    <row r="57" spans="1:33">
      <c r="A57" s="7">
        <v>52</v>
      </c>
      <c r="B57" s="7">
        <v>4</v>
      </c>
      <c r="C57" s="8">
        <v>43009</v>
      </c>
      <c r="D57" s="8" t="s">
        <v>3</v>
      </c>
      <c r="E57" s="7">
        <v>21</v>
      </c>
      <c r="F57" s="7">
        <v>30</v>
      </c>
      <c r="G57" s="7" t="s">
        <v>24</v>
      </c>
      <c r="H57" s="7">
        <v>5</v>
      </c>
      <c r="I57" s="7">
        <v>33</v>
      </c>
      <c r="J57" s="7">
        <v>-3</v>
      </c>
      <c r="K57" s="7">
        <v>63</v>
      </c>
      <c r="N57" t="str">
        <f t="shared" si="35"/>
        <v>Carolina Panthers</v>
      </c>
      <c r="O57" t="str">
        <f t="shared" si="36"/>
        <v>New England Patriots</v>
      </c>
      <c r="P57">
        <f t="shared" si="10"/>
        <v>5</v>
      </c>
      <c r="Q57">
        <f t="shared" si="11"/>
        <v>21</v>
      </c>
      <c r="R57">
        <f t="shared" si="37"/>
        <v>4.3939051647254477</v>
      </c>
      <c r="S57">
        <f t="shared" si="38"/>
        <v>3.3386644392024674</v>
      </c>
      <c r="T57">
        <f t="shared" si="12"/>
        <v>6.5257105766793236E-2</v>
      </c>
      <c r="U57">
        <f t="shared" si="39"/>
        <v>0.57184680251336606</v>
      </c>
      <c r="V57">
        <f t="shared" si="40"/>
        <v>0.42815319748663389</v>
      </c>
      <c r="W57" s="32">
        <f t="shared" si="13"/>
        <v>4</v>
      </c>
      <c r="X57">
        <f t="shared" si="41"/>
        <v>0.42815319748663389</v>
      </c>
      <c r="Y57" s="35">
        <f t="shared" si="14"/>
        <v>2</v>
      </c>
      <c r="Z57">
        <f t="shared" si="15"/>
        <v>-0.84827420939200004</v>
      </c>
      <c r="AA57">
        <f t="shared" si="16"/>
        <v>-1.6965484187840001</v>
      </c>
      <c r="AC57">
        <f t="shared" si="17"/>
        <v>0.57184680251336606</v>
      </c>
      <c r="AD57">
        <f t="shared" si="18"/>
        <v>7.1846802513366059E-2</v>
      </c>
      <c r="AE57">
        <f t="shared" si="42"/>
        <v>-3</v>
      </c>
      <c r="AF57">
        <f t="shared" si="43"/>
        <v>2.6057168131772137</v>
      </c>
      <c r="AG57">
        <f t="shared" si="44"/>
        <v>1.6104787350165091</v>
      </c>
    </row>
    <row r="58" spans="1:33">
      <c r="A58" s="7">
        <v>53</v>
      </c>
      <c r="B58" s="7">
        <v>4</v>
      </c>
      <c r="C58" s="8">
        <v>43009</v>
      </c>
      <c r="D58" s="8" t="s">
        <v>19</v>
      </c>
      <c r="E58" s="7">
        <v>24</v>
      </c>
      <c r="F58" s="7">
        <v>23</v>
      </c>
      <c r="G58" s="7" t="s">
        <v>14</v>
      </c>
      <c r="H58" s="7">
        <v>15</v>
      </c>
      <c r="I58" s="7">
        <v>20</v>
      </c>
      <c r="J58" s="7">
        <v>3</v>
      </c>
      <c r="K58" s="7">
        <v>43</v>
      </c>
      <c r="N58" t="str">
        <f t="shared" si="35"/>
        <v>New York Jets</v>
      </c>
      <c r="O58" t="str">
        <f t="shared" si="36"/>
        <v>Jacksonville Jaguars</v>
      </c>
      <c r="P58">
        <f t="shared" si="10"/>
        <v>24</v>
      </c>
      <c r="Q58">
        <f t="shared" si="11"/>
        <v>15</v>
      </c>
      <c r="R58">
        <f t="shared" si="37"/>
        <v>0.21620555620500215</v>
      </c>
      <c r="S58">
        <f t="shared" si="38"/>
        <v>1.0950531801751928</v>
      </c>
      <c r="T58">
        <f t="shared" si="12"/>
        <v>6.5257105766793236E-2</v>
      </c>
      <c r="U58">
        <f t="shared" si="39"/>
        <v>0.20447469862227707</v>
      </c>
      <c r="V58">
        <f t="shared" si="40"/>
        <v>0.79552530137772282</v>
      </c>
      <c r="W58" s="32">
        <f t="shared" si="13"/>
        <v>4</v>
      </c>
      <c r="X58">
        <f t="shared" si="41"/>
        <v>0.20447469862227707</v>
      </c>
      <c r="Y58" s="35">
        <f t="shared" si="14"/>
        <v>2</v>
      </c>
      <c r="Z58">
        <f t="shared" si="15"/>
        <v>-1.5873110342720664</v>
      </c>
      <c r="AA58">
        <f t="shared" si="16"/>
        <v>-3.1746220685441329</v>
      </c>
      <c r="AC58">
        <f t="shared" si="17"/>
        <v>0.20447469862227707</v>
      </c>
      <c r="AD58">
        <f t="shared" si="18"/>
        <v>-0.29552530137772293</v>
      </c>
      <c r="AE58">
        <f t="shared" si="42"/>
        <v>3</v>
      </c>
      <c r="AF58">
        <f t="shared" si="43"/>
        <v>-5.4808245011126315</v>
      </c>
      <c r="AG58">
        <f t="shared" si="44"/>
        <v>-6.6243339561231913</v>
      </c>
    </row>
    <row r="59" spans="1:33">
      <c r="A59" s="7">
        <v>54</v>
      </c>
      <c r="B59" s="7">
        <v>4</v>
      </c>
      <c r="C59" s="8">
        <v>43009</v>
      </c>
      <c r="D59" s="8" t="s">
        <v>26</v>
      </c>
      <c r="E59" s="7">
        <v>9</v>
      </c>
      <c r="F59" s="7">
        <v>30</v>
      </c>
      <c r="G59" s="7" t="s">
        <v>20</v>
      </c>
      <c r="H59" s="7">
        <v>18</v>
      </c>
      <c r="I59" s="7">
        <v>35</v>
      </c>
      <c r="J59" s="7">
        <v>-5</v>
      </c>
      <c r="K59" s="7">
        <v>65</v>
      </c>
      <c r="N59" t="str">
        <f t="shared" si="35"/>
        <v>Los Angeles Rams</v>
      </c>
      <c r="O59" t="str">
        <f t="shared" si="36"/>
        <v>Dallas Cowboys</v>
      </c>
      <c r="P59">
        <f t="shared" si="10"/>
        <v>18</v>
      </c>
      <c r="Q59">
        <f t="shared" si="11"/>
        <v>9</v>
      </c>
      <c r="R59">
        <f t="shared" si="37"/>
        <v>0.69680277795219536</v>
      </c>
      <c r="S59">
        <f t="shared" si="38"/>
        <v>1.7443935891059372</v>
      </c>
      <c r="T59">
        <f t="shared" si="12"/>
        <v>6.5257105766793236E-2</v>
      </c>
      <c r="U59">
        <f t="shared" si="39"/>
        <v>0.30403911023335317</v>
      </c>
      <c r="V59">
        <f t="shared" si="40"/>
        <v>0.69596088976664672</v>
      </c>
      <c r="W59" s="32">
        <f t="shared" si="13"/>
        <v>4</v>
      </c>
      <c r="X59">
        <f t="shared" si="41"/>
        <v>0.69596088976664672</v>
      </c>
      <c r="Y59" s="35">
        <f t="shared" si="14"/>
        <v>2</v>
      </c>
      <c r="Z59">
        <f t="shared" si="15"/>
        <v>-0.36246181309060888</v>
      </c>
      <c r="AA59">
        <f t="shared" si="16"/>
        <v>-0.72492362618121775</v>
      </c>
      <c r="AC59">
        <f t="shared" si="17"/>
        <v>0.30403911023335317</v>
      </c>
      <c r="AD59">
        <f t="shared" si="18"/>
        <v>-0.19596088976664683</v>
      </c>
      <c r="AE59">
        <f t="shared" si="42"/>
        <v>-5</v>
      </c>
      <c r="AF59">
        <f t="shared" si="43"/>
        <v>-3.289227154993462</v>
      </c>
      <c r="AG59">
        <f t="shared" si="44"/>
        <v>-4.3925524146379074</v>
      </c>
    </row>
    <row r="60" spans="1:33">
      <c r="A60" s="7">
        <v>55</v>
      </c>
      <c r="B60" s="7">
        <v>4</v>
      </c>
      <c r="C60" s="8">
        <v>43009</v>
      </c>
      <c r="D60" s="8" t="s">
        <v>15</v>
      </c>
      <c r="E60" s="7">
        <v>13</v>
      </c>
      <c r="F60" s="7">
        <v>57</v>
      </c>
      <c r="G60" s="7" t="s">
        <v>7</v>
      </c>
      <c r="H60" s="7">
        <v>31</v>
      </c>
      <c r="I60" s="7">
        <v>14</v>
      </c>
      <c r="J60" s="7">
        <v>43</v>
      </c>
      <c r="K60" s="7">
        <v>71</v>
      </c>
      <c r="N60" t="str">
        <f t="shared" si="35"/>
        <v>Houston Texans</v>
      </c>
      <c r="O60" t="str">
        <f t="shared" si="36"/>
        <v>Tennessee Titans</v>
      </c>
      <c r="P60">
        <f t="shared" si="10"/>
        <v>13</v>
      </c>
      <c r="Q60">
        <f t="shared" si="11"/>
        <v>31</v>
      </c>
      <c r="R60">
        <f t="shared" si="37"/>
        <v>0.10168989827868405</v>
      </c>
      <c r="S60">
        <f t="shared" si="38"/>
        <v>0.68495912551156091</v>
      </c>
      <c r="T60">
        <f t="shared" si="12"/>
        <v>6.5257105766793236E-2</v>
      </c>
      <c r="U60">
        <f t="shared" si="39"/>
        <v>0.19596877901592749</v>
      </c>
      <c r="V60">
        <f t="shared" si="40"/>
        <v>0.80403122098407254</v>
      </c>
      <c r="W60" s="32">
        <f t="shared" si="13"/>
        <v>4</v>
      </c>
      <c r="X60">
        <f t="shared" si="41"/>
        <v>0.19596877901592749</v>
      </c>
      <c r="Y60" s="35">
        <f t="shared" si="14"/>
        <v>2</v>
      </c>
      <c r="Z60">
        <f t="shared" si="15"/>
        <v>-1.6297999231748002</v>
      </c>
      <c r="AA60">
        <f t="shared" si="16"/>
        <v>-3.2595998463496003</v>
      </c>
      <c r="AC60">
        <f t="shared" si="17"/>
        <v>0.19596877901592749</v>
      </c>
      <c r="AD60">
        <f t="shared" si="18"/>
        <v>-0.30403122098407254</v>
      </c>
      <c r="AE60">
        <f t="shared" si="42"/>
        <v>43</v>
      </c>
      <c r="AF60">
        <f t="shared" si="43"/>
        <v>-5.6680555662486096</v>
      </c>
      <c r="AG60">
        <f t="shared" si="44"/>
        <v>-6.8149980103131833</v>
      </c>
    </row>
    <row r="61" spans="1:33">
      <c r="A61" s="7">
        <v>56</v>
      </c>
      <c r="B61" s="7">
        <v>4</v>
      </c>
      <c r="C61" s="8">
        <v>43009</v>
      </c>
      <c r="D61" s="8" t="s">
        <v>11</v>
      </c>
      <c r="E61" s="7">
        <v>8</v>
      </c>
      <c r="F61" s="7">
        <v>7</v>
      </c>
      <c r="G61" s="7" t="s">
        <v>13</v>
      </c>
      <c r="H61" s="7">
        <v>7</v>
      </c>
      <c r="I61" s="7">
        <v>31</v>
      </c>
      <c r="J61" s="7">
        <v>-24</v>
      </c>
      <c r="K61" s="7">
        <v>38</v>
      </c>
      <c r="N61" t="str">
        <f t="shared" si="35"/>
        <v>Cincinnati Bengals</v>
      </c>
      <c r="O61" t="str">
        <f t="shared" si="36"/>
        <v>Cleveland Browns</v>
      </c>
      <c r="P61">
        <f t="shared" si="10"/>
        <v>7</v>
      </c>
      <c r="Q61">
        <f t="shared" si="11"/>
        <v>8</v>
      </c>
      <c r="R61">
        <f t="shared" si="37"/>
        <v>1.0000003544627882E-4</v>
      </c>
      <c r="S61">
        <f t="shared" si="38"/>
        <v>0.16011036312481489</v>
      </c>
      <c r="T61">
        <f t="shared" si="12"/>
        <v>6.5257105766793236E-2</v>
      </c>
      <c r="U61">
        <f t="shared" si="39"/>
        <v>0.28987377253693541</v>
      </c>
      <c r="V61">
        <f t="shared" si="40"/>
        <v>0.71012622746306464</v>
      </c>
      <c r="W61" s="32">
        <f t="shared" si="13"/>
        <v>4</v>
      </c>
      <c r="X61">
        <f t="shared" si="41"/>
        <v>0.71012622746306464</v>
      </c>
      <c r="Y61" s="35">
        <f t="shared" si="14"/>
        <v>2</v>
      </c>
      <c r="Z61">
        <f t="shared" si="15"/>
        <v>-0.34231253958943852</v>
      </c>
      <c r="AA61">
        <f t="shared" si="16"/>
        <v>-0.68462507917887705</v>
      </c>
      <c r="AC61">
        <f t="shared" si="17"/>
        <v>0.28987377253693541</v>
      </c>
      <c r="AD61">
        <f t="shared" si="18"/>
        <v>-0.21012622746306459</v>
      </c>
      <c r="AE61">
        <f t="shared" si="42"/>
        <v>-24</v>
      </c>
      <c r="AF61">
        <f t="shared" si="43"/>
        <v>-3.601032507930408</v>
      </c>
      <c r="AG61">
        <f t="shared" si="44"/>
        <v>-4.7100748977040752</v>
      </c>
    </row>
    <row r="62" spans="1:33">
      <c r="A62" s="7">
        <v>57</v>
      </c>
      <c r="B62" s="7">
        <v>4</v>
      </c>
      <c r="C62" s="8">
        <v>43009</v>
      </c>
      <c r="D62" s="8" t="s">
        <v>16</v>
      </c>
      <c r="E62" s="7">
        <v>2</v>
      </c>
      <c r="F62" s="7">
        <v>17</v>
      </c>
      <c r="G62" s="7" t="s">
        <v>18</v>
      </c>
      <c r="H62" s="7">
        <v>4</v>
      </c>
      <c r="I62" s="7">
        <v>23</v>
      </c>
      <c r="J62" s="7">
        <v>-6</v>
      </c>
      <c r="K62" s="7">
        <v>40</v>
      </c>
      <c r="N62" t="str">
        <f t="shared" si="35"/>
        <v>Buffalo Bills</v>
      </c>
      <c r="O62" t="str">
        <f t="shared" si="36"/>
        <v>Atlanta Falcons</v>
      </c>
      <c r="P62">
        <f t="shared" si="10"/>
        <v>4</v>
      </c>
      <c r="Q62">
        <f t="shared" si="11"/>
        <v>2</v>
      </c>
      <c r="R62">
        <f t="shared" si="37"/>
        <v>0.97714419469827773</v>
      </c>
      <c r="S62">
        <f t="shared" si="38"/>
        <v>0.37816126796291433</v>
      </c>
      <c r="T62">
        <f t="shared" si="12"/>
        <v>6.5257105766793236E-2</v>
      </c>
      <c r="U62">
        <f t="shared" si="39"/>
        <v>0.73379471178000066</v>
      </c>
      <c r="V62">
        <f t="shared" si="40"/>
        <v>0.26620528821999934</v>
      </c>
      <c r="W62" s="32">
        <f t="shared" si="13"/>
        <v>4</v>
      </c>
      <c r="X62">
        <f t="shared" si="41"/>
        <v>0.26620528821999934</v>
      </c>
      <c r="Y62" s="35">
        <f t="shared" si="14"/>
        <v>2</v>
      </c>
      <c r="Z62">
        <f t="shared" si="15"/>
        <v>-1.3234875076286643</v>
      </c>
      <c r="AA62">
        <f t="shared" si="16"/>
        <v>-2.6469750152573286</v>
      </c>
      <c r="AC62">
        <f t="shared" si="17"/>
        <v>0.73379471178000066</v>
      </c>
      <c r="AD62">
        <f t="shared" si="18"/>
        <v>0.23379471178000066</v>
      </c>
      <c r="AE62">
        <f t="shared" si="42"/>
        <v>-6</v>
      </c>
      <c r="AF62">
        <f t="shared" si="43"/>
        <v>6.1704906356222278</v>
      </c>
      <c r="AG62">
        <f t="shared" si="44"/>
        <v>5.2406147317545333</v>
      </c>
    </row>
    <row r="63" spans="1:33">
      <c r="A63" s="7">
        <v>58</v>
      </c>
      <c r="B63" s="7">
        <v>4</v>
      </c>
      <c r="C63" s="8">
        <v>43009</v>
      </c>
      <c r="D63" s="8" t="s">
        <v>32</v>
      </c>
      <c r="E63" s="7">
        <v>30</v>
      </c>
      <c r="F63" s="7">
        <v>25</v>
      </c>
      <c r="G63" s="7" t="s">
        <v>27</v>
      </c>
      <c r="H63" s="7">
        <v>23</v>
      </c>
      <c r="I63" s="7">
        <v>23</v>
      </c>
      <c r="J63" s="7">
        <v>2</v>
      </c>
      <c r="K63" s="7">
        <v>48</v>
      </c>
      <c r="N63" t="str">
        <f t="shared" si="35"/>
        <v>Tampa Bay Buccaneers</v>
      </c>
      <c r="O63" t="str">
        <f t="shared" si="36"/>
        <v>New York Giants</v>
      </c>
      <c r="P63">
        <f t="shared" si="10"/>
        <v>30</v>
      </c>
      <c r="Q63">
        <f t="shared" si="11"/>
        <v>23</v>
      </c>
      <c r="R63">
        <f t="shared" si="37"/>
        <v>0.19804577724547967</v>
      </c>
      <c r="S63">
        <f t="shared" si="38"/>
        <v>3.4954076110988878E-2</v>
      </c>
      <c r="T63">
        <f t="shared" si="12"/>
        <v>6.5257105766793236E-2</v>
      </c>
      <c r="U63">
        <f t="shared" si="39"/>
        <v>0.88280549693211585</v>
      </c>
      <c r="V63">
        <f t="shared" si="40"/>
        <v>0.11719450306788408</v>
      </c>
      <c r="W63" s="32">
        <f t="shared" si="13"/>
        <v>4</v>
      </c>
      <c r="X63">
        <f t="shared" si="41"/>
        <v>0.88280549693211585</v>
      </c>
      <c r="Y63" s="35">
        <f t="shared" si="14"/>
        <v>2</v>
      </c>
      <c r="Z63">
        <f t="shared" si="15"/>
        <v>-0.12465037791740569</v>
      </c>
      <c r="AA63">
        <f t="shared" si="16"/>
        <v>-0.24930075583481137</v>
      </c>
      <c r="AC63">
        <f t="shared" si="17"/>
        <v>0.88280549693211585</v>
      </c>
      <c r="AD63">
        <f t="shared" si="18"/>
        <v>0.38280549693211585</v>
      </c>
      <c r="AE63">
        <f t="shared" si="42"/>
        <v>2</v>
      </c>
      <c r="AF63">
        <f t="shared" si="43"/>
        <v>9.4504943638437258</v>
      </c>
      <c r="AG63">
        <f t="shared" si="44"/>
        <v>8.5807592111271642</v>
      </c>
    </row>
    <row r="64" spans="1:33">
      <c r="A64" s="7">
        <v>59</v>
      </c>
      <c r="B64" s="7">
        <v>4</v>
      </c>
      <c r="C64" s="8">
        <v>43009</v>
      </c>
      <c r="D64" s="8" t="s">
        <v>9</v>
      </c>
      <c r="E64" s="7">
        <v>1</v>
      </c>
      <c r="F64" s="7">
        <v>18</v>
      </c>
      <c r="G64" s="7" t="s">
        <v>25</v>
      </c>
      <c r="H64" s="7">
        <v>28</v>
      </c>
      <c r="I64" s="7">
        <v>15</v>
      </c>
      <c r="J64" s="7">
        <v>3</v>
      </c>
      <c r="K64" s="7">
        <v>33</v>
      </c>
      <c r="N64" t="str">
        <f t="shared" si="35"/>
        <v>Arizona Cardinals</v>
      </c>
      <c r="O64" t="str">
        <f t="shared" si="36"/>
        <v>San Francisco 49ers</v>
      </c>
      <c r="P64">
        <f t="shared" si="10"/>
        <v>1</v>
      </c>
      <c r="Q64">
        <f t="shared" si="11"/>
        <v>28</v>
      </c>
      <c r="R64">
        <f t="shared" si="37"/>
        <v>0.29051070500530951</v>
      </c>
      <c r="S64">
        <f t="shared" si="38"/>
        <v>1.0000000000000033E-4</v>
      </c>
      <c r="T64">
        <f t="shared" si="12"/>
        <v>6.5257105766793236E-2</v>
      </c>
      <c r="U64">
        <f t="shared" si="39"/>
        <v>0.99971899678202691</v>
      </c>
      <c r="V64">
        <f t="shared" si="40"/>
        <v>2.8100321797309226E-4</v>
      </c>
      <c r="W64" s="32">
        <f t="shared" si="13"/>
        <v>4</v>
      </c>
      <c r="X64">
        <f t="shared" si="41"/>
        <v>0.99971899678202691</v>
      </c>
      <c r="Y64" s="35">
        <f t="shared" si="14"/>
        <v>2</v>
      </c>
      <c r="Z64">
        <f t="shared" si="15"/>
        <v>-2.810427067751684E-4</v>
      </c>
      <c r="AA64">
        <f t="shared" si="16"/>
        <v>-5.6208541355033681E-4</v>
      </c>
      <c r="AC64">
        <f t="shared" si="17"/>
        <v>0.99971899678202691</v>
      </c>
      <c r="AD64">
        <f t="shared" si="18"/>
        <v>0.49971899678202691</v>
      </c>
      <c r="AE64">
        <f t="shared" si="42"/>
        <v>3</v>
      </c>
      <c r="AF64">
        <f t="shared" si="43"/>
        <v>12.023977316743183</v>
      </c>
      <c r="AG64">
        <f t="shared" si="44"/>
        <v>11.201428451203778</v>
      </c>
    </row>
    <row r="65" spans="1:33">
      <c r="A65" s="7">
        <v>60</v>
      </c>
      <c r="B65" s="7">
        <v>4</v>
      </c>
      <c r="C65" s="8">
        <v>43009</v>
      </c>
      <c r="D65" s="8" t="s">
        <v>31</v>
      </c>
      <c r="E65" s="7">
        <v>17</v>
      </c>
      <c r="F65" s="7">
        <v>24</v>
      </c>
      <c r="G65" s="7" t="s">
        <v>4</v>
      </c>
      <c r="H65" s="7">
        <v>26</v>
      </c>
      <c r="I65" s="7">
        <v>26</v>
      </c>
      <c r="J65" s="7">
        <v>-2</v>
      </c>
      <c r="K65" s="7">
        <v>50</v>
      </c>
      <c r="N65" t="str">
        <f t="shared" si="35"/>
        <v>Philadelphia Eagles</v>
      </c>
      <c r="O65" t="str">
        <f t="shared" si="36"/>
        <v>Los Angeles Chargers</v>
      </c>
      <c r="P65">
        <f t="shared" si="10"/>
        <v>26</v>
      </c>
      <c r="Q65">
        <f t="shared" si="11"/>
        <v>17</v>
      </c>
      <c r="R65">
        <f t="shared" si="37"/>
        <v>0.22774310255410216</v>
      </c>
      <c r="S65">
        <f t="shared" si="38"/>
        <v>7.5127675302060606</v>
      </c>
      <c r="T65">
        <f t="shared" si="12"/>
        <v>6.5257105766793236E-2</v>
      </c>
      <c r="U65">
        <f t="shared" si="39"/>
        <v>3.7536372863713738E-2</v>
      </c>
      <c r="V65">
        <f t="shared" si="40"/>
        <v>0.96246362713628619</v>
      </c>
      <c r="W65" s="32">
        <f t="shared" si="13"/>
        <v>4</v>
      </c>
      <c r="X65">
        <f t="shared" si="41"/>
        <v>0.96246362713628619</v>
      </c>
      <c r="Y65" s="35">
        <f t="shared" si="14"/>
        <v>2</v>
      </c>
      <c r="Z65">
        <f t="shared" si="15"/>
        <v>-3.8259003522531448E-2</v>
      </c>
      <c r="AA65">
        <f t="shared" si="16"/>
        <v>-7.6518007045062897E-2</v>
      </c>
      <c r="AC65">
        <f t="shared" si="17"/>
        <v>3.7536372863713738E-2</v>
      </c>
      <c r="AD65">
        <f t="shared" si="18"/>
        <v>-0.46246362713628625</v>
      </c>
      <c r="AE65">
        <f t="shared" si="42"/>
        <v>-2</v>
      </c>
      <c r="AF65">
        <f t="shared" si="43"/>
        <v>-9.1554466454908177</v>
      </c>
      <c r="AG65">
        <f t="shared" si="44"/>
        <v>-10.366332406832383</v>
      </c>
    </row>
    <row r="66" spans="1:33">
      <c r="A66" s="7">
        <v>61</v>
      </c>
      <c r="B66" s="7">
        <v>4</v>
      </c>
      <c r="C66" s="8">
        <v>43009</v>
      </c>
      <c r="D66" s="8" t="s">
        <v>30</v>
      </c>
      <c r="E66" s="7">
        <v>10</v>
      </c>
      <c r="F66" s="7">
        <v>16</v>
      </c>
      <c r="G66" s="7" t="s">
        <v>6</v>
      </c>
      <c r="H66" s="7">
        <v>25</v>
      </c>
      <c r="I66" s="7">
        <v>10</v>
      </c>
      <c r="J66" s="7">
        <v>6</v>
      </c>
      <c r="K66" s="7">
        <v>26</v>
      </c>
      <c r="N66" t="str">
        <f t="shared" si="35"/>
        <v>Denver Broncos</v>
      </c>
      <c r="O66" t="str">
        <f t="shared" si="36"/>
        <v>Oakland Raiders</v>
      </c>
      <c r="P66">
        <f t="shared" si="10"/>
        <v>10</v>
      </c>
      <c r="Q66">
        <f t="shared" si="11"/>
        <v>25</v>
      </c>
      <c r="R66">
        <f t="shared" si="37"/>
        <v>3.1287360440482921E-2</v>
      </c>
      <c r="S66">
        <f t="shared" si="38"/>
        <v>0.23509277338681389</v>
      </c>
      <c r="T66">
        <f t="shared" si="12"/>
        <v>6.5257105766793236E-2</v>
      </c>
      <c r="U66">
        <f t="shared" si="39"/>
        <v>0.29111467193926266</v>
      </c>
      <c r="V66">
        <f t="shared" si="40"/>
        <v>0.70888532806073745</v>
      </c>
      <c r="W66" s="32">
        <f t="shared" si="13"/>
        <v>4</v>
      </c>
      <c r="X66">
        <f t="shared" si="41"/>
        <v>0.29111467193926266</v>
      </c>
      <c r="Y66" s="35">
        <f t="shared" si="14"/>
        <v>2</v>
      </c>
      <c r="Z66">
        <f t="shared" si="15"/>
        <v>-1.2340380277855933</v>
      </c>
      <c r="AA66">
        <f t="shared" si="16"/>
        <v>-2.4680760555711867</v>
      </c>
      <c r="AC66">
        <f t="shared" si="17"/>
        <v>0.29111467193926266</v>
      </c>
      <c r="AD66">
        <f t="shared" si="18"/>
        <v>-0.20888532806073734</v>
      </c>
      <c r="AE66">
        <f t="shared" si="42"/>
        <v>6</v>
      </c>
      <c r="AF66">
        <f t="shared" si="43"/>
        <v>-3.5737180107829278</v>
      </c>
      <c r="AG66">
        <f t="shared" si="44"/>
        <v>-4.6822595735722743</v>
      </c>
    </row>
    <row r="67" spans="1:33">
      <c r="A67" s="7">
        <v>62</v>
      </c>
      <c r="B67" s="7">
        <v>4</v>
      </c>
      <c r="C67" s="8">
        <v>43009</v>
      </c>
      <c r="D67" s="8" t="s">
        <v>23</v>
      </c>
      <c r="E67" s="7">
        <v>29</v>
      </c>
      <c r="F67" s="7">
        <v>46</v>
      </c>
      <c r="G67" s="7" t="s">
        <v>21</v>
      </c>
      <c r="H67" s="7">
        <v>14</v>
      </c>
      <c r="I67" s="7">
        <v>18</v>
      </c>
      <c r="J67" s="7">
        <v>28</v>
      </c>
      <c r="K67" s="7">
        <v>64</v>
      </c>
      <c r="N67" t="str">
        <f t="shared" si="35"/>
        <v>Seattle Seahawks</v>
      </c>
      <c r="O67" t="str">
        <f t="shared" si="36"/>
        <v>Indianapolis Colts</v>
      </c>
      <c r="P67">
        <f t="shared" si="10"/>
        <v>29</v>
      </c>
      <c r="Q67">
        <f t="shared" si="11"/>
        <v>14</v>
      </c>
      <c r="R67">
        <f t="shared" si="37"/>
        <v>0.95667584833565045</v>
      </c>
      <c r="S67">
        <f t="shared" si="38"/>
        <v>9.4495023813257029E-2</v>
      </c>
      <c r="T67">
        <f t="shared" si="12"/>
        <v>6.5257105766793236E-2</v>
      </c>
      <c r="U67">
        <f t="shared" si="39"/>
        <v>0.91535949861300225</v>
      </c>
      <c r="V67">
        <f t="shared" si="40"/>
        <v>8.4640501386997816E-2</v>
      </c>
      <c r="W67" s="32">
        <f t="shared" si="13"/>
        <v>4</v>
      </c>
      <c r="X67">
        <f t="shared" si="41"/>
        <v>0.91535949861300225</v>
      </c>
      <c r="Y67" s="35">
        <f t="shared" si="14"/>
        <v>2</v>
      </c>
      <c r="Z67">
        <f t="shared" si="15"/>
        <v>-8.843839621049282E-2</v>
      </c>
      <c r="AA67">
        <f t="shared" si="16"/>
        <v>-0.17687679242098564</v>
      </c>
      <c r="AC67">
        <f t="shared" si="17"/>
        <v>0.91535949861300225</v>
      </c>
      <c r="AD67">
        <f t="shared" si="18"/>
        <v>0.41535949861300225</v>
      </c>
      <c r="AE67">
        <f t="shared" si="42"/>
        <v>28</v>
      </c>
      <c r="AF67">
        <f t="shared" si="43"/>
        <v>10.167068313661082</v>
      </c>
      <c r="AG67">
        <f t="shared" si="44"/>
        <v>9.3104719556436066</v>
      </c>
    </row>
    <row r="68" spans="1:33">
      <c r="A68" s="7">
        <v>63</v>
      </c>
      <c r="B68" s="7">
        <v>4</v>
      </c>
      <c r="C68" s="8">
        <v>43010</v>
      </c>
      <c r="D68" s="8" t="s">
        <v>2</v>
      </c>
      <c r="E68" s="7">
        <v>16</v>
      </c>
      <c r="F68" s="7">
        <v>29</v>
      </c>
      <c r="G68" s="7" t="s">
        <v>5</v>
      </c>
      <c r="H68" s="7">
        <v>32</v>
      </c>
      <c r="I68" s="7">
        <v>20</v>
      </c>
      <c r="J68" s="7">
        <v>9</v>
      </c>
      <c r="K68" s="7">
        <v>49</v>
      </c>
      <c r="N68" t="str">
        <f t="shared" si="35"/>
        <v>Kansas City Chiefs</v>
      </c>
      <c r="O68" t="str">
        <f t="shared" si="36"/>
        <v>Washington Redskins</v>
      </c>
      <c r="P68">
        <f t="shared" si="10"/>
        <v>16</v>
      </c>
      <c r="Q68">
        <f t="shared" si="11"/>
        <v>32</v>
      </c>
      <c r="R68">
        <f t="shared" si="37"/>
        <v>0.76268443494351945</v>
      </c>
      <c r="S68">
        <f t="shared" si="38"/>
        <v>0.74716466503315382</v>
      </c>
      <c r="T68">
        <f t="shared" si="12"/>
        <v>6.5257105766793236E-2</v>
      </c>
      <c r="U68">
        <f t="shared" si="39"/>
        <v>0.5256417235176315</v>
      </c>
      <c r="V68">
        <f t="shared" si="40"/>
        <v>0.47435827648236861</v>
      </c>
      <c r="W68" s="32">
        <f t="shared" si="13"/>
        <v>4</v>
      </c>
      <c r="X68">
        <f t="shared" si="41"/>
        <v>0.5256417235176315</v>
      </c>
      <c r="Y68" s="35">
        <f t="shared" si="14"/>
        <v>2</v>
      </c>
      <c r="Z68">
        <f t="shared" si="15"/>
        <v>-0.64313543231847614</v>
      </c>
      <c r="AA68">
        <f t="shared" si="16"/>
        <v>-1.2862708646369523</v>
      </c>
      <c r="AC68">
        <f t="shared" si="17"/>
        <v>0.5256417235176315</v>
      </c>
      <c r="AD68">
        <f t="shared" si="18"/>
        <v>2.5641723517631498E-2</v>
      </c>
      <c r="AE68">
        <f t="shared" si="42"/>
        <v>9</v>
      </c>
      <c r="AF68">
        <f t="shared" si="43"/>
        <v>1.5886573351396489</v>
      </c>
      <c r="AG68">
        <f t="shared" si="44"/>
        <v>0.57477088763464212</v>
      </c>
    </row>
    <row r="69" spans="1:33">
      <c r="A69" s="7">
        <v>64</v>
      </c>
      <c r="B69" s="7">
        <v>5</v>
      </c>
      <c r="C69" s="8">
        <v>43013</v>
      </c>
      <c r="D69" s="8" t="s">
        <v>32</v>
      </c>
      <c r="E69" s="7">
        <v>30</v>
      </c>
      <c r="F69" s="7">
        <v>14</v>
      </c>
      <c r="G69" s="7" t="s">
        <v>3</v>
      </c>
      <c r="H69" s="7">
        <v>21</v>
      </c>
      <c r="I69" s="7">
        <v>19</v>
      </c>
      <c r="J69" s="7">
        <v>-5</v>
      </c>
      <c r="K69" s="7">
        <v>33</v>
      </c>
      <c r="N69" t="str">
        <f t="shared" si="35"/>
        <v>New England Patriots</v>
      </c>
      <c r="O69" t="str">
        <f t="shared" si="36"/>
        <v>Tampa Bay Buccaneers</v>
      </c>
      <c r="P69">
        <f t="shared" si="10"/>
        <v>21</v>
      </c>
      <c r="Q69">
        <f t="shared" si="11"/>
        <v>30</v>
      </c>
      <c r="R69">
        <f t="shared" si="37"/>
        <v>0.19804577724547967</v>
      </c>
      <c r="S69">
        <f t="shared" si="38"/>
        <v>4.3939051647254477</v>
      </c>
      <c r="T69">
        <f t="shared" si="12"/>
        <v>6.5257105766793236E-2</v>
      </c>
      <c r="U69">
        <f t="shared" si="39"/>
        <v>5.6536637468917572E-2</v>
      </c>
      <c r="V69">
        <f t="shared" si="40"/>
        <v>0.94346336253108232</v>
      </c>
      <c r="W69" s="32">
        <f t="shared" si="13"/>
        <v>5</v>
      </c>
      <c r="X69">
        <f t="shared" si="41"/>
        <v>0.94346336253108232</v>
      </c>
      <c r="Y69" s="35">
        <f t="shared" si="14"/>
        <v>2.2360679774997898</v>
      </c>
      <c r="Z69">
        <f t="shared" si="15"/>
        <v>-5.8197746373085973E-2</v>
      </c>
      <c r="AA69">
        <f t="shared" si="16"/>
        <v>-0.13013411702751207</v>
      </c>
      <c r="AC69">
        <f t="shared" si="17"/>
        <v>5.6536637468917572E-2</v>
      </c>
      <c r="AD69">
        <f t="shared" si="18"/>
        <v>-0.44346336253108243</v>
      </c>
      <c r="AE69">
        <f t="shared" si="42"/>
        <v>-5</v>
      </c>
      <c r="AF69">
        <f t="shared" si="43"/>
        <v>-8.737215584707906</v>
      </c>
      <c r="AG69">
        <f t="shared" si="44"/>
        <v>-9.9404328394762</v>
      </c>
    </row>
    <row r="70" spans="1:33">
      <c r="A70" s="7">
        <v>65</v>
      </c>
      <c r="B70" s="7">
        <v>5</v>
      </c>
      <c r="C70" s="8">
        <v>43016</v>
      </c>
      <c r="D70" s="8" t="s">
        <v>33</v>
      </c>
      <c r="E70" s="7">
        <v>19</v>
      </c>
      <c r="F70" s="7">
        <v>16</v>
      </c>
      <c r="G70" s="7" t="s">
        <v>7</v>
      </c>
      <c r="H70" s="7">
        <v>31</v>
      </c>
      <c r="I70" s="7">
        <v>10</v>
      </c>
      <c r="J70" s="7">
        <v>6</v>
      </c>
      <c r="K70" s="7">
        <v>26</v>
      </c>
      <c r="N70" t="str">
        <f t="shared" ref="N70:N101" si="45">IF(J70&gt;0,D70,G70)</f>
        <v>Miami Dolphins</v>
      </c>
      <c r="O70" t="str">
        <f t="shared" ref="O70:O101" si="46">IF(J70&gt;0,G70,D70)</f>
        <v>Tennessee Titans</v>
      </c>
      <c r="P70">
        <f t="shared" si="10"/>
        <v>19</v>
      </c>
      <c r="Q70">
        <f t="shared" si="11"/>
        <v>31</v>
      </c>
      <c r="R70">
        <f t="shared" ref="R70:R101" si="47">VLOOKUP(E70,$AN$6:$AP$37,3,FALSE)</f>
        <v>0.37213443363069171</v>
      </c>
      <c r="S70">
        <f t="shared" ref="S70:S101" si="48">VLOOKUP(H70,$AN$6:$AP$37,3,FALSE)</f>
        <v>0.68495912551156091</v>
      </c>
      <c r="T70">
        <f t="shared" si="12"/>
        <v>6.5257105766793236E-2</v>
      </c>
      <c r="U70">
        <f t="shared" ref="U70:U101" si="49">(R70+T70)/(R70+S70+T70)</f>
        <v>0.38971023323885207</v>
      </c>
      <c r="V70">
        <f t="shared" ref="V70:V101" si="50">S70/(R70+S70+T70)</f>
        <v>0.61028976676114799</v>
      </c>
      <c r="W70" s="32">
        <f t="shared" si="13"/>
        <v>5</v>
      </c>
      <c r="X70">
        <f t="shared" ref="X70:X101" si="51">IF(E70=P70,U70,V70)</f>
        <v>0.38971023323885207</v>
      </c>
      <c r="Y70" s="35">
        <f t="shared" si="14"/>
        <v>2.2360679774997898</v>
      </c>
      <c r="Z70">
        <f t="shared" si="15"/>
        <v>-0.94235180770882143</v>
      </c>
      <c r="AA70">
        <f t="shared" si="16"/>
        <v>-2.1071627007567351</v>
      </c>
      <c r="AC70">
        <f t="shared" si="17"/>
        <v>0.38971023323885207</v>
      </c>
      <c r="AD70">
        <f t="shared" si="18"/>
        <v>-0.11028976676114793</v>
      </c>
      <c r="AE70">
        <f t="shared" ref="AE70:AE101" si="52">J70</f>
        <v>6</v>
      </c>
      <c r="AF70">
        <f t="shared" ref="AF70:AF101" si="53">$AK$9+$AJ$9*AC70</f>
        <v>-1.4034468567948917</v>
      </c>
      <c r="AG70">
        <f t="shared" ref="AG70:AG101" si="54">$AJ$18*AD70</f>
        <v>-2.4721952521925501</v>
      </c>
    </row>
    <row r="71" spans="1:33">
      <c r="A71" s="7">
        <v>66</v>
      </c>
      <c r="B71" s="7">
        <v>5</v>
      </c>
      <c r="C71" s="8">
        <v>43016</v>
      </c>
      <c r="D71" s="8" t="s">
        <v>11</v>
      </c>
      <c r="E71" s="7">
        <v>8</v>
      </c>
      <c r="F71" s="7">
        <v>14</v>
      </c>
      <c r="G71" s="7" t="s">
        <v>19</v>
      </c>
      <c r="H71" s="7">
        <v>24</v>
      </c>
      <c r="I71" s="7">
        <v>17</v>
      </c>
      <c r="J71" s="7">
        <v>-3</v>
      </c>
      <c r="K71" s="7">
        <v>31</v>
      </c>
      <c r="N71" t="str">
        <f t="shared" si="45"/>
        <v>New York Jets</v>
      </c>
      <c r="O71" t="str">
        <f t="shared" si="46"/>
        <v>Cleveland Browns</v>
      </c>
      <c r="P71">
        <f t="shared" ref="P71:P134" si="55">IF(J71&gt;0,E71,H71)</f>
        <v>24</v>
      </c>
      <c r="Q71">
        <f t="shared" ref="Q71:Q134" si="56">IF(J71&gt;0,H71,E71)</f>
        <v>8</v>
      </c>
      <c r="R71">
        <f t="shared" si="47"/>
        <v>1.0000003544627882E-4</v>
      </c>
      <c r="S71">
        <f t="shared" si="48"/>
        <v>0.21620555620500215</v>
      </c>
      <c r="T71">
        <f t="shared" ref="T71:T102" si="57">$AP$38</f>
        <v>6.5257105766793236E-2</v>
      </c>
      <c r="U71">
        <f t="shared" si="49"/>
        <v>0.23212277272956935</v>
      </c>
      <c r="V71">
        <f t="shared" si="50"/>
        <v>0.76787722727043062</v>
      </c>
      <c r="W71" s="32">
        <f t="shared" ref="W71:W134" si="58">B71</f>
        <v>5</v>
      </c>
      <c r="X71">
        <f t="shared" si="51"/>
        <v>0.76787722727043062</v>
      </c>
      <c r="Y71" s="35">
        <f t="shared" ref="Y71:Y134" si="59">SQRT(W71)</f>
        <v>2.2360679774997898</v>
      </c>
      <c r="Z71">
        <f t="shared" ref="Z71:Z134" si="60">LN(X71)</f>
        <v>-0.26412541893844871</v>
      </c>
      <c r="AA71">
        <f t="shared" ref="AA71:AA134" si="61">Y71*Z71</f>
        <v>-0.59060239133198167</v>
      </c>
      <c r="AC71">
        <f t="shared" ref="AC71:AC134" si="62">U71</f>
        <v>0.23212277272956935</v>
      </c>
      <c r="AD71">
        <f t="shared" ref="AD71:AD134" si="63">AC71-0.5</f>
        <v>-0.26787722727043062</v>
      </c>
      <c r="AE71">
        <f t="shared" si="52"/>
        <v>-3</v>
      </c>
      <c r="AF71">
        <f t="shared" si="53"/>
        <v>-4.8722391154475071</v>
      </c>
      <c r="AG71">
        <f t="shared" si="54"/>
        <v>-6.0045898080705165</v>
      </c>
    </row>
    <row r="72" spans="1:33">
      <c r="A72" s="7">
        <v>67</v>
      </c>
      <c r="B72" s="7">
        <v>5</v>
      </c>
      <c r="C72" s="8">
        <v>43016</v>
      </c>
      <c r="D72" s="8" t="s">
        <v>21</v>
      </c>
      <c r="E72" s="7">
        <v>14</v>
      </c>
      <c r="F72" s="7">
        <v>26</v>
      </c>
      <c r="G72" s="7" t="s">
        <v>25</v>
      </c>
      <c r="H72" s="7">
        <v>28</v>
      </c>
      <c r="I72" s="7">
        <v>23</v>
      </c>
      <c r="J72" s="7">
        <v>3</v>
      </c>
      <c r="K72" s="7">
        <v>49</v>
      </c>
      <c r="N72" t="str">
        <f t="shared" si="45"/>
        <v>Indianapolis Colts</v>
      </c>
      <c r="O72" t="str">
        <f t="shared" si="46"/>
        <v>San Francisco 49ers</v>
      </c>
      <c r="P72">
        <f t="shared" si="55"/>
        <v>14</v>
      </c>
      <c r="Q72">
        <f t="shared" si="56"/>
        <v>28</v>
      </c>
      <c r="R72">
        <f t="shared" si="47"/>
        <v>9.4495023813257029E-2</v>
      </c>
      <c r="S72">
        <f t="shared" si="48"/>
        <v>1.0000000000000033E-4</v>
      </c>
      <c r="T72">
        <f t="shared" si="57"/>
        <v>6.5257105766793236E-2</v>
      </c>
      <c r="U72">
        <f t="shared" si="49"/>
        <v>0.99937442184684855</v>
      </c>
      <c r="V72">
        <f t="shared" si="50"/>
        <v>6.2557815315136378E-4</v>
      </c>
      <c r="W72" s="32">
        <f t="shared" si="58"/>
        <v>5</v>
      </c>
      <c r="X72">
        <f t="shared" si="51"/>
        <v>0.99937442184684855</v>
      </c>
      <c r="Y72" s="35">
        <f t="shared" si="59"/>
        <v>2.2360679774997898</v>
      </c>
      <c r="Z72">
        <f t="shared" si="60"/>
        <v>-6.257739088088675E-4</v>
      </c>
      <c r="AA72">
        <f t="shared" si="61"/>
        <v>-1.3992729986423823E-3</v>
      </c>
      <c r="AC72">
        <f t="shared" si="62"/>
        <v>0.99937442184684855</v>
      </c>
      <c r="AD72">
        <f t="shared" si="63"/>
        <v>0.49937442184684855</v>
      </c>
      <c r="AE72">
        <f t="shared" si="52"/>
        <v>3</v>
      </c>
      <c r="AF72">
        <f t="shared" si="53"/>
        <v>12.016392583390607</v>
      </c>
      <c r="AG72">
        <f t="shared" si="54"/>
        <v>11.19370464741138</v>
      </c>
    </row>
    <row r="73" spans="1:33">
      <c r="A73" s="7">
        <v>68</v>
      </c>
      <c r="B73" s="7">
        <v>5</v>
      </c>
      <c r="C73" s="8">
        <v>43016</v>
      </c>
      <c r="D73" s="8" t="s">
        <v>13</v>
      </c>
      <c r="E73" s="7">
        <v>7</v>
      </c>
      <c r="F73" s="7">
        <v>20</v>
      </c>
      <c r="G73" s="7" t="s">
        <v>18</v>
      </c>
      <c r="H73" s="7">
        <v>4</v>
      </c>
      <c r="I73" s="7">
        <v>16</v>
      </c>
      <c r="J73" s="7">
        <v>4</v>
      </c>
      <c r="K73" s="7">
        <v>36</v>
      </c>
      <c r="N73" t="str">
        <f t="shared" si="45"/>
        <v>Cincinnati Bengals</v>
      </c>
      <c r="O73" t="str">
        <f t="shared" si="46"/>
        <v>Buffalo Bills</v>
      </c>
      <c r="P73">
        <f t="shared" si="55"/>
        <v>7</v>
      </c>
      <c r="Q73">
        <f t="shared" si="56"/>
        <v>4</v>
      </c>
      <c r="R73">
        <f t="shared" si="47"/>
        <v>0.16011036312481489</v>
      </c>
      <c r="S73">
        <f t="shared" si="48"/>
        <v>0.37816126796291433</v>
      </c>
      <c r="T73">
        <f t="shared" si="57"/>
        <v>6.5257105766793236E-2</v>
      </c>
      <c r="U73">
        <f t="shared" si="49"/>
        <v>0.37341630170947737</v>
      </c>
      <c r="V73">
        <f t="shared" si="50"/>
        <v>0.62658369829052263</v>
      </c>
      <c r="W73" s="32">
        <f t="shared" si="58"/>
        <v>5</v>
      </c>
      <c r="X73">
        <f t="shared" si="51"/>
        <v>0.37341630170947737</v>
      </c>
      <c r="Y73" s="35">
        <f t="shared" si="59"/>
        <v>2.2360679774997898</v>
      </c>
      <c r="Z73">
        <f t="shared" si="60"/>
        <v>-0.98506139133021431</v>
      </c>
      <c r="AA73">
        <f t="shared" si="61"/>
        <v>-2.2026642330248811</v>
      </c>
      <c r="AC73">
        <f t="shared" si="62"/>
        <v>0.37341630170947737</v>
      </c>
      <c r="AD73">
        <f t="shared" si="63"/>
        <v>-0.12658369829052263</v>
      </c>
      <c r="AE73">
        <f t="shared" si="52"/>
        <v>4</v>
      </c>
      <c r="AF73">
        <f t="shared" si="53"/>
        <v>-1.7621065075656546</v>
      </c>
      <c r="AG73">
        <f t="shared" si="54"/>
        <v>-2.8374311335387135</v>
      </c>
    </row>
    <row r="74" spans="1:33">
      <c r="A74" s="7">
        <v>69</v>
      </c>
      <c r="B74" s="7">
        <v>5</v>
      </c>
      <c r="C74" s="8">
        <v>43016</v>
      </c>
      <c r="D74" s="8" t="s">
        <v>27</v>
      </c>
      <c r="E74" s="7">
        <v>23</v>
      </c>
      <c r="F74" s="7">
        <v>22</v>
      </c>
      <c r="G74" s="7" t="s">
        <v>31</v>
      </c>
      <c r="H74" s="7">
        <v>17</v>
      </c>
      <c r="I74" s="7">
        <v>27</v>
      </c>
      <c r="J74" s="7">
        <v>-5</v>
      </c>
      <c r="K74" s="7">
        <v>49</v>
      </c>
      <c r="N74" t="str">
        <f t="shared" si="45"/>
        <v>Los Angeles Chargers</v>
      </c>
      <c r="O74" t="str">
        <f t="shared" si="46"/>
        <v>New York Giants</v>
      </c>
      <c r="P74">
        <f t="shared" si="55"/>
        <v>17</v>
      </c>
      <c r="Q74">
        <f t="shared" si="56"/>
        <v>23</v>
      </c>
      <c r="R74">
        <f t="shared" si="47"/>
        <v>3.4954076110988878E-2</v>
      </c>
      <c r="S74">
        <f t="shared" si="48"/>
        <v>0.22774310255410216</v>
      </c>
      <c r="T74">
        <f t="shared" si="57"/>
        <v>6.5257105766793236E-2</v>
      </c>
      <c r="U74">
        <f t="shared" si="49"/>
        <v>0.30556448454813789</v>
      </c>
      <c r="V74">
        <f t="shared" si="50"/>
        <v>0.69443551545186222</v>
      </c>
      <c r="W74" s="32">
        <f t="shared" si="58"/>
        <v>5</v>
      </c>
      <c r="X74">
        <f t="shared" si="51"/>
        <v>0.69443551545186222</v>
      </c>
      <c r="Y74" s="35">
        <f t="shared" si="59"/>
        <v>2.2360679774997898</v>
      </c>
      <c r="Z74">
        <f t="shared" si="60"/>
        <v>-0.3646559714198892</v>
      </c>
      <c r="AA74">
        <f t="shared" si="61"/>
        <v>-0.81539554049609275</v>
      </c>
      <c r="AC74">
        <f t="shared" si="62"/>
        <v>0.30556448454813789</v>
      </c>
      <c r="AD74">
        <f t="shared" si="63"/>
        <v>-0.19443551545186211</v>
      </c>
      <c r="AE74">
        <f t="shared" si="52"/>
        <v>-5</v>
      </c>
      <c r="AF74">
        <f t="shared" si="53"/>
        <v>-3.2556508374516158</v>
      </c>
      <c r="AG74">
        <f t="shared" si="54"/>
        <v>-4.3583604560403879</v>
      </c>
    </row>
    <row r="75" spans="1:33">
      <c r="A75" s="7">
        <v>70</v>
      </c>
      <c r="B75" s="7">
        <v>5</v>
      </c>
      <c r="C75" s="8">
        <v>43016</v>
      </c>
      <c r="D75" s="8" t="s">
        <v>4</v>
      </c>
      <c r="E75" s="7">
        <v>26</v>
      </c>
      <c r="F75" s="7">
        <v>34</v>
      </c>
      <c r="G75" s="7" t="s">
        <v>9</v>
      </c>
      <c r="H75" s="7">
        <v>1</v>
      </c>
      <c r="I75" s="7">
        <v>7</v>
      </c>
      <c r="J75" s="7">
        <v>27</v>
      </c>
      <c r="K75" s="7">
        <v>41</v>
      </c>
      <c r="N75" t="str">
        <f t="shared" si="45"/>
        <v>Philadelphia Eagles</v>
      </c>
      <c r="O75" t="str">
        <f t="shared" si="46"/>
        <v>Arizona Cardinals</v>
      </c>
      <c r="P75">
        <f t="shared" si="55"/>
        <v>26</v>
      </c>
      <c r="Q75">
        <f t="shared" si="56"/>
        <v>1</v>
      </c>
      <c r="R75">
        <f t="shared" si="47"/>
        <v>7.5127675302060606</v>
      </c>
      <c r="S75">
        <f t="shared" si="48"/>
        <v>0.29051070500530951</v>
      </c>
      <c r="T75">
        <f t="shared" si="57"/>
        <v>6.5257105766793236E-2</v>
      </c>
      <c r="U75">
        <f t="shared" si="49"/>
        <v>0.96307944332506545</v>
      </c>
      <c r="V75">
        <f t="shared" si="50"/>
        <v>3.6920556674934518E-2</v>
      </c>
      <c r="W75" s="32">
        <f t="shared" si="58"/>
        <v>5</v>
      </c>
      <c r="X75">
        <f t="shared" si="51"/>
        <v>0.96307944332506545</v>
      </c>
      <c r="Y75" s="35">
        <f t="shared" si="59"/>
        <v>2.2360679774997898</v>
      </c>
      <c r="Z75">
        <f t="shared" si="60"/>
        <v>-3.7619374921933915E-2</v>
      </c>
      <c r="AA75">
        <f t="shared" si="61"/>
        <v>-8.4119479596495086E-2</v>
      </c>
      <c r="AC75">
        <f t="shared" si="62"/>
        <v>0.96307944332506545</v>
      </c>
      <c r="AD75">
        <f t="shared" si="63"/>
        <v>0.46307944332506545</v>
      </c>
      <c r="AE75">
        <f t="shared" si="52"/>
        <v>27</v>
      </c>
      <c r="AF75">
        <f t="shared" si="53"/>
        <v>11.217472795499818</v>
      </c>
      <c r="AG75">
        <f t="shared" si="54"/>
        <v>10.380136206612105</v>
      </c>
    </row>
    <row r="76" spans="1:33">
      <c r="A76" s="7">
        <v>71</v>
      </c>
      <c r="B76" s="7">
        <v>5</v>
      </c>
      <c r="C76" s="8">
        <v>43016</v>
      </c>
      <c r="D76" s="8" t="s">
        <v>8</v>
      </c>
      <c r="E76" s="7">
        <v>11</v>
      </c>
      <c r="F76" s="7">
        <v>24</v>
      </c>
      <c r="G76" s="7" t="s">
        <v>24</v>
      </c>
      <c r="H76" s="7">
        <v>5</v>
      </c>
      <c r="I76" s="7">
        <v>27</v>
      </c>
      <c r="J76" s="7">
        <v>-3</v>
      </c>
      <c r="K76" s="7">
        <v>51</v>
      </c>
      <c r="N76" t="str">
        <f t="shared" si="45"/>
        <v>Carolina Panthers</v>
      </c>
      <c r="O76" t="str">
        <f t="shared" si="46"/>
        <v>Detroit Lions</v>
      </c>
      <c r="P76">
        <f t="shared" si="55"/>
        <v>5</v>
      </c>
      <c r="Q76">
        <f t="shared" si="56"/>
        <v>11</v>
      </c>
      <c r="R76">
        <f t="shared" si="47"/>
        <v>1.6915382716803711</v>
      </c>
      <c r="S76">
        <f t="shared" si="48"/>
        <v>3.3386644392024674</v>
      </c>
      <c r="T76">
        <f t="shared" si="57"/>
        <v>6.5257105766793236E-2</v>
      </c>
      <c r="U76">
        <f t="shared" si="49"/>
        <v>0.34477661303632712</v>
      </c>
      <c r="V76">
        <f t="shared" si="50"/>
        <v>0.65522338696367288</v>
      </c>
      <c r="W76" s="32">
        <f t="shared" si="58"/>
        <v>5</v>
      </c>
      <c r="X76">
        <f t="shared" si="51"/>
        <v>0.65522338696367288</v>
      </c>
      <c r="Y76" s="35">
        <f t="shared" si="59"/>
        <v>2.2360679774997898</v>
      </c>
      <c r="Z76">
        <f t="shared" si="60"/>
        <v>-0.42277905269130678</v>
      </c>
      <c r="AA76">
        <f t="shared" si="61"/>
        <v>-0.94536270128072741</v>
      </c>
      <c r="AC76">
        <f t="shared" si="62"/>
        <v>0.34477661303632712</v>
      </c>
      <c r="AD76">
        <f t="shared" si="63"/>
        <v>-0.15522338696367288</v>
      </c>
      <c r="AE76">
        <f t="shared" si="52"/>
        <v>-3</v>
      </c>
      <c r="AF76">
        <f t="shared" si="53"/>
        <v>-2.3925191688179286</v>
      </c>
      <c r="AG76">
        <f t="shared" si="54"/>
        <v>-3.4794027728057642</v>
      </c>
    </row>
    <row r="77" spans="1:33">
      <c r="A77" s="7">
        <v>72</v>
      </c>
      <c r="B77" s="7">
        <v>5</v>
      </c>
      <c r="C77" s="8">
        <v>43016</v>
      </c>
      <c r="D77" s="8" t="s">
        <v>10</v>
      </c>
      <c r="E77" s="7">
        <v>27</v>
      </c>
      <c r="F77" s="7">
        <v>9</v>
      </c>
      <c r="G77" s="7" t="s">
        <v>14</v>
      </c>
      <c r="H77" s="7">
        <v>15</v>
      </c>
      <c r="I77" s="7">
        <v>30</v>
      </c>
      <c r="J77" s="7">
        <v>-21</v>
      </c>
      <c r="K77" s="7">
        <v>39</v>
      </c>
      <c r="N77" t="str">
        <f t="shared" si="45"/>
        <v>Jacksonville Jaguars</v>
      </c>
      <c r="O77" t="str">
        <f t="shared" si="46"/>
        <v>Pittsburgh Steelers</v>
      </c>
      <c r="P77">
        <f t="shared" si="55"/>
        <v>15</v>
      </c>
      <c r="Q77">
        <f t="shared" si="56"/>
        <v>27</v>
      </c>
      <c r="R77">
        <f t="shared" si="47"/>
        <v>3.0670382009949311</v>
      </c>
      <c r="S77">
        <f t="shared" si="48"/>
        <v>1.0950531801751928</v>
      </c>
      <c r="T77">
        <f t="shared" si="57"/>
        <v>6.5257105766793236E-2</v>
      </c>
      <c r="U77">
        <f t="shared" si="49"/>
        <v>0.74095980410437978</v>
      </c>
      <c r="V77">
        <f t="shared" si="50"/>
        <v>0.25904019589562022</v>
      </c>
      <c r="W77" s="32">
        <f t="shared" si="58"/>
        <v>5</v>
      </c>
      <c r="X77">
        <f t="shared" si="51"/>
        <v>0.25904019589562022</v>
      </c>
      <c r="Y77" s="35">
        <f t="shared" si="59"/>
        <v>2.2360679774997898</v>
      </c>
      <c r="Z77">
        <f t="shared" si="60"/>
        <v>-1.3507720328161454</v>
      </c>
      <c r="AA77">
        <f t="shared" si="61"/>
        <v>-3.020418087482478</v>
      </c>
      <c r="AC77">
        <f t="shared" si="62"/>
        <v>0.74095980410437978</v>
      </c>
      <c r="AD77">
        <f t="shared" si="63"/>
        <v>0.24095980410437978</v>
      </c>
      <c r="AE77">
        <f t="shared" si="52"/>
        <v>-21</v>
      </c>
      <c r="AF77">
        <f t="shared" si="53"/>
        <v>6.3282076056591539</v>
      </c>
      <c r="AG77">
        <f t="shared" si="54"/>
        <v>5.4012235329700902</v>
      </c>
    </row>
    <row r="78" spans="1:33">
      <c r="A78" s="7">
        <v>73</v>
      </c>
      <c r="B78" s="7">
        <v>5</v>
      </c>
      <c r="C78" s="8">
        <v>43016</v>
      </c>
      <c r="D78" s="8" t="s">
        <v>20</v>
      </c>
      <c r="E78" s="7">
        <v>18</v>
      </c>
      <c r="F78" s="7">
        <v>10</v>
      </c>
      <c r="G78" s="7" t="s">
        <v>23</v>
      </c>
      <c r="H78" s="7">
        <v>29</v>
      </c>
      <c r="I78" s="7">
        <v>16</v>
      </c>
      <c r="J78" s="7">
        <v>-6</v>
      </c>
      <c r="K78" s="7">
        <v>26</v>
      </c>
      <c r="N78" t="str">
        <f t="shared" si="45"/>
        <v>Seattle Seahawks</v>
      </c>
      <c r="O78" t="str">
        <f t="shared" si="46"/>
        <v>Los Angeles Rams</v>
      </c>
      <c r="P78">
        <f t="shared" si="55"/>
        <v>29</v>
      </c>
      <c r="Q78">
        <f t="shared" si="56"/>
        <v>18</v>
      </c>
      <c r="R78">
        <f t="shared" si="47"/>
        <v>1.7443935891059372</v>
      </c>
      <c r="S78">
        <f t="shared" si="48"/>
        <v>0.95667584833565045</v>
      </c>
      <c r="T78">
        <f t="shared" si="57"/>
        <v>6.5257105766793236E-2</v>
      </c>
      <c r="U78">
        <f t="shared" si="49"/>
        <v>0.65417103389894826</v>
      </c>
      <c r="V78">
        <f t="shared" si="50"/>
        <v>0.34582896610105157</v>
      </c>
      <c r="W78" s="32">
        <f t="shared" si="58"/>
        <v>5</v>
      </c>
      <c r="X78">
        <f t="shared" si="51"/>
        <v>0.34582896610105157</v>
      </c>
      <c r="Y78" s="35">
        <f t="shared" si="59"/>
        <v>2.2360679774997898</v>
      </c>
      <c r="Z78">
        <f t="shared" si="60"/>
        <v>-1.0618109437666667</v>
      </c>
      <c r="AA78">
        <f t="shared" si="61"/>
        <v>-2.3742814495154736</v>
      </c>
      <c r="AC78">
        <f t="shared" si="62"/>
        <v>0.65417103389894826</v>
      </c>
      <c r="AD78">
        <f t="shared" si="63"/>
        <v>0.15417103389894826</v>
      </c>
      <c r="AE78">
        <f t="shared" si="52"/>
        <v>-6</v>
      </c>
      <c r="AF78">
        <f t="shared" si="53"/>
        <v>4.4178258198644116</v>
      </c>
      <c r="AG78">
        <f t="shared" si="54"/>
        <v>3.455813800531693</v>
      </c>
    </row>
    <row r="79" spans="1:33">
      <c r="A79" s="7">
        <v>74</v>
      </c>
      <c r="B79" s="7">
        <v>5</v>
      </c>
      <c r="C79" s="8">
        <v>43016</v>
      </c>
      <c r="D79" s="8" t="s">
        <v>6</v>
      </c>
      <c r="E79" s="7">
        <v>25</v>
      </c>
      <c r="F79" s="7">
        <v>17</v>
      </c>
      <c r="G79" s="7" t="s">
        <v>12</v>
      </c>
      <c r="H79" s="7">
        <v>3</v>
      </c>
      <c r="I79" s="7">
        <v>30</v>
      </c>
      <c r="J79" s="7">
        <v>-13</v>
      </c>
      <c r="K79" s="7">
        <v>47</v>
      </c>
      <c r="N79" t="str">
        <f t="shared" si="45"/>
        <v>Baltimore Ravens</v>
      </c>
      <c r="O79" t="str">
        <f t="shared" si="46"/>
        <v>Oakland Raiders</v>
      </c>
      <c r="P79">
        <f t="shared" si="55"/>
        <v>3</v>
      </c>
      <c r="Q79">
        <f t="shared" si="56"/>
        <v>25</v>
      </c>
      <c r="R79">
        <f t="shared" si="47"/>
        <v>0.23509277338681389</v>
      </c>
      <c r="S79">
        <f t="shared" si="48"/>
        <v>0.36948185086901486</v>
      </c>
      <c r="T79">
        <f t="shared" si="57"/>
        <v>6.5257105766793236E-2</v>
      </c>
      <c r="U79">
        <f t="shared" si="49"/>
        <v>0.44839601603146434</v>
      </c>
      <c r="V79">
        <f t="shared" si="50"/>
        <v>0.5516039839685356</v>
      </c>
      <c r="W79" s="32">
        <f t="shared" si="58"/>
        <v>5</v>
      </c>
      <c r="X79">
        <f t="shared" si="51"/>
        <v>0.5516039839685356</v>
      </c>
      <c r="Y79" s="35">
        <f t="shared" si="59"/>
        <v>2.2360679774997898</v>
      </c>
      <c r="Z79">
        <f t="shared" si="60"/>
        <v>-0.59492491052102436</v>
      </c>
      <c r="AA79">
        <f t="shared" si="61"/>
        <v>-1.3302925414329905</v>
      </c>
      <c r="AC79">
        <f t="shared" si="62"/>
        <v>0.44839601603146434</v>
      </c>
      <c r="AD79">
        <f t="shared" si="63"/>
        <v>-5.160398396853566E-2</v>
      </c>
      <c r="AE79">
        <f t="shared" si="52"/>
        <v>-13</v>
      </c>
      <c r="AF79">
        <f t="shared" si="53"/>
        <v>-0.11166394217655906</v>
      </c>
      <c r="AG79">
        <f t="shared" si="54"/>
        <v>-1.1567267563229227</v>
      </c>
    </row>
    <row r="80" spans="1:33">
      <c r="A80" s="7">
        <v>75</v>
      </c>
      <c r="B80" s="7">
        <v>5</v>
      </c>
      <c r="C80" s="8">
        <v>43016</v>
      </c>
      <c r="D80" s="8" t="s">
        <v>26</v>
      </c>
      <c r="E80" s="7">
        <v>9</v>
      </c>
      <c r="F80" s="7">
        <v>31</v>
      </c>
      <c r="G80" s="7" t="s">
        <v>22</v>
      </c>
      <c r="H80" s="7">
        <v>12</v>
      </c>
      <c r="I80" s="7">
        <v>35</v>
      </c>
      <c r="J80" s="7">
        <v>-4</v>
      </c>
      <c r="K80" s="7">
        <v>66</v>
      </c>
      <c r="N80" t="str">
        <f t="shared" si="45"/>
        <v>Green Bay Packers</v>
      </c>
      <c r="O80" t="str">
        <f t="shared" si="46"/>
        <v>Dallas Cowboys</v>
      </c>
      <c r="P80">
        <f t="shared" si="55"/>
        <v>12</v>
      </c>
      <c r="Q80">
        <f t="shared" si="56"/>
        <v>9</v>
      </c>
      <c r="R80">
        <f t="shared" si="47"/>
        <v>0.69680277795219536</v>
      </c>
      <c r="S80">
        <f t="shared" si="48"/>
        <v>1.5225188098091109</v>
      </c>
      <c r="T80">
        <f t="shared" si="57"/>
        <v>6.5257105766793236E-2</v>
      </c>
      <c r="U80">
        <f t="shared" si="49"/>
        <v>0.33356692237295238</v>
      </c>
      <c r="V80">
        <f t="shared" si="50"/>
        <v>0.66643307762704751</v>
      </c>
      <c r="W80" s="32">
        <f t="shared" si="58"/>
        <v>5</v>
      </c>
      <c r="X80">
        <f t="shared" si="51"/>
        <v>0.66643307762704751</v>
      </c>
      <c r="Y80" s="35">
        <f t="shared" si="59"/>
        <v>2.2360679774997898</v>
      </c>
      <c r="Z80">
        <f t="shared" si="60"/>
        <v>-0.40581555306625494</v>
      </c>
      <c r="AA80">
        <f t="shared" si="61"/>
        <v>-0.90743116298281934</v>
      </c>
      <c r="AC80">
        <f t="shared" si="62"/>
        <v>0.33356692237295238</v>
      </c>
      <c r="AD80">
        <f t="shared" si="63"/>
        <v>-0.16643307762704762</v>
      </c>
      <c r="AE80">
        <f t="shared" si="52"/>
        <v>-4</v>
      </c>
      <c r="AF80">
        <f t="shared" si="53"/>
        <v>-2.6392652491808031</v>
      </c>
      <c r="AG80">
        <f t="shared" si="54"/>
        <v>-3.7306730841897622</v>
      </c>
    </row>
    <row r="81" spans="1:33">
      <c r="A81" s="7">
        <v>76</v>
      </c>
      <c r="B81" s="7">
        <v>5</v>
      </c>
      <c r="C81" s="8">
        <v>43016</v>
      </c>
      <c r="D81" s="8" t="s">
        <v>15</v>
      </c>
      <c r="E81" s="7">
        <v>13</v>
      </c>
      <c r="F81" s="7">
        <v>34</v>
      </c>
      <c r="G81" s="7" t="s">
        <v>2</v>
      </c>
      <c r="H81" s="7">
        <v>16</v>
      </c>
      <c r="I81" s="7">
        <v>42</v>
      </c>
      <c r="J81" s="7">
        <v>-8</v>
      </c>
      <c r="K81" s="7">
        <v>76</v>
      </c>
      <c r="N81" t="str">
        <f t="shared" si="45"/>
        <v>Kansas City Chiefs</v>
      </c>
      <c r="O81" t="str">
        <f t="shared" si="46"/>
        <v>Houston Texans</v>
      </c>
      <c r="P81">
        <f t="shared" si="55"/>
        <v>16</v>
      </c>
      <c r="Q81">
        <f t="shared" si="56"/>
        <v>13</v>
      </c>
      <c r="R81">
        <f t="shared" si="47"/>
        <v>0.10168989827868405</v>
      </c>
      <c r="S81">
        <f t="shared" si="48"/>
        <v>0.76268443494351945</v>
      </c>
      <c r="T81">
        <f t="shared" si="57"/>
        <v>6.5257105766793236E-2</v>
      </c>
      <c r="U81">
        <f t="shared" si="49"/>
        <v>0.17958407713387725</v>
      </c>
      <c r="V81">
        <f t="shared" si="50"/>
        <v>0.82041592286612275</v>
      </c>
      <c r="W81" s="32">
        <f t="shared" si="58"/>
        <v>5</v>
      </c>
      <c r="X81">
        <f t="shared" si="51"/>
        <v>0.82041592286612275</v>
      </c>
      <c r="Y81" s="35">
        <f t="shared" si="59"/>
        <v>2.2360679774997898</v>
      </c>
      <c r="Z81">
        <f t="shared" si="60"/>
        <v>-0.19794384431047904</v>
      </c>
      <c r="AA81">
        <f t="shared" si="61"/>
        <v>-0.44261589160586612</v>
      </c>
      <c r="AC81">
        <f t="shared" si="62"/>
        <v>0.17958407713387725</v>
      </c>
      <c r="AD81">
        <f t="shared" si="63"/>
        <v>-0.32041592286612275</v>
      </c>
      <c r="AE81">
        <f t="shared" si="52"/>
        <v>-8</v>
      </c>
      <c r="AF81">
        <f t="shared" si="53"/>
        <v>-6.0287132408193536</v>
      </c>
      <c r="AG81">
        <f t="shared" si="54"/>
        <v>-7.1822685503726085</v>
      </c>
    </row>
    <row r="82" spans="1:33">
      <c r="A82" s="7">
        <v>77</v>
      </c>
      <c r="B82" s="7">
        <v>5</v>
      </c>
      <c r="C82" s="8">
        <v>43017</v>
      </c>
      <c r="D82" s="8" t="s">
        <v>17</v>
      </c>
      <c r="E82" s="7">
        <v>6</v>
      </c>
      <c r="F82" s="7">
        <v>17</v>
      </c>
      <c r="G82" s="7" t="s">
        <v>28</v>
      </c>
      <c r="H82" s="7">
        <v>20</v>
      </c>
      <c r="I82" s="7">
        <v>20</v>
      </c>
      <c r="J82" s="7">
        <v>-3</v>
      </c>
      <c r="K82" s="7">
        <v>37</v>
      </c>
      <c r="N82" t="str">
        <f t="shared" si="45"/>
        <v>Minnesota Vikings</v>
      </c>
      <c r="O82" t="str">
        <f t="shared" si="46"/>
        <v>Chicago Bears</v>
      </c>
      <c r="P82">
        <f t="shared" si="55"/>
        <v>20</v>
      </c>
      <c r="Q82">
        <f t="shared" si="56"/>
        <v>6</v>
      </c>
      <c r="R82">
        <f t="shared" si="47"/>
        <v>0.88263426317298299</v>
      </c>
      <c r="S82">
        <f t="shared" si="48"/>
        <v>4.8737803134930209</v>
      </c>
      <c r="T82">
        <f t="shared" si="57"/>
        <v>6.5257105766793236E-2</v>
      </c>
      <c r="U82">
        <f t="shared" si="49"/>
        <v>0.16282116557690612</v>
      </c>
      <c r="V82">
        <f t="shared" si="50"/>
        <v>0.83717883442309382</v>
      </c>
      <c r="W82" s="32">
        <f t="shared" si="58"/>
        <v>5</v>
      </c>
      <c r="X82">
        <f t="shared" si="51"/>
        <v>0.83717883442309382</v>
      </c>
      <c r="Y82" s="35">
        <f t="shared" si="59"/>
        <v>2.2360679774997898</v>
      </c>
      <c r="Z82">
        <f t="shared" si="60"/>
        <v>-0.17771757011652536</v>
      </c>
      <c r="AA82">
        <f t="shared" si="61"/>
        <v>-0.39738856757663593</v>
      </c>
      <c r="AC82">
        <f t="shared" si="62"/>
        <v>0.16282116557690612</v>
      </c>
      <c r="AD82">
        <f t="shared" si="63"/>
        <v>-0.33717883442309388</v>
      </c>
      <c r="AE82">
        <f t="shared" si="52"/>
        <v>-3</v>
      </c>
      <c r="AF82">
        <f t="shared" si="53"/>
        <v>-6.3976960117415036</v>
      </c>
      <c r="AG82">
        <f t="shared" si="54"/>
        <v>-7.5580168322038315</v>
      </c>
    </row>
    <row r="83" spans="1:33">
      <c r="A83" s="7">
        <v>78</v>
      </c>
      <c r="B83" s="7">
        <v>6</v>
      </c>
      <c r="C83" s="8">
        <v>43020</v>
      </c>
      <c r="D83" s="8" t="s">
        <v>24</v>
      </c>
      <c r="E83" s="7">
        <v>5</v>
      </c>
      <c r="F83" s="7">
        <v>23</v>
      </c>
      <c r="G83" s="7" t="s">
        <v>4</v>
      </c>
      <c r="H83" s="7">
        <v>26</v>
      </c>
      <c r="I83" s="7">
        <v>28</v>
      </c>
      <c r="J83" s="7">
        <v>-5</v>
      </c>
      <c r="K83" s="7">
        <v>51</v>
      </c>
      <c r="N83" t="str">
        <f t="shared" si="45"/>
        <v>Philadelphia Eagles</v>
      </c>
      <c r="O83" t="str">
        <f t="shared" si="46"/>
        <v>Carolina Panthers</v>
      </c>
      <c r="P83">
        <f t="shared" si="55"/>
        <v>26</v>
      </c>
      <c r="Q83">
        <f t="shared" si="56"/>
        <v>5</v>
      </c>
      <c r="R83">
        <f t="shared" si="47"/>
        <v>3.3386644392024674</v>
      </c>
      <c r="S83">
        <f t="shared" si="48"/>
        <v>7.5127675302060606</v>
      </c>
      <c r="T83">
        <f t="shared" si="57"/>
        <v>6.5257105766793236E-2</v>
      </c>
      <c r="U83">
        <f t="shared" si="49"/>
        <v>0.31180896712628908</v>
      </c>
      <c r="V83">
        <f t="shared" si="50"/>
        <v>0.68819103287371086</v>
      </c>
      <c r="W83" s="32">
        <f t="shared" si="58"/>
        <v>6</v>
      </c>
      <c r="X83">
        <f t="shared" si="51"/>
        <v>0.68819103287371086</v>
      </c>
      <c r="Y83" s="35">
        <f t="shared" si="59"/>
        <v>2.4494897427831779</v>
      </c>
      <c r="Z83">
        <f t="shared" si="60"/>
        <v>-0.37368881552969818</v>
      </c>
      <c r="AA83">
        <f t="shared" si="61"/>
        <v>-0.91534692063279077</v>
      </c>
      <c r="AC83">
        <f t="shared" si="62"/>
        <v>0.31180896712628908</v>
      </c>
      <c r="AD83">
        <f t="shared" si="63"/>
        <v>-0.18819103287371092</v>
      </c>
      <c r="AE83">
        <f t="shared" si="52"/>
        <v>-5</v>
      </c>
      <c r="AF83">
        <f t="shared" si="53"/>
        <v>-3.1181981952402387</v>
      </c>
      <c r="AG83">
        <f t="shared" si="54"/>
        <v>-4.2183875407332296</v>
      </c>
    </row>
    <row r="84" spans="1:33">
      <c r="A84" s="7">
        <v>79</v>
      </c>
      <c r="B84" s="7">
        <v>6</v>
      </c>
      <c r="C84" s="8">
        <v>43023</v>
      </c>
      <c r="D84" s="8" t="s">
        <v>16</v>
      </c>
      <c r="E84" s="7">
        <v>2</v>
      </c>
      <c r="F84" s="7">
        <v>17</v>
      </c>
      <c r="G84" s="7" t="s">
        <v>33</v>
      </c>
      <c r="H84" s="7">
        <v>19</v>
      </c>
      <c r="I84" s="7">
        <v>20</v>
      </c>
      <c r="J84" s="7">
        <v>-3</v>
      </c>
      <c r="K84" s="7">
        <v>37</v>
      </c>
      <c r="N84" t="str">
        <f t="shared" si="45"/>
        <v>Miami Dolphins</v>
      </c>
      <c r="O84" t="str">
        <f t="shared" si="46"/>
        <v>Atlanta Falcons</v>
      </c>
      <c r="P84">
        <f t="shared" si="55"/>
        <v>19</v>
      </c>
      <c r="Q84">
        <f t="shared" si="56"/>
        <v>2</v>
      </c>
      <c r="R84">
        <f t="shared" si="47"/>
        <v>0.97714419469827773</v>
      </c>
      <c r="S84">
        <f t="shared" si="48"/>
        <v>0.37213443363069171</v>
      </c>
      <c r="T84">
        <f t="shared" si="57"/>
        <v>6.5257105766793236E-2</v>
      </c>
      <c r="U84">
        <f t="shared" si="49"/>
        <v>0.73692115040941153</v>
      </c>
      <c r="V84">
        <f t="shared" si="50"/>
        <v>0.26307884959058842</v>
      </c>
      <c r="W84" s="32">
        <f t="shared" si="58"/>
        <v>6</v>
      </c>
      <c r="X84">
        <f t="shared" si="51"/>
        <v>0.26307884959058842</v>
      </c>
      <c r="Y84" s="35">
        <f t="shared" si="59"/>
        <v>2.4494897427831779</v>
      </c>
      <c r="Z84">
        <f t="shared" si="60"/>
        <v>-1.3353014834086754</v>
      </c>
      <c r="AA84">
        <f t="shared" si="61"/>
        <v>-3.2708072871327123</v>
      </c>
      <c r="AC84">
        <f t="shared" si="62"/>
        <v>0.73692115040941153</v>
      </c>
      <c r="AD84">
        <f t="shared" si="63"/>
        <v>0.23692115040941153</v>
      </c>
      <c r="AE84">
        <f t="shared" si="52"/>
        <v>-3</v>
      </c>
      <c r="AF84">
        <f t="shared" si="53"/>
        <v>6.2393093479728474</v>
      </c>
      <c r="AG84">
        <f t="shared" si="54"/>
        <v>5.3106952746995537</v>
      </c>
    </row>
    <row r="85" spans="1:33">
      <c r="A85" s="7">
        <v>80</v>
      </c>
      <c r="B85" s="7">
        <v>6</v>
      </c>
      <c r="C85" s="8">
        <v>43023</v>
      </c>
      <c r="D85" s="8" t="s">
        <v>12</v>
      </c>
      <c r="E85" s="7">
        <v>3</v>
      </c>
      <c r="F85" s="7">
        <v>24</v>
      </c>
      <c r="G85" s="7" t="s">
        <v>17</v>
      </c>
      <c r="H85" s="7">
        <v>6</v>
      </c>
      <c r="I85" s="7">
        <v>27</v>
      </c>
      <c r="J85" s="7">
        <v>-3</v>
      </c>
      <c r="K85" s="7">
        <v>51</v>
      </c>
      <c r="N85" t="str">
        <f t="shared" si="45"/>
        <v>Chicago Bears</v>
      </c>
      <c r="O85" t="str">
        <f t="shared" si="46"/>
        <v>Baltimore Ravens</v>
      </c>
      <c r="P85">
        <f t="shared" si="55"/>
        <v>6</v>
      </c>
      <c r="Q85">
        <f t="shared" si="56"/>
        <v>3</v>
      </c>
      <c r="R85">
        <f t="shared" si="47"/>
        <v>0.36948185086901486</v>
      </c>
      <c r="S85">
        <f t="shared" si="48"/>
        <v>0.88263426317298299</v>
      </c>
      <c r="T85">
        <f t="shared" si="57"/>
        <v>6.5257105766793236E-2</v>
      </c>
      <c r="U85">
        <f t="shared" si="49"/>
        <v>0.33000439822126326</v>
      </c>
      <c r="V85">
        <f t="shared" si="50"/>
        <v>0.66999560177873674</v>
      </c>
      <c r="W85" s="32">
        <f t="shared" si="58"/>
        <v>6</v>
      </c>
      <c r="X85">
        <f t="shared" si="51"/>
        <v>0.66999560177873674</v>
      </c>
      <c r="Y85" s="35">
        <f t="shared" si="59"/>
        <v>2.4494897427831779</v>
      </c>
      <c r="Z85">
        <f t="shared" si="60"/>
        <v>-0.40048413112801995</v>
      </c>
      <c r="AA85">
        <f t="shared" si="61"/>
        <v>-0.98098177134551812</v>
      </c>
      <c r="AC85">
        <f t="shared" si="62"/>
        <v>0.33000439822126326</v>
      </c>
      <c r="AD85">
        <f t="shared" si="63"/>
        <v>-0.16999560177873674</v>
      </c>
      <c r="AE85">
        <f t="shared" si="52"/>
        <v>-3</v>
      </c>
      <c r="AF85">
        <f t="shared" si="53"/>
        <v>-2.7176830126164555</v>
      </c>
      <c r="AG85">
        <f t="shared" si="54"/>
        <v>-3.8105286823315265</v>
      </c>
    </row>
    <row r="86" spans="1:33">
      <c r="A86" s="7">
        <v>81</v>
      </c>
      <c r="B86" s="7">
        <v>6</v>
      </c>
      <c r="C86" s="8">
        <v>43023</v>
      </c>
      <c r="D86" s="8" t="s">
        <v>15</v>
      </c>
      <c r="E86" s="7">
        <v>13</v>
      </c>
      <c r="F86" s="7">
        <v>33</v>
      </c>
      <c r="G86" s="7" t="s">
        <v>11</v>
      </c>
      <c r="H86" s="7">
        <v>8</v>
      </c>
      <c r="I86" s="7">
        <v>17</v>
      </c>
      <c r="J86" s="7">
        <v>16</v>
      </c>
      <c r="K86" s="7">
        <v>50</v>
      </c>
      <c r="N86" t="str">
        <f t="shared" si="45"/>
        <v>Houston Texans</v>
      </c>
      <c r="O86" t="str">
        <f t="shared" si="46"/>
        <v>Cleveland Browns</v>
      </c>
      <c r="P86">
        <f t="shared" si="55"/>
        <v>13</v>
      </c>
      <c r="Q86">
        <f t="shared" si="56"/>
        <v>8</v>
      </c>
      <c r="R86">
        <f t="shared" si="47"/>
        <v>0.10168989827868405</v>
      </c>
      <c r="S86">
        <f t="shared" si="48"/>
        <v>1.0000003544627882E-4</v>
      </c>
      <c r="T86">
        <f t="shared" si="57"/>
        <v>6.5257105766793236E-2</v>
      </c>
      <c r="U86">
        <f t="shared" si="49"/>
        <v>0.99940136588503081</v>
      </c>
      <c r="V86">
        <f t="shared" si="50"/>
        <v>5.9863411496943243E-4</v>
      </c>
      <c r="W86" s="32">
        <f t="shared" si="58"/>
        <v>6</v>
      </c>
      <c r="X86">
        <f t="shared" si="51"/>
        <v>0.99940136588503081</v>
      </c>
      <c r="Y86" s="35">
        <f t="shared" si="59"/>
        <v>2.4494897427831779</v>
      </c>
      <c r="Z86">
        <f t="shared" si="60"/>
        <v>-5.9881336791251134E-4</v>
      </c>
      <c r="AA86">
        <f t="shared" si="61"/>
        <v>-1.4667872025431459E-3</v>
      </c>
      <c r="AC86">
        <f t="shared" si="62"/>
        <v>0.99940136588503081</v>
      </c>
      <c r="AD86">
        <f t="shared" si="63"/>
        <v>0.49940136588503081</v>
      </c>
      <c r="AE86">
        <f t="shared" si="52"/>
        <v>16</v>
      </c>
      <c r="AF86">
        <f t="shared" si="53"/>
        <v>12.016985671639896</v>
      </c>
      <c r="AG86">
        <f t="shared" si="54"/>
        <v>11.194308610274167</v>
      </c>
    </row>
    <row r="87" spans="1:33">
      <c r="A87" s="7">
        <v>82</v>
      </c>
      <c r="B87" s="7">
        <v>6</v>
      </c>
      <c r="C87" s="8">
        <v>43023</v>
      </c>
      <c r="D87" s="8" t="s">
        <v>19</v>
      </c>
      <c r="E87" s="7">
        <v>24</v>
      </c>
      <c r="F87" s="7">
        <v>17</v>
      </c>
      <c r="G87" s="7" t="s">
        <v>3</v>
      </c>
      <c r="H87" s="7">
        <v>21</v>
      </c>
      <c r="I87" s="7">
        <v>24</v>
      </c>
      <c r="J87" s="7">
        <v>-7</v>
      </c>
      <c r="K87" s="7">
        <v>41</v>
      </c>
      <c r="N87" t="str">
        <f t="shared" si="45"/>
        <v>New England Patriots</v>
      </c>
      <c r="O87" t="str">
        <f t="shared" si="46"/>
        <v>New York Jets</v>
      </c>
      <c r="P87">
        <f t="shared" si="55"/>
        <v>21</v>
      </c>
      <c r="Q87">
        <f t="shared" si="56"/>
        <v>24</v>
      </c>
      <c r="R87">
        <f t="shared" si="47"/>
        <v>0.21620555620500215</v>
      </c>
      <c r="S87">
        <f t="shared" si="48"/>
        <v>4.3939051647254477</v>
      </c>
      <c r="T87">
        <f t="shared" si="57"/>
        <v>6.5257105766793236E-2</v>
      </c>
      <c r="U87">
        <f t="shared" si="49"/>
        <v>6.0201180400093826E-2</v>
      </c>
      <c r="V87">
        <f t="shared" si="50"/>
        <v>0.93979881959990608</v>
      </c>
      <c r="W87" s="32">
        <f t="shared" si="58"/>
        <v>6</v>
      </c>
      <c r="X87">
        <f t="shared" si="51"/>
        <v>0.93979881959990608</v>
      </c>
      <c r="Y87" s="35">
        <f t="shared" si="59"/>
        <v>2.4494897427831779</v>
      </c>
      <c r="Z87">
        <f t="shared" si="60"/>
        <v>-6.2089448326227863E-2</v>
      </c>
      <c r="AA87">
        <f t="shared" si="61"/>
        <v>-0.1520874668101613</v>
      </c>
      <c r="AC87">
        <f t="shared" si="62"/>
        <v>6.0201180400093826E-2</v>
      </c>
      <c r="AD87">
        <f t="shared" si="63"/>
        <v>-0.43979881959990619</v>
      </c>
      <c r="AE87">
        <f t="shared" si="52"/>
        <v>-7</v>
      </c>
      <c r="AF87">
        <f t="shared" si="53"/>
        <v>-8.656552198737451</v>
      </c>
      <c r="AG87">
        <f t="shared" si="54"/>
        <v>-9.8582904440214207</v>
      </c>
    </row>
    <row r="88" spans="1:33">
      <c r="A88" s="7">
        <v>83</v>
      </c>
      <c r="B88" s="7">
        <v>6</v>
      </c>
      <c r="C88" s="8">
        <v>43023</v>
      </c>
      <c r="D88" s="8" t="s">
        <v>29</v>
      </c>
      <c r="E88" s="7">
        <v>22</v>
      </c>
      <c r="F88" s="7">
        <v>52</v>
      </c>
      <c r="G88" s="7" t="s">
        <v>8</v>
      </c>
      <c r="H88" s="7">
        <v>11</v>
      </c>
      <c r="I88" s="7">
        <v>38</v>
      </c>
      <c r="J88" s="7">
        <v>14</v>
      </c>
      <c r="K88" s="7">
        <v>90</v>
      </c>
      <c r="N88" t="str">
        <f t="shared" si="45"/>
        <v>New Orleans Saints</v>
      </c>
      <c r="O88" t="str">
        <f t="shared" si="46"/>
        <v>Detroit Lions</v>
      </c>
      <c r="P88">
        <f t="shared" si="55"/>
        <v>22</v>
      </c>
      <c r="Q88">
        <f t="shared" si="56"/>
        <v>11</v>
      </c>
      <c r="R88">
        <f t="shared" si="47"/>
        <v>10</v>
      </c>
      <c r="S88">
        <f t="shared" si="48"/>
        <v>1.6915382716803711</v>
      </c>
      <c r="T88">
        <f t="shared" si="57"/>
        <v>6.5257105766793236E-2</v>
      </c>
      <c r="U88">
        <f t="shared" si="49"/>
        <v>0.85612250469841322</v>
      </c>
      <c r="V88">
        <f t="shared" si="50"/>
        <v>0.14387749530158672</v>
      </c>
      <c r="W88" s="32">
        <f t="shared" si="58"/>
        <v>6</v>
      </c>
      <c r="X88">
        <f t="shared" si="51"/>
        <v>0.85612250469841322</v>
      </c>
      <c r="Y88" s="35">
        <f t="shared" si="59"/>
        <v>2.4494897427831779</v>
      </c>
      <c r="Z88">
        <f t="shared" si="60"/>
        <v>-0.15534180011464244</v>
      </c>
      <c r="AA88">
        <f t="shared" si="61"/>
        <v>-0.38050814600629135</v>
      </c>
      <c r="AC88">
        <f t="shared" si="62"/>
        <v>0.85612250469841322</v>
      </c>
      <c r="AD88">
        <f t="shared" si="63"/>
        <v>0.35612250469841322</v>
      </c>
      <c r="AE88">
        <f t="shared" si="52"/>
        <v>14</v>
      </c>
      <c r="AF88">
        <f t="shared" si="53"/>
        <v>8.86315222000289</v>
      </c>
      <c r="AG88">
        <f t="shared" si="54"/>
        <v>7.9826478119317112</v>
      </c>
    </row>
    <row r="89" spans="1:33">
      <c r="A89" s="7">
        <v>84</v>
      </c>
      <c r="B89" s="7">
        <v>6</v>
      </c>
      <c r="C89" s="8">
        <v>43023</v>
      </c>
      <c r="D89" s="8" t="s">
        <v>28</v>
      </c>
      <c r="E89" s="7">
        <v>20</v>
      </c>
      <c r="F89" s="7">
        <v>23</v>
      </c>
      <c r="G89" s="7" t="s">
        <v>22</v>
      </c>
      <c r="H89" s="7">
        <v>12</v>
      </c>
      <c r="I89" s="7">
        <v>10</v>
      </c>
      <c r="J89" s="7">
        <v>13</v>
      </c>
      <c r="K89" s="7">
        <v>33</v>
      </c>
      <c r="N89" t="str">
        <f t="shared" si="45"/>
        <v>Minnesota Vikings</v>
      </c>
      <c r="O89" t="str">
        <f t="shared" si="46"/>
        <v>Green Bay Packers</v>
      </c>
      <c r="P89">
        <f t="shared" si="55"/>
        <v>20</v>
      </c>
      <c r="Q89">
        <f t="shared" si="56"/>
        <v>12</v>
      </c>
      <c r="R89">
        <f t="shared" si="47"/>
        <v>4.8737803134930209</v>
      </c>
      <c r="S89">
        <f t="shared" si="48"/>
        <v>1.5225188098091109</v>
      </c>
      <c r="T89">
        <f t="shared" si="57"/>
        <v>6.5257105766793236E-2</v>
      </c>
      <c r="U89">
        <f t="shared" si="49"/>
        <v>0.76437273687108376</v>
      </c>
      <c r="V89">
        <f t="shared" si="50"/>
        <v>0.23562726312891616</v>
      </c>
      <c r="W89" s="32">
        <f t="shared" si="58"/>
        <v>6</v>
      </c>
      <c r="X89">
        <f t="shared" si="51"/>
        <v>0.76437273687108376</v>
      </c>
      <c r="Y89" s="35">
        <f t="shared" si="59"/>
        <v>2.4494897427831779</v>
      </c>
      <c r="Z89">
        <f t="shared" si="60"/>
        <v>-0.26869973330245533</v>
      </c>
      <c r="AA89">
        <f t="shared" si="61"/>
        <v>-0.65817724061293981</v>
      </c>
      <c r="AC89">
        <f t="shared" si="62"/>
        <v>0.76437273687108376</v>
      </c>
      <c r="AD89">
        <f t="shared" si="63"/>
        <v>0.26437273687108376</v>
      </c>
      <c r="AE89">
        <f t="shared" si="52"/>
        <v>13</v>
      </c>
      <c r="AF89">
        <f t="shared" si="53"/>
        <v>6.8435696761629341</v>
      </c>
      <c r="AG89">
        <f t="shared" si="54"/>
        <v>5.9260350628657088</v>
      </c>
    </row>
    <row r="90" spans="1:33">
      <c r="A90" s="7">
        <v>85</v>
      </c>
      <c r="B90" s="7">
        <v>6</v>
      </c>
      <c r="C90" s="8">
        <v>43023</v>
      </c>
      <c r="D90" s="8" t="s">
        <v>5</v>
      </c>
      <c r="E90" s="7">
        <v>32</v>
      </c>
      <c r="F90" s="7">
        <v>26</v>
      </c>
      <c r="G90" s="7" t="s">
        <v>25</v>
      </c>
      <c r="H90" s="7">
        <v>28</v>
      </c>
      <c r="I90" s="7">
        <v>24</v>
      </c>
      <c r="J90" s="7">
        <v>2</v>
      </c>
      <c r="K90" s="7">
        <v>50</v>
      </c>
      <c r="N90" t="str">
        <f t="shared" si="45"/>
        <v>Washington Redskins</v>
      </c>
      <c r="O90" t="str">
        <f t="shared" si="46"/>
        <v>San Francisco 49ers</v>
      </c>
      <c r="P90">
        <f t="shared" si="55"/>
        <v>32</v>
      </c>
      <c r="Q90">
        <f t="shared" si="56"/>
        <v>28</v>
      </c>
      <c r="R90">
        <f t="shared" si="47"/>
        <v>0.74716466503315382</v>
      </c>
      <c r="S90">
        <f t="shared" si="48"/>
        <v>1.0000000000000033E-4</v>
      </c>
      <c r="T90">
        <f t="shared" si="57"/>
        <v>6.5257105766793236E-2</v>
      </c>
      <c r="U90">
        <f t="shared" si="49"/>
        <v>0.99987692637466008</v>
      </c>
      <c r="V90">
        <f t="shared" si="50"/>
        <v>1.2307362533996836E-4</v>
      </c>
      <c r="W90" s="32">
        <f t="shared" si="58"/>
        <v>6</v>
      </c>
      <c r="X90">
        <f t="shared" si="51"/>
        <v>0.99987692637466008</v>
      </c>
      <c r="Y90" s="35">
        <f t="shared" si="59"/>
        <v>2.4494897427831779</v>
      </c>
      <c r="Z90">
        <f t="shared" si="60"/>
        <v>-1.2308119952000811E-4</v>
      </c>
      <c r="AA90">
        <f t="shared" si="61"/>
        <v>-3.0148613575370966E-4</v>
      </c>
      <c r="AC90">
        <f t="shared" si="62"/>
        <v>0.99987692637466008</v>
      </c>
      <c r="AD90">
        <f t="shared" si="63"/>
        <v>0.49987692637466008</v>
      </c>
      <c r="AE90">
        <f t="shared" si="52"/>
        <v>2</v>
      </c>
      <c r="AF90">
        <f t="shared" si="53"/>
        <v>12.02745363996438</v>
      </c>
      <c r="AG90">
        <f t="shared" si="54"/>
        <v>11.204968514806723</v>
      </c>
    </row>
    <row r="91" spans="1:33">
      <c r="A91" s="7">
        <v>86</v>
      </c>
      <c r="B91" s="7">
        <v>6</v>
      </c>
      <c r="C91" s="8">
        <v>43023</v>
      </c>
      <c r="D91" s="8" t="s">
        <v>9</v>
      </c>
      <c r="E91" s="7">
        <v>1</v>
      </c>
      <c r="F91" s="7">
        <v>38</v>
      </c>
      <c r="G91" s="7" t="s">
        <v>32</v>
      </c>
      <c r="H91" s="7">
        <v>30</v>
      </c>
      <c r="I91" s="7">
        <v>33</v>
      </c>
      <c r="J91" s="7">
        <v>5</v>
      </c>
      <c r="K91" s="7">
        <v>71</v>
      </c>
      <c r="N91" t="str">
        <f t="shared" si="45"/>
        <v>Arizona Cardinals</v>
      </c>
      <c r="O91" t="str">
        <f t="shared" si="46"/>
        <v>Tampa Bay Buccaneers</v>
      </c>
      <c r="P91">
        <f t="shared" si="55"/>
        <v>1</v>
      </c>
      <c r="Q91">
        <f t="shared" si="56"/>
        <v>30</v>
      </c>
      <c r="R91">
        <f t="shared" si="47"/>
        <v>0.29051070500530951</v>
      </c>
      <c r="S91">
        <f t="shared" si="48"/>
        <v>0.19804577724547967</v>
      </c>
      <c r="T91">
        <f t="shared" si="57"/>
        <v>6.5257105766793236E-2</v>
      </c>
      <c r="U91">
        <f t="shared" si="49"/>
        <v>0.64239631975372891</v>
      </c>
      <c r="V91">
        <f t="shared" si="50"/>
        <v>0.35760368024627115</v>
      </c>
      <c r="W91" s="32">
        <f t="shared" si="58"/>
        <v>6</v>
      </c>
      <c r="X91">
        <f t="shared" si="51"/>
        <v>0.64239631975372891</v>
      </c>
      <c r="Y91" s="35">
        <f t="shared" si="59"/>
        <v>2.4494897427831779</v>
      </c>
      <c r="Z91">
        <f t="shared" si="60"/>
        <v>-0.44254984526741364</v>
      </c>
      <c r="AA91">
        <f t="shared" si="61"/>
        <v>-1.0840213066528122</v>
      </c>
      <c r="AC91">
        <f t="shared" si="62"/>
        <v>0.64239631975372891</v>
      </c>
      <c r="AD91">
        <f t="shared" si="63"/>
        <v>0.14239631975372891</v>
      </c>
      <c r="AE91">
        <f t="shared" si="52"/>
        <v>5</v>
      </c>
      <c r="AF91">
        <f t="shared" si="53"/>
        <v>4.1586425248053587</v>
      </c>
      <c r="AG91">
        <f t="shared" si="54"/>
        <v>3.1918782309808269</v>
      </c>
    </row>
    <row r="92" spans="1:33">
      <c r="A92" s="7">
        <v>87</v>
      </c>
      <c r="B92" s="7">
        <v>6</v>
      </c>
      <c r="C92" s="8">
        <v>43023</v>
      </c>
      <c r="D92" s="8" t="s">
        <v>14</v>
      </c>
      <c r="E92" s="7">
        <v>15</v>
      </c>
      <c r="F92" s="7">
        <v>17</v>
      </c>
      <c r="G92" s="7" t="s">
        <v>20</v>
      </c>
      <c r="H92" s="7">
        <v>18</v>
      </c>
      <c r="I92" s="7">
        <v>27</v>
      </c>
      <c r="J92" s="7">
        <v>-10</v>
      </c>
      <c r="K92" s="7">
        <v>44</v>
      </c>
      <c r="N92" t="str">
        <f t="shared" si="45"/>
        <v>Los Angeles Rams</v>
      </c>
      <c r="O92" t="str">
        <f t="shared" si="46"/>
        <v>Jacksonville Jaguars</v>
      </c>
      <c r="P92">
        <f t="shared" si="55"/>
        <v>18</v>
      </c>
      <c r="Q92">
        <f t="shared" si="56"/>
        <v>15</v>
      </c>
      <c r="R92">
        <f t="shared" si="47"/>
        <v>1.0950531801751928</v>
      </c>
      <c r="S92">
        <f t="shared" si="48"/>
        <v>1.7443935891059372</v>
      </c>
      <c r="T92">
        <f t="shared" si="57"/>
        <v>6.5257105766793236E-2</v>
      </c>
      <c r="U92">
        <f t="shared" si="49"/>
        <v>0.39945906221605554</v>
      </c>
      <c r="V92">
        <f t="shared" si="50"/>
        <v>0.60054093778394435</v>
      </c>
      <c r="W92" s="32">
        <f t="shared" si="58"/>
        <v>6</v>
      </c>
      <c r="X92">
        <f t="shared" si="51"/>
        <v>0.60054093778394435</v>
      </c>
      <c r="Y92" s="35">
        <f t="shared" si="59"/>
        <v>2.4494897427831779</v>
      </c>
      <c r="Z92">
        <f t="shared" si="60"/>
        <v>-0.50992446695654425</v>
      </c>
      <c r="AA92">
        <f t="shared" si="61"/>
        <v>-1.2490547514042347</v>
      </c>
      <c r="AC92">
        <f t="shared" si="62"/>
        <v>0.39945906221605554</v>
      </c>
      <c r="AD92">
        <f t="shared" si="63"/>
        <v>-0.10054093778394446</v>
      </c>
      <c r="AE92">
        <f t="shared" si="52"/>
        <v>-10</v>
      </c>
      <c r="AF92">
        <f t="shared" si="53"/>
        <v>-1.188857051376587</v>
      </c>
      <c r="AG92">
        <f t="shared" si="54"/>
        <v>-2.2536708195126391</v>
      </c>
    </row>
    <row r="93" spans="1:33">
      <c r="A93" s="7">
        <v>88</v>
      </c>
      <c r="B93" s="7">
        <v>6</v>
      </c>
      <c r="C93" s="8">
        <v>43023</v>
      </c>
      <c r="D93" s="8" t="s">
        <v>6</v>
      </c>
      <c r="E93" s="7">
        <v>25</v>
      </c>
      <c r="F93" s="7">
        <v>16</v>
      </c>
      <c r="G93" s="7" t="s">
        <v>31</v>
      </c>
      <c r="H93" s="7">
        <v>17</v>
      </c>
      <c r="I93" s="7">
        <v>17</v>
      </c>
      <c r="J93" s="7">
        <v>-1</v>
      </c>
      <c r="K93" s="7">
        <v>33</v>
      </c>
      <c r="N93" t="str">
        <f t="shared" si="45"/>
        <v>Los Angeles Chargers</v>
      </c>
      <c r="O93" t="str">
        <f t="shared" si="46"/>
        <v>Oakland Raiders</v>
      </c>
      <c r="P93">
        <f t="shared" si="55"/>
        <v>17</v>
      </c>
      <c r="Q93">
        <f t="shared" si="56"/>
        <v>25</v>
      </c>
      <c r="R93">
        <f t="shared" si="47"/>
        <v>0.23509277338681389</v>
      </c>
      <c r="S93">
        <f t="shared" si="48"/>
        <v>0.22774310255410216</v>
      </c>
      <c r="T93">
        <f t="shared" si="57"/>
        <v>6.5257105766793236E-2</v>
      </c>
      <c r="U93">
        <f t="shared" si="49"/>
        <v>0.5687443112429883</v>
      </c>
      <c r="V93">
        <f t="shared" si="50"/>
        <v>0.43125568875701176</v>
      </c>
      <c r="W93" s="32">
        <f t="shared" si="58"/>
        <v>6</v>
      </c>
      <c r="X93">
        <f t="shared" si="51"/>
        <v>0.43125568875701176</v>
      </c>
      <c r="Y93" s="35">
        <f t="shared" si="59"/>
        <v>2.4494897427831779</v>
      </c>
      <c r="Z93">
        <f t="shared" si="60"/>
        <v>-0.84105411940296526</v>
      </c>
      <c r="AA93">
        <f t="shared" si="61"/>
        <v>-2.0601534386031015</v>
      </c>
      <c r="AC93">
        <f t="shared" si="62"/>
        <v>0.5687443112429883</v>
      </c>
      <c r="AD93">
        <f t="shared" si="63"/>
        <v>6.8744311242988299E-2</v>
      </c>
      <c r="AE93">
        <f t="shared" si="52"/>
        <v>-1</v>
      </c>
      <c r="AF93">
        <f t="shared" si="53"/>
        <v>2.5374252266103401</v>
      </c>
      <c r="AG93">
        <f t="shared" si="54"/>
        <v>1.5409349830090595</v>
      </c>
    </row>
    <row r="94" spans="1:33">
      <c r="A94" s="7">
        <v>89</v>
      </c>
      <c r="B94" s="7">
        <v>6</v>
      </c>
      <c r="C94" s="8">
        <v>43023</v>
      </c>
      <c r="D94" s="8" t="s">
        <v>2</v>
      </c>
      <c r="E94" s="7">
        <v>16</v>
      </c>
      <c r="F94" s="7">
        <v>13</v>
      </c>
      <c r="G94" s="7" t="s">
        <v>10</v>
      </c>
      <c r="H94" s="7">
        <v>27</v>
      </c>
      <c r="I94" s="7">
        <v>19</v>
      </c>
      <c r="J94" s="7">
        <v>-6</v>
      </c>
      <c r="K94" s="7">
        <v>32</v>
      </c>
      <c r="N94" t="str">
        <f t="shared" si="45"/>
        <v>Pittsburgh Steelers</v>
      </c>
      <c r="O94" t="str">
        <f t="shared" si="46"/>
        <v>Kansas City Chiefs</v>
      </c>
      <c r="P94">
        <f t="shared" si="55"/>
        <v>27</v>
      </c>
      <c r="Q94">
        <f t="shared" si="56"/>
        <v>16</v>
      </c>
      <c r="R94">
        <f t="shared" si="47"/>
        <v>0.76268443494351945</v>
      </c>
      <c r="S94">
        <f t="shared" si="48"/>
        <v>3.0670382009949311</v>
      </c>
      <c r="T94">
        <f t="shared" si="57"/>
        <v>6.5257105766793236E-2</v>
      </c>
      <c r="U94">
        <f t="shared" si="49"/>
        <v>0.21256632784124191</v>
      </c>
      <c r="V94">
        <f t="shared" si="50"/>
        <v>0.78743367215875804</v>
      </c>
      <c r="W94" s="32">
        <f t="shared" si="58"/>
        <v>6</v>
      </c>
      <c r="X94">
        <f t="shared" si="51"/>
        <v>0.78743367215875804</v>
      </c>
      <c r="Y94" s="35">
        <f t="shared" si="59"/>
        <v>2.4494897427831779</v>
      </c>
      <c r="Z94">
        <f t="shared" si="60"/>
        <v>-0.23897613765969186</v>
      </c>
      <c r="AA94">
        <f t="shared" si="61"/>
        <v>-0.58536959796735588</v>
      </c>
      <c r="AC94">
        <f t="shared" si="62"/>
        <v>0.21256632784124191</v>
      </c>
      <c r="AD94">
        <f t="shared" si="63"/>
        <v>-0.28743367215875809</v>
      </c>
      <c r="AE94">
        <f t="shared" si="52"/>
        <v>-6</v>
      </c>
      <c r="AF94">
        <f t="shared" si="53"/>
        <v>-5.3027127357226487</v>
      </c>
      <c r="AG94">
        <f t="shared" si="54"/>
        <v>-6.4429564092747178</v>
      </c>
    </row>
    <row r="95" spans="1:33">
      <c r="A95" s="7">
        <v>90</v>
      </c>
      <c r="B95" s="7">
        <v>6</v>
      </c>
      <c r="C95" s="8">
        <v>43023</v>
      </c>
      <c r="D95" s="8" t="s">
        <v>30</v>
      </c>
      <c r="E95" s="7">
        <v>10</v>
      </c>
      <c r="F95" s="7">
        <v>10</v>
      </c>
      <c r="G95" s="7" t="s">
        <v>27</v>
      </c>
      <c r="H95" s="7">
        <v>23</v>
      </c>
      <c r="I95" s="7">
        <v>23</v>
      </c>
      <c r="J95" s="7">
        <v>-13</v>
      </c>
      <c r="K95" s="7">
        <v>33</v>
      </c>
      <c r="N95" t="str">
        <f t="shared" si="45"/>
        <v>New York Giants</v>
      </c>
      <c r="O95" t="str">
        <f t="shared" si="46"/>
        <v>Denver Broncos</v>
      </c>
      <c r="P95">
        <f t="shared" si="55"/>
        <v>23</v>
      </c>
      <c r="Q95">
        <f t="shared" si="56"/>
        <v>10</v>
      </c>
      <c r="R95">
        <f t="shared" si="47"/>
        <v>3.1287360440482921E-2</v>
      </c>
      <c r="S95">
        <f t="shared" si="48"/>
        <v>3.4954076110988878E-2</v>
      </c>
      <c r="T95">
        <f t="shared" si="57"/>
        <v>6.5257105766793236E-2</v>
      </c>
      <c r="U95">
        <f t="shared" si="49"/>
        <v>0.7341865887274267</v>
      </c>
      <c r="V95">
        <f t="shared" si="50"/>
        <v>0.26581341127257341</v>
      </c>
      <c r="W95" s="32">
        <f t="shared" si="58"/>
        <v>6</v>
      </c>
      <c r="X95">
        <f t="shared" si="51"/>
        <v>0.26581341127257341</v>
      </c>
      <c r="Y95" s="35">
        <f t="shared" si="59"/>
        <v>2.4494897427831779</v>
      </c>
      <c r="Z95">
        <f t="shared" si="60"/>
        <v>-1.3249606777208871</v>
      </c>
      <c r="AA95">
        <f t="shared" si="61"/>
        <v>-3.245477589668361</v>
      </c>
      <c r="AC95">
        <f t="shared" si="62"/>
        <v>0.7341865887274267</v>
      </c>
      <c r="AD95">
        <f t="shared" si="63"/>
        <v>0.2341865887274267</v>
      </c>
      <c r="AE95">
        <f t="shared" si="52"/>
        <v>-13</v>
      </c>
      <c r="AF95">
        <f t="shared" si="53"/>
        <v>6.1791165739880274</v>
      </c>
      <c r="AG95">
        <f t="shared" si="54"/>
        <v>5.2493988316517477</v>
      </c>
    </row>
    <row r="96" spans="1:33">
      <c r="A96" s="7">
        <v>91</v>
      </c>
      <c r="B96" s="7">
        <v>6</v>
      </c>
      <c r="C96" s="8">
        <v>43024</v>
      </c>
      <c r="D96" s="8" t="s">
        <v>7</v>
      </c>
      <c r="E96" s="7">
        <v>31</v>
      </c>
      <c r="F96" s="7">
        <v>36</v>
      </c>
      <c r="G96" s="7" t="s">
        <v>21</v>
      </c>
      <c r="H96" s="7">
        <v>14</v>
      </c>
      <c r="I96" s="7">
        <v>22</v>
      </c>
      <c r="J96" s="7">
        <v>14</v>
      </c>
      <c r="K96" s="7">
        <v>58</v>
      </c>
      <c r="N96" t="str">
        <f t="shared" si="45"/>
        <v>Tennessee Titans</v>
      </c>
      <c r="O96" t="str">
        <f t="shared" si="46"/>
        <v>Indianapolis Colts</v>
      </c>
      <c r="P96">
        <f t="shared" si="55"/>
        <v>31</v>
      </c>
      <c r="Q96">
        <f t="shared" si="56"/>
        <v>14</v>
      </c>
      <c r="R96">
        <f t="shared" si="47"/>
        <v>0.68495912551156091</v>
      </c>
      <c r="S96">
        <f t="shared" si="48"/>
        <v>9.4495023813257029E-2</v>
      </c>
      <c r="T96">
        <f t="shared" si="57"/>
        <v>6.5257105766793236E-2</v>
      </c>
      <c r="U96">
        <f t="shared" si="49"/>
        <v>0.88813334350208373</v>
      </c>
      <c r="V96">
        <f t="shared" si="50"/>
        <v>0.11186665649791631</v>
      </c>
      <c r="W96" s="32">
        <f t="shared" si="58"/>
        <v>6</v>
      </c>
      <c r="X96">
        <f t="shared" si="51"/>
        <v>0.88813334350208373</v>
      </c>
      <c r="Y96" s="35">
        <f t="shared" si="59"/>
        <v>2.4494897427831779</v>
      </c>
      <c r="Z96">
        <f t="shared" si="60"/>
        <v>-0.11863338566164611</v>
      </c>
      <c r="AA96">
        <f t="shared" si="61"/>
        <v>-0.29059126132984309</v>
      </c>
      <c r="AC96">
        <f t="shared" si="62"/>
        <v>0.88813334350208373</v>
      </c>
      <c r="AD96">
        <f t="shared" si="63"/>
        <v>0.38813334350208373</v>
      </c>
      <c r="AE96">
        <f t="shared" si="52"/>
        <v>14</v>
      </c>
      <c r="AF96">
        <f t="shared" si="53"/>
        <v>9.5677701475733894</v>
      </c>
      <c r="AG96">
        <f t="shared" si="54"/>
        <v>8.7001853136703868</v>
      </c>
    </row>
    <row r="97" spans="1:33">
      <c r="A97" s="7">
        <v>92</v>
      </c>
      <c r="B97" s="7">
        <v>7</v>
      </c>
      <c r="C97" s="8">
        <v>43027</v>
      </c>
      <c r="D97" s="8" t="s">
        <v>6</v>
      </c>
      <c r="E97" s="7">
        <v>25</v>
      </c>
      <c r="F97" s="7">
        <v>31</v>
      </c>
      <c r="G97" s="7" t="s">
        <v>2</v>
      </c>
      <c r="H97" s="7">
        <v>16</v>
      </c>
      <c r="I97" s="7">
        <v>30</v>
      </c>
      <c r="J97" s="7">
        <v>1</v>
      </c>
      <c r="K97" s="7">
        <v>61</v>
      </c>
      <c r="N97" t="str">
        <f t="shared" si="45"/>
        <v>Oakland Raiders</v>
      </c>
      <c r="O97" t="str">
        <f t="shared" si="46"/>
        <v>Kansas City Chiefs</v>
      </c>
      <c r="P97">
        <f t="shared" si="55"/>
        <v>25</v>
      </c>
      <c r="Q97">
        <f t="shared" si="56"/>
        <v>16</v>
      </c>
      <c r="R97">
        <f t="shared" si="47"/>
        <v>0.23509277338681389</v>
      </c>
      <c r="S97">
        <f t="shared" si="48"/>
        <v>0.76268443494351945</v>
      </c>
      <c r="T97">
        <f t="shared" si="57"/>
        <v>6.5257105766793236E-2</v>
      </c>
      <c r="U97">
        <f t="shared" si="49"/>
        <v>0.28254015432108143</v>
      </c>
      <c r="V97">
        <f t="shared" si="50"/>
        <v>0.71745984567891852</v>
      </c>
      <c r="W97" s="32">
        <f t="shared" si="58"/>
        <v>7</v>
      </c>
      <c r="X97">
        <f t="shared" si="51"/>
        <v>0.28254015432108143</v>
      </c>
      <c r="Y97" s="35">
        <f t="shared" si="59"/>
        <v>2.6457513110645907</v>
      </c>
      <c r="Z97">
        <f t="shared" si="60"/>
        <v>-1.2639345993067901</v>
      </c>
      <c r="AA97">
        <f t="shared" si="61"/>
        <v>-3.3440566232158382</v>
      </c>
      <c r="AC97">
        <f t="shared" si="62"/>
        <v>0.28254015432108143</v>
      </c>
      <c r="AD97">
        <f t="shared" si="63"/>
        <v>-0.21745984567891857</v>
      </c>
      <c r="AE97">
        <f t="shared" si="52"/>
        <v>1</v>
      </c>
      <c r="AF97">
        <f t="shared" si="53"/>
        <v>-3.7624590453773372</v>
      </c>
      <c r="AG97">
        <f t="shared" si="54"/>
        <v>-4.8744612833774719</v>
      </c>
    </row>
    <row r="98" spans="1:33">
      <c r="A98" s="7">
        <v>93</v>
      </c>
      <c r="B98" s="7">
        <v>7</v>
      </c>
      <c r="C98" s="8">
        <v>43030</v>
      </c>
      <c r="D98" s="8" t="s">
        <v>33</v>
      </c>
      <c r="E98" s="7">
        <v>19</v>
      </c>
      <c r="F98" s="7">
        <v>31</v>
      </c>
      <c r="G98" s="7" t="s">
        <v>19</v>
      </c>
      <c r="H98" s="7">
        <v>24</v>
      </c>
      <c r="I98" s="7">
        <v>28</v>
      </c>
      <c r="J98" s="7">
        <v>3</v>
      </c>
      <c r="K98" s="7">
        <v>59</v>
      </c>
      <c r="N98" t="str">
        <f t="shared" si="45"/>
        <v>Miami Dolphins</v>
      </c>
      <c r="O98" t="str">
        <f t="shared" si="46"/>
        <v>New York Jets</v>
      </c>
      <c r="P98">
        <f t="shared" si="55"/>
        <v>19</v>
      </c>
      <c r="Q98">
        <f t="shared" si="56"/>
        <v>24</v>
      </c>
      <c r="R98">
        <f t="shared" si="47"/>
        <v>0.37213443363069171</v>
      </c>
      <c r="S98">
        <f t="shared" si="48"/>
        <v>0.21620555620500215</v>
      </c>
      <c r="T98">
        <f t="shared" si="57"/>
        <v>6.5257105766793236E-2</v>
      </c>
      <c r="U98">
        <f t="shared" si="49"/>
        <v>0.66920667539732037</v>
      </c>
      <c r="V98">
        <f t="shared" si="50"/>
        <v>0.33079332460267968</v>
      </c>
      <c r="W98" s="32">
        <f t="shared" si="58"/>
        <v>7</v>
      </c>
      <c r="X98">
        <f t="shared" si="51"/>
        <v>0.66920667539732037</v>
      </c>
      <c r="Y98" s="35">
        <f t="shared" si="59"/>
        <v>2.6457513110645907</v>
      </c>
      <c r="Z98">
        <f t="shared" si="60"/>
        <v>-0.40166233472896246</v>
      </c>
      <c r="AA98">
        <f t="shared" si="61"/>
        <v>-1.062698648714417</v>
      </c>
      <c r="AC98">
        <f t="shared" si="62"/>
        <v>0.66920667539732037</v>
      </c>
      <c r="AD98">
        <f t="shared" si="63"/>
        <v>0.16920667539732037</v>
      </c>
      <c r="AE98">
        <f t="shared" si="52"/>
        <v>3</v>
      </c>
      <c r="AF98">
        <f t="shared" si="53"/>
        <v>4.7487881734988697</v>
      </c>
      <c r="AG98">
        <f t="shared" si="54"/>
        <v>3.7928445388996983</v>
      </c>
    </row>
    <row r="99" spans="1:33">
      <c r="A99" s="7">
        <v>94</v>
      </c>
      <c r="B99" s="7">
        <v>7</v>
      </c>
      <c r="C99" s="8">
        <v>43030</v>
      </c>
      <c r="D99" s="8" t="s">
        <v>18</v>
      </c>
      <c r="E99" s="7">
        <v>4</v>
      </c>
      <c r="F99" s="7">
        <v>30</v>
      </c>
      <c r="G99" s="7" t="s">
        <v>32</v>
      </c>
      <c r="H99" s="7">
        <v>30</v>
      </c>
      <c r="I99" s="7">
        <v>27</v>
      </c>
      <c r="J99" s="7">
        <v>3</v>
      </c>
      <c r="K99" s="7">
        <v>57</v>
      </c>
      <c r="N99" t="str">
        <f t="shared" si="45"/>
        <v>Buffalo Bills</v>
      </c>
      <c r="O99" t="str">
        <f t="shared" si="46"/>
        <v>Tampa Bay Buccaneers</v>
      </c>
      <c r="P99">
        <f t="shared" si="55"/>
        <v>4</v>
      </c>
      <c r="Q99">
        <f t="shared" si="56"/>
        <v>30</v>
      </c>
      <c r="R99">
        <f t="shared" si="47"/>
        <v>0.37816126796291433</v>
      </c>
      <c r="S99">
        <f t="shared" si="48"/>
        <v>0.19804577724547967</v>
      </c>
      <c r="T99">
        <f t="shared" si="57"/>
        <v>6.5257105766793236E-2</v>
      </c>
      <c r="U99">
        <f t="shared" si="49"/>
        <v>0.69125978911775476</v>
      </c>
      <c r="V99">
        <f t="shared" si="50"/>
        <v>0.30874021088224518</v>
      </c>
      <c r="W99" s="32">
        <f t="shared" si="58"/>
        <v>7</v>
      </c>
      <c r="X99">
        <f t="shared" si="51"/>
        <v>0.69125978911775476</v>
      </c>
      <c r="Y99" s="35">
        <f t="shared" si="59"/>
        <v>2.6457513110645907</v>
      </c>
      <c r="Z99">
        <f t="shared" si="60"/>
        <v>-0.3692395647735256</v>
      </c>
      <c r="AA99">
        <f t="shared" si="61"/>
        <v>-0.97691606259647423</v>
      </c>
      <c r="AC99">
        <f t="shared" si="62"/>
        <v>0.69125978911775476</v>
      </c>
      <c r="AD99">
        <f t="shared" si="63"/>
        <v>0.19125978911775476</v>
      </c>
      <c r="AE99">
        <f t="shared" si="52"/>
        <v>3</v>
      </c>
      <c r="AF99">
        <f t="shared" si="53"/>
        <v>5.2342181049503154</v>
      </c>
      <c r="AG99">
        <f t="shared" si="54"/>
        <v>4.287175106791751</v>
      </c>
    </row>
    <row r="100" spans="1:33">
      <c r="A100" s="7">
        <v>95</v>
      </c>
      <c r="B100" s="7">
        <v>7</v>
      </c>
      <c r="C100" s="8">
        <v>43030</v>
      </c>
      <c r="D100" s="8" t="s">
        <v>22</v>
      </c>
      <c r="E100" s="7">
        <v>12</v>
      </c>
      <c r="F100" s="7">
        <v>17</v>
      </c>
      <c r="G100" s="7" t="s">
        <v>29</v>
      </c>
      <c r="H100" s="7">
        <v>22</v>
      </c>
      <c r="I100" s="7">
        <v>26</v>
      </c>
      <c r="J100" s="7">
        <v>-9</v>
      </c>
      <c r="K100" s="7">
        <v>43</v>
      </c>
      <c r="N100" t="str">
        <f t="shared" si="45"/>
        <v>New Orleans Saints</v>
      </c>
      <c r="O100" t="str">
        <f t="shared" si="46"/>
        <v>Green Bay Packers</v>
      </c>
      <c r="P100">
        <f t="shared" si="55"/>
        <v>22</v>
      </c>
      <c r="Q100">
        <f t="shared" si="56"/>
        <v>12</v>
      </c>
      <c r="R100">
        <f t="shared" si="47"/>
        <v>1.5225188098091109</v>
      </c>
      <c r="S100">
        <f t="shared" si="48"/>
        <v>10</v>
      </c>
      <c r="T100">
        <f t="shared" si="57"/>
        <v>6.5257105766793236E-2</v>
      </c>
      <c r="U100">
        <f t="shared" si="49"/>
        <v>0.13702162754473604</v>
      </c>
      <c r="V100">
        <f t="shared" si="50"/>
        <v>0.86297837245526399</v>
      </c>
      <c r="W100" s="32">
        <f t="shared" si="58"/>
        <v>7</v>
      </c>
      <c r="X100">
        <f t="shared" si="51"/>
        <v>0.86297837245526399</v>
      </c>
      <c r="Y100" s="35">
        <f t="shared" si="59"/>
        <v>2.6457513110645907</v>
      </c>
      <c r="Z100">
        <f t="shared" si="60"/>
        <v>-0.14736564909887512</v>
      </c>
      <c r="AA100">
        <f t="shared" si="61"/>
        <v>-0.38989285930923329</v>
      </c>
      <c r="AC100">
        <f t="shared" si="62"/>
        <v>0.13702162754473604</v>
      </c>
      <c r="AD100">
        <f t="shared" si="63"/>
        <v>-0.36297837245526399</v>
      </c>
      <c r="AE100">
        <f t="shared" si="52"/>
        <v>-9</v>
      </c>
      <c r="AF100">
        <f t="shared" si="53"/>
        <v>-6.9655916902021229</v>
      </c>
      <c r="AG100">
        <f t="shared" si="54"/>
        <v>-8.1363252039136214</v>
      </c>
    </row>
    <row r="101" spans="1:33">
      <c r="A101" s="7">
        <v>96</v>
      </c>
      <c r="B101" s="7">
        <v>7</v>
      </c>
      <c r="C101" s="8">
        <v>43030</v>
      </c>
      <c r="D101" s="8" t="s">
        <v>21</v>
      </c>
      <c r="E101" s="7">
        <v>14</v>
      </c>
      <c r="F101" s="7">
        <v>0</v>
      </c>
      <c r="G101" s="7" t="s">
        <v>14</v>
      </c>
      <c r="H101" s="7">
        <v>15</v>
      </c>
      <c r="I101" s="7">
        <v>27</v>
      </c>
      <c r="J101" s="7">
        <v>-27</v>
      </c>
      <c r="K101" s="7">
        <v>27</v>
      </c>
      <c r="N101" t="str">
        <f t="shared" si="45"/>
        <v>Jacksonville Jaguars</v>
      </c>
      <c r="O101" t="str">
        <f t="shared" si="46"/>
        <v>Indianapolis Colts</v>
      </c>
      <c r="P101">
        <f t="shared" si="55"/>
        <v>15</v>
      </c>
      <c r="Q101">
        <f t="shared" si="56"/>
        <v>14</v>
      </c>
      <c r="R101">
        <f t="shared" si="47"/>
        <v>9.4495023813257029E-2</v>
      </c>
      <c r="S101">
        <f t="shared" si="48"/>
        <v>1.0950531801751928</v>
      </c>
      <c r="T101">
        <f t="shared" si="57"/>
        <v>6.5257105766793236E-2</v>
      </c>
      <c r="U101">
        <f t="shared" si="49"/>
        <v>0.12731228369699105</v>
      </c>
      <c r="V101">
        <f t="shared" si="50"/>
        <v>0.8726877163030089</v>
      </c>
      <c r="W101" s="32">
        <f t="shared" si="58"/>
        <v>7</v>
      </c>
      <c r="X101">
        <f t="shared" si="51"/>
        <v>0.8726877163030089</v>
      </c>
      <c r="Y101" s="35">
        <f t="shared" si="59"/>
        <v>2.6457513110645907</v>
      </c>
      <c r="Z101">
        <f t="shared" si="60"/>
        <v>-0.13617750042126095</v>
      </c>
      <c r="AA101">
        <f t="shared" si="61"/>
        <v>-0.36029180027704999</v>
      </c>
      <c r="AC101">
        <f t="shared" si="62"/>
        <v>0.12731228369699105</v>
      </c>
      <c r="AD101">
        <f t="shared" si="63"/>
        <v>-0.37268771630300895</v>
      </c>
      <c r="AE101">
        <f t="shared" si="52"/>
        <v>-27</v>
      </c>
      <c r="AF101">
        <f t="shared" si="53"/>
        <v>-7.1793123546941455</v>
      </c>
      <c r="AG101">
        <f t="shared" si="54"/>
        <v>-8.3539645594694623</v>
      </c>
    </row>
    <row r="102" spans="1:33">
      <c r="A102" s="7">
        <v>97</v>
      </c>
      <c r="B102" s="7">
        <v>7</v>
      </c>
      <c r="C102" s="8">
        <v>43030</v>
      </c>
      <c r="D102" s="8" t="s">
        <v>28</v>
      </c>
      <c r="E102" s="7">
        <v>20</v>
      </c>
      <c r="F102" s="7">
        <v>24</v>
      </c>
      <c r="G102" s="7" t="s">
        <v>12</v>
      </c>
      <c r="H102" s="7">
        <v>3</v>
      </c>
      <c r="I102" s="7">
        <v>16</v>
      </c>
      <c r="J102" s="7">
        <v>8</v>
      </c>
      <c r="K102" s="7">
        <v>40</v>
      </c>
      <c r="N102" t="str">
        <f t="shared" ref="N102:N137" si="64">IF(J102&gt;0,D102,G102)</f>
        <v>Minnesota Vikings</v>
      </c>
      <c r="O102" t="str">
        <f t="shared" ref="O102:O137" si="65">IF(J102&gt;0,G102,D102)</f>
        <v>Baltimore Ravens</v>
      </c>
      <c r="P102">
        <f t="shared" si="55"/>
        <v>20</v>
      </c>
      <c r="Q102">
        <f t="shared" si="56"/>
        <v>3</v>
      </c>
      <c r="R102">
        <f t="shared" ref="R102:R137" si="66">VLOOKUP(E102,$AN$6:$AP$37,3,FALSE)</f>
        <v>4.8737803134930209</v>
      </c>
      <c r="S102">
        <f t="shared" ref="S102:S137" si="67">VLOOKUP(H102,$AN$6:$AP$37,3,FALSE)</f>
        <v>0.36948185086901486</v>
      </c>
      <c r="T102">
        <f t="shared" si="57"/>
        <v>6.5257105766793236E-2</v>
      </c>
      <c r="U102">
        <f t="shared" ref="U102:U133" si="68">(R102+T102)/(R102+S102+T102)</f>
        <v>0.93039832162838731</v>
      </c>
      <c r="V102">
        <f t="shared" ref="V102:V137" si="69">S102/(R102+S102+T102)</f>
        <v>6.9601678371612685E-2</v>
      </c>
      <c r="W102" s="32">
        <f t="shared" si="58"/>
        <v>7</v>
      </c>
      <c r="X102">
        <f t="shared" ref="X102:X137" si="70">IF(E102=P102,U102,V102)</f>
        <v>0.93039832162838731</v>
      </c>
      <c r="Y102" s="35">
        <f t="shared" si="59"/>
        <v>2.6457513110645907</v>
      </c>
      <c r="Z102">
        <f t="shared" si="60"/>
        <v>-7.2142481704086631E-2</v>
      </c>
      <c r="AA102">
        <f t="shared" si="61"/>
        <v>-0.19087106555204045</v>
      </c>
      <c r="AC102">
        <f t="shared" si="62"/>
        <v>0.93039832162838731</v>
      </c>
      <c r="AD102">
        <f t="shared" si="63"/>
        <v>0.43039832162838731</v>
      </c>
      <c r="AE102">
        <f t="shared" ref="AE102:AE137" si="71">J102</f>
        <v>8</v>
      </c>
      <c r="AF102">
        <f t="shared" ref="AF102:AF137" si="72">$AK$9+$AJ$9*AC102</f>
        <v>10.498100698385256</v>
      </c>
      <c r="AG102">
        <f t="shared" ref="AG102:AG137" si="73">$AJ$18*AD102</f>
        <v>9.6475740091615609</v>
      </c>
    </row>
    <row r="103" spans="1:33">
      <c r="A103" s="7">
        <v>98</v>
      </c>
      <c r="B103" s="7">
        <v>7</v>
      </c>
      <c r="C103" s="8">
        <v>43030</v>
      </c>
      <c r="D103" s="8" t="s">
        <v>20</v>
      </c>
      <c r="E103" s="7">
        <v>18</v>
      </c>
      <c r="F103" s="7">
        <v>33</v>
      </c>
      <c r="G103" s="7" t="s">
        <v>9</v>
      </c>
      <c r="H103" s="7">
        <v>1</v>
      </c>
      <c r="I103" s="7">
        <v>0</v>
      </c>
      <c r="J103" s="7">
        <v>33</v>
      </c>
      <c r="K103" s="7">
        <v>33</v>
      </c>
      <c r="N103" t="str">
        <f t="shared" si="64"/>
        <v>Los Angeles Rams</v>
      </c>
      <c r="O103" t="str">
        <f t="shared" si="65"/>
        <v>Arizona Cardinals</v>
      </c>
      <c r="P103">
        <f t="shared" si="55"/>
        <v>18</v>
      </c>
      <c r="Q103">
        <f t="shared" si="56"/>
        <v>1</v>
      </c>
      <c r="R103">
        <f t="shared" si="66"/>
        <v>1.7443935891059372</v>
      </c>
      <c r="S103">
        <f t="shared" si="67"/>
        <v>0.29051070500530951</v>
      </c>
      <c r="T103">
        <f t="shared" ref="T103:T151" si="74">$AP$38</f>
        <v>6.5257105766793236E-2</v>
      </c>
      <c r="U103">
        <f t="shared" si="68"/>
        <v>0.86167220051650317</v>
      </c>
      <c r="V103">
        <f t="shared" si="69"/>
        <v>0.13832779948349683</v>
      </c>
      <c r="W103" s="32">
        <f t="shared" si="58"/>
        <v>7</v>
      </c>
      <c r="X103">
        <f t="shared" si="70"/>
        <v>0.86167220051650317</v>
      </c>
      <c r="Y103" s="35">
        <f t="shared" si="59"/>
        <v>2.6457513110645907</v>
      </c>
      <c r="Z103">
        <f t="shared" si="60"/>
        <v>-0.14888035846547354</v>
      </c>
      <c r="AA103">
        <f t="shared" si="61"/>
        <v>-0.39390040360179285</v>
      </c>
      <c r="AC103">
        <f t="shared" si="62"/>
        <v>0.86167220051650317</v>
      </c>
      <c r="AD103">
        <f t="shared" si="63"/>
        <v>0.36167220051650317</v>
      </c>
      <c r="AE103">
        <f t="shared" si="71"/>
        <v>33</v>
      </c>
      <c r="AF103">
        <f t="shared" si="72"/>
        <v>8.985311317112858</v>
      </c>
      <c r="AG103">
        <f t="shared" si="73"/>
        <v>8.1070467662091996</v>
      </c>
    </row>
    <row r="104" spans="1:33">
      <c r="A104" s="7">
        <v>99</v>
      </c>
      <c r="B104" s="7">
        <v>7</v>
      </c>
      <c r="C104" s="8">
        <v>43030</v>
      </c>
      <c r="D104" s="8" t="s">
        <v>17</v>
      </c>
      <c r="E104" s="7">
        <v>6</v>
      </c>
      <c r="F104" s="7">
        <v>17</v>
      </c>
      <c r="G104" s="7" t="s">
        <v>24</v>
      </c>
      <c r="H104" s="7">
        <v>5</v>
      </c>
      <c r="I104" s="7">
        <v>3</v>
      </c>
      <c r="J104" s="7">
        <v>14</v>
      </c>
      <c r="K104" s="7">
        <v>20</v>
      </c>
      <c r="N104" t="str">
        <f t="shared" si="64"/>
        <v>Chicago Bears</v>
      </c>
      <c r="O104" t="str">
        <f t="shared" si="65"/>
        <v>Carolina Panthers</v>
      </c>
      <c r="P104">
        <f t="shared" si="55"/>
        <v>6</v>
      </c>
      <c r="Q104">
        <f t="shared" si="56"/>
        <v>5</v>
      </c>
      <c r="R104">
        <f t="shared" si="66"/>
        <v>0.88263426317298299</v>
      </c>
      <c r="S104">
        <f t="shared" si="67"/>
        <v>3.3386644392024674</v>
      </c>
      <c r="T104">
        <f t="shared" si="74"/>
        <v>6.5257105766793236E-2</v>
      </c>
      <c r="U104">
        <f t="shared" si="68"/>
        <v>0.22113123247789562</v>
      </c>
      <c r="V104">
        <f t="shared" si="69"/>
        <v>0.77886876752210432</v>
      </c>
      <c r="W104" s="32">
        <f t="shared" si="58"/>
        <v>7</v>
      </c>
      <c r="X104">
        <f t="shared" si="70"/>
        <v>0.22113123247789562</v>
      </c>
      <c r="Y104" s="35">
        <f t="shared" si="59"/>
        <v>2.6457513110645907</v>
      </c>
      <c r="Z104">
        <f t="shared" si="60"/>
        <v>-1.5089989415838605</v>
      </c>
      <c r="AA104">
        <f t="shared" si="61"/>
        <v>-3.9924359280905786</v>
      </c>
      <c r="AC104">
        <f t="shared" si="62"/>
        <v>0.22113123247789562</v>
      </c>
      <c r="AD104">
        <f t="shared" si="63"/>
        <v>-0.27886876752210438</v>
      </c>
      <c r="AE104">
        <f t="shared" si="71"/>
        <v>14</v>
      </c>
      <c r="AF104">
        <f t="shared" si="72"/>
        <v>-5.1141833006793558</v>
      </c>
      <c r="AG104">
        <f t="shared" si="73"/>
        <v>-6.2509701788198688</v>
      </c>
    </row>
    <row r="105" spans="1:33">
      <c r="A105" s="7">
        <v>100</v>
      </c>
      <c r="B105" s="7">
        <v>7</v>
      </c>
      <c r="C105" s="8">
        <v>43030</v>
      </c>
      <c r="D105" s="8" t="s">
        <v>11</v>
      </c>
      <c r="E105" s="7">
        <v>8</v>
      </c>
      <c r="F105" s="7">
        <v>9</v>
      </c>
      <c r="G105" s="7" t="s">
        <v>7</v>
      </c>
      <c r="H105" s="7">
        <v>31</v>
      </c>
      <c r="I105" s="7">
        <v>12</v>
      </c>
      <c r="J105" s="7">
        <v>-3</v>
      </c>
      <c r="K105" s="7">
        <v>21</v>
      </c>
      <c r="N105" t="str">
        <f t="shared" si="64"/>
        <v>Tennessee Titans</v>
      </c>
      <c r="O105" t="str">
        <f t="shared" si="65"/>
        <v>Cleveland Browns</v>
      </c>
      <c r="P105">
        <f t="shared" si="55"/>
        <v>31</v>
      </c>
      <c r="Q105">
        <f t="shared" si="56"/>
        <v>8</v>
      </c>
      <c r="R105">
        <f t="shared" si="66"/>
        <v>1.0000003544627882E-4</v>
      </c>
      <c r="S105">
        <f t="shared" si="67"/>
        <v>0.68495912551156091</v>
      </c>
      <c r="T105">
        <f t="shared" si="74"/>
        <v>6.5257105766793236E-2</v>
      </c>
      <c r="U105">
        <f t="shared" si="68"/>
        <v>8.7106080176087231E-2</v>
      </c>
      <c r="V105">
        <f t="shared" si="69"/>
        <v>0.91289391982391277</v>
      </c>
      <c r="W105" s="32">
        <f t="shared" si="58"/>
        <v>7</v>
      </c>
      <c r="X105">
        <f t="shared" si="70"/>
        <v>0.91289391982391277</v>
      </c>
      <c r="Y105" s="35">
        <f t="shared" si="59"/>
        <v>2.6457513110645907</v>
      </c>
      <c r="Z105">
        <f t="shared" si="60"/>
        <v>-9.1135593720374816E-2</v>
      </c>
      <c r="AA105">
        <f t="shared" si="61"/>
        <v>-0.24112211657033156</v>
      </c>
      <c r="AC105">
        <f t="shared" si="62"/>
        <v>8.7106080176087231E-2</v>
      </c>
      <c r="AD105">
        <f t="shared" si="63"/>
        <v>-0.41289391982391277</v>
      </c>
      <c r="AE105">
        <f t="shared" si="71"/>
        <v>-3</v>
      </c>
      <c r="AF105">
        <f t="shared" si="72"/>
        <v>-8.064325458353542</v>
      </c>
      <c r="AG105">
        <f t="shared" si="73"/>
        <v>-9.2552048864014154</v>
      </c>
    </row>
    <row r="106" spans="1:33">
      <c r="A106" s="7">
        <v>101</v>
      </c>
      <c r="B106" s="7">
        <v>7</v>
      </c>
      <c r="C106" s="8">
        <v>43030</v>
      </c>
      <c r="D106" s="8" t="s">
        <v>25</v>
      </c>
      <c r="E106" s="7">
        <v>28</v>
      </c>
      <c r="F106" s="7">
        <v>10</v>
      </c>
      <c r="G106" s="7" t="s">
        <v>26</v>
      </c>
      <c r="H106" s="7">
        <v>9</v>
      </c>
      <c r="I106" s="7">
        <v>40</v>
      </c>
      <c r="J106" s="7">
        <v>-30</v>
      </c>
      <c r="K106" s="7">
        <v>50</v>
      </c>
      <c r="N106" t="str">
        <f t="shared" si="64"/>
        <v>Dallas Cowboys</v>
      </c>
      <c r="O106" t="str">
        <f t="shared" si="65"/>
        <v>San Francisco 49ers</v>
      </c>
      <c r="P106">
        <f t="shared" si="55"/>
        <v>9</v>
      </c>
      <c r="Q106">
        <f t="shared" si="56"/>
        <v>28</v>
      </c>
      <c r="R106">
        <f t="shared" si="66"/>
        <v>1.0000000000000033E-4</v>
      </c>
      <c r="S106">
        <f t="shared" si="67"/>
        <v>0.69680277795219536</v>
      </c>
      <c r="T106">
        <f t="shared" si="74"/>
        <v>6.5257105766793236E-2</v>
      </c>
      <c r="U106">
        <f t="shared" si="68"/>
        <v>8.575248732310696E-2</v>
      </c>
      <c r="V106">
        <f t="shared" si="69"/>
        <v>0.91424751267689308</v>
      </c>
      <c r="W106" s="32">
        <f t="shared" si="58"/>
        <v>7</v>
      </c>
      <c r="X106">
        <f t="shared" si="70"/>
        <v>0.91424751267689308</v>
      </c>
      <c r="Y106" s="35">
        <f t="shared" si="59"/>
        <v>2.6457513110645907</v>
      </c>
      <c r="Z106">
        <f t="shared" si="60"/>
        <v>-8.9653942572269593E-2</v>
      </c>
      <c r="AA106">
        <f t="shared" si="61"/>
        <v>-0.2372020361026918</v>
      </c>
      <c r="AC106">
        <f t="shared" si="62"/>
        <v>8.575248732310696E-2</v>
      </c>
      <c r="AD106">
        <f t="shared" si="63"/>
        <v>-0.41424751267689303</v>
      </c>
      <c r="AE106">
        <f t="shared" si="71"/>
        <v>-30</v>
      </c>
      <c r="AF106">
        <f t="shared" si="72"/>
        <v>-8.094120547344831</v>
      </c>
      <c r="AG106">
        <f t="shared" si="73"/>
        <v>-9.2855462854523942</v>
      </c>
    </row>
    <row r="107" spans="1:33">
      <c r="A107" s="7">
        <v>102</v>
      </c>
      <c r="B107" s="7">
        <v>7</v>
      </c>
      <c r="C107" s="8">
        <v>43030</v>
      </c>
      <c r="D107" s="8" t="s">
        <v>10</v>
      </c>
      <c r="E107" s="7">
        <v>27</v>
      </c>
      <c r="F107" s="7">
        <v>29</v>
      </c>
      <c r="G107" s="7" t="s">
        <v>13</v>
      </c>
      <c r="H107" s="7">
        <v>7</v>
      </c>
      <c r="I107" s="7">
        <v>14</v>
      </c>
      <c r="J107" s="7">
        <v>15</v>
      </c>
      <c r="K107" s="7">
        <v>43</v>
      </c>
      <c r="N107" t="str">
        <f t="shared" si="64"/>
        <v>Pittsburgh Steelers</v>
      </c>
      <c r="O107" t="str">
        <f t="shared" si="65"/>
        <v>Cincinnati Bengals</v>
      </c>
      <c r="P107">
        <f t="shared" si="55"/>
        <v>27</v>
      </c>
      <c r="Q107">
        <f t="shared" si="56"/>
        <v>7</v>
      </c>
      <c r="R107">
        <f t="shared" si="66"/>
        <v>3.0670382009949311</v>
      </c>
      <c r="S107">
        <f t="shared" si="67"/>
        <v>0.16011036312481489</v>
      </c>
      <c r="T107">
        <f t="shared" si="74"/>
        <v>6.5257105766793236E-2</v>
      </c>
      <c r="U107">
        <f t="shared" si="68"/>
        <v>0.95136979486178186</v>
      </c>
      <c r="V107">
        <f t="shared" si="69"/>
        <v>4.8630205138218127E-2</v>
      </c>
      <c r="W107" s="32">
        <f t="shared" si="58"/>
        <v>7</v>
      </c>
      <c r="X107">
        <f t="shared" si="70"/>
        <v>0.95136979486178186</v>
      </c>
      <c r="Y107" s="35">
        <f t="shared" si="59"/>
        <v>2.6457513110645907</v>
      </c>
      <c r="Z107">
        <f t="shared" si="60"/>
        <v>-4.9852443583604987E-2</v>
      </c>
      <c r="AA107">
        <f t="shared" si="61"/>
        <v>-0.13189716797109644</v>
      </c>
      <c r="AC107">
        <f t="shared" si="62"/>
        <v>0.95136979486178186</v>
      </c>
      <c r="AD107">
        <f t="shared" si="63"/>
        <v>0.45136979486178186</v>
      </c>
      <c r="AE107">
        <f t="shared" si="71"/>
        <v>15</v>
      </c>
      <c r="AF107">
        <f t="shared" si="72"/>
        <v>10.959721716767328</v>
      </c>
      <c r="AG107">
        <f t="shared" si="73"/>
        <v>10.117659113896272</v>
      </c>
    </row>
    <row r="108" spans="1:33">
      <c r="A108" s="7">
        <v>103</v>
      </c>
      <c r="B108" s="7">
        <v>7</v>
      </c>
      <c r="C108" s="8">
        <v>43030</v>
      </c>
      <c r="D108" s="8" t="s">
        <v>31</v>
      </c>
      <c r="E108" s="7">
        <v>17</v>
      </c>
      <c r="F108" s="7">
        <v>21</v>
      </c>
      <c r="G108" s="7" t="s">
        <v>30</v>
      </c>
      <c r="H108" s="7">
        <v>10</v>
      </c>
      <c r="I108" s="7">
        <v>0</v>
      </c>
      <c r="J108" s="7">
        <v>21</v>
      </c>
      <c r="K108" s="7">
        <v>21</v>
      </c>
      <c r="N108" t="str">
        <f t="shared" si="64"/>
        <v>Los Angeles Chargers</v>
      </c>
      <c r="O108" t="str">
        <f t="shared" si="65"/>
        <v>Denver Broncos</v>
      </c>
      <c r="P108">
        <f t="shared" si="55"/>
        <v>17</v>
      </c>
      <c r="Q108">
        <f t="shared" si="56"/>
        <v>10</v>
      </c>
      <c r="R108">
        <f t="shared" si="66"/>
        <v>0.22774310255410216</v>
      </c>
      <c r="S108">
        <f t="shared" si="67"/>
        <v>3.1287360440482921E-2</v>
      </c>
      <c r="T108">
        <f t="shared" si="74"/>
        <v>6.5257105766793236E-2</v>
      </c>
      <c r="U108">
        <f t="shared" si="68"/>
        <v>0.90351970456349751</v>
      </c>
      <c r="V108">
        <f t="shared" si="69"/>
        <v>9.6480295436502564E-2</v>
      </c>
      <c r="W108" s="32">
        <f t="shared" si="58"/>
        <v>7</v>
      </c>
      <c r="X108">
        <f t="shared" si="70"/>
        <v>0.90351970456349751</v>
      </c>
      <c r="Y108" s="35">
        <f t="shared" si="59"/>
        <v>2.6457513110645907</v>
      </c>
      <c r="Z108">
        <f t="shared" si="60"/>
        <v>-0.10145736004157409</v>
      </c>
      <c r="AA108">
        <f t="shared" si="61"/>
        <v>-0.26843094334714684</v>
      </c>
      <c r="AC108">
        <f t="shared" si="62"/>
        <v>0.90351970456349751</v>
      </c>
      <c r="AD108">
        <f t="shared" si="63"/>
        <v>0.40351970456349751</v>
      </c>
      <c r="AE108">
        <f t="shared" si="71"/>
        <v>21</v>
      </c>
      <c r="AF108">
        <f t="shared" si="72"/>
        <v>9.9064524892151749</v>
      </c>
      <c r="AG108">
        <f t="shared" si="73"/>
        <v>9.0450775904572769</v>
      </c>
    </row>
    <row r="109" spans="1:33">
      <c r="A109" s="7">
        <v>104</v>
      </c>
      <c r="B109" s="7">
        <v>7</v>
      </c>
      <c r="C109" s="8">
        <v>43030</v>
      </c>
      <c r="D109" s="8" t="s">
        <v>27</v>
      </c>
      <c r="E109" s="7">
        <v>23</v>
      </c>
      <c r="F109" s="7">
        <v>7</v>
      </c>
      <c r="G109" s="7" t="s">
        <v>23</v>
      </c>
      <c r="H109" s="7">
        <v>29</v>
      </c>
      <c r="I109" s="7">
        <v>24</v>
      </c>
      <c r="J109" s="7">
        <v>-17</v>
      </c>
      <c r="K109" s="7">
        <v>31</v>
      </c>
      <c r="N109" t="str">
        <f t="shared" si="64"/>
        <v>Seattle Seahawks</v>
      </c>
      <c r="O109" t="str">
        <f t="shared" si="65"/>
        <v>New York Giants</v>
      </c>
      <c r="P109">
        <f t="shared" si="55"/>
        <v>29</v>
      </c>
      <c r="Q109">
        <f t="shared" si="56"/>
        <v>23</v>
      </c>
      <c r="R109">
        <f t="shared" si="66"/>
        <v>3.4954076110988878E-2</v>
      </c>
      <c r="S109">
        <f t="shared" si="67"/>
        <v>0.95667584833565045</v>
      </c>
      <c r="T109">
        <f t="shared" si="74"/>
        <v>6.5257105766793236E-2</v>
      </c>
      <c r="U109">
        <f t="shared" si="68"/>
        <v>9.4817306876729304E-2</v>
      </c>
      <c r="V109">
        <f t="shared" si="69"/>
        <v>0.90518269312327071</v>
      </c>
      <c r="W109" s="32">
        <f t="shared" si="58"/>
        <v>7</v>
      </c>
      <c r="X109">
        <f t="shared" si="70"/>
        <v>0.90518269312327071</v>
      </c>
      <c r="Y109" s="35">
        <f t="shared" si="59"/>
        <v>2.6457513110645907</v>
      </c>
      <c r="Z109">
        <f t="shared" si="60"/>
        <v>-9.9618484800947302E-2</v>
      </c>
      <c r="AA109">
        <f t="shared" si="61"/>
        <v>-0.2635657367683743</v>
      </c>
      <c r="AC109">
        <f t="shared" si="62"/>
        <v>9.4817306876729304E-2</v>
      </c>
      <c r="AD109">
        <f t="shared" si="63"/>
        <v>-0.40518269312327071</v>
      </c>
      <c r="AE109">
        <f t="shared" si="71"/>
        <v>-17</v>
      </c>
      <c r="AF109">
        <f t="shared" si="72"/>
        <v>-7.894587057864964</v>
      </c>
      <c r="AG109">
        <f t="shared" si="73"/>
        <v>-9.0823542349063082</v>
      </c>
    </row>
    <row r="110" spans="1:33">
      <c r="A110" s="7">
        <v>105</v>
      </c>
      <c r="B110" s="7">
        <v>7</v>
      </c>
      <c r="C110" s="8">
        <v>43030</v>
      </c>
      <c r="D110" s="8" t="s">
        <v>3</v>
      </c>
      <c r="E110" s="7">
        <v>21</v>
      </c>
      <c r="F110" s="7">
        <v>23</v>
      </c>
      <c r="G110" s="7" t="s">
        <v>16</v>
      </c>
      <c r="H110" s="7">
        <v>2</v>
      </c>
      <c r="I110" s="7">
        <v>7</v>
      </c>
      <c r="J110" s="7">
        <v>16</v>
      </c>
      <c r="K110" s="7">
        <v>30</v>
      </c>
      <c r="N110" t="str">
        <f t="shared" si="64"/>
        <v>New England Patriots</v>
      </c>
      <c r="O110" t="str">
        <f t="shared" si="65"/>
        <v>Atlanta Falcons</v>
      </c>
      <c r="P110">
        <f t="shared" si="55"/>
        <v>21</v>
      </c>
      <c r="Q110">
        <f t="shared" si="56"/>
        <v>2</v>
      </c>
      <c r="R110">
        <f t="shared" si="66"/>
        <v>4.3939051647254477</v>
      </c>
      <c r="S110">
        <f t="shared" si="67"/>
        <v>0.97714419469827773</v>
      </c>
      <c r="T110">
        <f t="shared" si="74"/>
        <v>6.5257105766793236E-2</v>
      </c>
      <c r="U110">
        <f t="shared" si="68"/>
        <v>0.82025586656030558</v>
      </c>
      <c r="V110">
        <f t="shared" si="69"/>
        <v>0.17974413343969434</v>
      </c>
      <c r="W110" s="32">
        <f t="shared" si="58"/>
        <v>7</v>
      </c>
      <c r="X110">
        <f t="shared" si="70"/>
        <v>0.82025586656030558</v>
      </c>
      <c r="Y110" s="35">
        <f t="shared" si="59"/>
        <v>2.6457513110645907</v>
      </c>
      <c r="Z110">
        <f t="shared" si="60"/>
        <v>-0.19813895500520354</v>
      </c>
      <c r="AA110">
        <f t="shared" si="61"/>
        <v>-0.52422639997798526</v>
      </c>
      <c r="AC110">
        <f t="shared" si="62"/>
        <v>0.82025586656030558</v>
      </c>
      <c r="AD110">
        <f t="shared" si="63"/>
        <v>0.32025586656030558</v>
      </c>
      <c r="AE110">
        <f t="shared" si="71"/>
        <v>16</v>
      </c>
      <c r="AF110">
        <f t="shared" si="72"/>
        <v>8.0736609983327856</v>
      </c>
      <c r="AG110">
        <f t="shared" si="73"/>
        <v>7.1786808155269846</v>
      </c>
    </row>
    <row r="111" spans="1:33">
      <c r="A111" s="7">
        <v>106</v>
      </c>
      <c r="B111" s="7">
        <v>7</v>
      </c>
      <c r="C111" s="8">
        <v>43031</v>
      </c>
      <c r="D111" s="8" t="s">
        <v>4</v>
      </c>
      <c r="E111" s="7">
        <v>26</v>
      </c>
      <c r="F111" s="7">
        <v>34</v>
      </c>
      <c r="G111" s="7" t="s">
        <v>5</v>
      </c>
      <c r="H111" s="7">
        <v>32</v>
      </c>
      <c r="I111" s="7">
        <v>24</v>
      </c>
      <c r="J111" s="7">
        <v>10</v>
      </c>
      <c r="K111" s="7">
        <v>58</v>
      </c>
      <c r="N111" t="str">
        <f t="shared" si="64"/>
        <v>Philadelphia Eagles</v>
      </c>
      <c r="O111" t="str">
        <f t="shared" si="65"/>
        <v>Washington Redskins</v>
      </c>
      <c r="P111">
        <f t="shared" si="55"/>
        <v>26</v>
      </c>
      <c r="Q111">
        <f t="shared" si="56"/>
        <v>32</v>
      </c>
      <c r="R111">
        <f t="shared" si="66"/>
        <v>7.5127675302060606</v>
      </c>
      <c r="S111">
        <f t="shared" si="67"/>
        <v>0.74716466503315382</v>
      </c>
      <c r="T111">
        <f t="shared" si="74"/>
        <v>6.5257105766793236E-2</v>
      </c>
      <c r="U111">
        <f t="shared" si="68"/>
        <v>0.91025253144179352</v>
      </c>
      <c r="V111">
        <f t="shared" si="69"/>
        <v>8.9747468558206506E-2</v>
      </c>
      <c r="W111" s="32">
        <f t="shared" si="58"/>
        <v>7</v>
      </c>
      <c r="X111">
        <f t="shared" si="70"/>
        <v>0.91025253144179352</v>
      </c>
      <c r="Y111" s="35">
        <f t="shared" si="59"/>
        <v>2.6457513110645907</v>
      </c>
      <c r="Z111">
        <f t="shared" si="60"/>
        <v>-9.403321089031462E-2</v>
      </c>
      <c r="AA111">
        <f t="shared" si="61"/>
        <v>-0.24878849099666306</v>
      </c>
      <c r="AC111">
        <f t="shared" si="62"/>
        <v>0.91025253144179352</v>
      </c>
      <c r="AD111">
        <f t="shared" si="63"/>
        <v>0.41025253144179352</v>
      </c>
      <c r="AE111">
        <f t="shared" si="71"/>
        <v>10</v>
      </c>
      <c r="AF111">
        <f t="shared" si="72"/>
        <v>10.054654495128618</v>
      </c>
      <c r="AG111">
        <f t="shared" si="73"/>
        <v>9.1959969652203526</v>
      </c>
    </row>
    <row r="112" spans="1:33">
      <c r="A112" s="7">
        <v>107</v>
      </c>
      <c r="B112" s="7">
        <v>8</v>
      </c>
      <c r="C112" s="8">
        <v>43034</v>
      </c>
      <c r="D112" s="8" t="s">
        <v>12</v>
      </c>
      <c r="E112" s="7">
        <v>3</v>
      </c>
      <c r="F112" s="7">
        <v>40</v>
      </c>
      <c r="G112" s="7" t="s">
        <v>33</v>
      </c>
      <c r="H112" s="7">
        <v>19</v>
      </c>
      <c r="I112" s="7">
        <v>0</v>
      </c>
      <c r="J112" s="7">
        <v>40</v>
      </c>
      <c r="K112" s="7">
        <v>40</v>
      </c>
      <c r="N112" t="str">
        <f t="shared" si="64"/>
        <v>Baltimore Ravens</v>
      </c>
      <c r="O112" t="str">
        <f t="shared" si="65"/>
        <v>Miami Dolphins</v>
      </c>
      <c r="P112">
        <f t="shared" si="55"/>
        <v>3</v>
      </c>
      <c r="Q112">
        <f t="shared" si="56"/>
        <v>19</v>
      </c>
      <c r="R112">
        <f t="shared" si="66"/>
        <v>0.36948185086901486</v>
      </c>
      <c r="S112">
        <f t="shared" si="67"/>
        <v>0.37213443363069171</v>
      </c>
      <c r="T112">
        <f t="shared" si="74"/>
        <v>6.5257105766793236E-2</v>
      </c>
      <c r="U112">
        <f t="shared" si="68"/>
        <v>0.53879451457956684</v>
      </c>
      <c r="V112">
        <f t="shared" si="69"/>
        <v>0.46120548542043327</v>
      </c>
      <c r="W112" s="32">
        <f t="shared" si="58"/>
        <v>8</v>
      </c>
      <c r="X112">
        <f t="shared" si="70"/>
        <v>0.53879451457956684</v>
      </c>
      <c r="Y112" s="35">
        <f t="shared" si="59"/>
        <v>2.8284271247461903</v>
      </c>
      <c r="Z112">
        <f t="shared" si="60"/>
        <v>-0.6184210153077625</v>
      </c>
      <c r="AA112">
        <f t="shared" si="61"/>
        <v>-1.7491587742095545</v>
      </c>
      <c r="AC112">
        <f t="shared" si="62"/>
        <v>0.53879451457956684</v>
      </c>
      <c r="AD112">
        <f t="shared" si="63"/>
        <v>3.8794514579566841E-2</v>
      </c>
      <c r="AE112">
        <f t="shared" si="71"/>
        <v>40</v>
      </c>
      <c r="AF112">
        <f t="shared" si="72"/>
        <v>1.8781746588395833</v>
      </c>
      <c r="AG112">
        <f t="shared" si="73"/>
        <v>0.86959667765391846</v>
      </c>
    </row>
    <row r="113" spans="1:33">
      <c r="A113" s="7">
        <v>108</v>
      </c>
      <c r="B113" s="7">
        <v>8</v>
      </c>
      <c r="C113" s="8">
        <v>43037</v>
      </c>
      <c r="D113" s="8" t="s">
        <v>11</v>
      </c>
      <c r="E113" s="7">
        <v>8</v>
      </c>
      <c r="F113" s="7">
        <v>16</v>
      </c>
      <c r="G113" s="7" t="s">
        <v>28</v>
      </c>
      <c r="H113" s="7">
        <v>20</v>
      </c>
      <c r="I113" s="7">
        <v>33</v>
      </c>
      <c r="J113" s="7">
        <v>-17</v>
      </c>
      <c r="K113" s="7">
        <v>49</v>
      </c>
      <c r="N113" t="str">
        <f t="shared" si="64"/>
        <v>Minnesota Vikings</v>
      </c>
      <c r="O113" t="str">
        <f t="shared" si="65"/>
        <v>Cleveland Browns</v>
      </c>
      <c r="P113">
        <f t="shared" si="55"/>
        <v>20</v>
      </c>
      <c r="Q113">
        <f t="shared" si="56"/>
        <v>8</v>
      </c>
      <c r="R113">
        <f t="shared" si="66"/>
        <v>1.0000003544627882E-4</v>
      </c>
      <c r="S113">
        <f t="shared" si="67"/>
        <v>4.8737803134930209</v>
      </c>
      <c r="T113">
        <f t="shared" si="74"/>
        <v>6.5257105766793236E-2</v>
      </c>
      <c r="U113">
        <f t="shared" si="68"/>
        <v>1.323249390610496E-2</v>
      </c>
      <c r="V113">
        <f t="shared" si="69"/>
        <v>0.98676750609389507</v>
      </c>
      <c r="W113" s="32">
        <f t="shared" si="58"/>
        <v>8</v>
      </c>
      <c r="X113">
        <f t="shared" si="70"/>
        <v>0.98676750609389507</v>
      </c>
      <c r="Y113" s="35">
        <f t="shared" si="59"/>
        <v>2.8284271247461903</v>
      </c>
      <c r="Z113">
        <f t="shared" si="60"/>
        <v>-1.3320823432230807E-2</v>
      </c>
      <c r="AA113">
        <f t="shared" si="61"/>
        <v>-3.7676978319676258E-2</v>
      </c>
      <c r="AC113">
        <f t="shared" si="62"/>
        <v>1.323249390610496E-2</v>
      </c>
      <c r="AD113">
        <f t="shared" si="63"/>
        <v>-0.48676750609389502</v>
      </c>
      <c r="AE113">
        <f t="shared" si="71"/>
        <v>-17</v>
      </c>
      <c r="AF113">
        <f t="shared" si="72"/>
        <v>-9.6904200939551224</v>
      </c>
      <c r="AG113">
        <f t="shared" si="73"/>
        <v>-10.911114900560792</v>
      </c>
    </row>
    <row r="114" spans="1:33">
      <c r="A114" s="7">
        <v>109</v>
      </c>
      <c r="B114" s="7">
        <v>8</v>
      </c>
      <c r="C114" s="8">
        <v>43037</v>
      </c>
      <c r="D114" s="8" t="s">
        <v>18</v>
      </c>
      <c r="E114" s="7">
        <v>4</v>
      </c>
      <c r="F114" s="7">
        <v>34</v>
      </c>
      <c r="G114" s="7" t="s">
        <v>6</v>
      </c>
      <c r="H114" s="7">
        <v>25</v>
      </c>
      <c r="I114" s="7">
        <v>14</v>
      </c>
      <c r="J114" s="7">
        <v>20</v>
      </c>
      <c r="K114" s="7">
        <v>48</v>
      </c>
      <c r="N114" t="str">
        <f t="shared" si="64"/>
        <v>Buffalo Bills</v>
      </c>
      <c r="O114" t="str">
        <f t="shared" si="65"/>
        <v>Oakland Raiders</v>
      </c>
      <c r="P114">
        <f t="shared" si="55"/>
        <v>4</v>
      </c>
      <c r="Q114">
        <f t="shared" si="56"/>
        <v>25</v>
      </c>
      <c r="R114">
        <f t="shared" si="66"/>
        <v>0.37816126796291433</v>
      </c>
      <c r="S114">
        <f t="shared" si="67"/>
        <v>0.23509277338681389</v>
      </c>
      <c r="T114">
        <f t="shared" si="74"/>
        <v>6.5257105766793236E-2</v>
      </c>
      <c r="U114">
        <f t="shared" si="68"/>
        <v>0.65351671172111014</v>
      </c>
      <c r="V114">
        <f t="shared" si="69"/>
        <v>0.34648328827888975</v>
      </c>
      <c r="W114" s="32">
        <f t="shared" si="58"/>
        <v>8</v>
      </c>
      <c r="X114">
        <f t="shared" si="70"/>
        <v>0.65351671172111014</v>
      </c>
      <c r="Y114" s="35">
        <f t="shared" si="59"/>
        <v>2.8284271247461903</v>
      </c>
      <c r="Z114">
        <f t="shared" si="60"/>
        <v>-0.42538717360350331</v>
      </c>
      <c r="AA114">
        <f t="shared" si="61"/>
        <v>-1.2031766203392653</v>
      </c>
      <c r="AC114">
        <f t="shared" si="62"/>
        <v>0.65351671172111014</v>
      </c>
      <c r="AD114">
        <f t="shared" si="63"/>
        <v>0.15351671172111014</v>
      </c>
      <c r="AE114">
        <f t="shared" si="71"/>
        <v>20</v>
      </c>
      <c r="AF114">
        <f t="shared" si="72"/>
        <v>4.4034229752610763</v>
      </c>
      <c r="AG114">
        <f t="shared" si="73"/>
        <v>3.4411468715050053</v>
      </c>
    </row>
    <row r="115" spans="1:33">
      <c r="A115" s="7">
        <v>110</v>
      </c>
      <c r="B115" s="7">
        <v>8</v>
      </c>
      <c r="C115" s="8">
        <v>43037</v>
      </c>
      <c r="D115" s="8" t="s">
        <v>13</v>
      </c>
      <c r="E115" s="7">
        <v>7</v>
      </c>
      <c r="F115" s="7">
        <v>24</v>
      </c>
      <c r="G115" s="7" t="s">
        <v>21</v>
      </c>
      <c r="H115" s="7">
        <v>14</v>
      </c>
      <c r="I115" s="7">
        <v>23</v>
      </c>
      <c r="J115" s="7">
        <v>1</v>
      </c>
      <c r="K115" s="7">
        <v>47</v>
      </c>
      <c r="N115" t="str">
        <f t="shared" si="64"/>
        <v>Cincinnati Bengals</v>
      </c>
      <c r="O115" t="str">
        <f t="shared" si="65"/>
        <v>Indianapolis Colts</v>
      </c>
      <c r="P115">
        <f t="shared" si="55"/>
        <v>7</v>
      </c>
      <c r="Q115">
        <f t="shared" si="56"/>
        <v>14</v>
      </c>
      <c r="R115">
        <f t="shared" si="66"/>
        <v>0.16011036312481489</v>
      </c>
      <c r="S115">
        <f t="shared" si="67"/>
        <v>9.4495023813257029E-2</v>
      </c>
      <c r="T115">
        <f t="shared" si="74"/>
        <v>6.5257105766793236E-2</v>
      </c>
      <c r="U115">
        <f t="shared" si="68"/>
        <v>0.70457610389334746</v>
      </c>
      <c r="V115">
        <f t="shared" si="69"/>
        <v>0.29542389610665271</v>
      </c>
      <c r="W115" s="32">
        <f t="shared" si="58"/>
        <v>8</v>
      </c>
      <c r="X115">
        <f t="shared" si="70"/>
        <v>0.70457610389334746</v>
      </c>
      <c r="Y115" s="35">
        <f t="shared" si="59"/>
        <v>2.8284271247461903</v>
      </c>
      <c r="Z115">
        <f t="shared" si="60"/>
        <v>-0.35015892807907745</v>
      </c>
      <c r="AA115">
        <f t="shared" si="61"/>
        <v>-0.99039901015091303</v>
      </c>
      <c r="AC115">
        <f t="shared" si="62"/>
        <v>0.70457610389334746</v>
      </c>
      <c r="AD115">
        <f t="shared" si="63"/>
        <v>0.20457610389334746</v>
      </c>
      <c r="AE115">
        <f t="shared" si="71"/>
        <v>1</v>
      </c>
      <c r="AF115">
        <f t="shared" si="72"/>
        <v>5.5273348888497331</v>
      </c>
      <c r="AG115">
        <f t="shared" si="73"/>
        <v>4.5856663551794377</v>
      </c>
    </row>
    <row r="116" spans="1:33">
      <c r="A116" s="7">
        <v>111</v>
      </c>
      <c r="B116" s="7">
        <v>8</v>
      </c>
      <c r="C116" s="8">
        <v>43037</v>
      </c>
      <c r="D116" s="8" t="s">
        <v>19</v>
      </c>
      <c r="E116" s="7">
        <v>24</v>
      </c>
      <c r="F116" s="7">
        <v>20</v>
      </c>
      <c r="G116" s="7" t="s">
        <v>16</v>
      </c>
      <c r="H116" s="7">
        <v>2</v>
      </c>
      <c r="I116" s="7">
        <v>25</v>
      </c>
      <c r="J116" s="7">
        <v>-5</v>
      </c>
      <c r="K116" s="7">
        <v>45</v>
      </c>
      <c r="N116" t="str">
        <f t="shared" si="64"/>
        <v>Atlanta Falcons</v>
      </c>
      <c r="O116" t="str">
        <f t="shared" si="65"/>
        <v>New York Jets</v>
      </c>
      <c r="P116">
        <f t="shared" si="55"/>
        <v>2</v>
      </c>
      <c r="Q116">
        <f t="shared" si="56"/>
        <v>24</v>
      </c>
      <c r="R116">
        <f t="shared" si="66"/>
        <v>0.21620555620500215</v>
      </c>
      <c r="S116">
        <f t="shared" si="67"/>
        <v>0.97714419469827773</v>
      </c>
      <c r="T116">
        <f t="shared" si="74"/>
        <v>6.5257105766793236E-2</v>
      </c>
      <c r="U116">
        <f t="shared" si="68"/>
        <v>0.22363032624537577</v>
      </c>
      <c r="V116">
        <f t="shared" si="69"/>
        <v>0.77636967375462418</v>
      </c>
      <c r="W116" s="32">
        <f t="shared" si="58"/>
        <v>8</v>
      </c>
      <c r="X116">
        <f t="shared" si="70"/>
        <v>0.77636967375462418</v>
      </c>
      <c r="Y116" s="35">
        <f t="shared" si="59"/>
        <v>2.8284271247461903</v>
      </c>
      <c r="Z116">
        <f t="shared" si="60"/>
        <v>-0.25312648852919845</v>
      </c>
      <c r="AA116">
        <f t="shared" si="61"/>
        <v>-0.71594982614774028</v>
      </c>
      <c r="AC116">
        <f t="shared" si="62"/>
        <v>0.22363032624537577</v>
      </c>
      <c r="AD116">
        <f t="shared" si="63"/>
        <v>-0.27636967375462423</v>
      </c>
      <c r="AE116">
        <f t="shared" si="71"/>
        <v>-5</v>
      </c>
      <c r="AF116">
        <f t="shared" si="72"/>
        <v>-5.0591736121783377</v>
      </c>
      <c r="AG116">
        <f t="shared" si="73"/>
        <v>-6.1949518561034145</v>
      </c>
    </row>
    <row r="117" spans="1:33">
      <c r="A117" s="7">
        <v>112</v>
      </c>
      <c r="B117" s="7">
        <v>8</v>
      </c>
      <c r="C117" s="8">
        <v>43037</v>
      </c>
      <c r="D117" s="8" t="s">
        <v>4</v>
      </c>
      <c r="E117" s="7">
        <v>26</v>
      </c>
      <c r="F117" s="7">
        <v>33</v>
      </c>
      <c r="G117" s="7" t="s">
        <v>25</v>
      </c>
      <c r="H117" s="7">
        <v>28</v>
      </c>
      <c r="I117" s="7">
        <v>10</v>
      </c>
      <c r="J117" s="7">
        <v>23</v>
      </c>
      <c r="K117" s="7">
        <v>43</v>
      </c>
      <c r="N117" t="str">
        <f t="shared" si="64"/>
        <v>Philadelphia Eagles</v>
      </c>
      <c r="O117" t="str">
        <f t="shared" si="65"/>
        <v>San Francisco 49ers</v>
      </c>
      <c r="P117">
        <f t="shared" si="55"/>
        <v>26</v>
      </c>
      <c r="Q117">
        <f t="shared" si="56"/>
        <v>28</v>
      </c>
      <c r="R117">
        <f t="shared" si="66"/>
        <v>7.5127675302060606</v>
      </c>
      <c r="S117">
        <f t="shared" si="67"/>
        <v>1.0000000000000033E-4</v>
      </c>
      <c r="T117">
        <f t="shared" si="74"/>
        <v>6.5257105766793236E-2</v>
      </c>
      <c r="U117">
        <f t="shared" si="68"/>
        <v>0.9999868041230775</v>
      </c>
      <c r="V117">
        <f t="shared" si="69"/>
        <v>1.3195876922544528E-5</v>
      </c>
      <c r="W117" s="32">
        <f t="shared" si="58"/>
        <v>8</v>
      </c>
      <c r="X117">
        <f t="shared" si="70"/>
        <v>0.9999868041230775</v>
      </c>
      <c r="Y117" s="35">
        <f t="shared" si="59"/>
        <v>2.8284271247461903</v>
      </c>
      <c r="Z117">
        <f t="shared" si="60"/>
        <v>-1.3195963988850282E-5</v>
      </c>
      <c r="AA117">
        <f t="shared" si="61"/>
        <v>-3.7323822483238073E-5</v>
      </c>
      <c r="AC117">
        <f t="shared" si="62"/>
        <v>0.9999868041230775</v>
      </c>
      <c r="AD117">
        <f t="shared" si="63"/>
        <v>0.4999868041230775</v>
      </c>
      <c r="AE117">
        <f t="shared" si="71"/>
        <v>23</v>
      </c>
      <c r="AF117">
        <f t="shared" si="72"/>
        <v>12.029872252980143</v>
      </c>
      <c r="AG117">
        <f t="shared" si="73"/>
        <v>11.207431474480465</v>
      </c>
    </row>
    <row r="118" spans="1:33">
      <c r="A118" s="7">
        <v>113</v>
      </c>
      <c r="B118" s="7">
        <v>8</v>
      </c>
      <c r="C118" s="8">
        <v>43037</v>
      </c>
      <c r="D118" s="8" t="s">
        <v>29</v>
      </c>
      <c r="E118" s="7">
        <v>22</v>
      </c>
      <c r="F118" s="7">
        <v>20</v>
      </c>
      <c r="G118" s="7" t="s">
        <v>17</v>
      </c>
      <c r="H118" s="7">
        <v>6</v>
      </c>
      <c r="I118" s="7">
        <v>12</v>
      </c>
      <c r="J118" s="7">
        <v>8</v>
      </c>
      <c r="K118" s="7">
        <v>32</v>
      </c>
      <c r="N118" t="str">
        <f t="shared" si="64"/>
        <v>New Orleans Saints</v>
      </c>
      <c r="O118" t="str">
        <f t="shared" si="65"/>
        <v>Chicago Bears</v>
      </c>
      <c r="P118">
        <f t="shared" si="55"/>
        <v>22</v>
      </c>
      <c r="Q118">
        <f t="shared" si="56"/>
        <v>6</v>
      </c>
      <c r="R118">
        <f t="shared" si="66"/>
        <v>10</v>
      </c>
      <c r="S118">
        <f t="shared" si="67"/>
        <v>0.88263426317298299</v>
      </c>
      <c r="T118">
        <f t="shared" si="74"/>
        <v>6.5257105766793236E-2</v>
      </c>
      <c r="U118">
        <f t="shared" si="68"/>
        <v>0.91937860603210753</v>
      </c>
      <c r="V118">
        <f t="shared" si="69"/>
        <v>8.0621393967892432E-2</v>
      </c>
      <c r="W118" s="32">
        <f t="shared" si="58"/>
        <v>8</v>
      </c>
      <c r="X118">
        <f t="shared" si="70"/>
        <v>0.91937860603210753</v>
      </c>
      <c r="Y118" s="35">
        <f t="shared" si="59"/>
        <v>2.8284271247461903</v>
      </c>
      <c r="Z118">
        <f t="shared" si="60"/>
        <v>-8.4057265369428272E-2</v>
      </c>
      <c r="AA118">
        <f t="shared" si="61"/>
        <v>-0.23774984940287952</v>
      </c>
      <c r="AC118">
        <f t="shared" si="62"/>
        <v>0.91937860603210753</v>
      </c>
      <c r="AD118">
        <f t="shared" si="63"/>
        <v>0.41937860603210753</v>
      </c>
      <c r="AE118">
        <f t="shared" si="71"/>
        <v>8</v>
      </c>
      <c r="AF118">
        <f t="shared" si="72"/>
        <v>10.255536321566217</v>
      </c>
      <c r="AG118">
        <f t="shared" si="73"/>
        <v>9.4005620752562642</v>
      </c>
    </row>
    <row r="119" spans="1:33">
      <c r="A119" s="7">
        <v>114</v>
      </c>
      <c r="B119" s="7">
        <v>8</v>
      </c>
      <c r="C119" s="8">
        <v>43037</v>
      </c>
      <c r="D119" s="8" t="s">
        <v>32</v>
      </c>
      <c r="E119" s="7">
        <v>30</v>
      </c>
      <c r="F119" s="7">
        <v>3</v>
      </c>
      <c r="G119" s="7" t="s">
        <v>24</v>
      </c>
      <c r="H119" s="7">
        <v>5</v>
      </c>
      <c r="I119" s="7">
        <v>17</v>
      </c>
      <c r="J119" s="7">
        <v>-14</v>
      </c>
      <c r="K119" s="7">
        <v>20</v>
      </c>
      <c r="N119" t="str">
        <f t="shared" si="64"/>
        <v>Carolina Panthers</v>
      </c>
      <c r="O119" t="str">
        <f t="shared" si="65"/>
        <v>Tampa Bay Buccaneers</v>
      </c>
      <c r="P119">
        <f t="shared" si="55"/>
        <v>5</v>
      </c>
      <c r="Q119">
        <f t="shared" si="56"/>
        <v>30</v>
      </c>
      <c r="R119">
        <f t="shared" si="66"/>
        <v>0.19804577724547967</v>
      </c>
      <c r="S119">
        <f t="shared" si="67"/>
        <v>3.3386644392024674</v>
      </c>
      <c r="T119">
        <f t="shared" si="74"/>
        <v>6.5257105766793236E-2</v>
      </c>
      <c r="U119">
        <f t="shared" si="68"/>
        <v>7.3099742295933967E-2</v>
      </c>
      <c r="V119">
        <f t="shared" si="69"/>
        <v>0.92690025770406603</v>
      </c>
      <c r="W119" s="32">
        <f t="shared" si="58"/>
        <v>8</v>
      </c>
      <c r="X119">
        <f t="shared" si="70"/>
        <v>0.92690025770406603</v>
      </c>
      <c r="Y119" s="35">
        <f t="shared" si="59"/>
        <v>2.8284271247461903</v>
      </c>
      <c r="Z119">
        <f t="shared" si="60"/>
        <v>-7.590931607248276E-2</v>
      </c>
      <c r="AA119">
        <f t="shared" si="61"/>
        <v>-0.21470396860034219</v>
      </c>
      <c r="AC119">
        <f t="shared" si="62"/>
        <v>7.3099742295933967E-2</v>
      </c>
      <c r="AD119">
        <f t="shared" si="63"/>
        <v>-0.42690025770406603</v>
      </c>
      <c r="AE119">
        <f t="shared" si="71"/>
        <v>-14</v>
      </c>
      <c r="AF119">
        <f t="shared" si="72"/>
        <v>-8.3726309304623872</v>
      </c>
      <c r="AG119">
        <f t="shared" si="73"/>
        <v>-9.569163316315489</v>
      </c>
    </row>
    <row r="120" spans="1:33">
      <c r="A120" s="7">
        <v>115</v>
      </c>
      <c r="B120" s="7">
        <v>8</v>
      </c>
      <c r="C120" s="8">
        <v>43037</v>
      </c>
      <c r="D120" s="8" t="s">
        <v>3</v>
      </c>
      <c r="E120" s="7">
        <v>21</v>
      </c>
      <c r="F120" s="7">
        <v>21</v>
      </c>
      <c r="G120" s="7" t="s">
        <v>31</v>
      </c>
      <c r="H120" s="7">
        <v>17</v>
      </c>
      <c r="I120" s="7">
        <v>13</v>
      </c>
      <c r="J120" s="7">
        <v>8</v>
      </c>
      <c r="K120" s="7">
        <v>34</v>
      </c>
      <c r="N120" t="str">
        <f t="shared" si="64"/>
        <v>New England Patriots</v>
      </c>
      <c r="O120" t="str">
        <f t="shared" si="65"/>
        <v>Los Angeles Chargers</v>
      </c>
      <c r="P120">
        <f t="shared" si="55"/>
        <v>21</v>
      </c>
      <c r="Q120">
        <f t="shared" si="56"/>
        <v>17</v>
      </c>
      <c r="R120">
        <f t="shared" si="66"/>
        <v>4.3939051647254477</v>
      </c>
      <c r="S120">
        <f t="shared" si="67"/>
        <v>0.22774310255410216</v>
      </c>
      <c r="T120">
        <f t="shared" si="74"/>
        <v>6.5257105766793236E-2</v>
      </c>
      <c r="U120">
        <f t="shared" si="68"/>
        <v>0.95140864079231957</v>
      </c>
      <c r="V120">
        <f t="shared" si="69"/>
        <v>4.8591359207680394E-2</v>
      </c>
      <c r="W120" s="32">
        <f t="shared" si="58"/>
        <v>8</v>
      </c>
      <c r="X120">
        <f t="shared" si="70"/>
        <v>0.95140864079231957</v>
      </c>
      <c r="Y120" s="35">
        <f t="shared" si="59"/>
        <v>2.8284271247461903</v>
      </c>
      <c r="Z120">
        <f t="shared" si="60"/>
        <v>-4.9811612838611019E-2</v>
      </c>
      <c r="AA120">
        <f t="shared" si="61"/>
        <v>-0.14088851688008297</v>
      </c>
      <c r="AC120">
        <f t="shared" si="62"/>
        <v>0.95140864079231957</v>
      </c>
      <c r="AD120">
        <f t="shared" si="63"/>
        <v>0.45140864079231957</v>
      </c>
      <c r="AE120">
        <f t="shared" si="71"/>
        <v>8</v>
      </c>
      <c r="AF120">
        <f t="shared" si="72"/>
        <v>10.96057678773994</v>
      </c>
      <c r="AG120">
        <f t="shared" si="73"/>
        <v>10.118529863085998</v>
      </c>
    </row>
    <row r="121" spans="1:33">
      <c r="A121" s="7">
        <v>116</v>
      </c>
      <c r="B121" s="7">
        <v>8</v>
      </c>
      <c r="C121" s="8">
        <v>43037</v>
      </c>
      <c r="D121" s="8" t="s">
        <v>23</v>
      </c>
      <c r="E121" s="7">
        <v>29</v>
      </c>
      <c r="F121" s="7">
        <v>41</v>
      </c>
      <c r="G121" s="7" t="s">
        <v>15</v>
      </c>
      <c r="H121" s="7">
        <v>13</v>
      </c>
      <c r="I121" s="7">
        <v>38</v>
      </c>
      <c r="J121" s="7">
        <v>3</v>
      </c>
      <c r="K121" s="7">
        <v>79</v>
      </c>
      <c r="N121" t="str">
        <f t="shared" si="64"/>
        <v>Seattle Seahawks</v>
      </c>
      <c r="O121" t="str">
        <f t="shared" si="65"/>
        <v>Houston Texans</v>
      </c>
      <c r="P121">
        <f t="shared" si="55"/>
        <v>29</v>
      </c>
      <c r="Q121">
        <f t="shared" si="56"/>
        <v>13</v>
      </c>
      <c r="R121">
        <f t="shared" si="66"/>
        <v>0.95667584833565045</v>
      </c>
      <c r="S121">
        <f t="shared" si="67"/>
        <v>0.10168989827868405</v>
      </c>
      <c r="T121">
        <f t="shared" si="74"/>
        <v>6.5257105766793236E-2</v>
      </c>
      <c r="U121">
        <f t="shared" si="68"/>
        <v>0.90949819322098369</v>
      </c>
      <c r="V121">
        <f t="shared" si="69"/>
        <v>9.0501806779016356E-2</v>
      </c>
      <c r="W121" s="32">
        <f t="shared" si="58"/>
        <v>8</v>
      </c>
      <c r="X121">
        <f t="shared" si="70"/>
        <v>0.90949819322098369</v>
      </c>
      <c r="Y121" s="35">
        <f t="shared" si="59"/>
        <v>2.8284271247461903</v>
      </c>
      <c r="Z121">
        <f t="shared" si="60"/>
        <v>-9.4862267588897944E-2</v>
      </c>
      <c r="AA121">
        <f t="shared" si="61"/>
        <v>-0.26831101076337033</v>
      </c>
      <c r="AC121">
        <f t="shared" si="62"/>
        <v>0.90949819322098369</v>
      </c>
      <c r="AD121">
        <f t="shared" si="63"/>
        <v>0.40949819322098369</v>
      </c>
      <c r="AE121">
        <f t="shared" si="71"/>
        <v>3</v>
      </c>
      <c r="AF121">
        <f t="shared" si="72"/>
        <v>10.038050111935346</v>
      </c>
      <c r="AG121">
        <f t="shared" si="73"/>
        <v>9.1790881311299497</v>
      </c>
    </row>
    <row r="122" spans="1:33">
      <c r="A122" s="7">
        <v>117</v>
      </c>
      <c r="B122" s="7">
        <v>8</v>
      </c>
      <c r="C122" s="8">
        <v>43037</v>
      </c>
      <c r="D122" s="8" t="s">
        <v>5</v>
      </c>
      <c r="E122" s="7">
        <v>32</v>
      </c>
      <c r="F122" s="7">
        <v>19</v>
      </c>
      <c r="G122" s="7" t="s">
        <v>26</v>
      </c>
      <c r="H122" s="7">
        <v>9</v>
      </c>
      <c r="I122" s="7">
        <v>33</v>
      </c>
      <c r="J122" s="7">
        <v>-14</v>
      </c>
      <c r="K122" s="7">
        <v>52</v>
      </c>
      <c r="N122" t="str">
        <f t="shared" si="64"/>
        <v>Dallas Cowboys</v>
      </c>
      <c r="O122" t="str">
        <f t="shared" si="65"/>
        <v>Washington Redskins</v>
      </c>
      <c r="P122">
        <f t="shared" si="55"/>
        <v>9</v>
      </c>
      <c r="Q122">
        <f t="shared" si="56"/>
        <v>32</v>
      </c>
      <c r="R122">
        <f t="shared" si="66"/>
        <v>0.74716466503315382</v>
      </c>
      <c r="S122">
        <f t="shared" si="67"/>
        <v>0.69680277795219536</v>
      </c>
      <c r="T122">
        <f t="shared" si="74"/>
        <v>6.5257105766793236E-2</v>
      </c>
      <c r="U122">
        <f t="shared" si="68"/>
        <v>0.53830410555650843</v>
      </c>
      <c r="V122">
        <f t="shared" si="69"/>
        <v>0.46169589444349163</v>
      </c>
      <c r="W122" s="32">
        <f t="shared" si="58"/>
        <v>8</v>
      </c>
      <c r="X122">
        <f t="shared" si="70"/>
        <v>0.46169589444349163</v>
      </c>
      <c r="Y122" s="35">
        <f t="shared" si="59"/>
        <v>2.8284271247461903</v>
      </c>
      <c r="Z122">
        <f t="shared" si="60"/>
        <v>-0.77284884176887392</v>
      </c>
      <c r="AA122">
        <f t="shared" si="61"/>
        <v>-2.1859466273877595</v>
      </c>
      <c r="AC122">
        <f t="shared" si="62"/>
        <v>0.53830410555650843</v>
      </c>
      <c r="AD122">
        <f t="shared" si="63"/>
        <v>3.8304105556508428E-2</v>
      </c>
      <c r="AE122">
        <f t="shared" si="71"/>
        <v>-14</v>
      </c>
      <c r="AF122">
        <f t="shared" si="72"/>
        <v>1.8673798467570677</v>
      </c>
      <c r="AG122">
        <f t="shared" si="73"/>
        <v>0.85860393649541156</v>
      </c>
    </row>
    <row r="123" spans="1:33">
      <c r="A123" s="7">
        <v>118</v>
      </c>
      <c r="B123" s="7">
        <v>8</v>
      </c>
      <c r="C123" s="8">
        <v>43037</v>
      </c>
      <c r="D123" s="8" t="s">
        <v>8</v>
      </c>
      <c r="E123" s="7">
        <v>11</v>
      </c>
      <c r="F123" s="7">
        <v>15</v>
      </c>
      <c r="G123" s="7" t="s">
        <v>10</v>
      </c>
      <c r="H123" s="7">
        <v>27</v>
      </c>
      <c r="I123" s="7">
        <v>20</v>
      </c>
      <c r="J123" s="7">
        <v>-5</v>
      </c>
      <c r="K123" s="7">
        <v>35</v>
      </c>
      <c r="N123" t="str">
        <f t="shared" si="64"/>
        <v>Pittsburgh Steelers</v>
      </c>
      <c r="O123" t="str">
        <f t="shared" si="65"/>
        <v>Detroit Lions</v>
      </c>
      <c r="P123">
        <f t="shared" si="55"/>
        <v>27</v>
      </c>
      <c r="Q123">
        <f t="shared" si="56"/>
        <v>11</v>
      </c>
      <c r="R123">
        <f t="shared" si="66"/>
        <v>1.6915382716803711</v>
      </c>
      <c r="S123">
        <f t="shared" si="67"/>
        <v>3.0670382009949311</v>
      </c>
      <c r="T123">
        <f t="shared" si="74"/>
        <v>6.5257105766793236E-2</v>
      </c>
      <c r="U123">
        <f t="shared" si="68"/>
        <v>0.36419071033013095</v>
      </c>
      <c r="V123">
        <f t="shared" si="69"/>
        <v>0.63580928966986905</v>
      </c>
      <c r="W123" s="32">
        <f t="shared" si="58"/>
        <v>8</v>
      </c>
      <c r="X123">
        <f t="shared" si="70"/>
        <v>0.63580928966986905</v>
      </c>
      <c r="Y123" s="35">
        <f t="shared" si="59"/>
        <v>2.8284271247461903</v>
      </c>
      <c r="Z123">
        <f t="shared" si="60"/>
        <v>-0.45285661961835694</v>
      </c>
      <c r="AA123">
        <f t="shared" si="61"/>
        <v>-1.2808719465494285</v>
      </c>
      <c r="AC123">
        <f t="shared" si="62"/>
        <v>0.36419071033013095</v>
      </c>
      <c r="AD123">
        <f t="shared" si="63"/>
        <v>-0.13580928966986905</v>
      </c>
      <c r="AE123">
        <f t="shared" si="71"/>
        <v>-5</v>
      </c>
      <c r="AF123">
        <f t="shared" si="72"/>
        <v>-1.9651788830880967</v>
      </c>
      <c r="AG123">
        <f t="shared" si="73"/>
        <v>-3.0442269576343644</v>
      </c>
    </row>
    <row r="124" spans="1:33">
      <c r="A124" s="7">
        <v>119</v>
      </c>
      <c r="B124" s="7">
        <v>8</v>
      </c>
      <c r="C124" s="8">
        <v>43038</v>
      </c>
      <c r="D124" s="8" t="s">
        <v>2</v>
      </c>
      <c r="E124" s="7">
        <v>16</v>
      </c>
      <c r="F124" s="7">
        <v>29</v>
      </c>
      <c r="G124" s="7" t="s">
        <v>30</v>
      </c>
      <c r="H124" s="7">
        <v>10</v>
      </c>
      <c r="I124" s="7">
        <v>19</v>
      </c>
      <c r="J124" s="7">
        <v>10</v>
      </c>
      <c r="K124" s="7">
        <v>48</v>
      </c>
      <c r="N124" t="str">
        <f t="shared" si="64"/>
        <v>Kansas City Chiefs</v>
      </c>
      <c r="O124" t="str">
        <f t="shared" si="65"/>
        <v>Denver Broncos</v>
      </c>
      <c r="P124">
        <f t="shared" si="55"/>
        <v>16</v>
      </c>
      <c r="Q124">
        <f t="shared" si="56"/>
        <v>10</v>
      </c>
      <c r="R124">
        <f t="shared" si="66"/>
        <v>0.76268443494351945</v>
      </c>
      <c r="S124">
        <f t="shared" si="67"/>
        <v>3.1287360440482921E-2</v>
      </c>
      <c r="T124">
        <f t="shared" si="74"/>
        <v>6.5257105766793236E-2</v>
      </c>
      <c r="U124">
        <f t="shared" si="68"/>
        <v>0.9635866991920562</v>
      </c>
      <c r="V124">
        <f t="shared" si="69"/>
        <v>3.6413300807943791E-2</v>
      </c>
      <c r="W124" s="32">
        <f t="shared" si="58"/>
        <v>8</v>
      </c>
      <c r="X124">
        <f t="shared" si="70"/>
        <v>0.9635866991920562</v>
      </c>
      <c r="Y124" s="35">
        <f t="shared" si="59"/>
        <v>2.8284271247461903</v>
      </c>
      <c r="Z124">
        <f t="shared" si="60"/>
        <v>-3.7092811582788349E-2</v>
      </c>
      <c r="AA124">
        <f t="shared" si="61"/>
        <v>-0.10491431441385823</v>
      </c>
      <c r="AC124">
        <f t="shared" si="62"/>
        <v>0.9635866991920562</v>
      </c>
      <c r="AD124">
        <f t="shared" si="63"/>
        <v>0.4635866991920562</v>
      </c>
      <c r="AE124">
        <f t="shared" si="71"/>
        <v>10</v>
      </c>
      <c r="AF124">
        <f t="shared" si="72"/>
        <v>11.228638437860495</v>
      </c>
      <c r="AG124">
        <f t="shared" si="73"/>
        <v>10.391506577434788</v>
      </c>
    </row>
    <row r="125" spans="1:33">
      <c r="A125" s="7">
        <v>120</v>
      </c>
      <c r="B125" s="7">
        <v>9</v>
      </c>
      <c r="C125" s="8">
        <v>43041</v>
      </c>
      <c r="D125" s="8" t="s">
        <v>19</v>
      </c>
      <c r="E125" s="7">
        <v>24</v>
      </c>
      <c r="F125" s="7">
        <v>34</v>
      </c>
      <c r="G125" s="7" t="s">
        <v>18</v>
      </c>
      <c r="H125" s="7">
        <v>4</v>
      </c>
      <c r="I125" s="7">
        <v>21</v>
      </c>
      <c r="J125" s="7">
        <v>13</v>
      </c>
      <c r="K125" s="7">
        <v>55</v>
      </c>
      <c r="N125" t="str">
        <f t="shared" si="64"/>
        <v>New York Jets</v>
      </c>
      <c r="O125" t="str">
        <f t="shared" si="65"/>
        <v>Buffalo Bills</v>
      </c>
      <c r="P125">
        <f t="shared" si="55"/>
        <v>24</v>
      </c>
      <c r="Q125">
        <f t="shared" si="56"/>
        <v>4</v>
      </c>
      <c r="R125">
        <f t="shared" si="66"/>
        <v>0.21620555620500215</v>
      </c>
      <c r="S125">
        <f t="shared" si="67"/>
        <v>0.37816126796291433</v>
      </c>
      <c r="T125">
        <f t="shared" si="74"/>
        <v>6.5257105766793236E-2</v>
      </c>
      <c r="U125">
        <f t="shared" si="68"/>
        <v>0.42670171471743729</v>
      </c>
      <c r="V125">
        <f t="shared" si="69"/>
        <v>0.57329828528256266</v>
      </c>
      <c r="W125" s="32">
        <f t="shared" si="58"/>
        <v>9</v>
      </c>
      <c r="X125">
        <f t="shared" si="70"/>
        <v>0.42670171471743729</v>
      </c>
      <c r="Y125" s="35">
        <f t="shared" si="59"/>
        <v>3</v>
      </c>
      <c r="Z125">
        <f t="shared" si="60"/>
        <v>-0.85167007024121311</v>
      </c>
      <c r="AA125">
        <f t="shared" si="61"/>
        <v>-2.5550102107236392</v>
      </c>
      <c r="AC125">
        <f t="shared" si="62"/>
        <v>0.42670171471743729</v>
      </c>
      <c r="AD125">
        <f t="shared" si="63"/>
        <v>-7.3298285282562714E-2</v>
      </c>
      <c r="AE125">
        <f t="shared" si="71"/>
        <v>13</v>
      </c>
      <c r="AF125">
        <f t="shared" si="72"/>
        <v>-0.58919574712966671</v>
      </c>
      <c r="AG125">
        <f t="shared" si="73"/>
        <v>-1.6430143810335913</v>
      </c>
    </row>
    <row r="126" spans="1:33">
      <c r="A126" s="7">
        <v>121</v>
      </c>
      <c r="B126" s="7">
        <v>9</v>
      </c>
      <c r="C126" s="8">
        <v>43044</v>
      </c>
      <c r="D126" s="8" t="s">
        <v>29</v>
      </c>
      <c r="E126" s="7">
        <v>22</v>
      </c>
      <c r="F126" s="7">
        <v>30</v>
      </c>
      <c r="G126" s="7" t="s">
        <v>32</v>
      </c>
      <c r="H126" s="7">
        <v>30</v>
      </c>
      <c r="I126" s="7">
        <v>10</v>
      </c>
      <c r="J126" s="7">
        <v>20</v>
      </c>
      <c r="K126" s="7">
        <v>40</v>
      </c>
      <c r="N126" t="str">
        <f t="shared" si="64"/>
        <v>New Orleans Saints</v>
      </c>
      <c r="O126" t="str">
        <f t="shared" si="65"/>
        <v>Tampa Bay Buccaneers</v>
      </c>
      <c r="P126">
        <f t="shared" si="55"/>
        <v>22</v>
      </c>
      <c r="Q126">
        <f t="shared" si="56"/>
        <v>30</v>
      </c>
      <c r="R126">
        <f t="shared" si="66"/>
        <v>10</v>
      </c>
      <c r="S126">
        <f t="shared" si="67"/>
        <v>0.19804577724547967</v>
      </c>
      <c r="T126">
        <f t="shared" si="74"/>
        <v>6.5257105766793236E-2</v>
      </c>
      <c r="U126">
        <f t="shared" si="68"/>
        <v>0.98070350456349853</v>
      </c>
      <c r="V126">
        <f t="shared" si="69"/>
        <v>1.9296495436501564E-2</v>
      </c>
      <c r="W126" s="32">
        <f t="shared" si="58"/>
        <v>9</v>
      </c>
      <c r="X126">
        <f t="shared" si="70"/>
        <v>0.98070350456349853</v>
      </c>
      <c r="Y126" s="35">
        <f t="shared" si="59"/>
        <v>3</v>
      </c>
      <c r="Z126">
        <f t="shared" si="60"/>
        <v>-1.9485103057568242E-2</v>
      </c>
      <c r="AA126">
        <f t="shared" si="61"/>
        <v>-5.8455309172704722E-2</v>
      </c>
      <c r="AC126">
        <f t="shared" si="62"/>
        <v>0.98070350456349853</v>
      </c>
      <c r="AD126">
        <f t="shared" si="63"/>
        <v>0.48070350456349853</v>
      </c>
      <c r="AE126">
        <f t="shared" si="71"/>
        <v>20</v>
      </c>
      <c r="AF126">
        <f t="shared" si="72"/>
        <v>11.605411067950724</v>
      </c>
      <c r="AG126">
        <f t="shared" si="73"/>
        <v>10.775187549973488</v>
      </c>
    </row>
    <row r="127" spans="1:33">
      <c r="A127" s="7">
        <v>122</v>
      </c>
      <c r="B127" s="7">
        <v>9</v>
      </c>
      <c r="C127" s="8">
        <v>43044</v>
      </c>
      <c r="D127" s="8" t="s">
        <v>24</v>
      </c>
      <c r="E127" s="7">
        <v>5</v>
      </c>
      <c r="F127" s="7">
        <v>20</v>
      </c>
      <c r="G127" s="7" t="s">
        <v>16</v>
      </c>
      <c r="H127" s="7">
        <v>2</v>
      </c>
      <c r="I127" s="7">
        <v>17</v>
      </c>
      <c r="J127" s="7">
        <v>3</v>
      </c>
      <c r="K127" s="7">
        <v>37</v>
      </c>
      <c r="N127" t="str">
        <f t="shared" si="64"/>
        <v>Carolina Panthers</v>
      </c>
      <c r="O127" t="str">
        <f t="shared" si="65"/>
        <v>Atlanta Falcons</v>
      </c>
      <c r="P127">
        <f t="shared" si="55"/>
        <v>5</v>
      </c>
      <c r="Q127">
        <f t="shared" si="56"/>
        <v>2</v>
      </c>
      <c r="R127">
        <f t="shared" si="66"/>
        <v>3.3386644392024674</v>
      </c>
      <c r="S127">
        <f t="shared" si="67"/>
        <v>0.97714419469827773</v>
      </c>
      <c r="T127">
        <f t="shared" si="74"/>
        <v>6.5257105766793236E-2</v>
      </c>
      <c r="U127">
        <f t="shared" si="68"/>
        <v>0.77696198761618462</v>
      </c>
      <c r="V127">
        <f t="shared" si="69"/>
        <v>0.22303801238381538</v>
      </c>
      <c r="W127" s="32">
        <f t="shared" si="58"/>
        <v>9</v>
      </c>
      <c r="X127">
        <f t="shared" si="70"/>
        <v>0.77696198761618462</v>
      </c>
      <c r="Y127" s="35">
        <f t="shared" si="59"/>
        <v>3</v>
      </c>
      <c r="Z127">
        <f t="shared" si="60"/>
        <v>-0.25236385179810145</v>
      </c>
      <c r="AA127">
        <f t="shared" si="61"/>
        <v>-0.75709155539430428</v>
      </c>
      <c r="AC127">
        <f t="shared" si="62"/>
        <v>0.77696198761618462</v>
      </c>
      <c r="AD127">
        <f t="shared" si="63"/>
        <v>0.27696198761618462</v>
      </c>
      <c r="AE127">
        <f t="shared" si="71"/>
        <v>3</v>
      </c>
      <c r="AF127">
        <f t="shared" si="72"/>
        <v>7.1206824323791569</v>
      </c>
      <c r="AG127">
        <f t="shared" si="73"/>
        <v>6.2082288405359654</v>
      </c>
    </row>
    <row r="128" spans="1:33">
      <c r="A128" s="7">
        <v>123</v>
      </c>
      <c r="B128" s="7">
        <v>9</v>
      </c>
      <c r="C128" s="8">
        <v>43044</v>
      </c>
      <c r="D128" s="8" t="s">
        <v>27</v>
      </c>
      <c r="E128" s="7">
        <v>23</v>
      </c>
      <c r="F128" s="7">
        <v>17</v>
      </c>
      <c r="G128" s="7" t="s">
        <v>20</v>
      </c>
      <c r="H128" s="7">
        <v>18</v>
      </c>
      <c r="I128" s="7">
        <v>51</v>
      </c>
      <c r="J128" s="7">
        <v>-34</v>
      </c>
      <c r="K128" s="7">
        <v>68</v>
      </c>
      <c r="N128" t="str">
        <f t="shared" si="64"/>
        <v>Los Angeles Rams</v>
      </c>
      <c r="O128" t="str">
        <f t="shared" si="65"/>
        <v>New York Giants</v>
      </c>
      <c r="P128">
        <f t="shared" si="55"/>
        <v>18</v>
      </c>
      <c r="Q128">
        <f t="shared" si="56"/>
        <v>23</v>
      </c>
      <c r="R128">
        <f t="shared" si="66"/>
        <v>3.4954076110988878E-2</v>
      </c>
      <c r="S128">
        <f t="shared" si="67"/>
        <v>1.7443935891059372</v>
      </c>
      <c r="T128">
        <f t="shared" si="74"/>
        <v>6.5257105766793236E-2</v>
      </c>
      <c r="U128">
        <f t="shared" si="68"/>
        <v>5.4326641378217813E-2</v>
      </c>
      <c r="V128">
        <f t="shared" si="69"/>
        <v>0.94567335862178226</v>
      </c>
      <c r="W128" s="32">
        <f t="shared" si="58"/>
        <v>9</v>
      </c>
      <c r="X128">
        <f t="shared" si="70"/>
        <v>0.94567335862178226</v>
      </c>
      <c r="Y128" s="35">
        <f t="shared" si="59"/>
        <v>3</v>
      </c>
      <c r="Z128">
        <f t="shared" si="60"/>
        <v>-5.5858056424647334E-2</v>
      </c>
      <c r="AA128">
        <f t="shared" si="61"/>
        <v>-0.167574169273942</v>
      </c>
      <c r="AC128">
        <f t="shared" si="62"/>
        <v>5.4326641378217813E-2</v>
      </c>
      <c r="AD128">
        <f t="shared" si="63"/>
        <v>-0.4456733586217822</v>
      </c>
      <c r="AE128">
        <f t="shared" si="71"/>
        <v>-34</v>
      </c>
      <c r="AF128">
        <f t="shared" si="72"/>
        <v>-8.7858616971986923</v>
      </c>
      <c r="AG128">
        <f t="shared" si="73"/>
        <v>-9.9899709063634425</v>
      </c>
    </row>
    <row r="129" spans="1:33">
      <c r="A129" s="7">
        <v>124</v>
      </c>
      <c r="B129" s="7">
        <v>9</v>
      </c>
      <c r="C129" s="8">
        <v>43044</v>
      </c>
      <c r="D129" s="8" t="s">
        <v>4</v>
      </c>
      <c r="E129" s="7">
        <v>26</v>
      </c>
      <c r="F129" s="7">
        <v>51</v>
      </c>
      <c r="G129" s="7" t="s">
        <v>30</v>
      </c>
      <c r="H129" s="7">
        <v>10</v>
      </c>
      <c r="I129" s="7">
        <v>23</v>
      </c>
      <c r="J129" s="7">
        <v>28</v>
      </c>
      <c r="K129" s="7">
        <v>74</v>
      </c>
      <c r="N129" t="str">
        <f t="shared" si="64"/>
        <v>Philadelphia Eagles</v>
      </c>
      <c r="O129" t="str">
        <f t="shared" si="65"/>
        <v>Denver Broncos</v>
      </c>
      <c r="P129">
        <f t="shared" si="55"/>
        <v>26</v>
      </c>
      <c r="Q129">
        <f t="shared" si="56"/>
        <v>10</v>
      </c>
      <c r="R129">
        <f t="shared" si="66"/>
        <v>7.5127675302060606</v>
      </c>
      <c r="S129">
        <f t="shared" si="67"/>
        <v>3.1287360440482921E-2</v>
      </c>
      <c r="T129">
        <f t="shared" si="74"/>
        <v>6.5257105766793236E-2</v>
      </c>
      <c r="U129">
        <f t="shared" si="68"/>
        <v>0.9958882799844152</v>
      </c>
      <c r="V129">
        <f t="shared" si="69"/>
        <v>4.1117200155848885E-3</v>
      </c>
      <c r="W129" s="32">
        <f t="shared" si="58"/>
        <v>9</v>
      </c>
      <c r="X129">
        <f t="shared" si="70"/>
        <v>0.9958882799844152</v>
      </c>
      <c r="Y129" s="35">
        <f t="shared" si="59"/>
        <v>3</v>
      </c>
      <c r="Z129">
        <f t="shared" si="60"/>
        <v>-4.1201963792630147E-3</v>
      </c>
      <c r="AA129">
        <f t="shared" si="61"/>
        <v>-1.2360589137789044E-2</v>
      </c>
      <c r="AC129">
        <f t="shared" si="62"/>
        <v>0.9958882799844152</v>
      </c>
      <c r="AD129">
        <f t="shared" si="63"/>
        <v>0.4958882799844152</v>
      </c>
      <c r="AE129">
        <f t="shared" si="71"/>
        <v>28</v>
      </c>
      <c r="AF129">
        <f t="shared" si="72"/>
        <v>11.939656135795774</v>
      </c>
      <c r="AG129">
        <f t="shared" si="73"/>
        <v>11.115561193001488</v>
      </c>
    </row>
    <row r="130" spans="1:33">
      <c r="A130" s="7">
        <v>125</v>
      </c>
      <c r="B130" s="7">
        <v>9</v>
      </c>
      <c r="C130" s="8">
        <v>43044</v>
      </c>
      <c r="D130" s="8" t="s">
        <v>14</v>
      </c>
      <c r="E130" s="7">
        <v>15</v>
      </c>
      <c r="F130" s="7">
        <v>23</v>
      </c>
      <c r="G130" s="7" t="s">
        <v>13</v>
      </c>
      <c r="H130" s="7">
        <v>7</v>
      </c>
      <c r="I130" s="7">
        <v>7</v>
      </c>
      <c r="J130" s="7">
        <v>16</v>
      </c>
      <c r="K130" s="7">
        <v>30</v>
      </c>
      <c r="N130" t="str">
        <f t="shared" si="64"/>
        <v>Jacksonville Jaguars</v>
      </c>
      <c r="O130" t="str">
        <f t="shared" si="65"/>
        <v>Cincinnati Bengals</v>
      </c>
      <c r="P130">
        <f t="shared" si="55"/>
        <v>15</v>
      </c>
      <c r="Q130">
        <f t="shared" si="56"/>
        <v>7</v>
      </c>
      <c r="R130">
        <f t="shared" si="66"/>
        <v>1.0950531801751928</v>
      </c>
      <c r="S130">
        <f t="shared" si="67"/>
        <v>0.16011036312481489</v>
      </c>
      <c r="T130">
        <f t="shared" si="74"/>
        <v>6.5257105766793236E-2</v>
      </c>
      <c r="U130">
        <f t="shared" si="68"/>
        <v>0.8787429117849892</v>
      </c>
      <c r="V130">
        <f t="shared" si="69"/>
        <v>0.1212570882150108</v>
      </c>
      <c r="W130" s="32">
        <f t="shared" si="58"/>
        <v>9</v>
      </c>
      <c r="X130">
        <f t="shared" si="70"/>
        <v>0.8787429117849892</v>
      </c>
      <c r="Y130" s="35">
        <f t="shared" si="59"/>
        <v>3</v>
      </c>
      <c r="Z130">
        <f t="shared" si="60"/>
        <v>-0.1292629021373177</v>
      </c>
      <c r="AA130">
        <f t="shared" si="61"/>
        <v>-0.38778870641195307</v>
      </c>
      <c r="AC130">
        <f t="shared" si="62"/>
        <v>0.8787429117849892</v>
      </c>
      <c r="AD130">
        <f t="shared" si="63"/>
        <v>0.3787429117849892</v>
      </c>
      <c r="AE130">
        <f t="shared" si="71"/>
        <v>16</v>
      </c>
      <c r="AF130">
        <f t="shared" si="72"/>
        <v>9.3610693305134891</v>
      </c>
      <c r="AG130">
        <f t="shared" si="73"/>
        <v>8.489694518478883</v>
      </c>
    </row>
    <row r="131" spans="1:33">
      <c r="A131" s="7">
        <v>126</v>
      </c>
      <c r="B131" s="7">
        <v>9</v>
      </c>
      <c r="C131" s="8">
        <v>43044</v>
      </c>
      <c r="D131" s="8" t="s">
        <v>7</v>
      </c>
      <c r="E131" s="7">
        <v>31</v>
      </c>
      <c r="F131" s="7">
        <v>23</v>
      </c>
      <c r="G131" s="7" t="s">
        <v>12</v>
      </c>
      <c r="H131" s="7">
        <v>3</v>
      </c>
      <c r="I131" s="7">
        <v>20</v>
      </c>
      <c r="J131" s="7">
        <v>3</v>
      </c>
      <c r="K131" s="7">
        <v>43</v>
      </c>
      <c r="N131" t="str">
        <f t="shared" si="64"/>
        <v>Tennessee Titans</v>
      </c>
      <c r="O131" t="str">
        <f t="shared" si="65"/>
        <v>Baltimore Ravens</v>
      </c>
      <c r="P131">
        <f t="shared" si="55"/>
        <v>31</v>
      </c>
      <c r="Q131">
        <f t="shared" si="56"/>
        <v>3</v>
      </c>
      <c r="R131">
        <f t="shared" si="66"/>
        <v>0.68495912551156091</v>
      </c>
      <c r="S131">
        <f t="shared" si="67"/>
        <v>0.36948185086901486</v>
      </c>
      <c r="T131">
        <f t="shared" si="74"/>
        <v>6.5257105766793236E-2</v>
      </c>
      <c r="U131">
        <f t="shared" si="68"/>
        <v>0.67001653681462181</v>
      </c>
      <c r="V131">
        <f t="shared" si="69"/>
        <v>0.32998346318537813</v>
      </c>
      <c r="W131" s="32">
        <f t="shared" si="58"/>
        <v>9</v>
      </c>
      <c r="X131">
        <f t="shared" si="70"/>
        <v>0.67001653681462181</v>
      </c>
      <c r="Y131" s="35">
        <f t="shared" si="59"/>
        <v>3</v>
      </c>
      <c r="Z131">
        <f t="shared" si="60"/>
        <v>-0.40045288508884785</v>
      </c>
      <c r="AA131">
        <f t="shared" si="61"/>
        <v>-1.2013586552665436</v>
      </c>
      <c r="AC131">
        <f t="shared" si="62"/>
        <v>0.67001653681462181</v>
      </c>
      <c r="AD131">
        <f t="shared" si="63"/>
        <v>0.17001653681462181</v>
      </c>
      <c r="AE131">
        <f t="shared" si="71"/>
        <v>3</v>
      </c>
      <c r="AF131">
        <f t="shared" si="72"/>
        <v>4.7666147252171207</v>
      </c>
      <c r="AG131">
        <f t="shared" si="73"/>
        <v>3.8109979506765366</v>
      </c>
    </row>
    <row r="132" spans="1:33">
      <c r="A132" s="7">
        <v>127</v>
      </c>
      <c r="B132" s="7">
        <v>9</v>
      </c>
      <c r="C132" s="8">
        <v>43044</v>
      </c>
      <c r="D132" s="8" t="s">
        <v>15</v>
      </c>
      <c r="E132" s="7">
        <v>13</v>
      </c>
      <c r="F132" s="7">
        <v>14</v>
      </c>
      <c r="G132" s="7" t="s">
        <v>21</v>
      </c>
      <c r="H132" s="7">
        <v>14</v>
      </c>
      <c r="I132" s="7">
        <v>20</v>
      </c>
      <c r="J132" s="7">
        <v>-6</v>
      </c>
      <c r="K132" s="7">
        <v>34</v>
      </c>
      <c r="N132" t="str">
        <f t="shared" si="64"/>
        <v>Indianapolis Colts</v>
      </c>
      <c r="O132" t="str">
        <f t="shared" si="65"/>
        <v>Houston Texans</v>
      </c>
      <c r="P132">
        <f t="shared" si="55"/>
        <v>14</v>
      </c>
      <c r="Q132">
        <f t="shared" si="56"/>
        <v>13</v>
      </c>
      <c r="R132">
        <f t="shared" si="66"/>
        <v>0.10168989827868405</v>
      </c>
      <c r="S132">
        <f t="shared" si="67"/>
        <v>9.4495023813257029E-2</v>
      </c>
      <c r="T132">
        <f t="shared" si="74"/>
        <v>6.5257105766793236E-2</v>
      </c>
      <c r="U132">
        <f t="shared" si="68"/>
        <v>0.63856222893009462</v>
      </c>
      <c r="V132">
        <f t="shared" si="69"/>
        <v>0.36143777106990532</v>
      </c>
      <c r="W132" s="32">
        <f t="shared" si="58"/>
        <v>9</v>
      </c>
      <c r="X132">
        <f t="shared" si="70"/>
        <v>0.36143777106990532</v>
      </c>
      <c r="Y132" s="35">
        <f t="shared" si="59"/>
        <v>3</v>
      </c>
      <c r="Z132">
        <f t="shared" si="60"/>
        <v>-1.017665393086723</v>
      </c>
      <c r="AA132">
        <f t="shared" si="61"/>
        <v>-3.0529961792601688</v>
      </c>
      <c r="AC132">
        <f t="shared" si="62"/>
        <v>0.63856222893009462</v>
      </c>
      <c r="AD132">
        <f t="shared" si="63"/>
        <v>0.13856222893009462</v>
      </c>
      <c r="AE132">
        <f t="shared" si="71"/>
        <v>-6</v>
      </c>
      <c r="AF132">
        <f t="shared" si="72"/>
        <v>4.0742470752879125</v>
      </c>
      <c r="AG132">
        <f t="shared" si="73"/>
        <v>3.1059353424516369</v>
      </c>
    </row>
    <row r="133" spans="1:33">
      <c r="A133" s="7">
        <v>128</v>
      </c>
      <c r="B133" s="7">
        <v>9</v>
      </c>
      <c r="C133" s="8">
        <v>43044</v>
      </c>
      <c r="D133" s="8" t="s">
        <v>25</v>
      </c>
      <c r="E133" s="7">
        <v>28</v>
      </c>
      <c r="F133" s="7">
        <v>10</v>
      </c>
      <c r="G133" s="7" t="s">
        <v>9</v>
      </c>
      <c r="H133" s="7">
        <v>1</v>
      </c>
      <c r="I133" s="7">
        <v>20</v>
      </c>
      <c r="J133" s="7">
        <v>-10</v>
      </c>
      <c r="K133" s="7">
        <v>30</v>
      </c>
      <c r="N133" t="str">
        <f t="shared" si="64"/>
        <v>Arizona Cardinals</v>
      </c>
      <c r="O133" t="str">
        <f t="shared" si="65"/>
        <v>San Francisco 49ers</v>
      </c>
      <c r="P133">
        <f t="shared" si="55"/>
        <v>1</v>
      </c>
      <c r="Q133">
        <f t="shared" si="56"/>
        <v>28</v>
      </c>
      <c r="R133">
        <f t="shared" si="66"/>
        <v>1.0000000000000033E-4</v>
      </c>
      <c r="S133">
        <f t="shared" si="67"/>
        <v>0.29051070500530951</v>
      </c>
      <c r="T133">
        <f t="shared" si="74"/>
        <v>6.5257105766793236E-2</v>
      </c>
      <c r="U133">
        <f t="shared" si="68"/>
        <v>0.18365557037876584</v>
      </c>
      <c r="V133">
        <f t="shared" si="69"/>
        <v>0.81634442962123421</v>
      </c>
      <c r="W133" s="32">
        <f t="shared" si="58"/>
        <v>9</v>
      </c>
      <c r="X133">
        <f t="shared" si="70"/>
        <v>0.81634442962123421</v>
      </c>
      <c r="Y133" s="35">
        <f t="shared" si="59"/>
        <v>3</v>
      </c>
      <c r="Z133">
        <f t="shared" si="60"/>
        <v>-0.2029189179510559</v>
      </c>
      <c r="AA133">
        <f t="shared" si="61"/>
        <v>-0.60875675385316774</v>
      </c>
      <c r="AC133">
        <f t="shared" si="62"/>
        <v>0.18365557037876584</v>
      </c>
      <c r="AD133">
        <f t="shared" si="63"/>
        <v>-0.31634442962123416</v>
      </c>
      <c r="AE133">
        <f t="shared" si="71"/>
        <v>-10</v>
      </c>
      <c r="AF133">
        <f t="shared" si="72"/>
        <v>-5.939092123736919</v>
      </c>
      <c r="AG133">
        <f t="shared" si="73"/>
        <v>-7.0910041786639777</v>
      </c>
    </row>
    <row r="134" spans="1:33">
      <c r="A134" s="7">
        <v>129</v>
      </c>
      <c r="B134" s="7">
        <v>9</v>
      </c>
      <c r="C134" s="8">
        <v>43044</v>
      </c>
      <c r="D134" s="8" t="s">
        <v>23</v>
      </c>
      <c r="E134" s="7">
        <v>29</v>
      </c>
      <c r="F134" s="7">
        <v>14</v>
      </c>
      <c r="G134" s="7" t="s">
        <v>5</v>
      </c>
      <c r="H134" s="7">
        <v>32</v>
      </c>
      <c r="I134" s="7">
        <v>17</v>
      </c>
      <c r="J134" s="7">
        <v>-3</v>
      </c>
      <c r="K134" s="7">
        <v>31</v>
      </c>
      <c r="N134" t="str">
        <f t="shared" si="64"/>
        <v>Washington Redskins</v>
      </c>
      <c r="O134" t="str">
        <f t="shared" si="65"/>
        <v>Seattle Seahawks</v>
      </c>
      <c r="P134">
        <f t="shared" si="55"/>
        <v>32</v>
      </c>
      <c r="Q134">
        <f t="shared" si="56"/>
        <v>29</v>
      </c>
      <c r="R134">
        <f t="shared" si="66"/>
        <v>0.95667584833565045</v>
      </c>
      <c r="S134">
        <f t="shared" si="67"/>
        <v>0.74716466503315382</v>
      </c>
      <c r="T134">
        <f t="shared" si="74"/>
        <v>6.5257105766793236E-2</v>
      </c>
      <c r="U134">
        <f t="shared" ref="U134:U137" si="75">(R134+T134)/(R134+S134+T134)</f>
        <v>0.57765775220576721</v>
      </c>
      <c r="V134">
        <f t="shared" si="69"/>
        <v>0.42234224779423279</v>
      </c>
      <c r="W134" s="32">
        <f t="shared" si="58"/>
        <v>9</v>
      </c>
      <c r="X134">
        <f t="shared" si="70"/>
        <v>0.42234224779423279</v>
      </c>
      <c r="Y134" s="35">
        <f t="shared" si="59"/>
        <v>3</v>
      </c>
      <c r="Z134">
        <f t="shared" si="60"/>
        <v>-0.86193927990964636</v>
      </c>
      <c r="AA134">
        <f t="shared" si="61"/>
        <v>-2.5858178397289393</v>
      </c>
      <c r="AC134">
        <f t="shared" si="62"/>
        <v>0.57765775220576721</v>
      </c>
      <c r="AD134">
        <f t="shared" si="63"/>
        <v>7.7657752205767205E-2</v>
      </c>
      <c r="AE134">
        <f t="shared" si="71"/>
        <v>-3</v>
      </c>
      <c r="AF134">
        <f t="shared" si="72"/>
        <v>2.7336265925675214</v>
      </c>
      <c r="AG134">
        <f t="shared" si="73"/>
        <v>1.7407338136349595</v>
      </c>
    </row>
    <row r="135" spans="1:33">
      <c r="A135" s="7">
        <v>130</v>
      </c>
      <c r="B135" s="7">
        <v>9</v>
      </c>
      <c r="C135" s="8">
        <v>43044</v>
      </c>
      <c r="D135" s="8" t="s">
        <v>26</v>
      </c>
      <c r="E135" s="7">
        <v>9</v>
      </c>
      <c r="F135" s="7">
        <v>28</v>
      </c>
      <c r="G135" s="7" t="s">
        <v>2</v>
      </c>
      <c r="H135" s="7">
        <v>16</v>
      </c>
      <c r="I135" s="7">
        <v>17</v>
      </c>
      <c r="J135" s="7">
        <v>11</v>
      </c>
      <c r="K135" s="7">
        <v>45</v>
      </c>
      <c r="N135" t="str">
        <f t="shared" si="64"/>
        <v>Dallas Cowboys</v>
      </c>
      <c r="O135" t="str">
        <f t="shared" si="65"/>
        <v>Kansas City Chiefs</v>
      </c>
      <c r="P135">
        <f t="shared" ref="P135:P137" si="76">IF(J135&gt;0,E135,H135)</f>
        <v>9</v>
      </c>
      <c r="Q135">
        <f t="shared" ref="Q135:Q137" si="77">IF(J135&gt;0,H135,E135)</f>
        <v>16</v>
      </c>
      <c r="R135">
        <f t="shared" si="66"/>
        <v>0.69680277795219536</v>
      </c>
      <c r="S135">
        <f t="shared" si="67"/>
        <v>0.76268443494351945</v>
      </c>
      <c r="T135">
        <f t="shared" si="74"/>
        <v>6.5257105766793236E-2</v>
      </c>
      <c r="U135">
        <f t="shared" si="75"/>
        <v>0.49979519476908801</v>
      </c>
      <c r="V135">
        <f t="shared" si="69"/>
        <v>0.50020480523091204</v>
      </c>
      <c r="W135" s="32">
        <f t="shared" ref="W135:W137" si="78">B135</f>
        <v>9</v>
      </c>
      <c r="X135">
        <f t="shared" si="70"/>
        <v>0.49979519476908801</v>
      </c>
      <c r="Y135" s="35">
        <f t="shared" ref="Y135:Y151" si="79">SQRT(W135)</f>
        <v>3</v>
      </c>
      <c r="Z135">
        <f t="shared" ref="Z135:Z137" si="80">LN(X135)</f>
        <v>-0.69355687493504981</v>
      </c>
      <c r="AA135">
        <f t="shared" ref="AA135:AA137" si="81">Y135*Z135</f>
        <v>-2.0806706248051494</v>
      </c>
      <c r="AC135">
        <f t="shared" ref="AC135:AC137" si="82">U135</f>
        <v>0.49979519476908801</v>
      </c>
      <c r="AD135">
        <f t="shared" ref="AD135:AD137" si="83">AC135-0.5</f>
        <v>-2.0480523091198632E-4</v>
      </c>
      <c r="AE135">
        <f t="shared" si="71"/>
        <v>11</v>
      </c>
      <c r="AF135">
        <f t="shared" si="72"/>
        <v>1.0197273038653094</v>
      </c>
      <c r="AG135">
        <f t="shared" si="73"/>
        <v>-4.5908023414478168E-3</v>
      </c>
    </row>
    <row r="136" spans="1:33">
      <c r="A136" s="7">
        <v>131</v>
      </c>
      <c r="B136" s="7">
        <v>9</v>
      </c>
      <c r="C136" s="8">
        <v>43044</v>
      </c>
      <c r="D136" s="8" t="s">
        <v>33</v>
      </c>
      <c r="E136" s="7">
        <v>19</v>
      </c>
      <c r="F136" s="7">
        <v>24</v>
      </c>
      <c r="G136" s="7" t="s">
        <v>6</v>
      </c>
      <c r="H136" s="7">
        <v>25</v>
      </c>
      <c r="I136" s="7">
        <v>27</v>
      </c>
      <c r="J136" s="7">
        <v>-3</v>
      </c>
      <c r="K136" s="7">
        <v>51</v>
      </c>
      <c r="N136" t="str">
        <f t="shared" si="64"/>
        <v>Oakland Raiders</v>
      </c>
      <c r="O136" t="str">
        <f t="shared" si="65"/>
        <v>Miami Dolphins</v>
      </c>
      <c r="P136">
        <f t="shared" si="76"/>
        <v>25</v>
      </c>
      <c r="Q136">
        <f t="shared" si="77"/>
        <v>19</v>
      </c>
      <c r="R136">
        <f t="shared" si="66"/>
        <v>0.37213443363069171</v>
      </c>
      <c r="S136">
        <f t="shared" si="67"/>
        <v>0.23509277338681389</v>
      </c>
      <c r="T136">
        <f t="shared" si="74"/>
        <v>6.5257105766793236E-2</v>
      </c>
      <c r="U136">
        <f t="shared" si="75"/>
        <v>0.65041151307536815</v>
      </c>
      <c r="V136">
        <f t="shared" si="69"/>
        <v>0.3495884869246319</v>
      </c>
      <c r="W136" s="32">
        <f t="shared" si="78"/>
        <v>9</v>
      </c>
      <c r="X136">
        <f t="shared" si="70"/>
        <v>0.3495884869246319</v>
      </c>
      <c r="Y136" s="35">
        <f t="shared" si="79"/>
        <v>3</v>
      </c>
      <c r="Z136">
        <f t="shared" si="80"/>
        <v>-1.050998567880812</v>
      </c>
      <c r="AA136">
        <f t="shared" si="81"/>
        <v>-3.1529957036424361</v>
      </c>
      <c r="AC136">
        <f t="shared" si="82"/>
        <v>0.65041151307536815</v>
      </c>
      <c r="AD136">
        <f t="shared" si="83"/>
        <v>0.15041151307536815</v>
      </c>
      <c r="AE136">
        <f t="shared" si="71"/>
        <v>-3</v>
      </c>
      <c r="AF136">
        <f t="shared" si="72"/>
        <v>4.3350717943414878</v>
      </c>
      <c r="AG136">
        <f t="shared" si="73"/>
        <v>3.3715424324481775</v>
      </c>
    </row>
    <row r="137" spans="1:33">
      <c r="A137" s="7">
        <v>132</v>
      </c>
      <c r="B137" s="7">
        <v>9</v>
      </c>
      <c r="C137" s="8">
        <v>43045</v>
      </c>
      <c r="D137" s="8" t="s">
        <v>22</v>
      </c>
      <c r="E137" s="7">
        <v>12</v>
      </c>
      <c r="F137" s="7">
        <v>17</v>
      </c>
      <c r="G137" s="7" t="s">
        <v>8</v>
      </c>
      <c r="H137" s="7">
        <v>11</v>
      </c>
      <c r="I137" s="7">
        <v>30</v>
      </c>
      <c r="J137" s="7">
        <v>-13</v>
      </c>
      <c r="K137" s="7">
        <v>47</v>
      </c>
      <c r="N137" t="str">
        <f t="shared" si="64"/>
        <v>Detroit Lions</v>
      </c>
      <c r="O137" t="str">
        <f t="shared" si="65"/>
        <v>Green Bay Packers</v>
      </c>
      <c r="P137">
        <f t="shared" si="76"/>
        <v>11</v>
      </c>
      <c r="Q137">
        <f t="shared" si="77"/>
        <v>12</v>
      </c>
      <c r="R137">
        <f t="shared" si="66"/>
        <v>1.5225188098091109</v>
      </c>
      <c r="S137">
        <f t="shared" si="67"/>
        <v>1.6915382716803711</v>
      </c>
      <c r="T137">
        <f t="shared" si="74"/>
        <v>6.5257105766793236E-2</v>
      </c>
      <c r="U137">
        <f t="shared" si="75"/>
        <v>0.48417925972026443</v>
      </c>
      <c r="V137">
        <f t="shared" si="69"/>
        <v>0.51582074027973546</v>
      </c>
      <c r="W137" s="32">
        <f t="shared" si="78"/>
        <v>9</v>
      </c>
      <c r="X137">
        <f t="shared" si="70"/>
        <v>0.51582074027973546</v>
      </c>
      <c r="Y137" s="35">
        <f t="shared" si="79"/>
        <v>3</v>
      </c>
      <c r="Z137">
        <f t="shared" si="80"/>
        <v>-0.66199597641747487</v>
      </c>
      <c r="AA137">
        <f t="shared" si="81"/>
        <v>-1.9859879292524245</v>
      </c>
      <c r="AC137">
        <f t="shared" si="82"/>
        <v>0.48417925972026443</v>
      </c>
      <c r="AD137">
        <f t="shared" si="83"/>
        <v>-1.5820740279735568E-2</v>
      </c>
      <c r="AE137">
        <f t="shared" si="71"/>
        <v>-13</v>
      </c>
      <c r="AF137">
        <f t="shared" si="72"/>
        <v>0.67599161300562649</v>
      </c>
      <c r="AG137">
        <f t="shared" si="73"/>
        <v>-0.35462908440488045</v>
      </c>
    </row>
    <row r="138" spans="1:33">
      <c r="A138" s="7">
        <v>133</v>
      </c>
      <c r="B138" s="7">
        <v>10</v>
      </c>
      <c r="C138" s="8">
        <v>43048</v>
      </c>
      <c r="D138" s="8" t="s">
        <v>9</v>
      </c>
      <c r="E138" s="7">
        <v>1</v>
      </c>
      <c r="F138" s="7">
        <v>16</v>
      </c>
      <c r="G138" s="7" t="s">
        <v>23</v>
      </c>
      <c r="H138" s="7">
        <v>29</v>
      </c>
      <c r="I138" s="7">
        <v>22</v>
      </c>
      <c r="J138" s="7">
        <v>-6</v>
      </c>
      <c r="K138" s="7">
        <v>38</v>
      </c>
      <c r="N138" t="str">
        <f t="shared" ref="N138:N151" si="84">IF(J138&gt;0,D138,G138)</f>
        <v>Seattle Seahawks</v>
      </c>
      <c r="O138" t="str">
        <f t="shared" ref="O138:O151" si="85">IF(J138&gt;0,G138,D138)</f>
        <v>Arizona Cardinals</v>
      </c>
      <c r="P138">
        <f t="shared" ref="P138:P151" si="86">IF(J138&gt;0,E138,H138)</f>
        <v>29</v>
      </c>
      <c r="Q138">
        <f t="shared" ref="Q138:Q151" si="87">IF(J138&gt;0,H138,E138)</f>
        <v>1</v>
      </c>
      <c r="R138">
        <f t="shared" ref="R138:R151" si="88">VLOOKUP(E138,$AN$6:$AP$37,3,FALSE)</f>
        <v>0.29051070500530951</v>
      </c>
      <c r="S138">
        <f t="shared" ref="S138:S151" si="89">VLOOKUP(H138,$AN$6:$AP$37,3,FALSE)</f>
        <v>0.95667584833565045</v>
      </c>
      <c r="T138">
        <f t="shared" si="74"/>
        <v>6.5257105766793236E-2</v>
      </c>
      <c r="U138">
        <f t="shared" ref="U138:U151" si="90">(R138+T138)/(R138+S138+T138)</f>
        <v>0.2710728253386257</v>
      </c>
      <c r="V138">
        <f t="shared" ref="V138:V151" si="91">S138/(R138+S138+T138)</f>
        <v>0.72892717466137436</v>
      </c>
      <c r="W138" s="32">
        <f t="shared" ref="W138:W151" si="92">B138</f>
        <v>10</v>
      </c>
      <c r="X138">
        <f t="shared" ref="X138:X151" si="93">IF(E138=P138,U138,V138)</f>
        <v>0.72892717466137436</v>
      </c>
      <c r="Y138" s="35">
        <f t="shared" si="79"/>
        <v>3.1622776601683795</v>
      </c>
      <c r="Z138">
        <f t="shared" ref="Z138:Z151" si="94">LN(X138)</f>
        <v>-0.3161814495474235</v>
      </c>
      <c r="AA138">
        <f t="shared" ref="AA138:AA151" si="95">Y138*Z138</f>
        <v>-0.99985353446347291</v>
      </c>
      <c r="AC138">
        <f t="shared" ref="AC138:AC151" si="96">U138</f>
        <v>0.2710728253386257</v>
      </c>
      <c r="AD138">
        <f t="shared" ref="AD138:AD151" si="97">AC138-0.5</f>
        <v>-0.2289271746613743</v>
      </c>
      <c r="AE138">
        <f t="shared" ref="AE138:AE151" si="98">J138</f>
        <v>-6</v>
      </c>
      <c r="AF138">
        <f t="shared" ref="AF138:AF151" si="99">$AK$9+$AJ$9*AC138</f>
        <v>-4.0148762229447241</v>
      </c>
      <c r="AG138">
        <f t="shared" ref="AG138:AG151" si="100">$AJ$18*AD138</f>
        <v>-5.1315066747885618</v>
      </c>
    </row>
    <row r="139" spans="1:33">
      <c r="A139" s="7">
        <v>134</v>
      </c>
      <c r="B139" s="7">
        <v>10</v>
      </c>
      <c r="C139" s="8">
        <v>43051</v>
      </c>
      <c r="D139" s="8" t="s">
        <v>7</v>
      </c>
      <c r="E139" s="7">
        <v>31</v>
      </c>
      <c r="F139" s="7">
        <v>24</v>
      </c>
      <c r="G139" s="7" t="s">
        <v>13</v>
      </c>
      <c r="H139" s="7">
        <v>7</v>
      </c>
      <c r="I139" s="7">
        <v>20</v>
      </c>
      <c r="J139" s="7">
        <v>4</v>
      </c>
      <c r="K139" s="7">
        <v>44</v>
      </c>
      <c r="N139" t="str">
        <f t="shared" si="84"/>
        <v>Tennessee Titans</v>
      </c>
      <c r="O139" t="str">
        <f t="shared" si="85"/>
        <v>Cincinnati Bengals</v>
      </c>
      <c r="P139">
        <f t="shared" si="86"/>
        <v>31</v>
      </c>
      <c r="Q139">
        <f t="shared" si="87"/>
        <v>7</v>
      </c>
      <c r="R139">
        <f t="shared" si="88"/>
        <v>0.68495912551156091</v>
      </c>
      <c r="S139">
        <f t="shared" si="89"/>
        <v>0.16011036312481489</v>
      </c>
      <c r="T139">
        <f t="shared" si="74"/>
        <v>6.5257105766793236E-2</v>
      </c>
      <c r="U139">
        <f t="shared" si="90"/>
        <v>0.82411766929671337</v>
      </c>
      <c r="V139">
        <f t="shared" si="91"/>
        <v>0.17588233070328668</v>
      </c>
      <c r="W139" s="32">
        <f t="shared" si="92"/>
        <v>10</v>
      </c>
      <c r="X139">
        <f t="shared" si="93"/>
        <v>0.82411766929671337</v>
      </c>
      <c r="Y139" s="35">
        <f t="shared" si="79"/>
        <v>3.1622776601683795</v>
      </c>
      <c r="Z139">
        <f t="shared" si="94"/>
        <v>-0.19344195672342304</v>
      </c>
      <c r="AA139">
        <f t="shared" si="95"/>
        <v>-0.61171717828573913</v>
      </c>
      <c r="AC139">
        <f t="shared" si="96"/>
        <v>0.82411766929671337</v>
      </c>
      <c r="AD139">
        <f t="shared" si="97"/>
        <v>0.32411766929671337</v>
      </c>
      <c r="AE139">
        <f t="shared" si="98"/>
        <v>4</v>
      </c>
      <c r="AF139">
        <f t="shared" si="99"/>
        <v>8.1586664384433316</v>
      </c>
      <c r="AG139">
        <f t="shared" si="100"/>
        <v>7.2652448791769473</v>
      </c>
    </row>
    <row r="140" spans="1:33">
      <c r="A140" s="7">
        <v>135</v>
      </c>
      <c r="B140" s="7">
        <v>10</v>
      </c>
      <c r="C140" s="8">
        <v>43051</v>
      </c>
      <c r="D140" s="8" t="s">
        <v>8</v>
      </c>
      <c r="E140" s="7">
        <v>11</v>
      </c>
      <c r="F140" s="7">
        <v>38</v>
      </c>
      <c r="G140" s="7" t="s">
        <v>11</v>
      </c>
      <c r="H140" s="7">
        <v>8</v>
      </c>
      <c r="I140" s="7">
        <v>24</v>
      </c>
      <c r="J140" s="7">
        <v>14</v>
      </c>
      <c r="K140" s="7">
        <v>62</v>
      </c>
      <c r="N140" t="str">
        <f t="shared" si="84"/>
        <v>Detroit Lions</v>
      </c>
      <c r="O140" t="str">
        <f t="shared" si="85"/>
        <v>Cleveland Browns</v>
      </c>
      <c r="P140">
        <f t="shared" si="86"/>
        <v>11</v>
      </c>
      <c r="Q140">
        <f t="shared" si="87"/>
        <v>8</v>
      </c>
      <c r="R140">
        <f t="shared" si="88"/>
        <v>1.6915382716803711</v>
      </c>
      <c r="S140">
        <f t="shared" si="89"/>
        <v>1.0000003544627882E-4</v>
      </c>
      <c r="T140">
        <f t="shared" si="74"/>
        <v>6.5257105766793236E-2</v>
      </c>
      <c r="U140">
        <f t="shared" si="90"/>
        <v>0.99994308139418664</v>
      </c>
      <c r="V140">
        <f t="shared" si="91"/>
        <v>5.6918605813378093E-5</v>
      </c>
      <c r="W140" s="32">
        <f t="shared" si="92"/>
        <v>10</v>
      </c>
      <c r="X140">
        <f t="shared" si="93"/>
        <v>0.99994308139418664</v>
      </c>
      <c r="Y140" s="35">
        <f t="shared" si="79"/>
        <v>3.1622776601683795</v>
      </c>
      <c r="Z140">
        <f t="shared" si="94"/>
        <v>-5.6920225738674251E-5</v>
      </c>
      <c r="AA140">
        <f t="shared" si="95"/>
        <v>-1.7999755826515079E-4</v>
      </c>
      <c r="AC140">
        <f t="shared" si="96"/>
        <v>0.99994308139418664</v>
      </c>
      <c r="AD140">
        <f t="shared" si="97"/>
        <v>0.49994308139418664</v>
      </c>
      <c r="AE140">
        <f t="shared" si="98"/>
        <v>14</v>
      </c>
      <c r="AF140">
        <f t="shared" si="99"/>
        <v>12.02890983463154</v>
      </c>
      <c r="AG140">
        <f t="shared" si="100"/>
        <v>11.206451409638992</v>
      </c>
    </row>
    <row r="141" spans="1:33">
      <c r="A141" s="7">
        <v>136</v>
      </c>
      <c r="B141" s="7">
        <v>10</v>
      </c>
      <c r="C141" s="8">
        <v>43051</v>
      </c>
      <c r="D141" s="8" t="s">
        <v>14</v>
      </c>
      <c r="E141" s="7">
        <v>15</v>
      </c>
      <c r="F141" s="7">
        <v>20</v>
      </c>
      <c r="G141" s="7" t="s">
        <v>31</v>
      </c>
      <c r="H141" s="7">
        <v>17</v>
      </c>
      <c r="I141" s="7">
        <v>17</v>
      </c>
      <c r="J141" s="7">
        <v>3</v>
      </c>
      <c r="K141" s="7">
        <v>37</v>
      </c>
      <c r="N141" t="str">
        <f t="shared" si="84"/>
        <v>Jacksonville Jaguars</v>
      </c>
      <c r="O141" t="str">
        <f t="shared" si="85"/>
        <v>Los Angeles Chargers</v>
      </c>
      <c r="P141">
        <f t="shared" si="86"/>
        <v>15</v>
      </c>
      <c r="Q141">
        <f t="shared" si="87"/>
        <v>17</v>
      </c>
      <c r="R141">
        <f t="shared" si="88"/>
        <v>1.0950531801751928</v>
      </c>
      <c r="S141">
        <f t="shared" si="89"/>
        <v>0.22774310255410216</v>
      </c>
      <c r="T141">
        <f t="shared" si="74"/>
        <v>6.5257105766793236E-2</v>
      </c>
      <c r="U141">
        <f t="shared" si="90"/>
        <v>0.83592626591917008</v>
      </c>
      <c r="V141">
        <f t="shared" si="91"/>
        <v>0.16407373408082998</v>
      </c>
      <c r="W141" s="32">
        <f t="shared" si="92"/>
        <v>10</v>
      </c>
      <c r="X141">
        <f t="shared" si="93"/>
        <v>0.83592626591917008</v>
      </c>
      <c r="Y141" s="35">
        <f t="shared" si="79"/>
        <v>3.1622776601683795</v>
      </c>
      <c r="Z141">
        <f t="shared" si="94"/>
        <v>-0.17921486844844589</v>
      </c>
      <c r="AA141">
        <f t="shared" si="95"/>
        <v>-0.56672717486453539</v>
      </c>
      <c r="AC141">
        <f t="shared" si="96"/>
        <v>0.83592626591917008</v>
      </c>
      <c r="AD141">
        <f t="shared" si="97"/>
        <v>0.33592626591917008</v>
      </c>
      <c r="AE141">
        <f t="shared" si="98"/>
        <v>3</v>
      </c>
      <c r="AF141">
        <f t="shared" si="99"/>
        <v>8.4185955496629159</v>
      </c>
      <c r="AG141">
        <f t="shared" si="100"/>
        <v>7.5299399398557627</v>
      </c>
    </row>
    <row r="142" spans="1:33">
      <c r="A142" s="7">
        <v>137</v>
      </c>
      <c r="B142" s="7">
        <v>10</v>
      </c>
      <c r="C142" s="8">
        <v>43051</v>
      </c>
      <c r="D142" s="8" t="s">
        <v>5</v>
      </c>
      <c r="E142" s="7">
        <v>32</v>
      </c>
      <c r="F142" s="7">
        <v>30</v>
      </c>
      <c r="G142" s="7" t="s">
        <v>28</v>
      </c>
      <c r="H142" s="7">
        <v>20</v>
      </c>
      <c r="I142" s="7">
        <v>38</v>
      </c>
      <c r="J142" s="7">
        <v>-8</v>
      </c>
      <c r="K142" s="7">
        <v>68</v>
      </c>
      <c r="N142" t="str">
        <f t="shared" si="84"/>
        <v>Minnesota Vikings</v>
      </c>
      <c r="O142" t="str">
        <f t="shared" si="85"/>
        <v>Washington Redskins</v>
      </c>
      <c r="P142">
        <f t="shared" si="86"/>
        <v>20</v>
      </c>
      <c r="Q142">
        <f t="shared" si="87"/>
        <v>32</v>
      </c>
      <c r="R142">
        <f t="shared" si="88"/>
        <v>0.74716466503315382</v>
      </c>
      <c r="S142">
        <f t="shared" si="89"/>
        <v>4.8737803134930209</v>
      </c>
      <c r="T142">
        <f t="shared" si="74"/>
        <v>6.5257105766793236E-2</v>
      </c>
      <c r="U142">
        <f t="shared" si="90"/>
        <v>0.14287599328277567</v>
      </c>
      <c r="V142">
        <f t="shared" si="91"/>
        <v>0.85712400671722433</v>
      </c>
      <c r="W142" s="32">
        <f t="shared" si="92"/>
        <v>10</v>
      </c>
      <c r="X142">
        <f t="shared" si="93"/>
        <v>0.85712400671722433</v>
      </c>
      <c r="Y142" s="35">
        <f t="shared" si="79"/>
        <v>3.1622776601683795</v>
      </c>
      <c r="Z142">
        <f t="shared" si="94"/>
        <v>-0.15417267223232775</v>
      </c>
      <c r="AA142">
        <f t="shared" si="95"/>
        <v>-0.48753679720875187</v>
      </c>
      <c r="AC142">
        <f t="shared" si="96"/>
        <v>0.14287599328277567</v>
      </c>
      <c r="AD142">
        <f t="shared" si="97"/>
        <v>-0.35712400671722433</v>
      </c>
      <c r="AE142">
        <f t="shared" si="98"/>
        <v>-8</v>
      </c>
      <c r="AF142">
        <f t="shared" si="99"/>
        <v>-6.8367262431303573</v>
      </c>
      <c r="AG142">
        <f t="shared" si="100"/>
        <v>-8.005096934898198</v>
      </c>
    </row>
    <row r="143" spans="1:33">
      <c r="A143" s="7">
        <v>138</v>
      </c>
      <c r="B143" s="7">
        <v>10</v>
      </c>
      <c r="C143" s="8">
        <v>43051</v>
      </c>
      <c r="D143" s="8" t="s">
        <v>18</v>
      </c>
      <c r="E143" s="7">
        <v>4</v>
      </c>
      <c r="F143" s="7">
        <v>10</v>
      </c>
      <c r="G143" s="7" t="s">
        <v>29</v>
      </c>
      <c r="H143" s="7">
        <v>22</v>
      </c>
      <c r="I143" s="7">
        <v>47</v>
      </c>
      <c r="J143" s="7">
        <v>-37</v>
      </c>
      <c r="K143" s="7">
        <v>57</v>
      </c>
      <c r="N143" t="str">
        <f t="shared" si="84"/>
        <v>New Orleans Saints</v>
      </c>
      <c r="O143" t="str">
        <f t="shared" si="85"/>
        <v>Buffalo Bills</v>
      </c>
      <c r="P143">
        <f t="shared" si="86"/>
        <v>22</v>
      </c>
      <c r="Q143">
        <f t="shared" si="87"/>
        <v>4</v>
      </c>
      <c r="R143">
        <f t="shared" si="88"/>
        <v>0.37816126796291433</v>
      </c>
      <c r="S143">
        <f t="shared" si="89"/>
        <v>10</v>
      </c>
      <c r="T143">
        <f t="shared" si="74"/>
        <v>6.5257105766793236E-2</v>
      </c>
      <c r="U143">
        <f t="shared" si="90"/>
        <v>4.2459121894907616E-2</v>
      </c>
      <c r="V143">
        <f t="shared" si="91"/>
        <v>0.95754087810509236</v>
      </c>
      <c r="W143" s="32">
        <f t="shared" si="92"/>
        <v>10</v>
      </c>
      <c r="X143">
        <f t="shared" si="93"/>
        <v>0.95754087810509236</v>
      </c>
      <c r="Y143" s="35">
        <f t="shared" si="79"/>
        <v>3.1622776601683795</v>
      </c>
      <c r="Z143">
        <f t="shared" si="94"/>
        <v>-4.338686630068099E-2</v>
      </c>
      <c r="AA143">
        <f t="shared" si="95"/>
        <v>-0.1372013180473558</v>
      </c>
      <c r="AC143">
        <f t="shared" si="96"/>
        <v>4.2459121894907616E-2</v>
      </c>
      <c r="AD143">
        <f t="shared" si="97"/>
        <v>-0.45754087810509236</v>
      </c>
      <c r="AE143">
        <f t="shared" si="98"/>
        <v>-37</v>
      </c>
      <c r="AF143">
        <f t="shared" si="99"/>
        <v>-9.0470878098606882</v>
      </c>
      <c r="AG143">
        <f t="shared" si="100"/>
        <v>-10.255986749750621</v>
      </c>
    </row>
    <row r="144" spans="1:33">
      <c r="A144" s="7">
        <v>139</v>
      </c>
      <c r="B144" s="7">
        <v>10</v>
      </c>
      <c r="C144" s="8">
        <v>43051</v>
      </c>
      <c r="D144" s="8" t="s">
        <v>17</v>
      </c>
      <c r="E144" s="7">
        <v>6</v>
      </c>
      <c r="F144" s="7">
        <v>16</v>
      </c>
      <c r="G144" s="7" t="s">
        <v>22</v>
      </c>
      <c r="H144" s="7">
        <v>12</v>
      </c>
      <c r="I144" s="7">
        <v>23</v>
      </c>
      <c r="J144" s="7">
        <v>-7</v>
      </c>
      <c r="K144" s="7">
        <v>39</v>
      </c>
      <c r="N144" t="str">
        <f t="shared" si="84"/>
        <v>Green Bay Packers</v>
      </c>
      <c r="O144" t="str">
        <f t="shared" si="85"/>
        <v>Chicago Bears</v>
      </c>
      <c r="P144">
        <f t="shared" si="86"/>
        <v>12</v>
      </c>
      <c r="Q144">
        <f t="shared" si="87"/>
        <v>6</v>
      </c>
      <c r="R144">
        <f t="shared" si="88"/>
        <v>0.88263426317298299</v>
      </c>
      <c r="S144">
        <f t="shared" si="89"/>
        <v>1.5225188098091109</v>
      </c>
      <c r="T144">
        <f t="shared" si="74"/>
        <v>6.5257105766793236E-2</v>
      </c>
      <c r="U144">
        <f t="shared" si="90"/>
        <v>0.38369796930638683</v>
      </c>
      <c r="V144">
        <f t="shared" si="91"/>
        <v>0.616302030693613</v>
      </c>
      <c r="W144" s="32">
        <f t="shared" si="92"/>
        <v>10</v>
      </c>
      <c r="X144">
        <f t="shared" si="93"/>
        <v>0.616302030693613</v>
      </c>
      <c r="Y144" s="35">
        <f t="shared" si="79"/>
        <v>3.1622776601683795</v>
      </c>
      <c r="Z144">
        <f t="shared" si="94"/>
        <v>-0.48401812604352346</v>
      </c>
      <c r="AA144">
        <f t="shared" si="95"/>
        <v>-1.5305997071039972</v>
      </c>
      <c r="AC144">
        <f t="shared" si="96"/>
        <v>0.38369796930638683</v>
      </c>
      <c r="AD144">
        <f t="shared" si="97"/>
        <v>-0.11630203069361317</v>
      </c>
      <c r="AE144">
        <f t="shared" si="98"/>
        <v>-7</v>
      </c>
      <c r="AF144">
        <f t="shared" si="99"/>
        <v>-1.5357879359550779</v>
      </c>
      <c r="AG144">
        <f t="shared" si="100"/>
        <v>-2.6069628810058254</v>
      </c>
    </row>
    <row r="145" spans="1:33">
      <c r="A145" s="7">
        <v>140</v>
      </c>
      <c r="B145" s="7">
        <v>10</v>
      </c>
      <c r="C145" s="8">
        <v>43051</v>
      </c>
      <c r="D145" s="8" t="s">
        <v>32</v>
      </c>
      <c r="E145" s="7">
        <v>30</v>
      </c>
      <c r="F145" s="7">
        <v>15</v>
      </c>
      <c r="G145" s="7" t="s">
        <v>19</v>
      </c>
      <c r="H145" s="7">
        <v>24</v>
      </c>
      <c r="I145" s="7">
        <v>10</v>
      </c>
      <c r="J145" s="7">
        <v>5</v>
      </c>
      <c r="K145" s="7">
        <v>25</v>
      </c>
      <c r="N145" t="str">
        <f t="shared" si="84"/>
        <v>Tampa Bay Buccaneers</v>
      </c>
      <c r="O145" t="str">
        <f t="shared" si="85"/>
        <v>New York Jets</v>
      </c>
      <c r="P145">
        <f t="shared" si="86"/>
        <v>30</v>
      </c>
      <c r="Q145">
        <f t="shared" si="87"/>
        <v>24</v>
      </c>
      <c r="R145">
        <f t="shared" si="88"/>
        <v>0.19804577724547967</v>
      </c>
      <c r="S145">
        <f t="shared" si="89"/>
        <v>0.21620555620500215</v>
      </c>
      <c r="T145">
        <f t="shared" si="74"/>
        <v>6.5257105766793236E-2</v>
      </c>
      <c r="U145">
        <f t="shared" si="90"/>
        <v>0.54911000824526679</v>
      </c>
      <c r="V145">
        <f t="shared" si="91"/>
        <v>0.45088999175473327</v>
      </c>
      <c r="W145" s="32">
        <f t="shared" si="92"/>
        <v>10</v>
      </c>
      <c r="X145">
        <f t="shared" si="93"/>
        <v>0.54911000824526679</v>
      </c>
      <c r="Y145" s="35">
        <f t="shared" si="79"/>
        <v>3.1622776601683795</v>
      </c>
      <c r="Z145">
        <f t="shared" si="94"/>
        <v>-0.59945647822843451</v>
      </c>
      <c r="AA145">
        <f t="shared" si="95"/>
        <v>-1.895647829344991</v>
      </c>
      <c r="AC145">
        <f t="shared" si="96"/>
        <v>0.54911000824526679</v>
      </c>
      <c r="AD145">
        <f t="shared" si="97"/>
        <v>4.911000824526679E-2</v>
      </c>
      <c r="AE145">
        <f t="shared" si="98"/>
        <v>5</v>
      </c>
      <c r="AF145">
        <f t="shared" si="99"/>
        <v>2.1052378049561629</v>
      </c>
      <c r="AG145">
        <f t="shared" si="100"/>
        <v>1.1008231568937801</v>
      </c>
    </row>
    <row r="146" spans="1:33">
      <c r="A146" s="7">
        <v>141</v>
      </c>
      <c r="B146" s="7">
        <v>10</v>
      </c>
      <c r="C146" s="8">
        <v>43051</v>
      </c>
      <c r="D146" s="8" t="s">
        <v>21</v>
      </c>
      <c r="E146" s="7">
        <v>14</v>
      </c>
      <c r="F146" s="7">
        <v>17</v>
      </c>
      <c r="G146" s="7" t="s">
        <v>10</v>
      </c>
      <c r="H146" s="7">
        <v>27</v>
      </c>
      <c r="I146" s="7">
        <v>20</v>
      </c>
      <c r="J146" s="7">
        <v>-3</v>
      </c>
      <c r="K146" s="7">
        <v>37</v>
      </c>
      <c r="N146" t="str">
        <f t="shared" si="84"/>
        <v>Pittsburgh Steelers</v>
      </c>
      <c r="O146" t="str">
        <f t="shared" si="85"/>
        <v>Indianapolis Colts</v>
      </c>
      <c r="P146">
        <f t="shared" si="86"/>
        <v>27</v>
      </c>
      <c r="Q146">
        <f t="shared" si="87"/>
        <v>14</v>
      </c>
      <c r="R146">
        <f t="shared" si="88"/>
        <v>9.4495023813257029E-2</v>
      </c>
      <c r="S146">
        <f t="shared" si="89"/>
        <v>3.0670382009949311</v>
      </c>
      <c r="T146">
        <f t="shared" si="74"/>
        <v>6.5257105766793236E-2</v>
      </c>
      <c r="U146">
        <f t="shared" si="90"/>
        <v>4.9508060088795429E-2</v>
      </c>
      <c r="V146">
        <f t="shared" si="91"/>
        <v>0.95049193991120451</v>
      </c>
      <c r="W146" s="32">
        <f t="shared" si="92"/>
        <v>10</v>
      </c>
      <c r="X146">
        <f t="shared" si="93"/>
        <v>0.95049193991120451</v>
      </c>
      <c r="Y146" s="35">
        <f t="shared" si="79"/>
        <v>3.1622776601683795</v>
      </c>
      <c r="Z146">
        <f t="shared" si="94"/>
        <v>-5.0775596930528341E-2</v>
      </c>
      <c r="AA146">
        <f t="shared" si="95"/>
        <v>-0.16056653585512393</v>
      </c>
      <c r="AC146">
        <f t="shared" si="96"/>
        <v>4.9508060088795429E-2</v>
      </c>
      <c r="AD146">
        <f t="shared" si="97"/>
        <v>-0.45049193991120456</v>
      </c>
      <c r="AE146">
        <f t="shared" si="98"/>
        <v>-3</v>
      </c>
      <c r="AF146">
        <f t="shared" si="99"/>
        <v>-8.8919276076487961</v>
      </c>
      <c r="AG146">
        <f t="shared" si="100"/>
        <v>-10.097981596165811</v>
      </c>
    </row>
    <row r="147" spans="1:33">
      <c r="A147" s="7">
        <v>142</v>
      </c>
      <c r="B147" s="7">
        <v>10</v>
      </c>
      <c r="C147" s="8">
        <v>43051</v>
      </c>
      <c r="D147" s="8" t="s">
        <v>20</v>
      </c>
      <c r="E147" s="7">
        <v>18</v>
      </c>
      <c r="F147" s="7">
        <v>33</v>
      </c>
      <c r="G147" s="7" t="s">
        <v>15</v>
      </c>
      <c r="H147" s="7">
        <v>13</v>
      </c>
      <c r="I147" s="7">
        <v>7</v>
      </c>
      <c r="J147" s="7">
        <v>26</v>
      </c>
      <c r="K147" s="7">
        <v>40</v>
      </c>
      <c r="N147" t="str">
        <f t="shared" si="84"/>
        <v>Los Angeles Rams</v>
      </c>
      <c r="O147" t="str">
        <f t="shared" si="85"/>
        <v>Houston Texans</v>
      </c>
      <c r="P147">
        <f t="shared" si="86"/>
        <v>18</v>
      </c>
      <c r="Q147">
        <f t="shared" si="87"/>
        <v>13</v>
      </c>
      <c r="R147">
        <f t="shared" si="88"/>
        <v>1.7443935891059372</v>
      </c>
      <c r="S147">
        <f t="shared" si="89"/>
        <v>0.10168989827868405</v>
      </c>
      <c r="T147">
        <f t="shared" si="74"/>
        <v>6.5257105766793236E-2</v>
      </c>
      <c r="U147">
        <f t="shared" si="90"/>
        <v>0.9467965580582276</v>
      </c>
      <c r="V147">
        <f t="shared" si="91"/>
        <v>5.3203441941772373E-2</v>
      </c>
      <c r="W147" s="32">
        <f t="shared" si="92"/>
        <v>10</v>
      </c>
      <c r="X147">
        <f t="shared" si="93"/>
        <v>0.9467965580582276</v>
      </c>
      <c r="Y147" s="35">
        <f t="shared" si="79"/>
        <v>3.1622776601683795</v>
      </c>
      <c r="Z147">
        <f t="shared" si="94"/>
        <v>-5.4671036690880991E-2</v>
      </c>
      <c r="AA147">
        <f t="shared" si="95"/>
        <v>-0.17288499798581877</v>
      </c>
      <c r="AC147">
        <f t="shared" si="96"/>
        <v>0.9467965580582276</v>
      </c>
      <c r="AD147">
        <f t="shared" si="97"/>
        <v>0.4467965580582276</v>
      </c>
      <c r="AE147">
        <f t="shared" si="98"/>
        <v>26</v>
      </c>
      <c r="AF147">
        <f t="shared" si="99"/>
        <v>10.85905629345327</v>
      </c>
      <c r="AG147">
        <f t="shared" si="100"/>
        <v>10.015147932261586</v>
      </c>
    </row>
    <row r="148" spans="1:33">
      <c r="A148" s="7">
        <v>143</v>
      </c>
      <c r="B148" s="7">
        <v>10</v>
      </c>
      <c r="C148" s="8">
        <v>43051</v>
      </c>
      <c r="D148" s="8" t="s">
        <v>16</v>
      </c>
      <c r="E148" s="7">
        <v>2</v>
      </c>
      <c r="F148" s="7">
        <v>27</v>
      </c>
      <c r="G148" s="7" t="s">
        <v>26</v>
      </c>
      <c r="H148" s="7">
        <v>9</v>
      </c>
      <c r="I148" s="7">
        <v>7</v>
      </c>
      <c r="J148" s="7">
        <v>20</v>
      </c>
      <c r="K148" s="7">
        <v>34</v>
      </c>
      <c r="N148" t="str">
        <f t="shared" si="84"/>
        <v>Atlanta Falcons</v>
      </c>
      <c r="O148" t="str">
        <f t="shared" si="85"/>
        <v>Dallas Cowboys</v>
      </c>
      <c r="P148">
        <f t="shared" si="86"/>
        <v>2</v>
      </c>
      <c r="Q148">
        <f t="shared" si="87"/>
        <v>9</v>
      </c>
      <c r="R148">
        <f t="shared" si="88"/>
        <v>0.97714419469827773</v>
      </c>
      <c r="S148">
        <f t="shared" si="89"/>
        <v>0.69680277795219536</v>
      </c>
      <c r="T148">
        <f t="shared" si="74"/>
        <v>6.5257105766793236E-2</v>
      </c>
      <c r="U148">
        <f t="shared" si="90"/>
        <v>0.59935536801045852</v>
      </c>
      <c r="V148">
        <f t="shared" si="91"/>
        <v>0.40064463198954153</v>
      </c>
      <c r="W148" s="32">
        <f t="shared" si="92"/>
        <v>10</v>
      </c>
      <c r="X148">
        <f t="shared" si="93"/>
        <v>0.59935536801045852</v>
      </c>
      <c r="Y148" s="35">
        <f t="shared" si="79"/>
        <v>3.1622776601683795</v>
      </c>
      <c r="Z148">
        <f t="shared" si="94"/>
        <v>-0.51190058798228644</v>
      </c>
      <c r="AA148">
        <f t="shared" si="95"/>
        <v>-1.6187717936034425</v>
      </c>
      <c r="AC148">
        <f t="shared" si="96"/>
        <v>0.59935536801045852</v>
      </c>
      <c r="AD148">
        <f t="shared" si="97"/>
        <v>9.9355368010458522E-2</v>
      </c>
      <c r="AE148">
        <f t="shared" si="98"/>
        <v>20</v>
      </c>
      <c r="AF148">
        <f t="shared" si="99"/>
        <v>3.2112313556070173</v>
      </c>
      <c r="AG148">
        <f t="shared" si="100"/>
        <v>2.2270957341604101</v>
      </c>
    </row>
    <row r="149" spans="1:33">
      <c r="A149" s="7">
        <v>144</v>
      </c>
      <c r="B149" s="7">
        <v>10</v>
      </c>
      <c r="C149" s="8">
        <v>43051</v>
      </c>
      <c r="D149" s="8" t="s">
        <v>25</v>
      </c>
      <c r="E149" s="7">
        <v>28</v>
      </c>
      <c r="F149" s="7">
        <v>31</v>
      </c>
      <c r="G149" s="7" t="s">
        <v>27</v>
      </c>
      <c r="H149" s="7">
        <v>23</v>
      </c>
      <c r="I149" s="7">
        <v>21</v>
      </c>
      <c r="J149" s="7">
        <v>10</v>
      </c>
      <c r="K149" s="7">
        <v>52</v>
      </c>
      <c r="N149" t="str">
        <f t="shared" si="84"/>
        <v>San Francisco 49ers</v>
      </c>
      <c r="O149" t="str">
        <f t="shared" si="85"/>
        <v>New York Giants</v>
      </c>
      <c r="P149">
        <f t="shared" si="86"/>
        <v>28</v>
      </c>
      <c r="Q149">
        <f t="shared" si="87"/>
        <v>23</v>
      </c>
      <c r="R149">
        <f t="shared" si="88"/>
        <v>1.0000000000000033E-4</v>
      </c>
      <c r="S149">
        <f t="shared" si="89"/>
        <v>3.4954076110988878E-2</v>
      </c>
      <c r="T149">
        <f t="shared" si="74"/>
        <v>6.5257105766793236E-2</v>
      </c>
      <c r="U149">
        <f t="shared" si="90"/>
        <v>0.65154357214556113</v>
      </c>
      <c r="V149">
        <f t="shared" si="91"/>
        <v>0.34845642785443881</v>
      </c>
      <c r="W149" s="32">
        <f t="shared" si="92"/>
        <v>10</v>
      </c>
      <c r="X149">
        <f t="shared" si="93"/>
        <v>0.65154357214556113</v>
      </c>
      <c r="Y149" s="35">
        <f t="shared" si="79"/>
        <v>3.1622776601683795</v>
      </c>
      <c r="Z149">
        <f t="shared" si="94"/>
        <v>-0.42841100492133644</v>
      </c>
      <c r="AA149">
        <f t="shared" si="95"/>
        <v>-1.3547545502330278</v>
      </c>
      <c r="AC149">
        <f t="shared" si="96"/>
        <v>0.65154357214556113</v>
      </c>
      <c r="AD149">
        <f t="shared" si="97"/>
        <v>0.15154357214556113</v>
      </c>
      <c r="AE149">
        <f t="shared" si="98"/>
        <v>10</v>
      </c>
      <c r="AF149">
        <f t="shared" si="99"/>
        <v>4.3599905139295334</v>
      </c>
      <c r="AG149">
        <f t="shared" si="100"/>
        <v>3.3969180510637615</v>
      </c>
    </row>
    <row r="150" spans="1:33">
      <c r="A150" s="7">
        <v>145</v>
      </c>
      <c r="B150" s="7">
        <v>10</v>
      </c>
      <c r="C150" s="8">
        <v>43051</v>
      </c>
      <c r="D150" s="8" t="s">
        <v>30</v>
      </c>
      <c r="E150" s="7">
        <v>10</v>
      </c>
      <c r="F150" s="7">
        <v>16</v>
      </c>
      <c r="G150" s="7" t="s">
        <v>3</v>
      </c>
      <c r="H150" s="7">
        <v>21</v>
      </c>
      <c r="I150" s="7">
        <v>41</v>
      </c>
      <c r="J150" s="7">
        <v>-25</v>
      </c>
      <c r="K150" s="7">
        <v>57</v>
      </c>
      <c r="N150" t="str">
        <f t="shared" si="84"/>
        <v>New England Patriots</v>
      </c>
      <c r="O150" t="str">
        <f t="shared" si="85"/>
        <v>Denver Broncos</v>
      </c>
      <c r="P150">
        <f t="shared" si="86"/>
        <v>21</v>
      </c>
      <c r="Q150">
        <f t="shared" si="87"/>
        <v>10</v>
      </c>
      <c r="R150">
        <f t="shared" si="88"/>
        <v>3.1287360440482921E-2</v>
      </c>
      <c r="S150">
        <f t="shared" si="89"/>
        <v>4.3939051647254477</v>
      </c>
      <c r="T150">
        <f t="shared" si="74"/>
        <v>6.5257105766793236E-2</v>
      </c>
      <c r="U150">
        <f t="shared" si="90"/>
        <v>2.1499955270007705E-2</v>
      </c>
      <c r="V150">
        <f t="shared" si="91"/>
        <v>0.9785000447299923</v>
      </c>
      <c r="W150" s="32">
        <f t="shared" si="92"/>
        <v>10</v>
      </c>
      <c r="X150">
        <f t="shared" si="93"/>
        <v>0.9785000447299923</v>
      </c>
      <c r="Y150" s="35">
        <f t="shared" si="79"/>
        <v>3.1622776601683795</v>
      </c>
      <c r="Z150">
        <f t="shared" si="94"/>
        <v>-2.1734446433189288E-2</v>
      </c>
      <c r="AA150">
        <f t="shared" si="95"/>
        <v>-6.8730354411800809E-2</v>
      </c>
      <c r="AC150">
        <f t="shared" si="96"/>
        <v>2.1499955270007705E-2</v>
      </c>
      <c r="AD150">
        <f t="shared" si="97"/>
        <v>-0.4785000447299923</v>
      </c>
      <c r="AE150">
        <f t="shared" si="98"/>
        <v>-25</v>
      </c>
      <c r="AF150">
        <f t="shared" si="99"/>
        <v>-9.5084379369666472</v>
      </c>
      <c r="AG150">
        <f t="shared" si="100"/>
        <v>-10.725795996262178</v>
      </c>
    </row>
    <row r="151" spans="1:33">
      <c r="A151" s="7">
        <v>146</v>
      </c>
      <c r="B151" s="7">
        <v>10</v>
      </c>
      <c r="C151" s="8">
        <v>43052</v>
      </c>
      <c r="D151" s="8" t="s">
        <v>24</v>
      </c>
      <c r="E151" s="7">
        <v>5</v>
      </c>
      <c r="F151" s="7">
        <v>45</v>
      </c>
      <c r="G151" s="7" t="s">
        <v>33</v>
      </c>
      <c r="H151" s="7">
        <v>19</v>
      </c>
      <c r="I151" s="7">
        <v>21</v>
      </c>
      <c r="J151" s="7">
        <v>24</v>
      </c>
      <c r="K151" s="7">
        <v>66</v>
      </c>
      <c r="N151" t="str">
        <f t="shared" si="84"/>
        <v>Carolina Panthers</v>
      </c>
      <c r="O151" t="str">
        <f t="shared" si="85"/>
        <v>Miami Dolphins</v>
      </c>
      <c r="P151">
        <f t="shared" si="86"/>
        <v>5</v>
      </c>
      <c r="Q151">
        <f t="shared" si="87"/>
        <v>19</v>
      </c>
      <c r="R151">
        <f t="shared" si="88"/>
        <v>3.3386644392024674</v>
      </c>
      <c r="S151">
        <f t="shared" si="89"/>
        <v>0.37213443363069171</v>
      </c>
      <c r="T151">
        <f t="shared" si="74"/>
        <v>6.5257105766793236E-2</v>
      </c>
      <c r="U151">
        <f t="shared" si="90"/>
        <v>0.90144890972493796</v>
      </c>
      <c r="V151">
        <f t="shared" si="91"/>
        <v>9.855109027506205E-2</v>
      </c>
      <c r="W151" s="32">
        <f t="shared" si="92"/>
        <v>10</v>
      </c>
      <c r="X151">
        <f t="shared" si="93"/>
        <v>0.90144890972493796</v>
      </c>
      <c r="Y151" s="35">
        <f t="shared" si="79"/>
        <v>3.1622776601683795</v>
      </c>
      <c r="Z151">
        <f t="shared" si="94"/>
        <v>-0.10375191046280725</v>
      </c>
      <c r="AA151">
        <f t="shared" si="95"/>
        <v>-0.32809234865632536</v>
      </c>
      <c r="AC151">
        <f t="shared" si="96"/>
        <v>0.90144890972493796</v>
      </c>
      <c r="AD151">
        <f t="shared" si="97"/>
        <v>0.40144890972493796</v>
      </c>
      <c r="AE151">
        <f t="shared" si="98"/>
        <v>24</v>
      </c>
      <c r="AF151">
        <f t="shared" si="99"/>
        <v>9.8608704544388086</v>
      </c>
      <c r="AG151">
        <f t="shared" si="100"/>
        <v>8.9986597829081987</v>
      </c>
    </row>
  </sheetData>
  <sortState ref="AU21:BD34">
    <sortCondition ref="AU21:AU34"/>
  </sortState>
  <mergeCells count="2">
    <mergeCell ref="BH37:BI37"/>
    <mergeCell ref="BH38:BI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opLeftCell="A16" workbookViewId="0">
      <selection activeCell="M29" sqref="M29"/>
    </sheetView>
  </sheetViews>
  <sheetFormatPr defaultRowHeight="14.5"/>
  <cols>
    <col min="7" max="7" width="11.81640625" customWidth="1"/>
    <col min="12" max="12" width="14.54296875" bestFit="1" customWidth="1"/>
    <col min="13" max="13" width="15.26953125" bestFit="1" customWidth="1"/>
    <col min="14" max="15" width="11.81640625" bestFit="1" customWidth="1"/>
  </cols>
  <sheetData>
    <row r="1" spans="1:14">
      <c r="B1" t="s">
        <v>118</v>
      </c>
      <c r="C1" t="s">
        <v>119</v>
      </c>
    </row>
    <row r="2" spans="1:14">
      <c r="A2" t="s">
        <v>120</v>
      </c>
      <c r="B2">
        <v>30.364825046796398</v>
      </c>
      <c r="C2">
        <v>29.181054721607413</v>
      </c>
      <c r="D2" t="s">
        <v>105</v>
      </c>
      <c r="F2">
        <f>AVERAGE(B2:C2)</f>
        <v>29.772939884201904</v>
      </c>
      <c r="H2">
        <f>MIN(F2,F4,F6,F8,F10,F12,F14,F16,F18,F20,F22,F24)</f>
        <v>29.64523582206462</v>
      </c>
      <c r="N2" t="s">
        <v>105</v>
      </c>
    </row>
    <row r="3" spans="1:14">
      <c r="A3" t="s">
        <v>121</v>
      </c>
      <c r="B3">
        <v>1266.6429643912438</v>
      </c>
      <c r="C3">
        <v>1190.0668420091679</v>
      </c>
      <c r="D3" t="s">
        <v>105</v>
      </c>
      <c r="F3">
        <f t="shared" ref="F3:F25" si="0">AVERAGE(B3:C3)</f>
        <v>1228.3549032002059</v>
      </c>
      <c r="H3">
        <f>MIN(F3,F5,F7,F9,F11,F13,F15,F17,F19,F21,F23,F25)</f>
        <v>1199.9061001420191</v>
      </c>
      <c r="N3" t="s">
        <v>126</v>
      </c>
    </row>
    <row r="4" spans="1:14">
      <c r="A4" t="s">
        <v>120</v>
      </c>
      <c r="B4">
        <v>30.412833481866908</v>
      </c>
      <c r="C4">
        <v>29.214398882070224</v>
      </c>
      <c r="D4" t="s">
        <v>106</v>
      </c>
      <c r="F4">
        <f t="shared" si="0"/>
        <v>29.813616181968566</v>
      </c>
    </row>
    <row r="5" spans="1:14">
      <c r="A5" t="s">
        <v>121</v>
      </c>
      <c r="B5">
        <v>1267.1396515570148</v>
      </c>
      <c r="C5">
        <v>1189.6184736132927</v>
      </c>
      <c r="D5" t="s">
        <v>106</v>
      </c>
      <c r="F5">
        <f t="shared" si="0"/>
        <v>1228.3790625851539</v>
      </c>
      <c r="N5" t="s">
        <v>106</v>
      </c>
    </row>
    <row r="6" spans="1:14">
      <c r="A6" t="s">
        <v>120</v>
      </c>
      <c r="B6">
        <v>30.26796385445201</v>
      </c>
      <c r="C6">
        <v>29.339860613834283</v>
      </c>
      <c r="D6" t="s">
        <v>107</v>
      </c>
      <c r="F6">
        <f t="shared" si="0"/>
        <v>29.803912234143148</v>
      </c>
      <c r="N6" t="s">
        <v>123</v>
      </c>
    </row>
    <row r="7" spans="1:14">
      <c r="A7" t="s">
        <v>121</v>
      </c>
      <c r="B7">
        <v>1237.0101991764609</v>
      </c>
      <c r="C7">
        <v>1184.7068983308202</v>
      </c>
      <c r="D7" t="s">
        <v>107</v>
      </c>
      <c r="F7">
        <f t="shared" si="0"/>
        <v>1210.8585487536407</v>
      </c>
    </row>
    <row r="8" spans="1:14">
      <c r="A8" t="s">
        <v>120</v>
      </c>
      <c r="B8">
        <v>30.633371400739499</v>
      </c>
      <c r="C8">
        <v>30.001952448038644</v>
      </c>
      <c r="D8" t="s">
        <v>108</v>
      </c>
      <c r="F8">
        <f t="shared" si="0"/>
        <v>30.317661924389071</v>
      </c>
      <c r="N8" t="s">
        <v>107</v>
      </c>
    </row>
    <row r="9" spans="1:14">
      <c r="A9" t="s">
        <v>121</v>
      </c>
      <c r="B9">
        <v>1230.9201398400896</v>
      </c>
      <c r="C9">
        <v>1195.0271806201692</v>
      </c>
      <c r="D9" t="s">
        <v>108</v>
      </c>
      <c r="F9">
        <f t="shared" si="0"/>
        <v>1212.9736602301296</v>
      </c>
      <c r="N9" t="s">
        <v>133</v>
      </c>
    </row>
    <row r="10" spans="1:14">
      <c r="A10" t="s">
        <v>120</v>
      </c>
      <c r="B10">
        <v>30.702558038596475</v>
      </c>
      <c r="C10">
        <v>30.147756247341569</v>
      </c>
      <c r="D10" t="s">
        <v>109</v>
      </c>
      <c r="F10">
        <f t="shared" si="0"/>
        <v>30.42515714296902</v>
      </c>
    </row>
    <row r="11" spans="1:14">
      <c r="A11" t="s">
        <v>121</v>
      </c>
      <c r="B11">
        <v>1278.7811179940691</v>
      </c>
      <c r="C11">
        <v>1240.5374976107773</v>
      </c>
      <c r="D11" t="s">
        <v>109</v>
      </c>
      <c r="F11">
        <f t="shared" si="0"/>
        <v>1259.6593078024232</v>
      </c>
    </row>
    <row r="12" spans="1:14">
      <c r="A12" t="s">
        <v>120</v>
      </c>
      <c r="B12">
        <v>30.392297004053781</v>
      </c>
      <c r="C12">
        <v>29.231717629915021</v>
      </c>
      <c r="D12" t="s">
        <v>110</v>
      </c>
      <c r="F12">
        <f t="shared" si="0"/>
        <v>29.812007316984399</v>
      </c>
    </row>
    <row r="13" spans="1:14">
      <c r="A13" t="s">
        <v>121</v>
      </c>
      <c r="B13">
        <v>1267.8738882538776</v>
      </c>
      <c r="C13">
        <v>1191.5641847678362</v>
      </c>
      <c r="D13" t="s">
        <v>110</v>
      </c>
      <c r="F13">
        <f t="shared" si="0"/>
        <v>1229.7190365108568</v>
      </c>
    </row>
    <row r="14" spans="1:14">
      <c r="A14" t="s">
        <v>120</v>
      </c>
      <c r="B14" s="87">
        <v>30.416211825682122</v>
      </c>
      <c r="C14" s="87">
        <v>29.611727298593802</v>
      </c>
      <c r="D14" t="s">
        <v>111</v>
      </c>
      <c r="F14">
        <f t="shared" si="0"/>
        <v>30.013969562137962</v>
      </c>
    </row>
    <row r="15" spans="1:14">
      <c r="A15" t="s">
        <v>121</v>
      </c>
      <c r="B15" s="87">
        <v>1258.1247944728584</v>
      </c>
      <c r="C15" s="87">
        <v>1211.5586885383352</v>
      </c>
      <c r="D15" t="s">
        <v>111</v>
      </c>
      <c r="F15">
        <f t="shared" si="0"/>
        <v>1234.8417415055969</v>
      </c>
    </row>
    <row r="16" spans="1:14">
      <c r="A16" t="s">
        <v>120</v>
      </c>
      <c r="B16">
        <v>30.486120593413911</v>
      </c>
      <c r="C16">
        <v>29.807324911990953</v>
      </c>
      <c r="D16" t="s">
        <v>112</v>
      </c>
      <c r="F16">
        <f t="shared" si="0"/>
        <v>30.146722752702431</v>
      </c>
    </row>
    <row r="17" spans="1:14">
      <c r="A17" t="s">
        <v>121</v>
      </c>
      <c r="B17">
        <v>1267.7040920726884</v>
      </c>
      <c r="C17">
        <v>1224.2829378394692</v>
      </c>
      <c r="D17" t="s">
        <v>112</v>
      </c>
      <c r="F17">
        <f t="shared" si="0"/>
        <v>1245.9935149560788</v>
      </c>
    </row>
    <row r="18" spans="1:14">
      <c r="A18" t="s">
        <v>120</v>
      </c>
      <c r="B18">
        <v>30.575168952170802</v>
      </c>
      <c r="C18">
        <v>29.932758435428354</v>
      </c>
      <c r="D18" t="s">
        <v>113</v>
      </c>
      <c r="F18">
        <f t="shared" si="0"/>
        <v>30.253963693799577</v>
      </c>
    </row>
    <row r="19" spans="1:14">
      <c r="A19" t="s">
        <v>121</v>
      </c>
      <c r="B19">
        <v>1222.0305158842707</v>
      </c>
      <c r="C19">
        <v>1185.5600444790637</v>
      </c>
      <c r="D19" t="s">
        <v>113</v>
      </c>
      <c r="F19">
        <f t="shared" si="0"/>
        <v>1203.7952801816673</v>
      </c>
    </row>
    <row r="20" spans="1:14">
      <c r="A20" t="s">
        <v>120</v>
      </c>
      <c r="B20">
        <v>30.539318768149542</v>
      </c>
      <c r="C20">
        <v>29.884668930381427</v>
      </c>
      <c r="D20" t="s">
        <v>114</v>
      </c>
      <c r="F20">
        <f t="shared" si="0"/>
        <v>30.211993849265482</v>
      </c>
    </row>
    <row r="21" spans="1:14">
      <c r="A21" t="s">
        <v>121</v>
      </c>
      <c r="B21">
        <v>1218.5612100333146</v>
      </c>
      <c r="C21">
        <v>1181.2509902507234</v>
      </c>
      <c r="D21" t="s">
        <v>114</v>
      </c>
      <c r="F21">
        <f t="shared" si="0"/>
        <v>1199.9061001420191</v>
      </c>
    </row>
    <row r="22" spans="1:14">
      <c r="A22" t="s">
        <v>120</v>
      </c>
      <c r="B22">
        <v>29.923340632246841</v>
      </c>
      <c r="C22">
        <v>29.3671310118824</v>
      </c>
      <c r="D22" t="s">
        <v>115</v>
      </c>
      <c r="F22">
        <f t="shared" si="0"/>
        <v>29.64523582206462</v>
      </c>
    </row>
    <row r="23" spans="1:14">
      <c r="A23" t="s">
        <v>121</v>
      </c>
      <c r="B23">
        <v>1234.2772374386479</v>
      </c>
      <c r="C23">
        <v>1204.0038021673367</v>
      </c>
      <c r="D23" t="s">
        <v>115</v>
      </c>
      <c r="F23">
        <f t="shared" si="0"/>
        <v>1219.1405198029925</v>
      </c>
    </row>
    <row r="24" spans="1:14">
      <c r="A24" t="s">
        <v>120</v>
      </c>
      <c r="B24">
        <v>30.344532545717183</v>
      </c>
      <c r="C24">
        <v>29.509237719509141</v>
      </c>
      <c r="F24">
        <f t="shared" si="0"/>
        <v>29.926885132613162</v>
      </c>
    </row>
    <row r="25" spans="1:14">
      <c r="A25" t="s">
        <v>121</v>
      </c>
      <c r="B25">
        <v>1239.2606819702337</v>
      </c>
      <c r="C25">
        <v>1192.2144472465807</v>
      </c>
      <c r="F25">
        <f t="shared" si="0"/>
        <v>1215.7375646084072</v>
      </c>
    </row>
    <row r="28" spans="1:14">
      <c r="F28" t="s">
        <v>127</v>
      </c>
      <c r="G28" t="s">
        <v>128</v>
      </c>
      <c r="H28" t="s">
        <v>129</v>
      </c>
      <c r="I28" t="s">
        <v>122</v>
      </c>
      <c r="L28" s="89" t="s">
        <v>132</v>
      </c>
      <c r="M28" s="89" t="s">
        <v>131</v>
      </c>
    </row>
    <row r="29" spans="1:14">
      <c r="A29" t="s">
        <v>105</v>
      </c>
      <c r="B29">
        <v>0.35798703089060718</v>
      </c>
      <c r="C29">
        <v>-2.2927268172532802</v>
      </c>
      <c r="D29">
        <v>-3.4691364358470791</v>
      </c>
      <c r="F29" t="s">
        <v>118</v>
      </c>
      <c r="G29" t="s">
        <v>124</v>
      </c>
      <c r="H29">
        <v>30.29769389204402</v>
      </c>
      <c r="I29" t="s">
        <v>105</v>
      </c>
      <c r="L29" s="89" t="s">
        <v>130</v>
      </c>
      <c r="M29" t="s">
        <v>124</v>
      </c>
      <c r="N29" t="s">
        <v>125</v>
      </c>
    </row>
    <row r="30" spans="1:14">
      <c r="A30" t="s">
        <v>105</v>
      </c>
      <c r="B30">
        <v>0.21401606393510286</v>
      </c>
      <c r="C30">
        <v>-5.8096938259829196</v>
      </c>
      <c r="D30">
        <v>-6.9861034445767176</v>
      </c>
      <c r="F30" t="s">
        <v>119</v>
      </c>
      <c r="G30" t="s">
        <v>125</v>
      </c>
      <c r="H30">
        <v>1195.0778091257348</v>
      </c>
      <c r="I30" t="s">
        <v>105</v>
      </c>
      <c r="L30" s="90" t="s">
        <v>105</v>
      </c>
      <c r="M30" s="91">
        <v>29.795736704787004</v>
      </c>
      <c r="N30" s="91">
        <v>1223.8205986649764</v>
      </c>
    </row>
    <row r="31" spans="1:14">
      <c r="A31" t="s">
        <v>105</v>
      </c>
      <c r="B31">
        <v>0.77616215739344419</v>
      </c>
      <c r="C31">
        <v>7.9225836365297955</v>
      </c>
      <c r="D31">
        <v>6.7461740179359957</v>
      </c>
      <c r="F31" t="s">
        <v>119</v>
      </c>
      <c r="G31" t="s">
        <v>124</v>
      </c>
      <c r="H31">
        <v>29.293779517529991</v>
      </c>
      <c r="I31" t="s">
        <v>105</v>
      </c>
      <c r="L31" s="90" t="s">
        <v>106</v>
      </c>
      <c r="M31" s="91">
        <v>29.827664799476221</v>
      </c>
      <c r="N31" s="91">
        <v>1222.8965324817768</v>
      </c>
    </row>
    <row r="32" spans="1:14">
      <c r="A32" t="s">
        <v>105</v>
      </c>
      <c r="B32">
        <v>0.35260558975920864</v>
      </c>
      <c r="C32">
        <v>-2.4241863143920259</v>
      </c>
      <c r="D32">
        <v>-3.6005959329858235</v>
      </c>
      <c r="F32" t="s">
        <v>118</v>
      </c>
      <c r="G32" t="s">
        <v>125</v>
      </c>
      <c r="H32">
        <v>1252.5633882042182</v>
      </c>
      <c r="I32" t="s">
        <v>105</v>
      </c>
      <c r="L32" s="90" t="s">
        <v>107</v>
      </c>
      <c r="M32" s="91">
        <v>29.976980228515568</v>
      </c>
      <c r="N32" s="91">
        <v>1194.9352437959551</v>
      </c>
    </row>
    <row r="33" spans="1:14">
      <c r="A33" t="s">
        <v>105</v>
      </c>
      <c r="B33">
        <v>0.71018537607241949</v>
      </c>
      <c r="C33">
        <v>6.3108825543253015</v>
      </c>
      <c r="D33">
        <v>5.1344729357315018</v>
      </c>
      <c r="F33" t="s">
        <v>118</v>
      </c>
      <c r="G33" t="s">
        <v>124</v>
      </c>
      <c r="H33">
        <v>30.373266859896066</v>
      </c>
      <c r="I33" t="s">
        <v>106</v>
      </c>
      <c r="L33" s="90" t="s">
        <v>108</v>
      </c>
      <c r="M33" s="91">
        <v>29.502856513257299</v>
      </c>
      <c r="N33" s="91">
        <v>1126.8842739456318</v>
      </c>
    </row>
    <row r="34" spans="1:14">
      <c r="A34" t="s">
        <v>105</v>
      </c>
      <c r="B34">
        <v>0.44005208753728664</v>
      </c>
      <c r="C34">
        <v>-0.28801640306886078</v>
      </c>
      <c r="D34">
        <v>-1.4644260216626583</v>
      </c>
      <c r="F34" t="s">
        <v>119</v>
      </c>
      <c r="G34" t="s">
        <v>125</v>
      </c>
      <c r="H34">
        <v>1189.8637407291778</v>
      </c>
      <c r="I34" t="s">
        <v>106</v>
      </c>
    </row>
    <row r="35" spans="1:14">
      <c r="A35" t="s">
        <v>105</v>
      </c>
      <c r="B35">
        <v>0.10907226016501551</v>
      </c>
      <c r="C35">
        <v>-8.3732933032585244</v>
      </c>
      <c r="D35">
        <v>-9.5497029218523242</v>
      </c>
      <c r="F35" t="s">
        <v>119</v>
      </c>
      <c r="G35" t="s">
        <v>124</v>
      </c>
      <c r="H35">
        <v>29.282062739056375</v>
      </c>
      <c r="I35" t="s">
        <v>106</v>
      </c>
    </row>
    <row r="36" spans="1:14">
      <c r="A36" t="s">
        <v>105</v>
      </c>
      <c r="B36">
        <v>4.485459161865276E-2</v>
      </c>
      <c r="C36">
        <v>-9.9420222382034051</v>
      </c>
      <c r="D36">
        <v>-11.118431856797203</v>
      </c>
      <c r="F36" t="s">
        <v>118</v>
      </c>
      <c r="G36" t="s">
        <v>125</v>
      </c>
      <c r="H36">
        <v>1255.9293242343761</v>
      </c>
      <c r="I36" t="s">
        <v>106</v>
      </c>
    </row>
    <row r="37" spans="1:14">
      <c r="A37" t="s">
        <v>105</v>
      </c>
      <c r="B37">
        <v>0.9793780762037555</v>
      </c>
      <c r="C37">
        <v>12.886804529242363</v>
      </c>
      <c r="D37">
        <v>11.710394910648567</v>
      </c>
      <c r="F37" t="s">
        <v>118</v>
      </c>
      <c r="G37" t="s">
        <v>124</v>
      </c>
      <c r="H37">
        <v>30.408039199791272</v>
      </c>
      <c r="I37" t="s">
        <v>107</v>
      </c>
    </row>
    <row r="38" spans="1:14">
      <c r="A38" t="s">
        <v>105</v>
      </c>
      <c r="B38">
        <v>0.86385023266332772</v>
      </c>
      <c r="C38">
        <v>10.064654877035489</v>
      </c>
      <c r="D38">
        <v>8.8882452584416924</v>
      </c>
      <c r="F38" t="s">
        <v>119</v>
      </c>
      <c r="G38" t="s">
        <v>125</v>
      </c>
      <c r="H38">
        <v>1169.0915512774429</v>
      </c>
      <c r="I38" t="s">
        <v>107</v>
      </c>
    </row>
    <row r="39" spans="1:14">
      <c r="A39" t="s">
        <v>105</v>
      </c>
      <c r="B39">
        <v>0.59309415166214363</v>
      </c>
      <c r="C39">
        <v>3.4505421539585264</v>
      </c>
      <c r="D39">
        <v>2.2741325353647288</v>
      </c>
      <c r="F39" t="s">
        <v>119</v>
      </c>
      <c r="G39" t="s">
        <v>124</v>
      </c>
      <c r="H39">
        <v>29.545921257239865</v>
      </c>
      <c r="I39" t="s">
        <v>107</v>
      </c>
    </row>
    <row r="40" spans="1:14">
      <c r="A40" t="s">
        <v>105</v>
      </c>
      <c r="B40">
        <v>0.54033399489808354</v>
      </c>
      <c r="C40">
        <v>2.1617008365840924</v>
      </c>
      <c r="D40">
        <v>0.98529121799029495</v>
      </c>
      <c r="F40" t="s">
        <v>118</v>
      </c>
      <c r="G40" t="s">
        <v>125</v>
      </c>
      <c r="H40">
        <v>1220.778936314467</v>
      </c>
      <c r="I40" t="s">
        <v>107</v>
      </c>
    </row>
    <row r="41" spans="1:14">
      <c r="A41" t="s">
        <v>105</v>
      </c>
      <c r="B41">
        <v>0.13850275286436983</v>
      </c>
      <c r="C41">
        <v>-7.6543561865391707</v>
      </c>
      <c r="D41">
        <v>-8.8307658051329678</v>
      </c>
      <c r="F41" t="s">
        <v>118</v>
      </c>
      <c r="G41" t="s">
        <v>124</v>
      </c>
      <c r="H41">
        <v>29.399478871082515</v>
      </c>
      <c r="I41" t="s">
        <v>108</v>
      </c>
    </row>
    <row r="42" spans="1:14">
      <c r="A42" t="s">
        <v>105</v>
      </c>
      <c r="B42">
        <v>0.80466876092287887</v>
      </c>
      <c r="C42">
        <v>8.6189517047872162</v>
      </c>
      <c r="D42">
        <v>7.4425420861934173</v>
      </c>
      <c r="F42" t="s">
        <v>119</v>
      </c>
      <c r="G42" t="s">
        <v>125</v>
      </c>
      <c r="H42">
        <v>1132.9841454331552</v>
      </c>
      <c r="I42" t="s">
        <v>108</v>
      </c>
    </row>
    <row r="43" spans="1:14">
      <c r="A43" t="s">
        <v>106</v>
      </c>
      <c r="B43">
        <v>0.27290751993927603</v>
      </c>
      <c r="C43">
        <v>-3.8821422448283309</v>
      </c>
      <c r="D43">
        <v>-4.9899400197604047</v>
      </c>
      <c r="F43" t="s">
        <v>119</v>
      </c>
      <c r="G43" t="s">
        <v>124</v>
      </c>
      <c r="H43">
        <v>29.606234155432087</v>
      </c>
      <c r="I43" t="s">
        <v>108</v>
      </c>
    </row>
    <row r="44" spans="1:14">
      <c r="A44" t="s">
        <v>106</v>
      </c>
      <c r="B44">
        <v>5.7542072821023776E-2</v>
      </c>
      <c r="C44">
        <v>-8.6144022613713638</v>
      </c>
      <c r="D44">
        <v>-9.7222000363034375</v>
      </c>
      <c r="F44" t="s">
        <v>118</v>
      </c>
      <c r="G44" t="s">
        <v>125</v>
      </c>
      <c r="H44">
        <v>1120.7844024581086</v>
      </c>
      <c r="I44" t="s">
        <v>108</v>
      </c>
    </row>
    <row r="45" spans="1:14">
      <c r="A45" t="s">
        <v>106</v>
      </c>
      <c r="B45">
        <v>0.81435084141088576</v>
      </c>
      <c r="C45">
        <v>8.0150799684335805</v>
      </c>
      <c r="D45">
        <v>6.9072821935015085</v>
      </c>
    </row>
    <row r="46" spans="1:14">
      <c r="A46" t="s">
        <v>106</v>
      </c>
      <c r="B46">
        <v>0.15811550472307745</v>
      </c>
      <c r="C46">
        <v>-6.4044858755953555</v>
      </c>
      <c r="D46">
        <v>-7.5122836505274284</v>
      </c>
    </row>
    <row r="47" spans="1:14">
      <c r="A47" t="s">
        <v>106</v>
      </c>
      <c r="B47">
        <v>0.84661800483338778</v>
      </c>
      <c r="C47">
        <v>8.7240916012407883</v>
      </c>
      <c r="D47">
        <v>7.6162938263087154</v>
      </c>
    </row>
    <row r="48" spans="1:14">
      <c r="A48" t="s">
        <v>106</v>
      </c>
      <c r="B48">
        <v>0.42415154068022359</v>
      </c>
      <c r="C48">
        <v>-0.55883276473052135</v>
      </c>
      <c r="D48">
        <v>-1.6666305396625942</v>
      </c>
    </row>
    <row r="49" spans="1:4">
      <c r="A49" t="s">
        <v>106</v>
      </c>
      <c r="B49">
        <v>0.53982343188618798</v>
      </c>
      <c r="C49">
        <v>1.9828445243442765</v>
      </c>
      <c r="D49">
        <v>0.87504674941220262</v>
      </c>
    </row>
    <row r="50" spans="1:4">
      <c r="A50" t="s">
        <v>106</v>
      </c>
      <c r="B50">
        <v>3.962316903544337E-2</v>
      </c>
      <c r="C50">
        <v>-9.0081372502445962</v>
      </c>
      <c r="D50">
        <v>-10.11593502517667</v>
      </c>
    </row>
    <row r="51" spans="1:4">
      <c r="A51" t="s">
        <v>106</v>
      </c>
      <c r="B51">
        <v>0.99152908058404776</v>
      </c>
      <c r="C51">
        <v>11.908246250489389</v>
      </c>
      <c r="D51">
        <v>10.800448475557317</v>
      </c>
    </row>
    <row r="52" spans="1:4">
      <c r="A52" t="s">
        <v>106</v>
      </c>
      <c r="B52">
        <v>0.93412435473405864</v>
      </c>
      <c r="C52">
        <v>10.646882867758089</v>
      </c>
      <c r="D52">
        <v>9.5390850928260154</v>
      </c>
    </row>
    <row r="53" spans="1:4">
      <c r="A53" t="s">
        <v>106</v>
      </c>
      <c r="B53">
        <v>0.65540278615219105</v>
      </c>
      <c r="C53">
        <v>4.5224884841785116</v>
      </c>
      <c r="D53">
        <v>3.4146907092464378</v>
      </c>
    </row>
    <row r="54" spans="1:4">
      <c r="A54" t="s">
        <v>106</v>
      </c>
      <c r="B54">
        <v>0.54949884985279129</v>
      </c>
      <c r="C54">
        <v>2.1954440578319243</v>
      </c>
      <c r="D54">
        <v>1.0876462828998497</v>
      </c>
    </row>
    <row r="55" spans="1:4">
      <c r="A55" t="s">
        <v>106</v>
      </c>
      <c r="B55">
        <v>2.4609867658217197E-2</v>
      </c>
      <c r="C55">
        <v>-9.3380269645623599</v>
      </c>
      <c r="D55">
        <v>-10.445824739494434</v>
      </c>
    </row>
    <row r="56" spans="1:4">
      <c r="A56" t="s">
        <v>106</v>
      </c>
      <c r="B56">
        <v>0.90645026572985155</v>
      </c>
      <c r="C56">
        <v>10.038795606587756</v>
      </c>
      <c r="D56">
        <v>8.9309978316556826</v>
      </c>
    </row>
    <row r="57" spans="1:4">
      <c r="A57" t="s">
        <v>107</v>
      </c>
      <c r="B57">
        <v>0.17639249046702385</v>
      </c>
      <c r="C57">
        <v>-4.4212344935721699</v>
      </c>
      <c r="D57">
        <v>-5.2833524361235806</v>
      </c>
    </row>
    <row r="58" spans="1:4">
      <c r="A58" t="s">
        <v>107</v>
      </c>
      <c r="B58">
        <v>3.0151042681138178E-3</v>
      </c>
      <c r="C58">
        <v>-7.2518666907814442</v>
      </c>
      <c r="D58">
        <v>-8.1139846333328585</v>
      </c>
    </row>
    <row r="59" spans="1:4">
      <c r="A59" t="s">
        <v>107</v>
      </c>
      <c r="B59">
        <v>0.94316276043242331</v>
      </c>
      <c r="C59">
        <v>8.0973797364106801</v>
      </c>
      <c r="D59">
        <v>7.2352617938592783</v>
      </c>
    </row>
    <row r="60" spans="1:4">
      <c r="A60" t="s">
        <v>107</v>
      </c>
      <c r="B60">
        <v>2.5582059683408032E-2</v>
      </c>
      <c r="C60">
        <v>-6.883429076211387</v>
      </c>
      <c r="D60">
        <v>-7.7455470187627995</v>
      </c>
    </row>
    <row r="61" spans="1:4">
      <c r="A61" t="s">
        <v>107</v>
      </c>
      <c r="B61">
        <v>0.96587891041501472</v>
      </c>
      <c r="C61">
        <v>8.4682531642958381</v>
      </c>
      <c r="D61">
        <v>7.6061352217444336</v>
      </c>
    </row>
    <row r="62" spans="1:4">
      <c r="A62" t="s">
        <v>107</v>
      </c>
      <c r="B62">
        <v>0.22178135774582308</v>
      </c>
      <c r="C62">
        <v>-3.6801967381244793</v>
      </c>
      <c r="D62">
        <v>-4.5423146806758901</v>
      </c>
    </row>
    <row r="63" spans="1:4">
      <c r="A63" t="s">
        <v>107</v>
      </c>
      <c r="B63">
        <v>0.78778656335147357</v>
      </c>
      <c r="C63">
        <v>5.560642531059762</v>
      </c>
      <c r="D63">
        <v>4.6985245885083575</v>
      </c>
    </row>
    <row r="64" spans="1:4">
      <c r="A64" t="s">
        <v>107</v>
      </c>
      <c r="B64">
        <v>1.2498226090690565E-3</v>
      </c>
      <c r="C64">
        <v>-7.2806874223127318</v>
      </c>
      <c r="D64">
        <v>-8.1428053648641452</v>
      </c>
    </row>
    <row r="65" spans="1:4">
      <c r="A65" t="s">
        <v>107</v>
      </c>
      <c r="B65">
        <v>0.99990448450038083</v>
      </c>
      <c r="C65">
        <v>9.0237690112360447</v>
      </c>
      <c r="D65">
        <v>8.1616510686846411</v>
      </c>
    </row>
    <row r="66" spans="1:4">
      <c r="A66" t="s">
        <v>107</v>
      </c>
      <c r="B66">
        <v>0.99908763941435319</v>
      </c>
      <c r="C66">
        <v>9.0104328544780401</v>
      </c>
      <c r="D66">
        <v>8.1483149119266347</v>
      </c>
    </row>
    <row r="67" spans="1:4">
      <c r="A67" t="s">
        <v>107</v>
      </c>
      <c r="B67">
        <v>0.78760444162244558</v>
      </c>
      <c r="C67">
        <v>5.5576691350402454</v>
      </c>
      <c r="D67">
        <v>4.6955511924888409</v>
      </c>
    </row>
    <row r="68" spans="1:4">
      <c r="A68" t="s">
        <v>107</v>
      </c>
      <c r="B68">
        <v>0.62308027838067392</v>
      </c>
      <c r="C68">
        <v>2.8715783829465265</v>
      </c>
      <c r="D68">
        <v>2.0094604403951197</v>
      </c>
    </row>
    <row r="69" spans="1:4">
      <c r="A69" t="s">
        <v>107</v>
      </c>
      <c r="B69">
        <v>4.8520915463775508E-4</v>
      </c>
      <c r="C69">
        <v>-7.2931708234643073</v>
      </c>
      <c r="D69">
        <v>-8.1552887660157207</v>
      </c>
    </row>
    <row r="70" spans="1:4">
      <c r="A70" t="s">
        <v>107</v>
      </c>
      <c r="B70">
        <v>0.99436991049822521</v>
      </c>
      <c r="C70">
        <v>8.9334092260771811</v>
      </c>
      <c r="D70">
        <v>8.0712912835257757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151"/>
  <sheetViews>
    <sheetView topLeftCell="AR2" workbookViewId="0">
      <selection activeCell="BU6" sqref="BU6:BW19"/>
    </sheetView>
  </sheetViews>
  <sheetFormatPr defaultRowHeight="14.5"/>
  <cols>
    <col min="3" max="3" width="10.453125" bestFit="1" customWidth="1"/>
    <col min="4" max="4" width="20.1796875" bestFit="1" customWidth="1"/>
    <col min="7" max="7" width="20.1796875" bestFit="1" customWidth="1"/>
    <col min="14" max="14" width="21.1796875" customWidth="1"/>
    <col min="15" max="15" width="18.54296875" bestFit="1" customWidth="1"/>
    <col min="18" max="19" width="13" customWidth="1"/>
    <col min="20" max="20" width="10.81640625" customWidth="1"/>
    <col min="21" max="23" width="9.81640625" customWidth="1"/>
    <col min="29" max="29" width="16.453125" customWidth="1"/>
    <col min="30" max="30" width="18.54296875" customWidth="1"/>
    <col min="31" max="31" width="14.453125" customWidth="1"/>
    <col min="32" max="32" width="14.81640625" customWidth="1"/>
    <col min="33" max="33" width="15.54296875" customWidth="1"/>
    <col min="34" max="34" width="10.81640625" customWidth="1"/>
    <col min="35" max="35" width="16.26953125" customWidth="1"/>
    <col min="36" max="37" width="14.1796875" customWidth="1"/>
    <col min="41" max="41" width="20.1796875" bestFit="1" customWidth="1"/>
    <col min="48" max="48" width="10.453125" bestFit="1" customWidth="1"/>
    <col min="49" max="49" width="20.1796875" bestFit="1" customWidth="1"/>
    <col min="51" max="51" width="18.54296875" bestFit="1" customWidth="1"/>
    <col min="52" max="52" width="12.54296875" customWidth="1"/>
    <col min="53" max="54" width="11" bestFit="1" customWidth="1"/>
    <col min="65" max="65" width="11.453125" style="47" customWidth="1"/>
    <col min="66" max="66" width="20.1796875" bestFit="1" customWidth="1"/>
    <col min="68" max="68" width="18.54296875" bestFit="1" customWidth="1"/>
    <col min="70" max="71" width="11.7265625" customWidth="1"/>
    <col min="72" max="72" width="10.453125" bestFit="1" customWidth="1"/>
  </cols>
  <sheetData>
    <row r="2" spans="1:75">
      <c r="Z2" t="s">
        <v>67</v>
      </c>
      <c r="AA2" s="34">
        <f>SUM(AA6:AA2500)</f>
        <v>-9.1738939253049288E+20</v>
      </c>
      <c r="AU2" s="37" t="s">
        <v>93</v>
      </c>
      <c r="BL2" s="37" t="s">
        <v>94</v>
      </c>
    </row>
    <row r="3" spans="1:75" ht="15" thickBot="1">
      <c r="AU3" s="26" t="s">
        <v>95</v>
      </c>
      <c r="BL3" s="26" t="s">
        <v>95</v>
      </c>
    </row>
    <row r="4" spans="1:75">
      <c r="A4" s="5" t="s">
        <v>65</v>
      </c>
      <c r="B4" s="5"/>
      <c r="C4" s="5"/>
      <c r="D4" s="5"/>
      <c r="E4" s="5"/>
      <c r="F4" s="5"/>
      <c r="G4" s="5"/>
      <c r="H4" s="5"/>
      <c r="I4" s="5"/>
      <c r="J4" s="5"/>
      <c r="K4" s="5"/>
      <c r="N4" s="18" t="s">
        <v>66</v>
      </c>
      <c r="O4" s="19"/>
      <c r="P4" s="19"/>
      <c r="Q4" s="19"/>
      <c r="R4" s="19"/>
      <c r="S4" s="19"/>
      <c r="T4" s="20"/>
      <c r="U4" s="14" t="s">
        <v>57</v>
      </c>
      <c r="V4" s="15" t="s">
        <v>57</v>
      </c>
      <c r="W4" s="29"/>
      <c r="X4" s="14" t="s">
        <v>57</v>
      </c>
      <c r="Y4" s="29"/>
      <c r="Z4" s="15" t="s">
        <v>64</v>
      </c>
      <c r="AA4" s="33" t="s">
        <v>89</v>
      </c>
      <c r="AC4" s="50" t="s">
        <v>77</v>
      </c>
      <c r="AD4" s="50" t="s">
        <v>77</v>
      </c>
      <c r="AE4" s="51" t="s">
        <v>68</v>
      </c>
      <c r="AF4" s="50" t="s">
        <v>81</v>
      </c>
      <c r="AG4" s="50" t="s">
        <v>81</v>
      </c>
      <c r="AN4" s="40" t="s">
        <v>92</v>
      </c>
      <c r="AO4" s="41"/>
      <c r="AP4" s="41"/>
      <c r="AQ4" s="41"/>
      <c r="AR4" s="42"/>
      <c r="AU4" s="5"/>
      <c r="AV4" s="5"/>
      <c r="AW4" s="5"/>
      <c r="AX4" s="5"/>
      <c r="AY4" s="5"/>
      <c r="AZ4" s="5"/>
      <c r="BA4" s="5"/>
      <c r="BB4" s="5"/>
      <c r="BC4" s="5"/>
      <c r="BD4" s="5"/>
      <c r="BE4" s="5" t="s">
        <v>69</v>
      </c>
      <c r="BF4" s="5" t="s">
        <v>69</v>
      </c>
      <c r="BG4" s="81" t="s">
        <v>68</v>
      </c>
      <c r="BH4" s="82"/>
      <c r="BI4" s="83"/>
      <c r="BL4" s="1"/>
      <c r="BM4" s="48"/>
      <c r="BN4" s="1"/>
      <c r="BO4" s="1"/>
      <c r="BP4" s="1"/>
      <c r="BQ4" s="1"/>
      <c r="BR4" s="1"/>
      <c r="BS4" s="1"/>
      <c r="BT4" s="1"/>
      <c r="BU4" s="1"/>
      <c r="BV4" s="2" t="s">
        <v>69</v>
      </c>
      <c r="BW4" s="2" t="s">
        <v>69</v>
      </c>
    </row>
    <row r="5" spans="1:75" ht="15" thickBot="1">
      <c r="A5" s="5" t="s">
        <v>36</v>
      </c>
      <c r="B5" s="5" t="s">
        <v>0</v>
      </c>
      <c r="C5" s="6" t="s">
        <v>1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N5" s="21" t="s">
        <v>51</v>
      </c>
      <c r="O5" s="22" t="s">
        <v>52</v>
      </c>
      <c r="P5" s="22" t="s">
        <v>49</v>
      </c>
      <c r="Q5" s="22" t="s">
        <v>50</v>
      </c>
      <c r="R5" s="22" t="s">
        <v>59</v>
      </c>
      <c r="S5" s="23" t="s">
        <v>60</v>
      </c>
      <c r="T5" s="24" t="s">
        <v>62</v>
      </c>
      <c r="U5" s="16" t="s">
        <v>61</v>
      </c>
      <c r="V5" s="17" t="s">
        <v>58</v>
      </c>
      <c r="W5" s="31" t="s">
        <v>0</v>
      </c>
      <c r="X5" s="16" t="s">
        <v>63</v>
      </c>
      <c r="Y5" s="30" t="s">
        <v>88</v>
      </c>
      <c r="Z5" s="17" t="s">
        <v>63</v>
      </c>
      <c r="AA5" s="17" t="s">
        <v>63</v>
      </c>
      <c r="AC5" s="50" t="s">
        <v>78</v>
      </c>
      <c r="AD5" s="50" t="s">
        <v>84</v>
      </c>
      <c r="AE5" s="50" t="s">
        <v>79</v>
      </c>
      <c r="AF5" s="50" t="s">
        <v>80</v>
      </c>
      <c r="AG5" s="50" t="s">
        <v>82</v>
      </c>
      <c r="AI5" s="10" t="s">
        <v>85</v>
      </c>
      <c r="AJ5" s="10"/>
      <c r="AK5" s="10"/>
      <c r="AN5" s="43" t="s">
        <v>34</v>
      </c>
      <c r="AO5" s="44" t="s">
        <v>35</v>
      </c>
      <c r="AP5" s="45" t="s">
        <v>53</v>
      </c>
      <c r="AQ5" s="45" t="s">
        <v>55</v>
      </c>
      <c r="AR5" s="46" t="s">
        <v>56</v>
      </c>
      <c r="AU5" s="5" t="s">
        <v>0</v>
      </c>
      <c r="AV5" s="6" t="s">
        <v>1</v>
      </c>
      <c r="AW5" s="5" t="s">
        <v>37</v>
      </c>
      <c r="AX5" s="5" t="s">
        <v>38</v>
      </c>
      <c r="AY5" s="5" t="s">
        <v>40</v>
      </c>
      <c r="AZ5" s="5" t="s">
        <v>41</v>
      </c>
      <c r="BA5" s="5" t="s">
        <v>59</v>
      </c>
      <c r="BB5" s="5" t="s">
        <v>72</v>
      </c>
      <c r="BC5" s="5" t="s">
        <v>54</v>
      </c>
      <c r="BD5" s="5" t="s">
        <v>73</v>
      </c>
      <c r="BE5" s="36" t="s">
        <v>91</v>
      </c>
      <c r="BF5" s="36" t="s">
        <v>90</v>
      </c>
      <c r="BG5" s="84" t="s">
        <v>43</v>
      </c>
      <c r="BH5" s="85" t="s">
        <v>103</v>
      </c>
      <c r="BI5" s="86" t="s">
        <v>104</v>
      </c>
      <c r="BL5" s="1" t="s">
        <v>0</v>
      </c>
      <c r="BM5" s="3" t="s">
        <v>1</v>
      </c>
      <c r="BN5" s="2" t="s">
        <v>45</v>
      </c>
      <c r="BO5" s="2" t="s">
        <v>47</v>
      </c>
      <c r="BP5" s="2" t="s">
        <v>46</v>
      </c>
      <c r="BQ5" s="2" t="s">
        <v>48</v>
      </c>
      <c r="BR5" s="39" t="s">
        <v>59</v>
      </c>
      <c r="BS5" s="39" t="s">
        <v>72</v>
      </c>
      <c r="BT5" s="39" t="s">
        <v>54</v>
      </c>
      <c r="BU5" s="2" t="s">
        <v>73</v>
      </c>
      <c r="BV5" s="2" t="s">
        <v>91</v>
      </c>
      <c r="BW5" s="2" t="s">
        <v>90</v>
      </c>
    </row>
    <row r="6" spans="1:75">
      <c r="A6" s="7">
        <v>1</v>
      </c>
      <c r="B6" s="7">
        <v>1</v>
      </c>
      <c r="C6" s="8">
        <v>42985</v>
      </c>
      <c r="D6" s="8" t="s">
        <v>3</v>
      </c>
      <c r="E6" s="7">
        <v>21</v>
      </c>
      <c r="F6" s="7">
        <v>27</v>
      </c>
      <c r="G6" s="7" t="s">
        <v>2</v>
      </c>
      <c r="H6" s="7">
        <v>16</v>
      </c>
      <c r="I6" s="7">
        <v>42</v>
      </c>
      <c r="J6" s="7">
        <v>-15</v>
      </c>
      <c r="K6" s="7">
        <v>69</v>
      </c>
      <c r="N6" t="str">
        <f t="shared" ref="N6:N37" si="0">IF(J6&gt;0,D6,G6)</f>
        <v>Kansas City Chiefs</v>
      </c>
      <c r="O6" t="str">
        <f t="shared" ref="O6:O37" si="1">IF(J6&gt;0,G6,D6)</f>
        <v>New England Patriots</v>
      </c>
      <c r="P6">
        <f t="shared" ref="P6:P37" si="2">IF(J6&gt;0,E6,H6)</f>
        <v>16</v>
      </c>
      <c r="Q6">
        <f t="shared" ref="Q6:Q37" si="3">IF(J6&gt;0,H6,E6)</f>
        <v>21</v>
      </c>
      <c r="R6">
        <f t="shared" ref="R6:R37" si="4">VLOOKUP(E6,$AN$6:$AP$37,3,FALSE)</f>
        <v>10</v>
      </c>
      <c r="S6">
        <f t="shared" ref="S6:S37" si="5">VLOOKUP(H6,$AN$6:$AP$37,3,FALSE)</f>
        <v>1.0000000000000693E-4</v>
      </c>
      <c r="T6">
        <f>$AP$38</f>
        <v>2.9818473535468235</v>
      </c>
      <c r="U6">
        <f>1/(1+EXP(-(T6+R6-S6)))</f>
        <v>0.99999769804007255</v>
      </c>
      <c r="V6">
        <f>1-U6</f>
        <v>2.3019599274531899E-6</v>
      </c>
      <c r="W6" s="32">
        <f t="shared" ref="W6:W37" si="6">B6</f>
        <v>1</v>
      </c>
      <c r="X6">
        <f t="shared" ref="X6:X37" si="7">IF(E6=P6,U6,V6)</f>
        <v>2.3019599274531899E-6</v>
      </c>
      <c r="Y6" s="35">
        <f>SQRT(EXP(W6*10))</f>
        <v>148.4131591025766</v>
      </c>
      <c r="Z6">
        <f>LN(X6)</f>
        <v>-12.9817496555254</v>
      </c>
      <c r="AA6">
        <f>Y6*Z6</f>
        <v>-1926.6624770553101</v>
      </c>
      <c r="AC6">
        <f>U6</f>
        <v>0.99999769804007255</v>
      </c>
      <c r="AD6">
        <f>AC6-0.5</f>
        <v>0.49999769804007255</v>
      </c>
      <c r="AE6">
        <f t="shared" ref="AE6:AE37" si="8">J6</f>
        <v>-15</v>
      </c>
      <c r="AF6">
        <f t="shared" ref="AF6:AF37" si="9">$AK$9+$AJ$9*AC6</f>
        <v>4.6475478044126204</v>
      </c>
      <c r="AG6">
        <f t="shared" ref="AG6:AG37" si="10">$AJ$18*AD6</f>
        <v>4.8543030887621939</v>
      </c>
      <c r="AN6">
        <v>1</v>
      </c>
      <c r="AO6" t="s">
        <v>9</v>
      </c>
      <c r="AP6" s="34">
        <v>1.000000000000056E-4</v>
      </c>
      <c r="AQ6">
        <v>1E-4</v>
      </c>
      <c r="AR6">
        <v>10</v>
      </c>
      <c r="AU6" s="7">
        <v>10</v>
      </c>
      <c r="AV6" s="8">
        <v>43048</v>
      </c>
      <c r="AW6" s="8" t="s">
        <v>9</v>
      </c>
      <c r="AX6" s="7">
        <v>1</v>
      </c>
      <c r="AY6" s="7" t="s">
        <v>23</v>
      </c>
      <c r="AZ6" s="7">
        <v>29</v>
      </c>
      <c r="BA6" s="38">
        <f>VLOOKUP(AX6,$AN$6:$AP$38,3,FALSE)</f>
        <v>1.000000000000056E-4</v>
      </c>
      <c r="BB6" s="38">
        <f>VLOOKUP(AZ6,$AN$6:$AP$38,3,FALSE)</f>
        <v>8.0280239956890753</v>
      </c>
      <c r="BC6">
        <f>$AP$38</f>
        <v>2.9818473535468235</v>
      </c>
      <c r="BD6" s="12">
        <f>1/(1+EXP(-(BC6+BA6-BB6)))</f>
        <v>6.3933904919644549E-3</v>
      </c>
      <c r="BE6" s="11">
        <f t="shared" ref="BE6:BE19" si="11">$AK$9+$AJ$9*BD6</f>
        <v>-4.9990095258406084</v>
      </c>
      <c r="BF6" s="11">
        <f>(BD6-0.5)*$AJ$18</f>
        <v>-4.7922542414910341</v>
      </c>
      <c r="BG6" s="60">
        <v>-9</v>
      </c>
      <c r="BJ6">
        <f>ABS(BG6-BE6)</f>
        <v>4.0009904741593916</v>
      </c>
      <c r="BK6">
        <f>ABS(BG6-BF6)</f>
        <v>4.2077457585089659</v>
      </c>
      <c r="BL6" s="4">
        <v>11</v>
      </c>
      <c r="BM6" s="49">
        <v>43055</v>
      </c>
      <c r="BN6" s="4" t="s">
        <v>7</v>
      </c>
      <c r="BO6" s="4">
        <v>31</v>
      </c>
      <c r="BP6" s="4" t="s">
        <v>10</v>
      </c>
      <c r="BQ6" s="4">
        <v>27</v>
      </c>
      <c r="BR6" s="38">
        <f>VLOOKUP(BO6,$AN$6:$AP$38,3,FALSE)</f>
        <v>7.8092438549398029</v>
      </c>
      <c r="BS6" s="38">
        <f>VLOOKUP(BQ6,$AN$6:$AP$38,3,FALSE)</f>
        <v>10</v>
      </c>
      <c r="BT6" s="38">
        <f>$AP$38</f>
        <v>2.9818473535468235</v>
      </c>
      <c r="BU6" s="55">
        <f>1/(1+EXP(-(BT6+BR6-BS6)))</f>
        <v>0.68806558616781188</v>
      </c>
      <c r="BV6" s="56">
        <f>$AK$9+$AJ$9*BU6</f>
        <v>1.6191078334264501</v>
      </c>
      <c r="BW6" s="56">
        <f>(BU6-0.5)*$AJ$18</f>
        <v>1.8258631177760238</v>
      </c>
    </row>
    <row r="7" spans="1:75">
      <c r="A7" s="7">
        <v>2</v>
      </c>
      <c r="B7" s="7">
        <v>1</v>
      </c>
      <c r="C7" s="8">
        <v>42988</v>
      </c>
      <c r="D7" s="8" t="s">
        <v>13</v>
      </c>
      <c r="E7" s="7">
        <v>7</v>
      </c>
      <c r="F7" s="7">
        <v>0</v>
      </c>
      <c r="G7" s="7" t="s">
        <v>12</v>
      </c>
      <c r="H7" s="7">
        <v>3</v>
      </c>
      <c r="I7" s="7">
        <v>20</v>
      </c>
      <c r="J7" s="7">
        <v>-20</v>
      </c>
      <c r="K7" s="7">
        <v>20</v>
      </c>
      <c r="N7" t="str">
        <f t="shared" si="0"/>
        <v>Baltimore Ravens</v>
      </c>
      <c r="O7" t="str">
        <f t="shared" si="1"/>
        <v>Cincinnati Bengals</v>
      </c>
      <c r="P7">
        <f t="shared" si="2"/>
        <v>3</v>
      </c>
      <c r="Q7">
        <f t="shared" si="3"/>
        <v>7</v>
      </c>
      <c r="R7">
        <f t="shared" si="4"/>
        <v>0.16387419063209965</v>
      </c>
      <c r="S7">
        <f t="shared" si="5"/>
        <v>2.3648726687238479</v>
      </c>
      <c r="T7">
        <f t="shared" ref="T7:T70" si="12">$AP$38</f>
        <v>2.9818473535468235</v>
      </c>
      <c r="U7">
        <f t="shared" ref="U7:U70" si="13">1/(1+EXP(-(T7+R7-S7)))</f>
        <v>0.68586303719085262</v>
      </c>
      <c r="V7">
        <f t="shared" ref="V7:V70" si="14">1-U7</f>
        <v>0.31413696280914738</v>
      </c>
      <c r="W7" s="32">
        <f t="shared" si="6"/>
        <v>1</v>
      </c>
      <c r="X7">
        <f t="shared" si="7"/>
        <v>0.31413696280914738</v>
      </c>
      <c r="Y7" s="35">
        <f t="shared" ref="Y7:Y70" si="15">SQRT(EXP(W7*10))</f>
        <v>148.4131591025766</v>
      </c>
      <c r="Z7">
        <f t="shared" ref="Z7:Z70" si="16">LN(X7)</f>
        <v>-1.1579262008856277</v>
      </c>
      <c r="AA7">
        <f t="shared" ref="AA7:AA70" si="17">Y7*Z7</f>
        <v>-171.85148548108074</v>
      </c>
      <c r="AC7">
        <f t="shared" ref="AC7:AC70" si="18">U7</f>
        <v>0.68586303719085262</v>
      </c>
      <c r="AD7">
        <f t="shared" ref="AD7:AD70" si="19">AC7-0.5</f>
        <v>0.18586303719085262</v>
      </c>
      <c r="AE7">
        <f t="shared" si="8"/>
        <v>-20</v>
      </c>
      <c r="AF7">
        <f t="shared" si="9"/>
        <v>1.5977240543732387</v>
      </c>
      <c r="AG7">
        <f t="shared" si="10"/>
        <v>1.8044793387228122</v>
      </c>
      <c r="AI7" s="27" t="s">
        <v>86</v>
      </c>
      <c r="AJ7" s="27"/>
      <c r="AK7" s="27"/>
      <c r="AN7">
        <v>2</v>
      </c>
      <c r="AO7" t="s">
        <v>16</v>
      </c>
      <c r="AP7" s="34">
        <v>8.3730330217084852</v>
      </c>
      <c r="AQ7">
        <v>1E-4</v>
      </c>
      <c r="AR7">
        <v>10</v>
      </c>
      <c r="AU7" s="7">
        <v>10</v>
      </c>
      <c r="AV7" s="8">
        <v>43051</v>
      </c>
      <c r="AW7" s="8" t="s">
        <v>18</v>
      </c>
      <c r="AX7" s="7">
        <v>4</v>
      </c>
      <c r="AY7" s="7" t="s">
        <v>29</v>
      </c>
      <c r="AZ7" s="7">
        <v>22</v>
      </c>
      <c r="BA7" s="38">
        <f t="shared" ref="BA7:BA19" si="20">VLOOKUP(AX7,$AN$6:$AP$38,3,FALSE)</f>
        <v>1.0000000000000053E-4</v>
      </c>
      <c r="BB7" s="38">
        <f t="shared" ref="BB7:BB19" si="21">VLOOKUP(AZ7,$AN$6:$AP$38,3,FALSE)</f>
        <v>10</v>
      </c>
      <c r="BC7">
        <f t="shared" ref="BC7:BC19" si="22">$AP$38</f>
        <v>2.9818473535468235</v>
      </c>
      <c r="BD7" s="12">
        <f t="shared" ref="BD7:BD19" si="23">1/(1+EXP(-(BC7+BA7-BB7)))</f>
        <v>8.9476645895554389E-4</v>
      </c>
      <c r="BE7" s="11">
        <f t="shared" si="11"/>
        <v>-5.0523937468720375</v>
      </c>
      <c r="BF7" s="11">
        <f t="shared" ref="BF7:BF19" si="24">(BD7-0.5)*$AJ$18</f>
        <v>-4.845638462522464</v>
      </c>
      <c r="BG7" s="60">
        <v>-35</v>
      </c>
      <c r="BJ7">
        <f t="shared" ref="BJ7:BJ19" si="25">ABS(BG7-BE7)</f>
        <v>29.947606253127962</v>
      </c>
      <c r="BK7">
        <f t="shared" ref="BK7:BK19" si="26">ABS(BG7-BF7)</f>
        <v>30.154361537477534</v>
      </c>
      <c r="BL7" s="4">
        <v>11</v>
      </c>
      <c r="BM7" s="49">
        <v>43058</v>
      </c>
      <c r="BN7" s="4" t="s">
        <v>5</v>
      </c>
      <c r="BO7" s="4">
        <v>32</v>
      </c>
      <c r="BP7" s="4" t="s">
        <v>29</v>
      </c>
      <c r="BQ7" s="4">
        <v>22</v>
      </c>
      <c r="BR7" s="38">
        <f t="shared" ref="BR7:BR19" si="27">VLOOKUP(BO7,$AN$6:$AP$38,3,FALSE)</f>
        <v>2.0882480203003042</v>
      </c>
      <c r="BS7" s="38">
        <f t="shared" ref="BS7:BS19" si="28">VLOOKUP(BQ7,$AN$6:$AP$38,3,FALSE)</f>
        <v>10</v>
      </c>
      <c r="BT7" s="38">
        <f t="shared" ref="BT7:BT19" si="29">$AP$38</f>
        <v>2.9818473535468235</v>
      </c>
      <c r="BU7" s="55">
        <f t="shared" ref="BU7:BU19" si="30">1/(1+EXP(-(BT7+BR7-BS7)))</f>
        <v>7.1753350060810017E-3</v>
      </c>
      <c r="BV7" s="56">
        <f t="shared" ref="BV7:BV19" si="31">$AK$9+$AJ$9*BU7</f>
        <v>-4.9914178995491358</v>
      </c>
      <c r="BW7" s="56">
        <f t="shared" ref="BW7:BW19" si="32">(BU7-0.5)*$AJ$18</f>
        <v>-4.7846626151995624</v>
      </c>
    </row>
    <row r="8" spans="1:75">
      <c r="A8" s="7">
        <v>3</v>
      </c>
      <c r="B8" s="7">
        <v>1</v>
      </c>
      <c r="C8" s="8">
        <v>42988</v>
      </c>
      <c r="D8" s="8" t="s">
        <v>17</v>
      </c>
      <c r="E8" s="7">
        <v>6</v>
      </c>
      <c r="F8" s="7">
        <v>17</v>
      </c>
      <c r="G8" s="7" t="s">
        <v>16</v>
      </c>
      <c r="H8" s="7">
        <v>2</v>
      </c>
      <c r="I8" s="7">
        <v>23</v>
      </c>
      <c r="J8" s="7">
        <v>-6</v>
      </c>
      <c r="K8" s="7">
        <v>40</v>
      </c>
      <c r="N8" t="str">
        <f t="shared" si="0"/>
        <v>Atlanta Falcons</v>
      </c>
      <c r="O8" t="str">
        <f t="shared" si="1"/>
        <v>Chicago Bears</v>
      </c>
      <c r="P8">
        <f t="shared" si="2"/>
        <v>2</v>
      </c>
      <c r="Q8">
        <f t="shared" si="3"/>
        <v>6</v>
      </c>
      <c r="R8">
        <f t="shared" si="4"/>
        <v>9.9999999999661368E-5</v>
      </c>
      <c r="S8">
        <f t="shared" si="5"/>
        <v>8.3730330217084852</v>
      </c>
      <c r="T8">
        <f t="shared" si="12"/>
        <v>2.9818473535468235</v>
      </c>
      <c r="U8">
        <f t="shared" si="13"/>
        <v>4.5363509772986402E-3</v>
      </c>
      <c r="V8">
        <f t="shared" si="14"/>
        <v>0.99546364902270135</v>
      </c>
      <c r="W8" s="32">
        <f t="shared" si="6"/>
        <v>1</v>
      </c>
      <c r="X8">
        <f t="shared" si="7"/>
        <v>0.99546364902270135</v>
      </c>
      <c r="Y8" s="35">
        <f t="shared" si="15"/>
        <v>148.4131591025766</v>
      </c>
      <c r="Z8">
        <f t="shared" si="16"/>
        <v>-4.5466714407169703E-3</v>
      </c>
      <c r="AA8">
        <f>Y8*Z8</f>
        <v>-0.67478587191826889</v>
      </c>
      <c r="AC8">
        <f t="shared" si="18"/>
        <v>4.5363509772986402E-3</v>
      </c>
      <c r="AD8">
        <f t="shared" si="19"/>
        <v>-0.49546364902270135</v>
      </c>
      <c r="AE8">
        <f t="shared" si="8"/>
        <v>-6</v>
      </c>
      <c r="AF8">
        <f t="shared" si="9"/>
        <v>-5.0170388741502743</v>
      </c>
      <c r="AG8">
        <f t="shared" si="10"/>
        <v>-4.8102835898007008</v>
      </c>
      <c r="AJ8" s="25" t="s">
        <v>71</v>
      </c>
      <c r="AK8" s="25" t="s">
        <v>70</v>
      </c>
      <c r="AN8">
        <v>3</v>
      </c>
      <c r="AO8" t="s">
        <v>12</v>
      </c>
      <c r="AP8" s="34">
        <v>2.3648726687238479</v>
      </c>
      <c r="AQ8">
        <v>1E-4</v>
      </c>
      <c r="AR8">
        <v>10</v>
      </c>
      <c r="AU8" s="7">
        <v>10</v>
      </c>
      <c r="AV8" s="8">
        <v>43051</v>
      </c>
      <c r="AW8" s="8" t="s">
        <v>7</v>
      </c>
      <c r="AX8" s="7">
        <v>31</v>
      </c>
      <c r="AY8" s="7" t="s">
        <v>13</v>
      </c>
      <c r="AZ8" s="7">
        <v>7</v>
      </c>
      <c r="BA8" s="38">
        <f t="shared" si="20"/>
        <v>7.8092438549398029</v>
      </c>
      <c r="BB8" s="38">
        <f t="shared" si="21"/>
        <v>0.16387419063209965</v>
      </c>
      <c r="BC8">
        <f t="shared" si="22"/>
        <v>2.9818473535468235</v>
      </c>
      <c r="BD8" s="12">
        <f t="shared" si="23"/>
        <v>0.9999757535723437</v>
      </c>
      <c r="BE8" s="11">
        <f t="shared" si="11"/>
        <v>4.6473347532367955</v>
      </c>
      <c r="BF8" s="11">
        <f t="shared" si="24"/>
        <v>4.8540900375863689</v>
      </c>
      <c r="BG8" s="60">
        <v>-37</v>
      </c>
      <c r="BJ8">
        <f t="shared" si="25"/>
        <v>41.647334753236798</v>
      </c>
      <c r="BK8">
        <f t="shared" si="26"/>
        <v>41.854090037586367</v>
      </c>
      <c r="BL8" s="4">
        <v>11</v>
      </c>
      <c r="BM8" s="49">
        <v>43058</v>
      </c>
      <c r="BN8" s="4" t="s">
        <v>14</v>
      </c>
      <c r="BO8" s="4">
        <v>15</v>
      </c>
      <c r="BP8" s="4" t="s">
        <v>11</v>
      </c>
      <c r="BQ8" s="4">
        <v>8</v>
      </c>
      <c r="BR8" s="38">
        <f t="shared" si="27"/>
        <v>8.209887407472328</v>
      </c>
      <c r="BS8" s="38">
        <f t="shared" si="28"/>
        <v>1E-4</v>
      </c>
      <c r="BT8" s="38">
        <f t="shared" si="29"/>
        <v>2.9818473535468235</v>
      </c>
      <c r="BU8" s="55">
        <f t="shared" si="30"/>
        <v>0.99998621112637398</v>
      </c>
      <c r="BV8" s="56">
        <f t="shared" si="31"/>
        <v>4.6474362819778863</v>
      </c>
      <c r="BW8" s="56">
        <f t="shared" si="32"/>
        <v>4.8541915663274589</v>
      </c>
    </row>
    <row r="9" spans="1:75">
      <c r="A9" s="7">
        <v>4</v>
      </c>
      <c r="B9" s="7">
        <v>1</v>
      </c>
      <c r="C9" s="8">
        <v>42988</v>
      </c>
      <c r="D9" s="8" t="s">
        <v>5</v>
      </c>
      <c r="E9" s="7">
        <v>32</v>
      </c>
      <c r="F9" s="7">
        <v>17</v>
      </c>
      <c r="G9" s="7" t="s">
        <v>4</v>
      </c>
      <c r="H9" s="7">
        <v>26</v>
      </c>
      <c r="I9" s="7">
        <v>30</v>
      </c>
      <c r="J9" s="7">
        <v>-13</v>
      </c>
      <c r="K9" s="7">
        <v>47</v>
      </c>
      <c r="N9" t="str">
        <f t="shared" si="0"/>
        <v>Philadelphia Eagles</v>
      </c>
      <c r="O9" t="str">
        <f t="shared" si="1"/>
        <v>Washington Redskins</v>
      </c>
      <c r="P9">
        <f t="shared" si="2"/>
        <v>26</v>
      </c>
      <c r="Q9">
        <f t="shared" si="3"/>
        <v>32</v>
      </c>
      <c r="R9">
        <f t="shared" si="4"/>
        <v>2.0882480203003042</v>
      </c>
      <c r="S9">
        <f t="shared" si="5"/>
        <v>5.3015430099154557</v>
      </c>
      <c r="T9">
        <f t="shared" si="12"/>
        <v>2.9818473535468235</v>
      </c>
      <c r="U9">
        <f t="shared" si="13"/>
        <v>0.44239501040604662</v>
      </c>
      <c r="V9">
        <f t="shared" si="14"/>
        <v>0.55760498959395344</v>
      </c>
      <c r="W9" s="32">
        <f t="shared" si="6"/>
        <v>1</v>
      </c>
      <c r="X9">
        <f t="shared" si="7"/>
        <v>0.55760498959395344</v>
      </c>
      <c r="Y9" s="35">
        <f t="shared" si="15"/>
        <v>148.4131591025766</v>
      </c>
      <c r="Z9">
        <f t="shared" si="16"/>
        <v>-0.58410447123663123</v>
      </c>
      <c r="AA9">
        <f t="shared" si="17"/>
        <v>-86.68878982216853</v>
      </c>
      <c r="AC9">
        <f t="shared" si="18"/>
        <v>0.44239501040604662</v>
      </c>
      <c r="AD9">
        <f t="shared" si="19"/>
        <v>-5.7604989593953382E-2</v>
      </c>
      <c r="AE9">
        <f t="shared" si="8"/>
        <v>-13</v>
      </c>
      <c r="AF9">
        <f t="shared" si="9"/>
        <v>-0.76602201699687189</v>
      </c>
      <c r="AG9">
        <f t="shared" si="10"/>
        <v>-0.55926673264729854</v>
      </c>
      <c r="AI9" t="s">
        <v>69</v>
      </c>
      <c r="AJ9">
        <f t="array" ref="AJ9:AK13">LINEST(AE6:AE137,AC6:AC137,TRUE,TRUE)</f>
        <v>9.7086508753749179</v>
      </c>
      <c r="AK9">
        <v>-5.0610807220370324</v>
      </c>
      <c r="AN9">
        <v>4</v>
      </c>
      <c r="AO9" t="s">
        <v>18</v>
      </c>
      <c r="AP9" s="34">
        <v>1.0000000000000053E-4</v>
      </c>
      <c r="AQ9">
        <v>1E-4</v>
      </c>
      <c r="AR9">
        <v>10</v>
      </c>
      <c r="AU9" s="7">
        <v>10</v>
      </c>
      <c r="AV9" s="8">
        <v>43051</v>
      </c>
      <c r="AW9" s="8" t="s">
        <v>5</v>
      </c>
      <c r="AX9" s="7">
        <v>32</v>
      </c>
      <c r="AY9" s="7" t="s">
        <v>28</v>
      </c>
      <c r="AZ9" s="7">
        <v>20</v>
      </c>
      <c r="BA9" s="38">
        <f t="shared" si="20"/>
        <v>2.0882480203003042</v>
      </c>
      <c r="BB9" s="38">
        <f t="shared" si="21"/>
        <v>10</v>
      </c>
      <c r="BC9">
        <f t="shared" si="22"/>
        <v>2.9818473535468235</v>
      </c>
      <c r="BD9" s="12">
        <f t="shared" si="23"/>
        <v>7.1753350060810017E-3</v>
      </c>
      <c r="BE9" s="11">
        <f t="shared" si="11"/>
        <v>-4.9914178995491358</v>
      </c>
      <c r="BF9" s="11">
        <f t="shared" si="24"/>
        <v>-4.7846626151995624</v>
      </c>
      <c r="BG9" s="60">
        <v>-48</v>
      </c>
      <c r="BJ9">
        <f t="shared" si="25"/>
        <v>43.008582100450866</v>
      </c>
      <c r="BK9">
        <f t="shared" si="26"/>
        <v>43.215337384800435</v>
      </c>
      <c r="BL9" s="4">
        <v>11</v>
      </c>
      <c r="BM9" s="49">
        <v>43058</v>
      </c>
      <c r="BN9" s="4" t="s">
        <v>32</v>
      </c>
      <c r="BO9" s="4">
        <v>30</v>
      </c>
      <c r="BP9" s="4" t="s">
        <v>33</v>
      </c>
      <c r="BQ9" s="4">
        <v>19</v>
      </c>
      <c r="BR9" s="38">
        <f t="shared" si="27"/>
        <v>6.9462829010357625</v>
      </c>
      <c r="BS9" s="38">
        <f t="shared" si="28"/>
        <v>9.9999999999998175E-5</v>
      </c>
      <c r="BT9" s="38">
        <f t="shared" si="29"/>
        <v>2.9818473535468235</v>
      </c>
      <c r="BU9" s="55">
        <f t="shared" si="30"/>
        <v>0.99995121457907099</v>
      </c>
      <c r="BV9" s="56">
        <f t="shared" si="31"/>
        <v>4.6470965127182771</v>
      </c>
      <c r="BW9" s="56">
        <f t="shared" si="32"/>
        <v>4.8538517970678514</v>
      </c>
    </row>
    <row r="10" spans="1:75">
      <c r="A10" s="7">
        <v>5</v>
      </c>
      <c r="B10" s="7">
        <v>1</v>
      </c>
      <c r="C10" s="8">
        <v>42988</v>
      </c>
      <c r="D10" s="8" t="s">
        <v>15</v>
      </c>
      <c r="E10" s="7">
        <v>13</v>
      </c>
      <c r="F10" s="7">
        <v>7</v>
      </c>
      <c r="G10" s="7" t="s">
        <v>14</v>
      </c>
      <c r="H10" s="7">
        <v>15</v>
      </c>
      <c r="I10" s="7">
        <v>29</v>
      </c>
      <c r="J10" s="7">
        <v>-22</v>
      </c>
      <c r="K10" s="7">
        <v>36</v>
      </c>
      <c r="N10" t="str">
        <f t="shared" si="0"/>
        <v>Jacksonville Jaguars</v>
      </c>
      <c r="O10" t="str">
        <f t="shared" si="1"/>
        <v>Houston Texans</v>
      </c>
      <c r="P10">
        <f t="shared" si="2"/>
        <v>15</v>
      </c>
      <c r="Q10">
        <f t="shared" si="3"/>
        <v>13</v>
      </c>
      <c r="R10">
        <f t="shared" si="4"/>
        <v>1.0000000000000522E-4</v>
      </c>
      <c r="S10">
        <f t="shared" si="5"/>
        <v>8.209887407472328</v>
      </c>
      <c r="T10">
        <f t="shared" si="12"/>
        <v>2.9818473535468235</v>
      </c>
      <c r="U10">
        <f t="shared" si="13"/>
        <v>5.3359396492341331E-3</v>
      </c>
      <c r="V10">
        <f t="shared" si="14"/>
        <v>0.99466406035076582</v>
      </c>
      <c r="W10" s="32">
        <f t="shared" si="6"/>
        <v>1</v>
      </c>
      <c r="X10">
        <f t="shared" si="7"/>
        <v>0.99466406035076582</v>
      </c>
      <c r="Y10" s="35">
        <f t="shared" si="15"/>
        <v>148.4131591025766</v>
      </c>
      <c r="Z10">
        <f t="shared" si="16"/>
        <v>-5.3502266208132736E-3</v>
      </c>
      <c r="AA10">
        <f t="shared" si="17"/>
        <v>-0.79404403470960117</v>
      </c>
      <c r="AC10">
        <f t="shared" si="18"/>
        <v>5.3359396492341331E-3</v>
      </c>
      <c r="AD10">
        <f t="shared" si="19"/>
        <v>-0.49466406035076588</v>
      </c>
      <c r="AE10">
        <f t="shared" si="8"/>
        <v>-22</v>
      </c>
      <c r="AF10">
        <f t="shared" si="9"/>
        <v>-5.0092759468905479</v>
      </c>
      <c r="AG10">
        <f t="shared" si="10"/>
        <v>-4.8025206625409744</v>
      </c>
      <c r="AI10" t="s">
        <v>74</v>
      </c>
      <c r="AJ10">
        <v>3.0500485947156331</v>
      </c>
      <c r="AK10">
        <v>2.5186786101086791</v>
      </c>
      <c r="AN10">
        <v>5</v>
      </c>
      <c r="AO10" t="s">
        <v>24</v>
      </c>
      <c r="AP10" s="34">
        <v>10</v>
      </c>
      <c r="AQ10">
        <v>1E-4</v>
      </c>
      <c r="AR10">
        <v>10</v>
      </c>
      <c r="AU10" s="7">
        <v>10</v>
      </c>
      <c r="AV10" s="8">
        <v>43051</v>
      </c>
      <c r="AW10" s="8" t="s">
        <v>14</v>
      </c>
      <c r="AX10" s="7">
        <v>15</v>
      </c>
      <c r="AY10" s="7" t="s">
        <v>31</v>
      </c>
      <c r="AZ10" s="7">
        <v>17</v>
      </c>
      <c r="BA10" s="38">
        <f t="shared" si="20"/>
        <v>8.209887407472328</v>
      </c>
      <c r="BB10" s="38">
        <f t="shared" si="21"/>
        <v>0.45571967237343447</v>
      </c>
      <c r="BC10">
        <f t="shared" si="22"/>
        <v>2.9818473535468235</v>
      </c>
      <c r="BD10" s="12">
        <f t="shared" si="23"/>
        <v>0.99997825304555699</v>
      </c>
      <c r="BE10" s="11">
        <f t="shared" si="11"/>
        <v>4.6473590197495964</v>
      </c>
      <c r="BF10" s="11">
        <f t="shared" si="24"/>
        <v>4.854114304099169</v>
      </c>
      <c r="BG10" s="60">
        <v>-20</v>
      </c>
      <c r="BJ10">
        <f t="shared" si="25"/>
        <v>24.647359019749597</v>
      </c>
      <c r="BK10">
        <f t="shared" si="26"/>
        <v>24.85411430409917</v>
      </c>
      <c r="BL10" s="4">
        <v>11</v>
      </c>
      <c r="BM10" s="49">
        <v>43058</v>
      </c>
      <c r="BN10" s="4" t="s">
        <v>9</v>
      </c>
      <c r="BO10" s="4">
        <v>1</v>
      </c>
      <c r="BP10" s="4" t="s">
        <v>15</v>
      </c>
      <c r="BQ10" s="4">
        <v>13</v>
      </c>
      <c r="BR10" s="38">
        <f t="shared" si="27"/>
        <v>1.000000000000056E-4</v>
      </c>
      <c r="BS10" s="38">
        <f t="shared" si="28"/>
        <v>1.0000000000000522E-4</v>
      </c>
      <c r="BT10" s="38">
        <f t="shared" si="29"/>
        <v>2.9818473535468235</v>
      </c>
      <c r="BU10" s="55">
        <f t="shared" si="30"/>
        <v>0.95174728070883119</v>
      </c>
      <c r="BV10" s="56">
        <f t="shared" si="31"/>
        <v>4.1791013479524599</v>
      </c>
      <c r="BW10" s="56">
        <f t="shared" si="32"/>
        <v>4.3858566323020325</v>
      </c>
    </row>
    <row r="11" spans="1:75">
      <c r="A11" s="7">
        <v>6</v>
      </c>
      <c r="B11" s="7">
        <v>1</v>
      </c>
      <c r="C11" s="8">
        <v>42988</v>
      </c>
      <c r="D11" s="8" t="s">
        <v>11</v>
      </c>
      <c r="E11" s="7">
        <v>8</v>
      </c>
      <c r="F11" s="7">
        <v>18</v>
      </c>
      <c r="G11" s="7" t="s">
        <v>10</v>
      </c>
      <c r="H11" s="7">
        <v>27</v>
      </c>
      <c r="I11" s="7">
        <v>21</v>
      </c>
      <c r="J11" s="7">
        <v>-3</v>
      </c>
      <c r="K11" s="7">
        <v>39</v>
      </c>
      <c r="N11" t="str">
        <f t="shared" si="0"/>
        <v>Pittsburgh Steelers</v>
      </c>
      <c r="O11" t="str">
        <f t="shared" si="1"/>
        <v>Cleveland Browns</v>
      </c>
      <c r="P11">
        <f t="shared" si="2"/>
        <v>27</v>
      </c>
      <c r="Q11">
        <f t="shared" si="3"/>
        <v>8</v>
      </c>
      <c r="R11">
        <f t="shared" si="4"/>
        <v>1E-4</v>
      </c>
      <c r="S11">
        <f t="shared" si="5"/>
        <v>10</v>
      </c>
      <c r="T11">
        <f t="shared" si="12"/>
        <v>2.9818473535468235</v>
      </c>
      <c r="U11">
        <f t="shared" si="13"/>
        <v>8.9476645895554389E-4</v>
      </c>
      <c r="V11">
        <f t="shared" si="14"/>
        <v>0.99910523354104441</v>
      </c>
      <c r="W11" s="32">
        <f t="shared" si="6"/>
        <v>1</v>
      </c>
      <c r="X11">
        <f t="shared" si="7"/>
        <v>0.99910523354104441</v>
      </c>
      <c r="Y11" s="35">
        <f t="shared" si="15"/>
        <v>148.4131591025766</v>
      </c>
      <c r="Z11">
        <f t="shared" si="16"/>
        <v>-8.9516700140941565E-4</v>
      </c>
      <c r="AA11">
        <f t="shared" si="17"/>
        <v>-0.13285456260355202</v>
      </c>
      <c r="AC11">
        <f t="shared" si="18"/>
        <v>8.9476645895554389E-4</v>
      </c>
      <c r="AD11">
        <f t="shared" si="19"/>
        <v>-0.49910523354104447</v>
      </c>
      <c r="AE11">
        <f t="shared" si="8"/>
        <v>-3</v>
      </c>
      <c r="AF11">
        <f t="shared" si="9"/>
        <v>-5.0523937468720375</v>
      </c>
      <c r="AG11">
        <f t="shared" si="10"/>
        <v>-4.845638462522464</v>
      </c>
      <c r="AI11" s="13" t="s">
        <v>75</v>
      </c>
      <c r="AJ11">
        <v>7.2304657695400953E-2</v>
      </c>
      <c r="AK11">
        <v>14.250121718391052</v>
      </c>
      <c r="AN11">
        <v>6</v>
      </c>
      <c r="AO11" t="s">
        <v>17</v>
      </c>
      <c r="AP11" s="34">
        <v>9.9999999999661368E-5</v>
      </c>
      <c r="AQ11">
        <v>1E-4</v>
      </c>
      <c r="AR11">
        <v>10</v>
      </c>
      <c r="AU11" s="7">
        <v>10</v>
      </c>
      <c r="AV11" s="8">
        <v>43051</v>
      </c>
      <c r="AW11" s="8" t="s">
        <v>17</v>
      </c>
      <c r="AX11" s="7">
        <v>6</v>
      </c>
      <c r="AY11" s="7" t="s">
        <v>22</v>
      </c>
      <c r="AZ11" s="7">
        <v>12</v>
      </c>
      <c r="BA11" s="38">
        <f t="shared" si="20"/>
        <v>9.9999999999661368E-5</v>
      </c>
      <c r="BB11" s="38">
        <f t="shared" si="21"/>
        <v>8.2536602310225948</v>
      </c>
      <c r="BC11">
        <f t="shared" si="22"/>
        <v>2.9818473535468235</v>
      </c>
      <c r="BD11" s="12">
        <f t="shared" si="23"/>
        <v>5.1085761830525784E-3</v>
      </c>
      <c r="BE11" s="11">
        <f t="shared" si="11"/>
        <v>-5.0114833394055198</v>
      </c>
      <c r="BF11" s="11">
        <f t="shared" si="24"/>
        <v>-4.8047280550559455</v>
      </c>
      <c r="BG11" s="60">
        <v>-27</v>
      </c>
      <c r="BJ11">
        <f t="shared" si="25"/>
        <v>21.988516660594481</v>
      </c>
      <c r="BK11">
        <f t="shared" si="26"/>
        <v>22.195271944944054</v>
      </c>
      <c r="BL11" s="4">
        <v>11</v>
      </c>
      <c r="BM11" s="49">
        <v>43058</v>
      </c>
      <c r="BN11" s="4" t="s">
        <v>8</v>
      </c>
      <c r="BO11" s="4">
        <v>11</v>
      </c>
      <c r="BP11" s="4" t="s">
        <v>17</v>
      </c>
      <c r="BQ11" s="4">
        <v>6</v>
      </c>
      <c r="BR11" s="38">
        <f t="shared" si="27"/>
        <v>10</v>
      </c>
      <c r="BS11" s="38">
        <f t="shared" si="28"/>
        <v>9.9999999999661368E-5</v>
      </c>
      <c r="BT11" s="38">
        <f t="shared" si="29"/>
        <v>2.9818473535468235</v>
      </c>
      <c r="BU11" s="55">
        <f t="shared" si="30"/>
        <v>0.99999769804007255</v>
      </c>
      <c r="BV11" s="56">
        <f t="shared" si="31"/>
        <v>4.6475478044126204</v>
      </c>
      <c r="BW11" s="56">
        <f t="shared" si="32"/>
        <v>4.8543030887621939</v>
      </c>
    </row>
    <row r="12" spans="1:75">
      <c r="A12" s="7">
        <v>7</v>
      </c>
      <c r="B12" s="7">
        <v>1</v>
      </c>
      <c r="C12" s="8">
        <v>42988</v>
      </c>
      <c r="D12" s="8" t="s">
        <v>7</v>
      </c>
      <c r="E12" s="7">
        <v>31</v>
      </c>
      <c r="F12" s="7">
        <v>16</v>
      </c>
      <c r="G12" s="7" t="s">
        <v>6</v>
      </c>
      <c r="H12" s="7">
        <v>25</v>
      </c>
      <c r="I12" s="7">
        <v>26</v>
      </c>
      <c r="J12" s="7">
        <v>-10</v>
      </c>
      <c r="K12" s="7">
        <v>42</v>
      </c>
      <c r="N12" t="str">
        <f t="shared" si="0"/>
        <v>Oakland Raiders</v>
      </c>
      <c r="O12" t="str">
        <f t="shared" si="1"/>
        <v>Tennessee Titans</v>
      </c>
      <c r="P12">
        <f t="shared" si="2"/>
        <v>25</v>
      </c>
      <c r="Q12">
        <f t="shared" si="3"/>
        <v>31</v>
      </c>
      <c r="R12">
        <f t="shared" si="4"/>
        <v>7.8092438549398029</v>
      </c>
      <c r="S12">
        <f t="shared" si="5"/>
        <v>6.7918754849090526</v>
      </c>
      <c r="T12">
        <f t="shared" si="12"/>
        <v>2.9818473535468235</v>
      </c>
      <c r="U12">
        <f t="shared" si="13"/>
        <v>0.98199993235593164</v>
      </c>
      <c r="V12">
        <f t="shared" si="14"/>
        <v>1.8000067644068363E-2</v>
      </c>
      <c r="W12" s="32">
        <f t="shared" si="6"/>
        <v>1</v>
      </c>
      <c r="X12">
        <f t="shared" si="7"/>
        <v>1.8000067644068363E-2</v>
      </c>
      <c r="Y12" s="35">
        <f t="shared" si="15"/>
        <v>148.4131591025766</v>
      </c>
      <c r="Z12">
        <f t="shared" si="16"/>
        <v>-4.0173797630892354</v>
      </c>
      <c r="AA12">
        <f t="shared" si="17"/>
        <v>-596.23202195483418</v>
      </c>
      <c r="AC12">
        <f t="shared" si="18"/>
        <v>0.98199993235593164</v>
      </c>
      <c r="AD12">
        <f t="shared" si="19"/>
        <v>0.48199993235593164</v>
      </c>
      <c r="AE12">
        <f t="shared" si="8"/>
        <v>-10</v>
      </c>
      <c r="AF12">
        <f t="shared" si="9"/>
        <v>4.4728137808484929</v>
      </c>
      <c r="AG12">
        <f t="shared" si="10"/>
        <v>4.6795690651980673</v>
      </c>
      <c r="AI12" t="s">
        <v>76</v>
      </c>
      <c r="AJ12">
        <v>10.132211591201308</v>
      </c>
      <c r="AK12">
        <v>130</v>
      </c>
      <c r="AN12">
        <v>7</v>
      </c>
      <c r="AO12" t="s">
        <v>13</v>
      </c>
      <c r="AP12" s="34">
        <v>0.16387419063209965</v>
      </c>
      <c r="AQ12">
        <v>1E-4</v>
      </c>
      <c r="AR12">
        <v>10</v>
      </c>
      <c r="AU12" s="7">
        <v>10</v>
      </c>
      <c r="AV12" s="8">
        <v>43051</v>
      </c>
      <c r="AW12" s="8" t="s">
        <v>32</v>
      </c>
      <c r="AX12" s="7">
        <v>30</v>
      </c>
      <c r="AY12" s="7" t="s">
        <v>19</v>
      </c>
      <c r="AZ12" s="7">
        <v>24</v>
      </c>
      <c r="BA12" s="38">
        <f t="shared" si="20"/>
        <v>6.9462829010357625</v>
      </c>
      <c r="BB12" s="38">
        <f t="shared" si="21"/>
        <v>0.79314403249675902</v>
      </c>
      <c r="BC12">
        <f t="shared" si="22"/>
        <v>2.9818473535468235</v>
      </c>
      <c r="BD12" s="12">
        <f t="shared" si="23"/>
        <v>0.99989218503021682</v>
      </c>
      <c r="BE12" s="11">
        <f t="shared" si="11"/>
        <v>4.6465234154371222</v>
      </c>
      <c r="BF12" s="11">
        <f t="shared" si="24"/>
        <v>4.8532786997866948</v>
      </c>
      <c r="BG12" s="60">
        <v>-1</v>
      </c>
      <c r="BJ12">
        <f t="shared" si="25"/>
        <v>5.6465234154371222</v>
      </c>
      <c r="BK12">
        <f t="shared" si="26"/>
        <v>5.8532786997866948</v>
      </c>
      <c r="BL12" s="4">
        <v>11</v>
      </c>
      <c r="BM12" s="49">
        <v>43058</v>
      </c>
      <c r="BN12" s="4" t="s">
        <v>12</v>
      </c>
      <c r="BO12" s="4">
        <v>3</v>
      </c>
      <c r="BP12" s="4" t="s">
        <v>22</v>
      </c>
      <c r="BQ12" s="4">
        <v>12</v>
      </c>
      <c r="BR12" s="38">
        <f t="shared" si="27"/>
        <v>2.3648726687238479</v>
      </c>
      <c r="BS12" s="38">
        <f t="shared" si="28"/>
        <v>8.2536602310225948</v>
      </c>
      <c r="BT12" s="38">
        <f t="shared" si="29"/>
        <v>2.9818473535468235</v>
      </c>
      <c r="BU12" s="55">
        <f t="shared" si="30"/>
        <v>5.1811548196238962E-2</v>
      </c>
      <c r="BV12" s="56">
        <f t="shared" si="31"/>
        <v>-4.5580604892870875</v>
      </c>
      <c r="BW12" s="56">
        <f t="shared" si="32"/>
        <v>-4.351305204937514</v>
      </c>
    </row>
    <row r="13" spans="1:75">
      <c r="A13" s="7">
        <v>8</v>
      </c>
      <c r="B13" s="7">
        <v>1</v>
      </c>
      <c r="C13" s="8">
        <v>42988</v>
      </c>
      <c r="D13" s="8" t="s">
        <v>18</v>
      </c>
      <c r="E13" s="7">
        <v>4</v>
      </c>
      <c r="F13" s="7">
        <v>21</v>
      </c>
      <c r="G13" s="7" t="s">
        <v>19</v>
      </c>
      <c r="H13" s="7">
        <v>24</v>
      </c>
      <c r="I13" s="7">
        <v>12</v>
      </c>
      <c r="J13" s="7">
        <v>9</v>
      </c>
      <c r="K13" s="7">
        <v>33</v>
      </c>
      <c r="N13" t="str">
        <f t="shared" si="0"/>
        <v>Buffalo Bills</v>
      </c>
      <c r="O13" t="str">
        <f t="shared" si="1"/>
        <v>New York Jets</v>
      </c>
      <c r="P13">
        <f t="shared" si="2"/>
        <v>4</v>
      </c>
      <c r="Q13">
        <f t="shared" si="3"/>
        <v>24</v>
      </c>
      <c r="R13">
        <f t="shared" si="4"/>
        <v>1.0000000000000053E-4</v>
      </c>
      <c r="S13">
        <f t="shared" si="5"/>
        <v>0.79314403249675902</v>
      </c>
      <c r="T13">
        <f t="shared" si="12"/>
        <v>2.9818473535468235</v>
      </c>
      <c r="U13">
        <f t="shared" si="13"/>
        <v>0.89923952978262556</v>
      </c>
      <c r="V13">
        <f t="shared" si="14"/>
        <v>0.10076047021737444</v>
      </c>
      <c r="W13" s="32">
        <f t="shared" si="6"/>
        <v>1</v>
      </c>
      <c r="X13">
        <f t="shared" si="7"/>
        <v>0.89923952978262556</v>
      </c>
      <c r="Y13" s="35">
        <f t="shared" si="15"/>
        <v>148.4131591025766</v>
      </c>
      <c r="Z13">
        <f t="shared" si="16"/>
        <v>-0.10620583975177904</v>
      </c>
      <c r="AA13">
        <f t="shared" si="17"/>
        <v>-15.762344192703537</v>
      </c>
      <c r="AC13">
        <f t="shared" si="18"/>
        <v>0.89923952978262556</v>
      </c>
      <c r="AD13">
        <f t="shared" si="19"/>
        <v>0.39923952978262556</v>
      </c>
      <c r="AE13">
        <f t="shared" si="8"/>
        <v>9</v>
      </c>
      <c r="AF13">
        <f t="shared" si="9"/>
        <v>3.6693219259587844</v>
      </c>
      <c r="AG13">
        <f t="shared" si="10"/>
        <v>3.8760772103083583</v>
      </c>
      <c r="AI13" t="s">
        <v>83</v>
      </c>
      <c r="AJ13">
        <v>2057.5073647684694</v>
      </c>
      <c r="AK13">
        <v>26398.575968564845</v>
      </c>
      <c r="AN13">
        <v>8</v>
      </c>
      <c r="AO13" t="s">
        <v>11</v>
      </c>
      <c r="AP13" s="34">
        <v>1E-4</v>
      </c>
      <c r="AQ13">
        <v>1E-4</v>
      </c>
      <c r="AR13">
        <v>10</v>
      </c>
      <c r="AU13" s="7">
        <v>10</v>
      </c>
      <c r="AV13" s="8">
        <v>43051</v>
      </c>
      <c r="AW13" s="8" t="s">
        <v>21</v>
      </c>
      <c r="AX13" s="7">
        <v>14</v>
      </c>
      <c r="AY13" s="7" t="s">
        <v>10</v>
      </c>
      <c r="AZ13" s="7">
        <v>27</v>
      </c>
      <c r="BA13" s="38">
        <f t="shared" si="20"/>
        <v>1.7697226768757417</v>
      </c>
      <c r="BB13" s="38">
        <f t="shared" si="21"/>
        <v>10</v>
      </c>
      <c r="BC13">
        <f t="shared" si="22"/>
        <v>2.9818473535468235</v>
      </c>
      <c r="BD13" s="12">
        <f t="shared" si="23"/>
        <v>5.2282850034642689E-3</v>
      </c>
      <c r="BE13" s="11">
        <f t="shared" si="11"/>
        <v>-5.010321128261439</v>
      </c>
      <c r="BF13" s="11">
        <f t="shared" si="24"/>
        <v>-4.8035658439118656</v>
      </c>
      <c r="BG13" s="60">
        <v>-10</v>
      </c>
      <c r="BJ13">
        <f t="shared" si="25"/>
        <v>4.989678871738561</v>
      </c>
      <c r="BK13">
        <f t="shared" si="26"/>
        <v>5.1964341560881344</v>
      </c>
      <c r="BL13" s="4">
        <v>11</v>
      </c>
      <c r="BM13" s="49">
        <v>43058</v>
      </c>
      <c r="BN13" s="4" t="s">
        <v>2</v>
      </c>
      <c r="BO13" s="4">
        <v>16</v>
      </c>
      <c r="BP13" s="4" t="s">
        <v>27</v>
      </c>
      <c r="BQ13" s="4">
        <v>23</v>
      </c>
      <c r="BR13" s="38">
        <f t="shared" si="27"/>
        <v>1.0000000000000693E-4</v>
      </c>
      <c r="BS13" s="38">
        <f t="shared" si="28"/>
        <v>1E-4</v>
      </c>
      <c r="BT13" s="38">
        <f t="shared" si="29"/>
        <v>2.9818473535468235</v>
      </c>
      <c r="BU13" s="55">
        <f t="shared" si="30"/>
        <v>0.95174728070883119</v>
      </c>
      <c r="BV13" s="56">
        <f t="shared" si="31"/>
        <v>4.1791013479524599</v>
      </c>
      <c r="BW13" s="56">
        <f t="shared" si="32"/>
        <v>4.3858566323020325</v>
      </c>
    </row>
    <row r="14" spans="1:75">
      <c r="A14" s="7">
        <v>9</v>
      </c>
      <c r="B14" s="7">
        <v>1</v>
      </c>
      <c r="C14" s="8">
        <v>42988</v>
      </c>
      <c r="D14" s="8" t="s">
        <v>8</v>
      </c>
      <c r="E14" s="7">
        <v>11</v>
      </c>
      <c r="F14" s="7">
        <v>35</v>
      </c>
      <c r="G14" s="7" t="s">
        <v>9</v>
      </c>
      <c r="H14" s="7">
        <v>1</v>
      </c>
      <c r="I14" s="7">
        <v>23</v>
      </c>
      <c r="J14" s="7">
        <v>12</v>
      </c>
      <c r="K14" s="7">
        <v>58</v>
      </c>
      <c r="N14" t="str">
        <f t="shared" si="0"/>
        <v>Detroit Lions</v>
      </c>
      <c r="O14" t="str">
        <f t="shared" si="1"/>
        <v>Arizona Cardinals</v>
      </c>
      <c r="P14">
        <f t="shared" si="2"/>
        <v>11</v>
      </c>
      <c r="Q14">
        <f t="shared" si="3"/>
        <v>1</v>
      </c>
      <c r="R14">
        <f t="shared" si="4"/>
        <v>10</v>
      </c>
      <c r="S14">
        <f t="shared" si="5"/>
        <v>1.000000000000056E-4</v>
      </c>
      <c r="T14">
        <f t="shared" si="12"/>
        <v>2.9818473535468235</v>
      </c>
      <c r="U14">
        <f t="shared" si="13"/>
        <v>0.99999769804007255</v>
      </c>
      <c r="V14">
        <f t="shared" si="14"/>
        <v>2.3019599274531899E-6</v>
      </c>
      <c r="W14" s="32">
        <f t="shared" si="6"/>
        <v>1</v>
      </c>
      <c r="X14">
        <f t="shared" si="7"/>
        <v>0.99999769804007255</v>
      </c>
      <c r="Y14" s="35">
        <f t="shared" si="15"/>
        <v>148.4131591025766</v>
      </c>
      <c r="Z14">
        <f t="shared" si="16"/>
        <v>-2.3019625769670096E-6</v>
      </c>
      <c r="AA14">
        <f t="shared" si="17"/>
        <v>-3.4164153818358201E-4</v>
      </c>
      <c r="AC14">
        <f t="shared" si="18"/>
        <v>0.99999769804007255</v>
      </c>
      <c r="AD14">
        <f t="shared" si="19"/>
        <v>0.49999769804007255</v>
      </c>
      <c r="AE14">
        <f t="shared" si="8"/>
        <v>12</v>
      </c>
      <c r="AF14">
        <f t="shared" si="9"/>
        <v>4.6475478044126204</v>
      </c>
      <c r="AG14">
        <f t="shared" si="10"/>
        <v>4.8543030887621939</v>
      </c>
      <c r="AN14">
        <v>9</v>
      </c>
      <c r="AO14" t="s">
        <v>26</v>
      </c>
      <c r="AP14" s="34">
        <v>1.8830367823683505</v>
      </c>
      <c r="AQ14">
        <v>1E-4</v>
      </c>
      <c r="AR14">
        <v>10</v>
      </c>
      <c r="AU14" s="7">
        <v>10</v>
      </c>
      <c r="AV14" s="8">
        <v>43051</v>
      </c>
      <c r="AW14" s="8" t="s">
        <v>8</v>
      </c>
      <c r="AX14" s="7">
        <v>11</v>
      </c>
      <c r="AY14" s="7" t="s">
        <v>11</v>
      </c>
      <c r="AZ14" s="7">
        <v>8</v>
      </c>
      <c r="BA14" s="38">
        <f t="shared" si="20"/>
        <v>10</v>
      </c>
      <c r="BB14" s="38">
        <f t="shared" si="21"/>
        <v>1E-4</v>
      </c>
      <c r="BC14">
        <f t="shared" si="22"/>
        <v>2.9818473535468235</v>
      </c>
      <c r="BD14" s="12">
        <f t="shared" si="23"/>
        <v>0.99999769804007255</v>
      </c>
      <c r="BE14" s="11">
        <f t="shared" si="11"/>
        <v>4.6475478044126204</v>
      </c>
      <c r="BF14" s="11">
        <f t="shared" si="24"/>
        <v>4.8543030887621939</v>
      </c>
      <c r="BG14" s="60">
        <v>-54</v>
      </c>
      <c r="BJ14">
        <f t="shared" si="25"/>
        <v>58.647547804412618</v>
      </c>
      <c r="BK14">
        <f t="shared" si="26"/>
        <v>58.854303088762194</v>
      </c>
      <c r="BL14" s="4">
        <v>11</v>
      </c>
      <c r="BM14" s="49">
        <v>43058</v>
      </c>
      <c r="BN14" s="4" t="s">
        <v>20</v>
      </c>
      <c r="BO14" s="4">
        <v>18</v>
      </c>
      <c r="BP14" s="4" t="s">
        <v>28</v>
      </c>
      <c r="BQ14" s="4">
        <v>20</v>
      </c>
      <c r="BR14" s="38">
        <f t="shared" si="27"/>
        <v>8.6823459873462649</v>
      </c>
      <c r="BS14" s="38">
        <f t="shared" si="28"/>
        <v>10</v>
      </c>
      <c r="BT14" s="38">
        <f t="shared" si="29"/>
        <v>2.9818473535468235</v>
      </c>
      <c r="BU14" s="55">
        <f t="shared" si="30"/>
        <v>0.84080010638026426</v>
      </c>
      <c r="BV14" s="56">
        <f t="shared" si="31"/>
        <v>3.1019539667870442</v>
      </c>
      <c r="BW14" s="56">
        <f t="shared" si="32"/>
        <v>3.3087092511366176</v>
      </c>
    </row>
    <row r="15" spans="1:75">
      <c r="A15" s="7">
        <v>10</v>
      </c>
      <c r="B15" s="7">
        <v>1</v>
      </c>
      <c r="C15" s="8">
        <v>42988</v>
      </c>
      <c r="D15" s="8" t="s">
        <v>20</v>
      </c>
      <c r="E15" s="7">
        <v>18</v>
      </c>
      <c r="F15" s="7">
        <v>46</v>
      </c>
      <c r="G15" s="7" t="s">
        <v>21</v>
      </c>
      <c r="H15" s="7">
        <v>14</v>
      </c>
      <c r="I15" s="7">
        <v>9</v>
      </c>
      <c r="J15" s="7">
        <v>37</v>
      </c>
      <c r="K15" s="7">
        <v>55</v>
      </c>
      <c r="N15" t="str">
        <f t="shared" si="0"/>
        <v>Los Angeles Rams</v>
      </c>
      <c r="O15" t="str">
        <f t="shared" si="1"/>
        <v>Indianapolis Colts</v>
      </c>
      <c r="P15">
        <f t="shared" si="2"/>
        <v>18</v>
      </c>
      <c r="Q15">
        <f t="shared" si="3"/>
        <v>14</v>
      </c>
      <c r="R15">
        <f t="shared" si="4"/>
        <v>8.6823459873462649</v>
      </c>
      <c r="S15">
        <f t="shared" si="5"/>
        <v>1.7697226768757417</v>
      </c>
      <c r="T15">
        <f t="shared" si="12"/>
        <v>2.9818473535468235</v>
      </c>
      <c r="U15">
        <f t="shared" si="13"/>
        <v>0.99994954966220906</v>
      </c>
      <c r="V15">
        <f t="shared" si="14"/>
        <v>5.0450337790941546E-5</v>
      </c>
      <c r="W15" s="32">
        <f t="shared" si="6"/>
        <v>1</v>
      </c>
      <c r="X15">
        <f t="shared" si="7"/>
        <v>0.99994954966220906</v>
      </c>
      <c r="Y15" s="35">
        <f t="shared" si="15"/>
        <v>148.4131591025766</v>
      </c>
      <c r="Z15">
        <f t="shared" si="16"/>
        <v>-5.0451610452037459E-5</v>
      </c>
      <c r="AA15">
        <f t="shared" si="17"/>
        <v>-7.487682888999452E-3</v>
      </c>
      <c r="AC15">
        <f t="shared" si="18"/>
        <v>0.99994954966220906</v>
      </c>
      <c r="AD15">
        <f t="shared" si="19"/>
        <v>0.49994954966220906</v>
      </c>
      <c r="AE15">
        <f t="shared" si="8"/>
        <v>37</v>
      </c>
      <c r="AF15">
        <f t="shared" si="9"/>
        <v>4.6470803486217287</v>
      </c>
      <c r="AG15">
        <f t="shared" si="10"/>
        <v>4.8538356329713022</v>
      </c>
      <c r="AN15">
        <v>10</v>
      </c>
      <c r="AO15" t="s">
        <v>30</v>
      </c>
      <c r="AP15" s="34">
        <v>1.0000000000000002E-4</v>
      </c>
      <c r="AQ15">
        <v>1E-4</v>
      </c>
      <c r="AR15">
        <v>10</v>
      </c>
      <c r="AU15" s="7">
        <v>10</v>
      </c>
      <c r="AV15" s="8">
        <v>43051</v>
      </c>
      <c r="AW15" s="8" t="s">
        <v>20</v>
      </c>
      <c r="AX15" s="7">
        <v>18</v>
      </c>
      <c r="AY15" s="7" t="s">
        <v>15</v>
      </c>
      <c r="AZ15" s="7">
        <v>13</v>
      </c>
      <c r="BA15" s="38">
        <f t="shared" si="20"/>
        <v>8.6823459873462649</v>
      </c>
      <c r="BB15" s="38">
        <f t="shared" si="21"/>
        <v>1.0000000000000522E-4</v>
      </c>
      <c r="BC15">
        <f t="shared" si="22"/>
        <v>2.9818473535468235</v>
      </c>
      <c r="BD15" s="12">
        <f t="shared" si="23"/>
        <v>0.99999140304027778</v>
      </c>
      <c r="BE15" s="11">
        <f t="shared" si="11"/>
        <v>4.6474866884573531</v>
      </c>
      <c r="BF15" s="11">
        <f t="shared" si="24"/>
        <v>4.8542419728069266</v>
      </c>
      <c r="BG15" s="60">
        <v>-27</v>
      </c>
      <c r="BJ15">
        <f t="shared" si="25"/>
        <v>31.647486688457352</v>
      </c>
      <c r="BK15">
        <f t="shared" si="26"/>
        <v>31.854241972806925</v>
      </c>
      <c r="BL15" s="4">
        <v>11</v>
      </c>
      <c r="BM15" s="49">
        <v>43058</v>
      </c>
      <c r="BN15" s="4" t="s">
        <v>18</v>
      </c>
      <c r="BO15" s="4">
        <v>4</v>
      </c>
      <c r="BP15" s="4" t="s">
        <v>31</v>
      </c>
      <c r="BQ15" s="4">
        <v>17</v>
      </c>
      <c r="BR15" s="38">
        <f t="shared" si="27"/>
        <v>1.0000000000000053E-4</v>
      </c>
      <c r="BS15" s="38">
        <f t="shared" si="28"/>
        <v>0.45571967237343447</v>
      </c>
      <c r="BT15" s="38">
        <f t="shared" si="29"/>
        <v>2.9818473535468235</v>
      </c>
      <c r="BU15" s="55">
        <f t="shared" si="30"/>
        <v>0.92596014614579347</v>
      </c>
      <c r="BV15" s="56">
        <f t="shared" si="31"/>
        <v>3.9287430614036127</v>
      </c>
      <c r="BW15" s="56">
        <f t="shared" si="32"/>
        <v>4.1354983457531853</v>
      </c>
    </row>
    <row r="16" spans="1:75">
      <c r="A16" s="7">
        <v>11</v>
      </c>
      <c r="B16" s="7">
        <v>1</v>
      </c>
      <c r="C16" s="8">
        <v>42988</v>
      </c>
      <c r="D16" s="8" t="s">
        <v>22</v>
      </c>
      <c r="E16" s="7">
        <v>12</v>
      </c>
      <c r="F16" s="7">
        <v>17</v>
      </c>
      <c r="G16" s="7" t="s">
        <v>23</v>
      </c>
      <c r="H16" s="7">
        <v>29</v>
      </c>
      <c r="I16" s="7">
        <v>9</v>
      </c>
      <c r="J16" s="7">
        <v>8</v>
      </c>
      <c r="K16" s="7">
        <v>26</v>
      </c>
      <c r="N16" t="str">
        <f t="shared" si="0"/>
        <v>Green Bay Packers</v>
      </c>
      <c r="O16" t="str">
        <f t="shared" si="1"/>
        <v>Seattle Seahawks</v>
      </c>
      <c r="P16">
        <f t="shared" si="2"/>
        <v>12</v>
      </c>
      <c r="Q16">
        <f t="shared" si="3"/>
        <v>29</v>
      </c>
      <c r="R16">
        <f t="shared" si="4"/>
        <v>8.2536602310225948</v>
      </c>
      <c r="S16">
        <f t="shared" si="5"/>
        <v>8.0280239956890753</v>
      </c>
      <c r="T16">
        <f t="shared" si="12"/>
        <v>2.9818473535468235</v>
      </c>
      <c r="U16">
        <f t="shared" si="13"/>
        <v>0.96111492869992077</v>
      </c>
      <c r="V16">
        <f t="shared" si="14"/>
        <v>3.8885071300079233E-2</v>
      </c>
      <c r="W16" s="32">
        <f t="shared" si="6"/>
        <v>1</v>
      </c>
      <c r="X16">
        <f t="shared" si="7"/>
        <v>0.96111492869992077</v>
      </c>
      <c r="Y16" s="35">
        <f t="shared" si="15"/>
        <v>148.4131591025766</v>
      </c>
      <c r="Z16">
        <f t="shared" si="16"/>
        <v>-3.9661284342599003E-2</v>
      </c>
      <c r="AA16">
        <f t="shared" si="17"/>
        <v>-5.8862565033506762</v>
      </c>
      <c r="AC16">
        <f t="shared" si="18"/>
        <v>0.96111492869992077</v>
      </c>
      <c r="AD16">
        <f t="shared" si="19"/>
        <v>0.46111492869992077</v>
      </c>
      <c r="AE16">
        <f t="shared" si="8"/>
        <v>8</v>
      </c>
      <c r="AF16">
        <f t="shared" si="9"/>
        <v>4.2700485718213548</v>
      </c>
      <c r="AG16">
        <f t="shared" si="10"/>
        <v>4.4768038561709282</v>
      </c>
      <c r="AI16" s="28" t="s">
        <v>87</v>
      </c>
      <c r="AJ16" s="27"/>
      <c r="AK16" s="27"/>
      <c r="AN16">
        <v>11</v>
      </c>
      <c r="AO16" t="s">
        <v>8</v>
      </c>
      <c r="AP16" s="34">
        <v>10</v>
      </c>
      <c r="AQ16">
        <v>1E-4</v>
      </c>
      <c r="AR16">
        <v>10</v>
      </c>
      <c r="AU16" s="7">
        <v>10</v>
      </c>
      <c r="AV16" s="8">
        <v>43051</v>
      </c>
      <c r="AW16" s="8" t="s">
        <v>16</v>
      </c>
      <c r="AX16" s="7">
        <v>2</v>
      </c>
      <c r="AY16" s="7" t="s">
        <v>26</v>
      </c>
      <c r="AZ16" s="7">
        <v>9</v>
      </c>
      <c r="BA16" s="38">
        <f t="shared" si="20"/>
        <v>8.3730330217084852</v>
      </c>
      <c r="BB16" s="38">
        <f t="shared" si="21"/>
        <v>1.8830367823683505</v>
      </c>
      <c r="BC16">
        <f t="shared" si="22"/>
        <v>2.9818473535468235</v>
      </c>
      <c r="BD16" s="12">
        <f t="shared" si="23"/>
        <v>0.99992301658733584</v>
      </c>
      <c r="BE16" s="11">
        <f t="shared" si="11"/>
        <v>4.6468227482611342</v>
      </c>
      <c r="BF16" s="11">
        <f t="shared" si="24"/>
        <v>4.8535780326107076</v>
      </c>
      <c r="BG16" s="60">
        <v>-25</v>
      </c>
      <c r="BJ16">
        <f t="shared" si="25"/>
        <v>29.646822748261133</v>
      </c>
      <c r="BK16">
        <f t="shared" si="26"/>
        <v>29.853578032610706</v>
      </c>
      <c r="BL16" s="4">
        <v>11</v>
      </c>
      <c r="BM16" s="49">
        <v>43058</v>
      </c>
      <c r="BN16" s="4" t="s">
        <v>3</v>
      </c>
      <c r="BO16" s="4">
        <v>21</v>
      </c>
      <c r="BP16" s="4" t="s">
        <v>6</v>
      </c>
      <c r="BQ16" s="4">
        <v>25</v>
      </c>
      <c r="BR16" s="38">
        <f t="shared" si="27"/>
        <v>10</v>
      </c>
      <c r="BS16" s="38">
        <f t="shared" si="28"/>
        <v>6.7918754849090526</v>
      </c>
      <c r="BT16" s="38">
        <f t="shared" si="29"/>
        <v>2.9818473535468235</v>
      </c>
      <c r="BU16" s="55">
        <f t="shared" si="30"/>
        <v>0.99795430901157611</v>
      </c>
      <c r="BV16" s="56">
        <f t="shared" si="31"/>
        <v>4.6277092537323776</v>
      </c>
      <c r="BW16" s="56">
        <f t="shared" si="32"/>
        <v>4.8344645380819511</v>
      </c>
    </row>
    <row r="17" spans="1:75">
      <c r="A17" s="7">
        <v>12</v>
      </c>
      <c r="B17" s="7">
        <v>1</v>
      </c>
      <c r="C17" s="8">
        <v>42988</v>
      </c>
      <c r="D17" s="8" t="s">
        <v>25</v>
      </c>
      <c r="E17" s="7">
        <v>28</v>
      </c>
      <c r="F17" s="7">
        <v>3</v>
      </c>
      <c r="G17" s="7" t="s">
        <v>24</v>
      </c>
      <c r="H17" s="7">
        <v>5</v>
      </c>
      <c r="I17" s="7">
        <v>23</v>
      </c>
      <c r="J17" s="7">
        <v>-20</v>
      </c>
      <c r="K17" s="7">
        <v>26</v>
      </c>
      <c r="N17" t="str">
        <f t="shared" si="0"/>
        <v>Carolina Panthers</v>
      </c>
      <c r="O17" t="str">
        <f t="shared" si="1"/>
        <v>San Francisco 49ers</v>
      </c>
      <c r="P17">
        <f t="shared" si="2"/>
        <v>5</v>
      </c>
      <c r="Q17">
        <f t="shared" si="3"/>
        <v>28</v>
      </c>
      <c r="R17">
        <f t="shared" si="4"/>
        <v>1.0000008143326142E-4</v>
      </c>
      <c r="S17">
        <f t="shared" si="5"/>
        <v>10</v>
      </c>
      <c r="T17">
        <f t="shared" si="12"/>
        <v>2.9818473535468235</v>
      </c>
      <c r="U17">
        <f t="shared" si="13"/>
        <v>8.9476645902834275E-4</v>
      </c>
      <c r="V17">
        <f t="shared" si="14"/>
        <v>0.99910523354097169</v>
      </c>
      <c r="W17" s="32">
        <f t="shared" si="6"/>
        <v>1</v>
      </c>
      <c r="X17">
        <f t="shared" si="7"/>
        <v>0.99910523354097169</v>
      </c>
      <c r="Y17" s="35">
        <f t="shared" si="15"/>
        <v>148.4131591025766</v>
      </c>
      <c r="Z17">
        <f t="shared" si="16"/>
        <v>-8.9516700148220031E-4</v>
      </c>
      <c r="AA17">
        <f t="shared" si="17"/>
        <v>-0.13285456261435422</v>
      </c>
      <c r="AC17">
        <f t="shared" si="18"/>
        <v>8.9476645902834275E-4</v>
      </c>
      <c r="AD17">
        <f t="shared" si="19"/>
        <v>-0.49910523354097164</v>
      </c>
      <c r="AE17">
        <f t="shared" si="8"/>
        <v>-20</v>
      </c>
      <c r="AF17">
        <f t="shared" si="9"/>
        <v>-5.0523937468713305</v>
      </c>
      <c r="AG17">
        <f t="shared" si="10"/>
        <v>-4.845638462521757</v>
      </c>
      <c r="AJ17" s="25" t="s">
        <v>71</v>
      </c>
      <c r="AK17" s="25" t="s">
        <v>70</v>
      </c>
      <c r="AN17">
        <v>12</v>
      </c>
      <c r="AO17" t="s">
        <v>22</v>
      </c>
      <c r="AP17" s="34">
        <v>8.2536602310225948</v>
      </c>
      <c r="AQ17">
        <v>1E-4</v>
      </c>
      <c r="AR17">
        <v>10</v>
      </c>
      <c r="AU17" s="7">
        <v>10</v>
      </c>
      <c r="AV17" s="8">
        <v>43051</v>
      </c>
      <c r="AW17" s="8" t="s">
        <v>25</v>
      </c>
      <c r="AX17" s="7">
        <v>28</v>
      </c>
      <c r="AY17" s="7" t="s">
        <v>27</v>
      </c>
      <c r="AZ17" s="7">
        <v>23</v>
      </c>
      <c r="BA17" s="38">
        <f t="shared" si="20"/>
        <v>1.0000008143326142E-4</v>
      </c>
      <c r="BB17" s="38">
        <f t="shared" si="21"/>
        <v>1E-4</v>
      </c>
      <c r="BC17">
        <f t="shared" si="22"/>
        <v>2.9818473535468235</v>
      </c>
      <c r="BD17" s="12">
        <f t="shared" si="23"/>
        <v>0.95174728071257109</v>
      </c>
      <c r="BE17" s="11">
        <f t="shared" si="11"/>
        <v>4.1791013479887686</v>
      </c>
      <c r="BF17" s="11">
        <f t="shared" si="24"/>
        <v>4.3858566323383421</v>
      </c>
      <c r="BG17" s="60">
        <v>-29</v>
      </c>
      <c r="BJ17">
        <f t="shared" si="25"/>
        <v>33.17910134798877</v>
      </c>
      <c r="BK17">
        <f t="shared" si="26"/>
        <v>33.385856632338346</v>
      </c>
      <c r="BL17" s="4">
        <v>11</v>
      </c>
      <c r="BM17" s="49">
        <v>43058</v>
      </c>
      <c r="BN17" s="4" t="s">
        <v>13</v>
      </c>
      <c r="BO17" s="4">
        <v>7</v>
      </c>
      <c r="BP17" s="4" t="s">
        <v>30</v>
      </c>
      <c r="BQ17" s="4">
        <v>10</v>
      </c>
      <c r="BR17" s="38">
        <f t="shared" si="27"/>
        <v>0.16387419063209965</v>
      </c>
      <c r="BS17" s="38">
        <f t="shared" si="28"/>
        <v>1.0000000000000002E-4</v>
      </c>
      <c r="BT17" s="38">
        <f t="shared" si="29"/>
        <v>2.9818473535468235</v>
      </c>
      <c r="BU17" s="55">
        <f t="shared" si="30"/>
        <v>0.95873585137156148</v>
      </c>
      <c r="BV17" s="56">
        <f t="shared" si="31"/>
        <v>4.2469509406347958</v>
      </c>
      <c r="BW17" s="56">
        <f t="shared" si="32"/>
        <v>4.4537062249843684</v>
      </c>
    </row>
    <row r="18" spans="1:75">
      <c r="A18" s="7">
        <v>13</v>
      </c>
      <c r="B18" s="7">
        <v>1</v>
      </c>
      <c r="C18" s="8">
        <v>42988</v>
      </c>
      <c r="D18" s="8" t="s">
        <v>26</v>
      </c>
      <c r="E18" s="7">
        <v>9</v>
      </c>
      <c r="F18" s="7">
        <v>19</v>
      </c>
      <c r="G18" s="7" t="s">
        <v>27</v>
      </c>
      <c r="H18" s="7">
        <v>23</v>
      </c>
      <c r="I18" s="7">
        <v>3</v>
      </c>
      <c r="J18" s="7">
        <v>16</v>
      </c>
      <c r="K18" s="7">
        <v>22</v>
      </c>
      <c r="N18" t="str">
        <f t="shared" si="0"/>
        <v>Dallas Cowboys</v>
      </c>
      <c r="O18" t="str">
        <f t="shared" si="1"/>
        <v>New York Giants</v>
      </c>
      <c r="P18">
        <f t="shared" si="2"/>
        <v>9</v>
      </c>
      <c r="Q18">
        <f t="shared" si="3"/>
        <v>23</v>
      </c>
      <c r="R18">
        <f t="shared" si="4"/>
        <v>1.8830367823683505</v>
      </c>
      <c r="S18">
        <f t="shared" si="5"/>
        <v>1E-4</v>
      </c>
      <c r="T18">
        <f t="shared" si="12"/>
        <v>2.9818473535468235</v>
      </c>
      <c r="U18">
        <f t="shared" si="13"/>
        <v>0.99234554947326703</v>
      </c>
      <c r="V18">
        <f t="shared" si="14"/>
        <v>7.6544505267329699E-3</v>
      </c>
      <c r="W18" s="32">
        <f t="shared" si="6"/>
        <v>1</v>
      </c>
      <c r="X18">
        <f t="shared" si="7"/>
        <v>0.99234554947326703</v>
      </c>
      <c r="Y18" s="35">
        <f t="shared" si="15"/>
        <v>148.4131591025766</v>
      </c>
      <c r="Z18">
        <f t="shared" si="16"/>
        <v>-7.6838961896526304E-3</v>
      </c>
      <c r="AA18">
        <f t="shared" si="17"/>
        <v>-1.140391307722598</v>
      </c>
      <c r="AC18">
        <f t="shared" si="18"/>
        <v>0.99234554947326703</v>
      </c>
      <c r="AD18">
        <f t="shared" si="19"/>
        <v>0.49234554947326703</v>
      </c>
      <c r="AE18">
        <f t="shared" si="8"/>
        <v>16</v>
      </c>
      <c r="AF18">
        <f t="shared" si="9"/>
        <v>4.5732557655310062</v>
      </c>
      <c r="AG18">
        <f t="shared" si="10"/>
        <v>4.7800110498805788</v>
      </c>
      <c r="AI18" t="s">
        <v>69</v>
      </c>
      <c r="AJ18">
        <f t="array" ref="AJ18:AK22">LINEST($AE$6:$AE$137,$AD$6:$AD$137,TRUE,TRUE)</f>
        <v>9.7086508753749179</v>
      </c>
      <c r="AK18">
        <v>-0.20675528434957546</v>
      </c>
      <c r="AN18">
        <v>13</v>
      </c>
      <c r="AO18" t="s">
        <v>15</v>
      </c>
      <c r="AP18" s="34">
        <v>1.0000000000000522E-4</v>
      </c>
      <c r="AQ18">
        <v>1E-4</v>
      </c>
      <c r="AR18">
        <v>10</v>
      </c>
      <c r="AU18" s="7">
        <v>10</v>
      </c>
      <c r="AV18" s="8">
        <v>43051</v>
      </c>
      <c r="AW18" s="8" t="s">
        <v>30</v>
      </c>
      <c r="AX18" s="7">
        <v>10</v>
      </c>
      <c r="AY18" s="7" t="s">
        <v>3</v>
      </c>
      <c r="AZ18" s="7">
        <v>21</v>
      </c>
      <c r="BA18" s="38">
        <f t="shared" si="20"/>
        <v>1.0000000000000002E-4</v>
      </c>
      <c r="BB18" s="38">
        <f t="shared" si="21"/>
        <v>10</v>
      </c>
      <c r="BC18">
        <f t="shared" si="22"/>
        <v>2.9818473535468235</v>
      </c>
      <c r="BD18" s="12">
        <f t="shared" si="23"/>
        <v>8.9476645895554389E-4</v>
      </c>
      <c r="BE18" s="11">
        <f t="shared" si="11"/>
        <v>-5.0523937468720375</v>
      </c>
      <c r="BF18" s="11">
        <f t="shared" si="24"/>
        <v>-4.845638462522464</v>
      </c>
      <c r="BG18" s="60">
        <v>-36</v>
      </c>
      <c r="BJ18">
        <f t="shared" si="25"/>
        <v>30.947606253127962</v>
      </c>
      <c r="BK18">
        <f t="shared" si="26"/>
        <v>31.154361537477534</v>
      </c>
      <c r="BL18" s="4">
        <v>11</v>
      </c>
      <c r="BM18" s="49">
        <v>43058</v>
      </c>
      <c r="BN18" s="4" t="s">
        <v>4</v>
      </c>
      <c r="BO18" s="4">
        <v>26</v>
      </c>
      <c r="BP18" s="4" t="s">
        <v>26</v>
      </c>
      <c r="BQ18" s="4">
        <v>9</v>
      </c>
      <c r="BR18" s="38">
        <f t="shared" si="27"/>
        <v>5.3015430099154557</v>
      </c>
      <c r="BS18" s="38">
        <f t="shared" si="28"/>
        <v>1.8830367823683505</v>
      </c>
      <c r="BT18" s="38">
        <f t="shared" si="29"/>
        <v>2.9818473535468235</v>
      </c>
      <c r="BU18" s="55">
        <f t="shared" si="30"/>
        <v>0.9983417843644411</v>
      </c>
      <c r="BV18" s="56">
        <f t="shared" si="31"/>
        <v>4.6314711166561553</v>
      </c>
      <c r="BW18" s="56">
        <f t="shared" si="32"/>
        <v>4.8382264010057296</v>
      </c>
    </row>
    <row r="19" spans="1:75">
      <c r="A19" s="7">
        <v>14</v>
      </c>
      <c r="B19" s="7">
        <v>1</v>
      </c>
      <c r="C19" s="8">
        <v>42989</v>
      </c>
      <c r="D19" s="8" t="s">
        <v>28</v>
      </c>
      <c r="E19" s="7">
        <v>20</v>
      </c>
      <c r="F19" s="7">
        <v>29</v>
      </c>
      <c r="G19" s="7" t="s">
        <v>29</v>
      </c>
      <c r="H19" s="7">
        <v>22</v>
      </c>
      <c r="I19" s="7">
        <v>19</v>
      </c>
      <c r="J19" s="7">
        <v>10</v>
      </c>
      <c r="K19" s="7">
        <v>48</v>
      </c>
      <c r="N19" t="str">
        <f t="shared" si="0"/>
        <v>Minnesota Vikings</v>
      </c>
      <c r="O19" t="str">
        <f t="shared" si="1"/>
        <v>New Orleans Saints</v>
      </c>
      <c r="P19">
        <f t="shared" si="2"/>
        <v>20</v>
      </c>
      <c r="Q19">
        <f t="shared" si="3"/>
        <v>22</v>
      </c>
      <c r="R19">
        <f t="shared" si="4"/>
        <v>10</v>
      </c>
      <c r="S19">
        <f t="shared" si="5"/>
        <v>10</v>
      </c>
      <c r="T19">
        <f t="shared" si="12"/>
        <v>2.9818473535468235</v>
      </c>
      <c r="U19">
        <f t="shared" si="13"/>
        <v>0.95174728070883119</v>
      </c>
      <c r="V19">
        <f t="shared" si="14"/>
        <v>4.8252719291168811E-2</v>
      </c>
      <c r="W19" s="32">
        <f t="shared" si="6"/>
        <v>1</v>
      </c>
      <c r="X19">
        <f t="shared" si="7"/>
        <v>0.95174728070883119</v>
      </c>
      <c r="Y19" s="35">
        <f t="shared" si="15"/>
        <v>148.4131591025766</v>
      </c>
      <c r="Z19">
        <f t="shared" si="16"/>
        <v>-4.9455740872200164E-2</v>
      </c>
      <c r="AA19">
        <f t="shared" si="17"/>
        <v>-7.3398827386016432</v>
      </c>
      <c r="AC19">
        <f t="shared" si="18"/>
        <v>0.95174728070883119</v>
      </c>
      <c r="AD19">
        <f t="shared" si="19"/>
        <v>0.45174728070883119</v>
      </c>
      <c r="AE19">
        <f t="shared" si="8"/>
        <v>10</v>
      </c>
      <c r="AF19">
        <f t="shared" si="9"/>
        <v>4.1791013479524599</v>
      </c>
      <c r="AG19">
        <f t="shared" si="10"/>
        <v>4.3858566323020325</v>
      </c>
      <c r="AI19" t="s">
        <v>74</v>
      </c>
      <c r="AJ19">
        <v>3.0500485947156331</v>
      </c>
      <c r="AK19">
        <v>1.4083277680680222</v>
      </c>
      <c r="AN19">
        <v>14</v>
      </c>
      <c r="AO19" t="s">
        <v>21</v>
      </c>
      <c r="AP19" s="34">
        <v>1.7697226768757417</v>
      </c>
      <c r="AQ19">
        <v>1E-4</v>
      </c>
      <c r="AR19">
        <v>10</v>
      </c>
      <c r="AU19" s="7">
        <v>10</v>
      </c>
      <c r="AV19" s="8">
        <v>43052</v>
      </c>
      <c r="AW19" s="8" t="s">
        <v>24</v>
      </c>
      <c r="AX19" s="7">
        <v>5</v>
      </c>
      <c r="AY19" s="7" t="s">
        <v>33</v>
      </c>
      <c r="AZ19" s="7">
        <v>19</v>
      </c>
      <c r="BA19" s="38">
        <f t="shared" si="20"/>
        <v>10</v>
      </c>
      <c r="BB19" s="38">
        <f t="shared" si="21"/>
        <v>9.9999999999998175E-5</v>
      </c>
      <c r="BC19">
        <f t="shared" si="22"/>
        <v>2.9818473535468235</v>
      </c>
      <c r="BD19" s="12">
        <f t="shared" si="23"/>
        <v>0.99999769804007255</v>
      </c>
      <c r="BE19" s="11">
        <f t="shared" si="11"/>
        <v>4.6475478044126204</v>
      </c>
      <c r="BF19" s="11">
        <f t="shared" si="24"/>
        <v>4.8543030887621939</v>
      </c>
      <c r="BG19" s="60">
        <v>-47</v>
      </c>
      <c r="BJ19">
        <f t="shared" si="25"/>
        <v>51.647547804412618</v>
      </c>
      <c r="BK19">
        <f t="shared" si="26"/>
        <v>51.854303088762194</v>
      </c>
      <c r="BL19" s="4">
        <v>11</v>
      </c>
      <c r="BM19" s="49">
        <v>43059</v>
      </c>
      <c r="BN19" s="4" t="s">
        <v>16</v>
      </c>
      <c r="BO19" s="4">
        <v>2</v>
      </c>
      <c r="BP19" s="4" t="s">
        <v>23</v>
      </c>
      <c r="BQ19" s="4">
        <v>29</v>
      </c>
      <c r="BR19" s="38">
        <f t="shared" si="27"/>
        <v>8.3730330217084852</v>
      </c>
      <c r="BS19" s="38">
        <f t="shared" si="28"/>
        <v>8.0280239956890753</v>
      </c>
      <c r="BT19" s="38">
        <f t="shared" si="29"/>
        <v>2.9818473535468235</v>
      </c>
      <c r="BU19" s="55">
        <f t="shared" si="30"/>
        <v>0.96533873835000161</v>
      </c>
      <c r="BV19" s="56">
        <f t="shared" si="31"/>
        <v>4.3110560650780299</v>
      </c>
      <c r="BW19" s="56">
        <f t="shared" si="32"/>
        <v>4.5178113494276033</v>
      </c>
    </row>
    <row r="20" spans="1:75">
      <c r="A20" s="7">
        <v>15</v>
      </c>
      <c r="B20" s="7">
        <v>1</v>
      </c>
      <c r="C20" s="8">
        <v>42989</v>
      </c>
      <c r="D20" s="8" t="s">
        <v>30</v>
      </c>
      <c r="E20" s="7">
        <v>10</v>
      </c>
      <c r="F20" s="7">
        <v>24</v>
      </c>
      <c r="G20" s="7" t="s">
        <v>31</v>
      </c>
      <c r="H20" s="7">
        <v>17</v>
      </c>
      <c r="I20" s="7">
        <v>21</v>
      </c>
      <c r="J20" s="7">
        <v>3</v>
      </c>
      <c r="K20" s="7">
        <v>45</v>
      </c>
      <c r="N20" t="str">
        <f t="shared" si="0"/>
        <v>Denver Broncos</v>
      </c>
      <c r="O20" t="str">
        <f t="shared" si="1"/>
        <v>Los Angeles Chargers</v>
      </c>
      <c r="P20">
        <f t="shared" si="2"/>
        <v>10</v>
      </c>
      <c r="Q20">
        <f t="shared" si="3"/>
        <v>17</v>
      </c>
      <c r="R20">
        <f t="shared" si="4"/>
        <v>1.0000000000000002E-4</v>
      </c>
      <c r="S20">
        <f t="shared" si="5"/>
        <v>0.45571967237343447</v>
      </c>
      <c r="T20">
        <f t="shared" si="12"/>
        <v>2.9818473535468235</v>
      </c>
      <c r="U20">
        <f t="shared" si="13"/>
        <v>0.92596014614579347</v>
      </c>
      <c r="V20">
        <f t="shared" si="14"/>
        <v>7.4039853854206528E-2</v>
      </c>
      <c r="W20" s="32">
        <f t="shared" si="6"/>
        <v>1</v>
      </c>
      <c r="X20">
        <f t="shared" si="7"/>
        <v>0.92596014614579347</v>
      </c>
      <c r="Y20" s="35">
        <f t="shared" si="15"/>
        <v>148.4131591025766</v>
      </c>
      <c r="Z20">
        <f t="shared" si="16"/>
        <v>-7.692408398159542E-2</v>
      </c>
      <c r="AA20">
        <f t="shared" si="17"/>
        <v>-11.416546314780485</v>
      </c>
      <c r="AC20">
        <f t="shared" si="18"/>
        <v>0.92596014614579347</v>
      </c>
      <c r="AD20">
        <f t="shared" si="19"/>
        <v>0.42596014614579347</v>
      </c>
      <c r="AE20">
        <f t="shared" si="8"/>
        <v>3</v>
      </c>
      <c r="AF20">
        <f t="shared" si="9"/>
        <v>3.9287430614036127</v>
      </c>
      <c r="AG20">
        <f t="shared" si="10"/>
        <v>4.1354983457531853</v>
      </c>
      <c r="AI20" s="13" t="s">
        <v>75</v>
      </c>
      <c r="AJ20">
        <v>7.2304657695400953E-2</v>
      </c>
      <c r="AK20">
        <v>14.250121718391052</v>
      </c>
      <c r="AN20">
        <v>15</v>
      </c>
      <c r="AO20" t="s">
        <v>14</v>
      </c>
      <c r="AP20" s="34">
        <v>8.209887407472328</v>
      </c>
      <c r="AQ20">
        <v>1E-4</v>
      </c>
      <c r="AR20">
        <v>10</v>
      </c>
    </row>
    <row r="21" spans="1:75">
      <c r="A21" s="7">
        <v>16</v>
      </c>
      <c r="B21" s="7">
        <v>2</v>
      </c>
      <c r="C21" s="8">
        <v>42992</v>
      </c>
      <c r="D21" s="8" t="s">
        <v>13</v>
      </c>
      <c r="E21" s="7">
        <v>7</v>
      </c>
      <c r="F21" s="7">
        <v>9</v>
      </c>
      <c r="G21" s="7" t="s">
        <v>15</v>
      </c>
      <c r="H21" s="7">
        <v>13</v>
      </c>
      <c r="I21" s="7">
        <v>13</v>
      </c>
      <c r="J21" s="7">
        <v>-4</v>
      </c>
      <c r="K21" s="7">
        <v>22</v>
      </c>
      <c r="N21" t="str">
        <f t="shared" si="0"/>
        <v>Houston Texans</v>
      </c>
      <c r="O21" t="str">
        <f t="shared" si="1"/>
        <v>Cincinnati Bengals</v>
      </c>
      <c r="P21">
        <f t="shared" si="2"/>
        <v>13</v>
      </c>
      <c r="Q21">
        <f t="shared" si="3"/>
        <v>7</v>
      </c>
      <c r="R21">
        <f t="shared" si="4"/>
        <v>0.16387419063209965</v>
      </c>
      <c r="S21">
        <f t="shared" si="5"/>
        <v>1.0000000000000522E-4</v>
      </c>
      <c r="T21">
        <f t="shared" si="12"/>
        <v>2.9818473535468235</v>
      </c>
      <c r="U21">
        <f t="shared" si="13"/>
        <v>0.95873585137156148</v>
      </c>
      <c r="V21">
        <f t="shared" si="14"/>
        <v>4.1264148628438524E-2</v>
      </c>
      <c r="W21" s="32">
        <f t="shared" si="6"/>
        <v>2</v>
      </c>
      <c r="X21">
        <f t="shared" si="7"/>
        <v>4.1264148628438524E-2</v>
      </c>
      <c r="Y21" s="35">
        <f t="shared" si="15"/>
        <v>22026.465794806718</v>
      </c>
      <c r="Z21">
        <f t="shared" si="16"/>
        <v>-3.1877612279584335</v>
      </c>
      <c r="AA21">
        <f t="shared" si="17"/>
        <v>-70215.113649637497</v>
      </c>
      <c r="AC21">
        <f t="shared" si="18"/>
        <v>0.95873585137156148</v>
      </c>
      <c r="AD21">
        <f t="shared" si="19"/>
        <v>0.45873585137156148</v>
      </c>
      <c r="AE21">
        <f t="shared" si="8"/>
        <v>-4</v>
      </c>
      <c r="AF21">
        <f t="shared" si="9"/>
        <v>4.2469509406347958</v>
      </c>
      <c r="AG21">
        <f t="shared" si="10"/>
        <v>4.4537062249843684</v>
      </c>
      <c r="AI21" t="s">
        <v>76</v>
      </c>
      <c r="AJ21">
        <v>10.132211591201308</v>
      </c>
      <c r="AK21">
        <v>130</v>
      </c>
      <c r="AN21">
        <v>16</v>
      </c>
      <c r="AO21" t="s">
        <v>2</v>
      </c>
      <c r="AP21" s="34">
        <v>1.0000000000000693E-4</v>
      </c>
      <c r="AQ21">
        <v>1E-4</v>
      </c>
      <c r="AR21">
        <v>10</v>
      </c>
      <c r="BJ21">
        <f>ABS(BG6-BE6)^2</f>
        <v>16.007924774314194</v>
      </c>
      <c r="BK21">
        <f>(BG6-BF6)^2</f>
        <v>17.705124368250193</v>
      </c>
    </row>
    <row r="22" spans="1:75">
      <c r="A22" s="7">
        <v>17</v>
      </c>
      <c r="B22" s="7">
        <v>2</v>
      </c>
      <c r="C22" s="8">
        <v>42995</v>
      </c>
      <c r="D22" s="8" t="s">
        <v>14</v>
      </c>
      <c r="E22" s="7">
        <v>15</v>
      </c>
      <c r="F22" s="7">
        <v>16</v>
      </c>
      <c r="G22" s="7" t="s">
        <v>7</v>
      </c>
      <c r="H22" s="7">
        <v>31</v>
      </c>
      <c r="I22" s="7">
        <v>37</v>
      </c>
      <c r="J22" s="7">
        <v>-21</v>
      </c>
      <c r="K22" s="7">
        <v>53</v>
      </c>
      <c r="N22" t="str">
        <f t="shared" si="0"/>
        <v>Tennessee Titans</v>
      </c>
      <c r="O22" t="str">
        <f t="shared" si="1"/>
        <v>Jacksonville Jaguars</v>
      </c>
      <c r="P22">
        <f t="shared" si="2"/>
        <v>31</v>
      </c>
      <c r="Q22">
        <f t="shared" si="3"/>
        <v>15</v>
      </c>
      <c r="R22">
        <f t="shared" si="4"/>
        <v>8.209887407472328</v>
      </c>
      <c r="S22">
        <f t="shared" si="5"/>
        <v>7.8092438549398029</v>
      </c>
      <c r="T22">
        <f t="shared" si="12"/>
        <v>2.9818473535468235</v>
      </c>
      <c r="U22">
        <f t="shared" si="13"/>
        <v>0.96715282903644029</v>
      </c>
      <c r="V22">
        <f t="shared" si="14"/>
        <v>3.2847170963559713E-2</v>
      </c>
      <c r="W22" s="32">
        <f t="shared" si="6"/>
        <v>2</v>
      </c>
      <c r="X22">
        <f t="shared" si="7"/>
        <v>3.2847170963559713E-2</v>
      </c>
      <c r="Y22" s="35">
        <f t="shared" si="15"/>
        <v>22026.465794806718</v>
      </c>
      <c r="Z22">
        <f t="shared" si="16"/>
        <v>-3.4158896575907978</v>
      </c>
      <c r="AA22">
        <f t="shared" si="17"/>
        <v>-75239.97670175774</v>
      </c>
      <c r="AC22">
        <f t="shared" si="18"/>
        <v>0.96715282903644029</v>
      </c>
      <c r="AD22">
        <f t="shared" si="19"/>
        <v>0.46715282903644029</v>
      </c>
      <c r="AE22">
        <f t="shared" si="8"/>
        <v>-21</v>
      </c>
      <c r="AF22">
        <f t="shared" si="9"/>
        <v>4.3286684382089318</v>
      </c>
      <c r="AG22">
        <f t="shared" si="10"/>
        <v>4.5354237225585052</v>
      </c>
      <c r="AI22" t="s">
        <v>83</v>
      </c>
      <c r="AJ22">
        <v>2057.5073647684694</v>
      </c>
      <c r="AK22">
        <v>26398.575968564845</v>
      </c>
      <c r="AN22">
        <v>17</v>
      </c>
      <c r="AO22" t="s">
        <v>31</v>
      </c>
      <c r="AP22" s="34">
        <v>0.45571967237343447</v>
      </c>
      <c r="AQ22">
        <v>1E-4</v>
      </c>
      <c r="AR22">
        <v>10</v>
      </c>
      <c r="BJ22">
        <f t="shared" ref="BJ22:BJ34" si="33">ABS(BG7-BE7)^2</f>
        <v>896.85912029238898</v>
      </c>
      <c r="BK22">
        <f t="shared" ref="BK22:BK34" si="34">(BG7-BF7)^2</f>
        <v>909.2855197329045</v>
      </c>
    </row>
    <row r="23" spans="1:75">
      <c r="A23" s="7">
        <v>18</v>
      </c>
      <c r="B23" s="7">
        <v>2</v>
      </c>
      <c r="C23" s="8">
        <v>42995</v>
      </c>
      <c r="D23" s="8" t="s">
        <v>32</v>
      </c>
      <c r="E23" s="7">
        <v>30</v>
      </c>
      <c r="F23" s="7">
        <v>29</v>
      </c>
      <c r="G23" s="7" t="s">
        <v>17</v>
      </c>
      <c r="H23" s="7">
        <v>6</v>
      </c>
      <c r="I23" s="7">
        <v>7</v>
      </c>
      <c r="J23" s="7">
        <v>22</v>
      </c>
      <c r="K23" s="7">
        <v>36</v>
      </c>
      <c r="N23" t="str">
        <f t="shared" si="0"/>
        <v>Tampa Bay Buccaneers</v>
      </c>
      <c r="O23" t="str">
        <f t="shared" si="1"/>
        <v>Chicago Bears</v>
      </c>
      <c r="P23">
        <f t="shared" si="2"/>
        <v>30</v>
      </c>
      <c r="Q23">
        <f t="shared" si="3"/>
        <v>6</v>
      </c>
      <c r="R23">
        <f t="shared" si="4"/>
        <v>6.9462829010357625</v>
      </c>
      <c r="S23">
        <f t="shared" si="5"/>
        <v>9.9999999999661368E-5</v>
      </c>
      <c r="T23">
        <f t="shared" si="12"/>
        <v>2.9818473535468235</v>
      </c>
      <c r="U23">
        <f t="shared" si="13"/>
        <v>0.99995121457907099</v>
      </c>
      <c r="V23">
        <f t="shared" si="14"/>
        <v>4.8785420929009504E-5</v>
      </c>
      <c r="W23" s="32">
        <f t="shared" si="6"/>
        <v>2</v>
      </c>
      <c r="X23">
        <f t="shared" si="7"/>
        <v>0.99995121457907099</v>
      </c>
      <c r="Y23" s="35">
        <f t="shared" si="15"/>
        <v>22026.465794806718</v>
      </c>
      <c r="Z23">
        <f t="shared" si="16"/>
        <v>-4.8786610976361914E-5</v>
      </c>
      <c r="AA23">
        <f t="shared" si="17"/>
        <v>-1.0745966179153776</v>
      </c>
      <c r="AC23">
        <f t="shared" si="18"/>
        <v>0.99995121457907099</v>
      </c>
      <c r="AD23">
        <f t="shared" si="19"/>
        <v>0.49995121457907099</v>
      </c>
      <c r="AE23">
        <f t="shared" si="8"/>
        <v>22</v>
      </c>
      <c r="AF23">
        <f t="shared" si="9"/>
        <v>4.6470965127182771</v>
      </c>
      <c r="AG23">
        <f t="shared" si="10"/>
        <v>4.8538517970678514</v>
      </c>
      <c r="AN23">
        <v>18</v>
      </c>
      <c r="AO23" t="s">
        <v>20</v>
      </c>
      <c r="AP23" s="34">
        <v>8.6823459873462649</v>
      </c>
      <c r="AQ23">
        <v>1E-4</v>
      </c>
      <c r="AR23">
        <v>10</v>
      </c>
      <c r="BJ23">
        <f t="shared" si="33"/>
        <v>1734.5004920481656</v>
      </c>
      <c r="BK23">
        <f t="shared" si="34"/>
        <v>1751.7648528743864</v>
      </c>
    </row>
    <row r="24" spans="1:75">
      <c r="A24" s="7">
        <v>19</v>
      </c>
      <c r="B24" s="7">
        <v>2</v>
      </c>
      <c r="C24" s="8">
        <v>42995</v>
      </c>
      <c r="D24" s="8" t="s">
        <v>10</v>
      </c>
      <c r="E24" s="7">
        <v>27</v>
      </c>
      <c r="F24" s="7">
        <v>26</v>
      </c>
      <c r="G24" s="7" t="s">
        <v>28</v>
      </c>
      <c r="H24" s="7">
        <v>20</v>
      </c>
      <c r="I24" s="7">
        <v>9</v>
      </c>
      <c r="J24" s="7">
        <v>17</v>
      </c>
      <c r="K24" s="7">
        <v>35</v>
      </c>
      <c r="N24" t="str">
        <f t="shared" si="0"/>
        <v>Pittsburgh Steelers</v>
      </c>
      <c r="O24" t="str">
        <f t="shared" si="1"/>
        <v>Minnesota Vikings</v>
      </c>
      <c r="P24">
        <f t="shared" si="2"/>
        <v>27</v>
      </c>
      <c r="Q24">
        <f t="shared" si="3"/>
        <v>20</v>
      </c>
      <c r="R24">
        <f t="shared" si="4"/>
        <v>10</v>
      </c>
      <c r="S24">
        <f t="shared" si="5"/>
        <v>10</v>
      </c>
      <c r="T24">
        <f t="shared" si="12"/>
        <v>2.9818473535468235</v>
      </c>
      <c r="U24">
        <f t="shared" si="13"/>
        <v>0.95174728070883119</v>
      </c>
      <c r="V24">
        <f t="shared" si="14"/>
        <v>4.8252719291168811E-2</v>
      </c>
      <c r="W24" s="32">
        <f t="shared" si="6"/>
        <v>2</v>
      </c>
      <c r="X24">
        <f t="shared" si="7"/>
        <v>0.95174728070883119</v>
      </c>
      <c r="Y24" s="35">
        <f t="shared" si="15"/>
        <v>22026.465794806718</v>
      </c>
      <c r="Z24">
        <f t="shared" si="16"/>
        <v>-4.9455740872200164E-2</v>
      </c>
      <c r="AA24">
        <f t="shared" si="17"/>
        <v>-1089.3351846783414</v>
      </c>
      <c r="AC24">
        <f t="shared" si="18"/>
        <v>0.95174728070883119</v>
      </c>
      <c r="AD24">
        <f t="shared" si="19"/>
        <v>0.45174728070883119</v>
      </c>
      <c r="AE24">
        <f t="shared" si="8"/>
        <v>17</v>
      </c>
      <c r="AF24">
        <f t="shared" si="9"/>
        <v>4.1791013479524599</v>
      </c>
      <c r="AG24">
        <f t="shared" si="10"/>
        <v>4.3858566323020325</v>
      </c>
      <c r="AN24">
        <v>19</v>
      </c>
      <c r="AO24" t="s">
        <v>33</v>
      </c>
      <c r="AP24" s="34">
        <v>9.9999999999998175E-5</v>
      </c>
      <c r="AQ24">
        <v>1E-4</v>
      </c>
      <c r="AR24">
        <v>10</v>
      </c>
      <c r="BJ24">
        <f t="shared" si="33"/>
        <v>1849.7381342912227</v>
      </c>
      <c r="BK24">
        <f t="shared" si="34"/>
        <v>1867.5653852821301</v>
      </c>
    </row>
    <row r="25" spans="1:75">
      <c r="A25" s="7">
        <v>20</v>
      </c>
      <c r="B25" s="7">
        <v>2</v>
      </c>
      <c r="C25" s="8">
        <v>42995</v>
      </c>
      <c r="D25" s="8" t="s">
        <v>12</v>
      </c>
      <c r="E25" s="7">
        <v>3</v>
      </c>
      <c r="F25" s="7">
        <v>24</v>
      </c>
      <c r="G25" s="7" t="s">
        <v>11</v>
      </c>
      <c r="H25" s="7">
        <v>8</v>
      </c>
      <c r="I25" s="7">
        <v>10</v>
      </c>
      <c r="J25" s="7">
        <v>14</v>
      </c>
      <c r="K25" s="7">
        <v>34</v>
      </c>
      <c r="N25" t="str">
        <f t="shared" si="0"/>
        <v>Baltimore Ravens</v>
      </c>
      <c r="O25" t="str">
        <f t="shared" si="1"/>
        <v>Cleveland Browns</v>
      </c>
      <c r="P25">
        <f t="shared" si="2"/>
        <v>3</v>
      </c>
      <c r="Q25">
        <f t="shared" si="3"/>
        <v>8</v>
      </c>
      <c r="R25">
        <f t="shared" si="4"/>
        <v>2.3648726687238479</v>
      </c>
      <c r="S25">
        <f t="shared" si="5"/>
        <v>1E-4</v>
      </c>
      <c r="T25">
        <f t="shared" si="12"/>
        <v>2.9818473535468235</v>
      </c>
      <c r="U25">
        <f t="shared" si="13"/>
        <v>0.9952583634353227</v>
      </c>
      <c r="V25">
        <f t="shared" si="14"/>
        <v>4.7416365646772984E-3</v>
      </c>
      <c r="W25" s="32">
        <f t="shared" si="6"/>
        <v>2</v>
      </c>
      <c r="X25">
        <f t="shared" si="7"/>
        <v>0.9952583634353227</v>
      </c>
      <c r="Y25" s="35">
        <f t="shared" si="15"/>
        <v>22026.465794806718</v>
      </c>
      <c r="Z25">
        <f t="shared" si="16"/>
        <v>-4.7529137857773313E-3</v>
      </c>
      <c r="AA25">
        <f t="shared" si="17"/>
        <v>-104.68989292808969</v>
      </c>
      <c r="AC25">
        <f t="shared" si="18"/>
        <v>0.9952583634353227</v>
      </c>
      <c r="AD25">
        <f t="shared" si="19"/>
        <v>0.4952583634353227</v>
      </c>
      <c r="AE25">
        <f t="shared" si="8"/>
        <v>14</v>
      </c>
      <c r="AF25">
        <f t="shared" si="9"/>
        <v>4.601535259353521</v>
      </c>
      <c r="AG25">
        <f t="shared" si="10"/>
        <v>4.8082905437030954</v>
      </c>
      <c r="AN25">
        <v>20</v>
      </c>
      <c r="AO25" t="s">
        <v>28</v>
      </c>
      <c r="AP25" s="34">
        <v>10</v>
      </c>
      <c r="AQ25">
        <v>1E-4</v>
      </c>
      <c r="AR25">
        <v>10</v>
      </c>
      <c r="BJ25">
        <f t="shared" si="33"/>
        <v>607.49230664843185</v>
      </c>
      <c r="BK25">
        <f t="shared" si="34"/>
        <v>617.72699784122699</v>
      </c>
    </row>
    <row r="26" spans="1:75">
      <c r="A26" s="7">
        <v>21</v>
      </c>
      <c r="B26" s="7">
        <v>2</v>
      </c>
      <c r="C26" s="8">
        <v>42995</v>
      </c>
      <c r="D26" s="8" t="s">
        <v>29</v>
      </c>
      <c r="E26" s="7">
        <v>22</v>
      </c>
      <c r="F26" s="7">
        <v>20</v>
      </c>
      <c r="G26" s="7" t="s">
        <v>3</v>
      </c>
      <c r="H26" s="7">
        <v>21</v>
      </c>
      <c r="I26" s="7">
        <v>36</v>
      </c>
      <c r="J26" s="7">
        <v>-16</v>
      </c>
      <c r="K26" s="7">
        <v>56</v>
      </c>
      <c r="N26" t="str">
        <f t="shared" si="0"/>
        <v>New England Patriots</v>
      </c>
      <c r="O26" t="str">
        <f t="shared" si="1"/>
        <v>New Orleans Saints</v>
      </c>
      <c r="P26">
        <f t="shared" si="2"/>
        <v>21</v>
      </c>
      <c r="Q26">
        <f t="shared" si="3"/>
        <v>22</v>
      </c>
      <c r="R26">
        <f t="shared" si="4"/>
        <v>10</v>
      </c>
      <c r="S26">
        <f t="shared" si="5"/>
        <v>10</v>
      </c>
      <c r="T26">
        <f t="shared" si="12"/>
        <v>2.9818473535468235</v>
      </c>
      <c r="U26">
        <f t="shared" si="13"/>
        <v>0.95174728070883119</v>
      </c>
      <c r="V26">
        <f t="shared" si="14"/>
        <v>4.8252719291168811E-2</v>
      </c>
      <c r="W26" s="32">
        <f t="shared" si="6"/>
        <v>2</v>
      </c>
      <c r="X26">
        <f t="shared" si="7"/>
        <v>4.8252719291168811E-2</v>
      </c>
      <c r="Y26" s="35">
        <f t="shared" si="15"/>
        <v>22026.465794806718</v>
      </c>
      <c r="Z26">
        <f t="shared" si="16"/>
        <v>-3.0313030944190222</v>
      </c>
      <c r="AA26">
        <f t="shared" si="17"/>
        <v>-66768.89392291235</v>
      </c>
      <c r="AC26">
        <f t="shared" si="18"/>
        <v>0.95174728070883119</v>
      </c>
      <c r="AD26">
        <f t="shared" si="19"/>
        <v>0.45174728070883119</v>
      </c>
      <c r="AE26">
        <f t="shared" si="8"/>
        <v>-16</v>
      </c>
      <c r="AF26">
        <f t="shared" si="9"/>
        <v>4.1791013479524599</v>
      </c>
      <c r="AG26">
        <f t="shared" si="10"/>
        <v>4.3858566323020325</v>
      </c>
      <c r="AN26">
        <v>21</v>
      </c>
      <c r="AO26" t="s">
        <v>3</v>
      </c>
      <c r="AP26" s="34">
        <v>10</v>
      </c>
      <c r="AQ26">
        <v>1E-4</v>
      </c>
      <c r="AR26">
        <v>10</v>
      </c>
      <c r="BJ26">
        <f t="shared" si="33"/>
        <v>483.49486493324105</v>
      </c>
      <c r="BK26">
        <f t="shared" si="34"/>
        <v>492.63009671002061</v>
      </c>
    </row>
    <row r="27" spans="1:75">
      <c r="A27" s="7">
        <v>22</v>
      </c>
      <c r="B27" s="7">
        <v>2</v>
      </c>
      <c r="C27" s="8">
        <v>42995</v>
      </c>
      <c r="D27" s="8" t="s">
        <v>21</v>
      </c>
      <c r="E27" s="7">
        <v>14</v>
      </c>
      <c r="F27" s="7">
        <v>13</v>
      </c>
      <c r="G27" s="7" t="s">
        <v>9</v>
      </c>
      <c r="H27" s="7">
        <v>1</v>
      </c>
      <c r="I27" s="7">
        <v>16</v>
      </c>
      <c r="J27" s="7">
        <v>-3</v>
      </c>
      <c r="K27" s="7">
        <v>29</v>
      </c>
      <c r="N27" t="str">
        <f t="shared" si="0"/>
        <v>Arizona Cardinals</v>
      </c>
      <c r="O27" t="str">
        <f t="shared" si="1"/>
        <v>Indianapolis Colts</v>
      </c>
      <c r="P27">
        <f t="shared" si="2"/>
        <v>1</v>
      </c>
      <c r="Q27">
        <f t="shared" si="3"/>
        <v>14</v>
      </c>
      <c r="R27">
        <f t="shared" si="4"/>
        <v>1.7697226768757417</v>
      </c>
      <c r="S27">
        <f t="shared" si="5"/>
        <v>1.000000000000056E-4</v>
      </c>
      <c r="T27">
        <f t="shared" si="12"/>
        <v>2.9818473535468235</v>
      </c>
      <c r="U27">
        <f t="shared" si="13"/>
        <v>0.99143500656933703</v>
      </c>
      <c r="V27">
        <f t="shared" si="14"/>
        <v>8.5649934306629705E-3</v>
      </c>
      <c r="W27" s="32">
        <f t="shared" si="6"/>
        <v>2</v>
      </c>
      <c r="X27">
        <f t="shared" si="7"/>
        <v>8.5649934306629705E-3</v>
      </c>
      <c r="Y27" s="35">
        <f t="shared" si="15"/>
        <v>22026.465794806718</v>
      </c>
      <c r="Z27">
        <f t="shared" si="16"/>
        <v>-4.76007191420425</v>
      </c>
      <c r="AA27">
        <f t="shared" si="17"/>
        <v>-104847.56119904005</v>
      </c>
      <c r="AC27">
        <f t="shared" si="18"/>
        <v>0.99143500656933703</v>
      </c>
      <c r="AD27">
        <f t="shared" si="19"/>
        <v>0.49143500656933703</v>
      </c>
      <c r="AE27">
        <f t="shared" si="8"/>
        <v>-3</v>
      </c>
      <c r="AF27">
        <f t="shared" si="9"/>
        <v>4.5644156223696983</v>
      </c>
      <c r="AG27">
        <f t="shared" si="10"/>
        <v>4.7711709067192727</v>
      </c>
      <c r="AN27">
        <v>22</v>
      </c>
      <c r="AO27" t="s">
        <v>29</v>
      </c>
      <c r="AP27" s="34">
        <v>10</v>
      </c>
      <c r="AQ27">
        <v>1E-4</v>
      </c>
      <c r="AR27">
        <v>10</v>
      </c>
      <c r="BJ27">
        <f t="shared" si="33"/>
        <v>31.883226681079705</v>
      </c>
      <c r="BK27">
        <f t="shared" si="34"/>
        <v>34.260871537376623</v>
      </c>
    </row>
    <row r="28" spans="1:75">
      <c r="A28" s="7">
        <v>23</v>
      </c>
      <c r="B28" s="7">
        <v>2</v>
      </c>
      <c r="C28" s="8">
        <v>42995</v>
      </c>
      <c r="D28" s="8" t="s">
        <v>24</v>
      </c>
      <c r="E28" s="7">
        <v>5</v>
      </c>
      <c r="F28" s="7">
        <v>9</v>
      </c>
      <c r="G28" s="7" t="s">
        <v>18</v>
      </c>
      <c r="H28" s="7">
        <v>4</v>
      </c>
      <c r="I28" s="7">
        <v>3</v>
      </c>
      <c r="J28" s="7">
        <v>6</v>
      </c>
      <c r="K28" s="7">
        <v>12</v>
      </c>
      <c r="N28" t="str">
        <f t="shared" si="0"/>
        <v>Carolina Panthers</v>
      </c>
      <c r="O28" t="str">
        <f t="shared" si="1"/>
        <v>Buffalo Bills</v>
      </c>
      <c r="P28">
        <f t="shared" si="2"/>
        <v>5</v>
      </c>
      <c r="Q28">
        <f t="shared" si="3"/>
        <v>4</v>
      </c>
      <c r="R28">
        <f t="shared" si="4"/>
        <v>10</v>
      </c>
      <c r="S28">
        <f t="shared" si="5"/>
        <v>1.0000000000000053E-4</v>
      </c>
      <c r="T28">
        <f t="shared" si="12"/>
        <v>2.9818473535468235</v>
      </c>
      <c r="U28">
        <f t="shared" si="13"/>
        <v>0.99999769804007255</v>
      </c>
      <c r="V28">
        <f t="shared" si="14"/>
        <v>2.3019599274531899E-6</v>
      </c>
      <c r="W28" s="32">
        <f t="shared" si="6"/>
        <v>2</v>
      </c>
      <c r="X28">
        <f t="shared" si="7"/>
        <v>0.99999769804007255</v>
      </c>
      <c r="Y28" s="35">
        <f t="shared" si="15"/>
        <v>22026.465794806718</v>
      </c>
      <c r="Z28">
        <f t="shared" si="16"/>
        <v>-2.3019625769670096E-6</v>
      </c>
      <c r="AA28">
        <f t="shared" si="17"/>
        <v>-5.0704099962488966E-2</v>
      </c>
      <c r="AC28">
        <f t="shared" si="18"/>
        <v>0.99999769804007255</v>
      </c>
      <c r="AD28">
        <f t="shared" si="19"/>
        <v>0.49999769804007255</v>
      </c>
      <c r="AE28">
        <f t="shared" si="8"/>
        <v>6</v>
      </c>
      <c r="AF28">
        <f t="shared" si="9"/>
        <v>4.6475478044126204</v>
      </c>
      <c r="AG28">
        <f t="shared" si="10"/>
        <v>4.8543030887621939</v>
      </c>
      <c r="AN28">
        <v>23</v>
      </c>
      <c r="AO28" t="s">
        <v>27</v>
      </c>
      <c r="AP28" s="34">
        <v>1E-4</v>
      </c>
      <c r="AQ28">
        <v>1E-4</v>
      </c>
      <c r="AR28">
        <v>10</v>
      </c>
      <c r="BJ28">
        <f t="shared" si="33"/>
        <v>24.896895243074198</v>
      </c>
      <c r="BK28">
        <f t="shared" si="34"/>
        <v>27.002927938559402</v>
      </c>
    </row>
    <row r="29" spans="1:75">
      <c r="A29" s="7">
        <v>24</v>
      </c>
      <c r="B29" s="7">
        <v>2</v>
      </c>
      <c r="C29" s="8">
        <v>42995</v>
      </c>
      <c r="D29" s="8" t="s">
        <v>2</v>
      </c>
      <c r="E29" s="7">
        <v>16</v>
      </c>
      <c r="F29" s="7">
        <v>27</v>
      </c>
      <c r="G29" s="7" t="s">
        <v>4</v>
      </c>
      <c r="H29" s="7">
        <v>26</v>
      </c>
      <c r="I29" s="7">
        <v>20</v>
      </c>
      <c r="J29" s="7">
        <v>7</v>
      </c>
      <c r="K29" s="7">
        <v>47</v>
      </c>
      <c r="N29" t="str">
        <f t="shared" si="0"/>
        <v>Kansas City Chiefs</v>
      </c>
      <c r="O29" t="str">
        <f t="shared" si="1"/>
        <v>Philadelphia Eagles</v>
      </c>
      <c r="P29">
        <f t="shared" si="2"/>
        <v>16</v>
      </c>
      <c r="Q29">
        <f t="shared" si="3"/>
        <v>26</v>
      </c>
      <c r="R29">
        <f t="shared" si="4"/>
        <v>1.0000000000000693E-4</v>
      </c>
      <c r="S29">
        <f t="shared" si="5"/>
        <v>5.3015430099154557</v>
      </c>
      <c r="T29">
        <f t="shared" si="12"/>
        <v>2.9818473535468235</v>
      </c>
      <c r="U29">
        <f t="shared" si="13"/>
        <v>8.9513008043953776E-2</v>
      </c>
      <c r="V29">
        <f t="shared" si="14"/>
        <v>0.91048699195604621</v>
      </c>
      <c r="W29" s="32">
        <f t="shared" si="6"/>
        <v>2</v>
      </c>
      <c r="X29">
        <f t="shared" si="7"/>
        <v>8.9513008043953776E-2</v>
      </c>
      <c r="Y29" s="35">
        <f t="shared" si="15"/>
        <v>22026.465794806718</v>
      </c>
      <c r="Z29">
        <f t="shared" si="16"/>
        <v>-2.4133713229891205</v>
      </c>
      <c r="AA29">
        <f t="shared" si="17"/>
        <v>-53158.040895987295</v>
      </c>
      <c r="AC29">
        <f t="shared" si="18"/>
        <v>8.9513008043953776E-2</v>
      </c>
      <c r="AD29">
        <f t="shared" si="19"/>
        <v>-0.41048699195604621</v>
      </c>
      <c r="AE29">
        <f t="shared" si="8"/>
        <v>7</v>
      </c>
      <c r="AF29">
        <f t="shared" si="9"/>
        <v>-4.1920301781336589</v>
      </c>
      <c r="AG29">
        <f t="shared" si="10"/>
        <v>-3.9852748937840849</v>
      </c>
      <c r="AN29">
        <v>24</v>
      </c>
      <c r="AO29" t="s">
        <v>19</v>
      </c>
      <c r="AP29" s="34">
        <v>0.79314403249675902</v>
      </c>
      <c r="AQ29">
        <v>1E-4</v>
      </c>
      <c r="AR29">
        <v>10</v>
      </c>
      <c r="BJ29">
        <f t="shared" si="33"/>
        <v>3439.5348634708635</v>
      </c>
      <c r="BK29">
        <f t="shared" si="34"/>
        <v>3463.8289920638831</v>
      </c>
    </row>
    <row r="30" spans="1:75">
      <c r="A30" s="7">
        <v>25</v>
      </c>
      <c r="B30" s="7">
        <v>2</v>
      </c>
      <c r="C30" s="8">
        <v>42995</v>
      </c>
      <c r="D30" s="8" t="s">
        <v>31</v>
      </c>
      <c r="E30" s="7">
        <v>17</v>
      </c>
      <c r="F30" s="7">
        <v>17</v>
      </c>
      <c r="G30" s="7" t="s">
        <v>33</v>
      </c>
      <c r="H30" s="7">
        <v>19</v>
      </c>
      <c r="I30" s="7">
        <v>19</v>
      </c>
      <c r="J30" s="7">
        <v>-2</v>
      </c>
      <c r="K30" s="7">
        <v>36</v>
      </c>
      <c r="N30" t="str">
        <f t="shared" si="0"/>
        <v>Miami Dolphins</v>
      </c>
      <c r="O30" t="str">
        <f t="shared" si="1"/>
        <v>Los Angeles Chargers</v>
      </c>
      <c r="P30">
        <f t="shared" si="2"/>
        <v>19</v>
      </c>
      <c r="Q30">
        <f t="shared" si="3"/>
        <v>17</v>
      </c>
      <c r="R30">
        <f t="shared" si="4"/>
        <v>0.45571967237343447</v>
      </c>
      <c r="S30">
        <f t="shared" si="5"/>
        <v>9.9999999999998175E-5</v>
      </c>
      <c r="T30">
        <f t="shared" si="12"/>
        <v>2.9818473535468235</v>
      </c>
      <c r="U30">
        <f t="shared" si="13"/>
        <v>0.96885517449350667</v>
      </c>
      <c r="V30">
        <f t="shared" si="14"/>
        <v>3.1144825506493334E-2</v>
      </c>
      <c r="W30" s="32">
        <f t="shared" si="6"/>
        <v>2</v>
      </c>
      <c r="X30">
        <f t="shared" si="7"/>
        <v>3.1144825506493334E-2</v>
      </c>
      <c r="Y30" s="35">
        <f t="shared" si="15"/>
        <v>22026.465794806718</v>
      </c>
      <c r="Z30">
        <f t="shared" si="16"/>
        <v>-3.4691071629087293</v>
      </c>
      <c r="AA30">
        <f t="shared" si="17"/>
        <v>-76412.170262328102</v>
      </c>
      <c r="AC30">
        <f t="shared" si="18"/>
        <v>0.96885517449350667</v>
      </c>
      <c r="AD30">
        <f t="shared" si="19"/>
        <v>0.46885517449350667</v>
      </c>
      <c r="AE30">
        <f t="shared" si="8"/>
        <v>-2</v>
      </c>
      <c r="AF30">
        <f t="shared" si="9"/>
        <v>4.3451959159208693</v>
      </c>
      <c r="AG30">
        <f t="shared" si="10"/>
        <v>4.5519512002704436</v>
      </c>
      <c r="AN30">
        <v>25</v>
      </c>
      <c r="AO30" t="s">
        <v>6</v>
      </c>
      <c r="AP30" s="34">
        <v>6.7918754849090526</v>
      </c>
      <c r="AQ30">
        <v>1E-4</v>
      </c>
      <c r="AR30">
        <v>10</v>
      </c>
      <c r="BJ30">
        <f t="shared" si="33"/>
        <v>1001.5634136960853</v>
      </c>
      <c r="BK30">
        <f t="shared" si="34"/>
        <v>1014.6927316621344</v>
      </c>
    </row>
    <row r="31" spans="1:75">
      <c r="A31" s="7">
        <v>26</v>
      </c>
      <c r="B31" s="7">
        <v>2</v>
      </c>
      <c r="C31" s="8">
        <v>42995</v>
      </c>
      <c r="D31" s="8" t="s">
        <v>6</v>
      </c>
      <c r="E31" s="7">
        <v>25</v>
      </c>
      <c r="F31" s="7">
        <v>45</v>
      </c>
      <c r="G31" s="7" t="s">
        <v>19</v>
      </c>
      <c r="H31" s="7">
        <v>24</v>
      </c>
      <c r="I31" s="7">
        <v>20</v>
      </c>
      <c r="J31" s="7">
        <v>25</v>
      </c>
      <c r="K31" s="7">
        <v>65</v>
      </c>
      <c r="N31" t="str">
        <f t="shared" si="0"/>
        <v>Oakland Raiders</v>
      </c>
      <c r="O31" t="str">
        <f t="shared" si="1"/>
        <v>New York Jets</v>
      </c>
      <c r="P31">
        <f t="shared" si="2"/>
        <v>25</v>
      </c>
      <c r="Q31">
        <f t="shared" si="3"/>
        <v>24</v>
      </c>
      <c r="R31">
        <f t="shared" si="4"/>
        <v>6.7918754849090526</v>
      </c>
      <c r="S31">
        <f t="shared" si="5"/>
        <v>0.79314403249675902</v>
      </c>
      <c r="T31">
        <f t="shared" si="12"/>
        <v>2.9818473535468235</v>
      </c>
      <c r="U31">
        <f t="shared" si="13"/>
        <v>0.9998741858359268</v>
      </c>
      <c r="V31">
        <f t="shared" si="14"/>
        <v>1.2581416407320134E-4</v>
      </c>
      <c r="W31" s="32">
        <f t="shared" si="6"/>
        <v>2</v>
      </c>
      <c r="X31">
        <f t="shared" si="7"/>
        <v>0.9998741858359268</v>
      </c>
      <c r="Y31" s="35">
        <f t="shared" si="15"/>
        <v>22026.465794806718</v>
      </c>
      <c r="Z31">
        <f t="shared" si="16"/>
        <v>-1.2582207933905073E-4</v>
      </c>
      <c r="AA31">
        <f t="shared" si="17"/>
        <v>-2.7714157267930579</v>
      </c>
      <c r="AC31">
        <f t="shared" si="18"/>
        <v>0.9998741858359268</v>
      </c>
      <c r="AD31">
        <f t="shared" si="19"/>
        <v>0.4998741858359268</v>
      </c>
      <c r="AE31">
        <f t="shared" si="8"/>
        <v>25</v>
      </c>
      <c r="AF31">
        <f t="shared" si="9"/>
        <v>4.6463486675437222</v>
      </c>
      <c r="AG31">
        <f t="shared" si="10"/>
        <v>4.8531039518932948</v>
      </c>
      <c r="AN31">
        <v>26</v>
      </c>
      <c r="AO31" t="s">
        <v>4</v>
      </c>
      <c r="AP31" s="34">
        <v>5.3015430099154557</v>
      </c>
      <c r="AQ31">
        <v>1E-4</v>
      </c>
      <c r="AR31">
        <v>10</v>
      </c>
      <c r="BJ31">
        <f t="shared" si="33"/>
        <v>878.93409906681381</v>
      </c>
      <c r="BK31">
        <f t="shared" si="34"/>
        <v>891.23612134917653</v>
      </c>
    </row>
    <row r="32" spans="1:75">
      <c r="A32" s="7">
        <v>27</v>
      </c>
      <c r="B32" s="7">
        <v>2</v>
      </c>
      <c r="C32" s="8">
        <v>42995</v>
      </c>
      <c r="D32" s="8" t="s">
        <v>23</v>
      </c>
      <c r="E32" s="7">
        <v>29</v>
      </c>
      <c r="F32" s="7">
        <v>12</v>
      </c>
      <c r="G32" s="7" t="s">
        <v>25</v>
      </c>
      <c r="H32" s="7">
        <v>28</v>
      </c>
      <c r="I32" s="7">
        <v>9</v>
      </c>
      <c r="J32" s="7">
        <v>3</v>
      </c>
      <c r="K32" s="7">
        <v>21</v>
      </c>
      <c r="N32" t="str">
        <f t="shared" si="0"/>
        <v>Seattle Seahawks</v>
      </c>
      <c r="O32" t="str">
        <f t="shared" si="1"/>
        <v>San Francisco 49ers</v>
      </c>
      <c r="P32">
        <f t="shared" si="2"/>
        <v>29</v>
      </c>
      <c r="Q32">
        <f t="shared" si="3"/>
        <v>28</v>
      </c>
      <c r="R32">
        <f t="shared" si="4"/>
        <v>8.0280239956890753</v>
      </c>
      <c r="S32">
        <f t="shared" si="5"/>
        <v>1.0000008143326142E-4</v>
      </c>
      <c r="T32">
        <f t="shared" si="12"/>
        <v>2.9818473535468235</v>
      </c>
      <c r="U32">
        <f t="shared" si="13"/>
        <v>0.99998346097616109</v>
      </c>
      <c r="V32">
        <f t="shared" si="14"/>
        <v>1.6539023838912925E-5</v>
      </c>
      <c r="W32" s="32">
        <f t="shared" si="6"/>
        <v>2</v>
      </c>
      <c r="X32">
        <f t="shared" si="7"/>
        <v>0.99998346097616109</v>
      </c>
      <c r="Y32" s="35">
        <f t="shared" si="15"/>
        <v>22026.465794806718</v>
      </c>
      <c r="Z32">
        <f t="shared" si="16"/>
        <v>-1.6539160610075741E-5</v>
      </c>
      <c r="AA32">
        <f t="shared" si="17"/>
        <v>-0.36429925545264791</v>
      </c>
      <c r="AC32">
        <f t="shared" si="18"/>
        <v>0.99998346097616109</v>
      </c>
      <c r="AD32">
        <f t="shared" si="19"/>
        <v>0.49998346097616109</v>
      </c>
      <c r="AE32">
        <f t="shared" si="8"/>
        <v>3</v>
      </c>
      <c r="AF32">
        <f t="shared" si="9"/>
        <v>4.6474095817296144</v>
      </c>
      <c r="AG32">
        <f t="shared" si="10"/>
        <v>4.8541648660791878</v>
      </c>
      <c r="AN32">
        <v>27</v>
      </c>
      <c r="AO32" t="s">
        <v>10</v>
      </c>
      <c r="AP32" s="34">
        <v>10</v>
      </c>
      <c r="AQ32">
        <v>1E-4</v>
      </c>
      <c r="AR32">
        <v>10</v>
      </c>
      <c r="BJ32">
        <f t="shared" si="33"/>
        <v>1100.8527662601102</v>
      </c>
      <c r="BK32">
        <f t="shared" si="34"/>
        <v>1114.6154230750503</v>
      </c>
    </row>
    <row r="33" spans="1:64">
      <c r="A33" s="7">
        <v>28</v>
      </c>
      <c r="B33" s="7">
        <v>2</v>
      </c>
      <c r="C33" s="8">
        <v>42995</v>
      </c>
      <c r="D33" s="8" t="s">
        <v>30</v>
      </c>
      <c r="E33" s="7">
        <v>10</v>
      </c>
      <c r="F33" s="7">
        <v>42</v>
      </c>
      <c r="G33" s="7" t="s">
        <v>26</v>
      </c>
      <c r="H33" s="7">
        <v>9</v>
      </c>
      <c r="I33" s="7">
        <v>17</v>
      </c>
      <c r="J33" s="7">
        <v>25</v>
      </c>
      <c r="K33" s="7">
        <v>59</v>
      </c>
      <c r="N33" t="str">
        <f t="shared" si="0"/>
        <v>Denver Broncos</v>
      </c>
      <c r="O33" t="str">
        <f t="shared" si="1"/>
        <v>Dallas Cowboys</v>
      </c>
      <c r="P33">
        <f t="shared" si="2"/>
        <v>10</v>
      </c>
      <c r="Q33">
        <f t="shared" si="3"/>
        <v>9</v>
      </c>
      <c r="R33">
        <f t="shared" si="4"/>
        <v>1.0000000000000002E-4</v>
      </c>
      <c r="S33">
        <f t="shared" si="5"/>
        <v>1.8830367823683505</v>
      </c>
      <c r="T33">
        <f t="shared" si="12"/>
        <v>2.9818473535468235</v>
      </c>
      <c r="U33">
        <f t="shared" si="13"/>
        <v>0.75005592380000563</v>
      </c>
      <c r="V33">
        <f t="shared" si="14"/>
        <v>0.24994407619999437</v>
      </c>
      <c r="W33" s="32">
        <f t="shared" si="6"/>
        <v>2</v>
      </c>
      <c r="X33">
        <f t="shared" si="7"/>
        <v>0.75005592380000563</v>
      </c>
      <c r="Y33" s="35">
        <f t="shared" si="15"/>
        <v>22026.465794806718</v>
      </c>
      <c r="Z33">
        <f t="shared" si="16"/>
        <v>-0.28760751016494313</v>
      </c>
      <c r="AA33">
        <f t="shared" si="17"/>
        <v>-6334.9769849776449</v>
      </c>
      <c r="AC33">
        <f t="shared" si="18"/>
        <v>0.75005592380000563</v>
      </c>
      <c r="AD33">
        <f t="shared" si="19"/>
        <v>0.25005592380000563</v>
      </c>
      <c r="AE33">
        <f t="shared" si="8"/>
        <v>25</v>
      </c>
      <c r="AF33">
        <f t="shared" si="9"/>
        <v>2.2209503791440346</v>
      </c>
      <c r="AG33">
        <f t="shared" si="10"/>
        <v>2.4277056634936085</v>
      </c>
      <c r="AN33">
        <v>28</v>
      </c>
      <c r="AO33" t="s">
        <v>25</v>
      </c>
      <c r="AP33" s="34">
        <v>1.0000008143326142E-4</v>
      </c>
      <c r="AQ33">
        <v>1E-4</v>
      </c>
      <c r="AR33">
        <v>10</v>
      </c>
      <c r="BJ33">
        <f t="shared" si="33"/>
        <v>957.7543327986449</v>
      </c>
      <c r="BK33">
        <f t="shared" si="34"/>
        <v>970.59424280785959</v>
      </c>
    </row>
    <row r="34" spans="1:64">
      <c r="A34" s="7">
        <v>29</v>
      </c>
      <c r="B34" s="7">
        <v>2</v>
      </c>
      <c r="C34" s="8">
        <v>42995</v>
      </c>
      <c r="D34" s="8" t="s">
        <v>20</v>
      </c>
      <c r="E34" s="7">
        <v>18</v>
      </c>
      <c r="F34" s="7">
        <v>20</v>
      </c>
      <c r="G34" s="7" t="s">
        <v>5</v>
      </c>
      <c r="H34" s="7">
        <v>32</v>
      </c>
      <c r="I34" s="7">
        <v>27</v>
      </c>
      <c r="J34" s="7">
        <v>-7</v>
      </c>
      <c r="K34" s="7">
        <v>47</v>
      </c>
      <c r="N34" t="str">
        <f t="shared" si="0"/>
        <v>Washington Redskins</v>
      </c>
      <c r="O34" t="str">
        <f t="shared" si="1"/>
        <v>Los Angeles Rams</v>
      </c>
      <c r="P34">
        <f t="shared" si="2"/>
        <v>32</v>
      </c>
      <c r="Q34">
        <f t="shared" si="3"/>
        <v>18</v>
      </c>
      <c r="R34">
        <f t="shared" si="4"/>
        <v>8.6823459873462649</v>
      </c>
      <c r="S34">
        <f t="shared" si="5"/>
        <v>2.0882480203003042</v>
      </c>
      <c r="T34">
        <f t="shared" si="12"/>
        <v>2.9818473535468235</v>
      </c>
      <c r="U34">
        <f t="shared" si="13"/>
        <v>0.99993062713047154</v>
      </c>
      <c r="V34">
        <f t="shared" si="14"/>
        <v>6.9372869528461223E-5</v>
      </c>
      <c r="W34" s="32">
        <f t="shared" si="6"/>
        <v>2</v>
      </c>
      <c r="X34">
        <f t="shared" si="7"/>
        <v>6.9372869528461223E-5</v>
      </c>
      <c r="Y34" s="35">
        <f t="shared" si="15"/>
        <v>22026.465794806718</v>
      </c>
      <c r="Z34">
        <f t="shared" si="16"/>
        <v>-9.5760146958688797</v>
      </c>
      <c r="AA34">
        <f t="shared" si="17"/>
        <v>-210925.76014912233</v>
      </c>
      <c r="AC34">
        <f t="shared" si="18"/>
        <v>0.99993062713047154</v>
      </c>
      <c r="AD34">
        <f t="shared" si="19"/>
        <v>0.49993062713047154</v>
      </c>
      <c r="AE34">
        <f t="shared" si="8"/>
        <v>-7</v>
      </c>
      <c r="AF34">
        <f t="shared" si="9"/>
        <v>4.6468966363674111</v>
      </c>
      <c r="AG34">
        <f t="shared" si="10"/>
        <v>4.8536519207169846</v>
      </c>
      <c r="AN34">
        <v>29</v>
      </c>
      <c r="AO34" t="s">
        <v>23</v>
      </c>
      <c r="AP34" s="34">
        <v>8.0280239956890753</v>
      </c>
      <c r="AQ34">
        <v>1E-4</v>
      </c>
      <c r="AR34">
        <v>10</v>
      </c>
      <c r="BJ34">
        <f t="shared" si="33"/>
        <v>2667.4691942090867</v>
      </c>
      <c r="BK34">
        <f t="shared" si="34"/>
        <v>2688.8687488212122</v>
      </c>
    </row>
    <row r="35" spans="1:64">
      <c r="A35" s="7">
        <v>30</v>
      </c>
      <c r="B35" s="7">
        <v>2</v>
      </c>
      <c r="C35" s="8">
        <v>42995</v>
      </c>
      <c r="D35" s="8" t="s">
        <v>16</v>
      </c>
      <c r="E35" s="7">
        <v>2</v>
      </c>
      <c r="F35" s="7">
        <v>34</v>
      </c>
      <c r="G35" s="7" t="s">
        <v>22</v>
      </c>
      <c r="H35" s="7">
        <v>12</v>
      </c>
      <c r="I35" s="7">
        <v>23</v>
      </c>
      <c r="J35" s="7">
        <v>11</v>
      </c>
      <c r="K35" s="7">
        <v>57</v>
      </c>
      <c r="N35" t="str">
        <f t="shared" si="0"/>
        <v>Atlanta Falcons</v>
      </c>
      <c r="O35" t="str">
        <f t="shared" si="1"/>
        <v>Green Bay Packers</v>
      </c>
      <c r="P35">
        <f t="shared" si="2"/>
        <v>2</v>
      </c>
      <c r="Q35">
        <f t="shared" si="3"/>
        <v>12</v>
      </c>
      <c r="R35">
        <f t="shared" si="4"/>
        <v>8.3730330217084852</v>
      </c>
      <c r="S35">
        <f t="shared" si="5"/>
        <v>8.2536602310225948</v>
      </c>
      <c r="T35">
        <f t="shared" si="12"/>
        <v>2.9818473535468235</v>
      </c>
      <c r="U35">
        <f t="shared" si="13"/>
        <v>0.95694304676399122</v>
      </c>
      <c r="V35">
        <f t="shared" si="14"/>
        <v>4.3056953236008777E-2</v>
      </c>
      <c r="W35" s="32">
        <f t="shared" si="6"/>
        <v>2</v>
      </c>
      <c r="X35">
        <f t="shared" si="7"/>
        <v>0.95694304676399122</v>
      </c>
      <c r="Y35" s="35">
        <f t="shared" si="15"/>
        <v>22026.465794806718</v>
      </c>
      <c r="Z35">
        <f t="shared" si="16"/>
        <v>-4.4011401563439849E-2</v>
      </c>
      <c r="AA35">
        <f t="shared" si="17"/>
        <v>-969.41563111861069</v>
      </c>
      <c r="AC35">
        <f t="shared" si="18"/>
        <v>0.95694304676399122</v>
      </c>
      <c r="AD35">
        <f t="shared" si="19"/>
        <v>0.45694304676399122</v>
      </c>
      <c r="AE35">
        <f t="shared" si="8"/>
        <v>11</v>
      </c>
      <c r="AF35">
        <f t="shared" si="9"/>
        <v>4.2295452266121325</v>
      </c>
      <c r="AG35">
        <f t="shared" si="10"/>
        <v>4.4363005109617051</v>
      </c>
      <c r="AN35">
        <v>30</v>
      </c>
      <c r="AO35" t="s">
        <v>32</v>
      </c>
      <c r="AP35" s="34">
        <v>6.9462829010357625</v>
      </c>
      <c r="AQ35">
        <v>1E-4</v>
      </c>
      <c r="AR35">
        <v>10</v>
      </c>
    </row>
    <row r="36" spans="1:64">
      <c r="A36" s="7">
        <v>31</v>
      </c>
      <c r="B36" s="7">
        <v>2</v>
      </c>
      <c r="C36" s="8">
        <v>42996</v>
      </c>
      <c r="D36" s="8" t="s">
        <v>27</v>
      </c>
      <c r="E36" s="7">
        <v>23</v>
      </c>
      <c r="F36" s="7">
        <v>10</v>
      </c>
      <c r="G36" s="7" t="s">
        <v>8</v>
      </c>
      <c r="H36" s="7">
        <v>11</v>
      </c>
      <c r="I36" s="7">
        <v>24</v>
      </c>
      <c r="J36" s="7">
        <v>-14</v>
      </c>
      <c r="K36" s="7">
        <v>34</v>
      </c>
      <c r="N36" t="str">
        <f t="shared" si="0"/>
        <v>Detroit Lions</v>
      </c>
      <c r="O36" t="str">
        <f t="shared" si="1"/>
        <v>New York Giants</v>
      </c>
      <c r="P36">
        <f t="shared" si="2"/>
        <v>11</v>
      </c>
      <c r="Q36">
        <f t="shared" si="3"/>
        <v>23</v>
      </c>
      <c r="R36">
        <f t="shared" si="4"/>
        <v>1E-4</v>
      </c>
      <c r="S36">
        <f t="shared" si="5"/>
        <v>10</v>
      </c>
      <c r="T36">
        <f t="shared" si="12"/>
        <v>2.9818473535468235</v>
      </c>
      <c r="U36">
        <f t="shared" si="13"/>
        <v>8.9476645895554389E-4</v>
      </c>
      <c r="V36">
        <f t="shared" si="14"/>
        <v>0.99910523354104441</v>
      </c>
      <c r="W36" s="32">
        <f t="shared" si="6"/>
        <v>2</v>
      </c>
      <c r="X36">
        <f t="shared" si="7"/>
        <v>0.99910523354104441</v>
      </c>
      <c r="Y36" s="35">
        <f t="shared" si="15"/>
        <v>22026.465794806718</v>
      </c>
      <c r="Z36">
        <f t="shared" si="16"/>
        <v>-8.9516700140941565E-4</v>
      </c>
      <c r="AA36">
        <f t="shared" si="17"/>
        <v>-19.717365337184191</v>
      </c>
      <c r="AC36">
        <f t="shared" si="18"/>
        <v>8.9476645895554389E-4</v>
      </c>
      <c r="AD36">
        <f t="shared" si="19"/>
        <v>-0.49910523354104447</v>
      </c>
      <c r="AE36">
        <f t="shared" si="8"/>
        <v>-14</v>
      </c>
      <c r="AF36">
        <f t="shared" si="9"/>
        <v>-5.0523937468720375</v>
      </c>
      <c r="AG36">
        <f t="shared" si="10"/>
        <v>-4.845638462522464</v>
      </c>
      <c r="AN36">
        <v>31</v>
      </c>
      <c r="AO36" t="s">
        <v>7</v>
      </c>
      <c r="AP36" s="34">
        <v>7.8092438549398029</v>
      </c>
      <c r="AQ36">
        <v>1E-4</v>
      </c>
      <c r="AR36">
        <v>10</v>
      </c>
    </row>
    <row r="37" spans="1:64">
      <c r="A37" s="7">
        <v>32</v>
      </c>
      <c r="B37" s="7">
        <v>3</v>
      </c>
      <c r="C37" s="8">
        <v>42999</v>
      </c>
      <c r="D37" s="8" t="s">
        <v>25</v>
      </c>
      <c r="E37" s="7">
        <v>28</v>
      </c>
      <c r="F37" s="7">
        <v>39</v>
      </c>
      <c r="G37" s="7" t="s">
        <v>20</v>
      </c>
      <c r="H37" s="7">
        <v>18</v>
      </c>
      <c r="I37" s="7">
        <v>41</v>
      </c>
      <c r="J37" s="7">
        <v>-2</v>
      </c>
      <c r="K37" s="7">
        <v>80</v>
      </c>
      <c r="N37" t="str">
        <f t="shared" si="0"/>
        <v>Los Angeles Rams</v>
      </c>
      <c r="O37" t="str">
        <f t="shared" si="1"/>
        <v>San Francisco 49ers</v>
      </c>
      <c r="P37">
        <f t="shared" si="2"/>
        <v>18</v>
      </c>
      <c r="Q37">
        <f t="shared" si="3"/>
        <v>28</v>
      </c>
      <c r="R37">
        <f t="shared" si="4"/>
        <v>1.0000008143326142E-4</v>
      </c>
      <c r="S37">
        <f t="shared" si="5"/>
        <v>8.6823459873462649</v>
      </c>
      <c r="T37">
        <f t="shared" si="12"/>
        <v>2.9818473535468235</v>
      </c>
      <c r="U37">
        <f t="shared" si="13"/>
        <v>3.3334826362449873E-3</v>
      </c>
      <c r="V37">
        <f t="shared" si="14"/>
        <v>0.996666517363755</v>
      </c>
      <c r="W37" s="32">
        <f t="shared" si="6"/>
        <v>3</v>
      </c>
      <c r="X37">
        <f t="shared" si="7"/>
        <v>0.996666517363755</v>
      </c>
      <c r="Y37" s="35">
        <f t="shared" si="15"/>
        <v>3269017.3724721107</v>
      </c>
      <c r="Z37">
        <f t="shared" si="16"/>
        <v>-3.339051067778361E-3</v>
      </c>
      <c r="AA37">
        <f t="shared" si="17"/>
        <v>-10915.415948139012</v>
      </c>
      <c r="AC37">
        <f t="shared" si="18"/>
        <v>3.3334826362449873E-3</v>
      </c>
      <c r="AD37">
        <f t="shared" si="19"/>
        <v>-0.496666517363755</v>
      </c>
      <c r="AE37">
        <f t="shared" si="8"/>
        <v>-2</v>
      </c>
      <c r="AF37">
        <f t="shared" si="9"/>
        <v>-5.028717102922605</v>
      </c>
      <c r="AG37">
        <f t="shared" si="10"/>
        <v>-4.8219618185730315</v>
      </c>
      <c r="AN37">
        <v>32</v>
      </c>
      <c r="AO37" t="s">
        <v>5</v>
      </c>
      <c r="AP37" s="34">
        <v>2.0882480203003042</v>
      </c>
      <c r="AQ37">
        <v>1E-4</v>
      </c>
      <c r="AR37">
        <v>10</v>
      </c>
      <c r="BJ37" t="s">
        <v>118</v>
      </c>
      <c r="BK37" t="s">
        <v>124</v>
      </c>
      <c r="BL37">
        <f>AVERAGE(BJ6:BJ19)</f>
        <v>29.399478871082515</v>
      </c>
    </row>
    <row r="38" spans="1:64">
      <c r="A38" s="7">
        <v>33</v>
      </c>
      <c r="B38" s="7">
        <v>3</v>
      </c>
      <c r="C38" s="8">
        <v>43002</v>
      </c>
      <c r="D38" s="8" t="s">
        <v>14</v>
      </c>
      <c r="E38" s="7">
        <v>15</v>
      </c>
      <c r="F38" s="7">
        <v>44</v>
      </c>
      <c r="G38" s="7" t="s">
        <v>12</v>
      </c>
      <c r="H38" s="7">
        <v>3</v>
      </c>
      <c r="I38" s="7">
        <v>7</v>
      </c>
      <c r="J38" s="7">
        <v>37</v>
      </c>
      <c r="K38" s="7">
        <v>51</v>
      </c>
      <c r="N38" t="str">
        <f t="shared" ref="N38:N69" si="35">IF(J38&gt;0,D38,G38)</f>
        <v>Jacksonville Jaguars</v>
      </c>
      <c r="O38" t="str">
        <f t="shared" ref="O38:O69" si="36">IF(J38&gt;0,G38,D38)</f>
        <v>Baltimore Ravens</v>
      </c>
      <c r="P38">
        <f t="shared" ref="P38:P69" si="37">IF(J38&gt;0,E38,H38)</f>
        <v>15</v>
      </c>
      <c r="Q38">
        <f t="shared" ref="Q38:Q69" si="38">IF(J38&gt;0,H38,E38)</f>
        <v>3</v>
      </c>
      <c r="R38">
        <f t="shared" ref="R38:R69" si="39">VLOOKUP(E38,$AN$6:$AP$37,3,FALSE)</f>
        <v>8.209887407472328</v>
      </c>
      <c r="S38">
        <f t="shared" ref="S38:S69" si="40">VLOOKUP(H38,$AN$6:$AP$37,3,FALSE)</f>
        <v>2.3648726687238479</v>
      </c>
      <c r="T38">
        <f t="shared" si="12"/>
        <v>2.9818473535468235</v>
      </c>
      <c r="U38">
        <f t="shared" si="13"/>
        <v>0.99985328356085745</v>
      </c>
      <c r="V38">
        <f t="shared" si="14"/>
        <v>1.4671643914254684E-4</v>
      </c>
      <c r="W38" s="32">
        <f t="shared" ref="W38:W69" si="41">B38</f>
        <v>3</v>
      </c>
      <c r="X38">
        <f t="shared" ref="X38:X69" si="42">IF(E38=P38,U38,V38)</f>
        <v>0.99985328356085745</v>
      </c>
      <c r="Y38" s="35">
        <f t="shared" si="15"/>
        <v>3269017.3724721107</v>
      </c>
      <c r="Z38">
        <f t="shared" si="16"/>
        <v>-1.4672720305214536E-4</v>
      </c>
      <c r="AA38">
        <f t="shared" si="17"/>
        <v>-479.6537757917061</v>
      </c>
      <c r="AC38">
        <f t="shared" si="18"/>
        <v>0.99985328356085745</v>
      </c>
      <c r="AD38">
        <f t="shared" si="19"/>
        <v>0.49985328356085745</v>
      </c>
      <c r="AE38">
        <f t="shared" ref="AE38:AE69" si="43">J38</f>
        <v>37</v>
      </c>
      <c r="AF38">
        <f t="shared" ref="AF38:AF69" si="44">$AK$9+$AJ$9*AC38</f>
        <v>4.6461457346525714</v>
      </c>
      <c r="AG38">
        <f t="shared" ref="AG38:AG69" si="45">$AJ$18*AD38</f>
        <v>4.8529010190021458</v>
      </c>
      <c r="AO38" t="s">
        <v>54</v>
      </c>
      <c r="AP38" s="34">
        <v>2.9818473535468235</v>
      </c>
      <c r="AQ38">
        <v>1E-4</v>
      </c>
      <c r="AR38">
        <v>10</v>
      </c>
      <c r="BJ38" t="s">
        <v>119</v>
      </c>
      <c r="BK38" t="s">
        <v>125</v>
      </c>
      <c r="BL38">
        <f>AVERAGE(BK21:BK34)</f>
        <v>1132.9841454331552</v>
      </c>
    </row>
    <row r="39" spans="1:64">
      <c r="A39" s="7">
        <v>34</v>
      </c>
      <c r="B39" s="7">
        <v>3</v>
      </c>
      <c r="C39" s="8">
        <v>43002</v>
      </c>
      <c r="D39" s="8" t="s">
        <v>19</v>
      </c>
      <c r="E39" s="7">
        <v>24</v>
      </c>
      <c r="F39" s="7">
        <v>20</v>
      </c>
      <c r="G39" s="7" t="s">
        <v>33</v>
      </c>
      <c r="H39" s="7">
        <v>19</v>
      </c>
      <c r="I39" s="7">
        <v>6</v>
      </c>
      <c r="J39" s="7">
        <v>14</v>
      </c>
      <c r="K39" s="7">
        <v>26</v>
      </c>
      <c r="N39" t="str">
        <f t="shared" si="35"/>
        <v>New York Jets</v>
      </c>
      <c r="O39" t="str">
        <f t="shared" si="36"/>
        <v>Miami Dolphins</v>
      </c>
      <c r="P39">
        <f t="shared" si="37"/>
        <v>24</v>
      </c>
      <c r="Q39">
        <f t="shared" si="38"/>
        <v>19</v>
      </c>
      <c r="R39">
        <f t="shared" si="39"/>
        <v>0.79314403249675902</v>
      </c>
      <c r="S39">
        <f t="shared" si="40"/>
        <v>9.9999999999998175E-5</v>
      </c>
      <c r="T39">
        <f t="shared" si="12"/>
        <v>2.9818473535468235</v>
      </c>
      <c r="U39">
        <f t="shared" si="13"/>
        <v>0.97757484169390063</v>
      </c>
      <c r="V39">
        <f t="shared" si="14"/>
        <v>2.2425158306099369E-2</v>
      </c>
      <c r="W39" s="32">
        <f t="shared" si="41"/>
        <v>3</v>
      </c>
      <c r="X39">
        <f t="shared" si="42"/>
        <v>0.97757484169390063</v>
      </c>
      <c r="Y39" s="35">
        <f t="shared" si="15"/>
        <v>3269017.3724721107</v>
      </c>
      <c r="Z39">
        <f t="shared" si="16"/>
        <v>-2.2680425660782513E-2</v>
      </c>
      <c r="AA39">
        <f t="shared" si="17"/>
        <v>-74142.705500160286</v>
      </c>
      <c r="AC39">
        <f t="shared" si="18"/>
        <v>0.97757484169390063</v>
      </c>
      <c r="AD39">
        <f t="shared" si="19"/>
        <v>0.47757484169390063</v>
      </c>
      <c r="AE39">
        <f t="shared" si="43"/>
        <v>14</v>
      </c>
      <c r="AF39">
        <f t="shared" si="44"/>
        <v>4.4298521205189525</v>
      </c>
      <c r="AG39">
        <f t="shared" si="45"/>
        <v>4.636607404868526</v>
      </c>
      <c r="BJ39" t="s">
        <v>119</v>
      </c>
      <c r="BK39" t="s">
        <v>124</v>
      </c>
      <c r="BL39">
        <f>AVERAGE(BK6:BK19)</f>
        <v>29.606234155432087</v>
      </c>
    </row>
    <row r="40" spans="1:64">
      <c r="A40" s="7">
        <v>35</v>
      </c>
      <c r="B40" s="7">
        <v>3</v>
      </c>
      <c r="C40" s="8">
        <v>43002</v>
      </c>
      <c r="D40" s="8" t="s">
        <v>4</v>
      </c>
      <c r="E40" s="7">
        <v>26</v>
      </c>
      <c r="F40" s="7">
        <v>27</v>
      </c>
      <c r="G40" s="7" t="s">
        <v>27</v>
      </c>
      <c r="H40" s="7">
        <v>23</v>
      </c>
      <c r="I40" s="7">
        <v>24</v>
      </c>
      <c r="J40" s="7">
        <v>3</v>
      </c>
      <c r="K40" s="7">
        <v>51</v>
      </c>
      <c r="N40" t="str">
        <f t="shared" si="35"/>
        <v>Philadelphia Eagles</v>
      </c>
      <c r="O40" t="str">
        <f t="shared" si="36"/>
        <v>New York Giants</v>
      </c>
      <c r="P40">
        <f t="shared" si="37"/>
        <v>26</v>
      </c>
      <c r="Q40">
        <f t="shared" si="38"/>
        <v>23</v>
      </c>
      <c r="R40">
        <f t="shared" si="39"/>
        <v>5.3015430099154557</v>
      </c>
      <c r="S40">
        <f t="shared" si="40"/>
        <v>1E-4</v>
      </c>
      <c r="T40">
        <f t="shared" si="12"/>
        <v>2.9818473535468235</v>
      </c>
      <c r="U40">
        <f t="shared" si="13"/>
        <v>0.99974735950190008</v>
      </c>
      <c r="V40">
        <f t="shared" si="14"/>
        <v>2.5264049809992084E-4</v>
      </c>
      <c r="W40" s="32">
        <f t="shared" si="41"/>
        <v>3</v>
      </c>
      <c r="X40">
        <f t="shared" si="42"/>
        <v>0.99974735950190008</v>
      </c>
      <c r="Y40" s="35">
        <f t="shared" si="15"/>
        <v>3269017.3724721107</v>
      </c>
      <c r="Z40">
        <f t="shared" si="16"/>
        <v>-2.5267241708669326E-4</v>
      </c>
      <c r="AA40">
        <f t="shared" si="17"/>
        <v>-825.99052100091922</v>
      </c>
      <c r="AC40">
        <f t="shared" si="18"/>
        <v>0.99974735950190008</v>
      </c>
      <c r="AD40">
        <f t="shared" si="19"/>
        <v>0.49974735950190008</v>
      </c>
      <c r="AE40">
        <f t="shared" si="43"/>
        <v>3</v>
      </c>
      <c r="AF40">
        <f t="shared" si="44"/>
        <v>4.6451173549448521</v>
      </c>
      <c r="AG40">
        <f t="shared" si="45"/>
        <v>4.8518726392944256</v>
      </c>
      <c r="BJ40" t="s">
        <v>118</v>
      </c>
      <c r="BK40" t="s">
        <v>125</v>
      </c>
      <c r="BL40">
        <f>AVERAGE(BJ21:BJ34)</f>
        <v>1120.7844024581086</v>
      </c>
    </row>
    <row r="41" spans="1:64">
      <c r="A41" s="7">
        <v>36</v>
      </c>
      <c r="B41" s="7">
        <v>3</v>
      </c>
      <c r="C41" s="8">
        <v>43002</v>
      </c>
      <c r="D41" s="8" t="s">
        <v>24</v>
      </c>
      <c r="E41" s="7">
        <v>5</v>
      </c>
      <c r="F41" s="7">
        <v>13</v>
      </c>
      <c r="G41" s="7" t="s">
        <v>29</v>
      </c>
      <c r="H41" s="7">
        <v>22</v>
      </c>
      <c r="I41" s="7">
        <v>34</v>
      </c>
      <c r="J41" s="7">
        <v>-21</v>
      </c>
      <c r="K41" s="7">
        <v>47</v>
      </c>
      <c r="N41" t="str">
        <f t="shared" si="35"/>
        <v>New Orleans Saints</v>
      </c>
      <c r="O41" t="str">
        <f t="shared" si="36"/>
        <v>Carolina Panthers</v>
      </c>
      <c r="P41">
        <f t="shared" si="37"/>
        <v>22</v>
      </c>
      <c r="Q41">
        <f t="shared" si="38"/>
        <v>5</v>
      </c>
      <c r="R41">
        <f t="shared" si="39"/>
        <v>10</v>
      </c>
      <c r="S41">
        <f t="shared" si="40"/>
        <v>10</v>
      </c>
      <c r="T41">
        <f t="shared" si="12"/>
        <v>2.9818473535468235</v>
      </c>
      <c r="U41">
        <f t="shared" si="13"/>
        <v>0.95174728070883119</v>
      </c>
      <c r="V41">
        <f t="shared" si="14"/>
        <v>4.8252719291168811E-2</v>
      </c>
      <c r="W41" s="32">
        <f t="shared" si="41"/>
        <v>3</v>
      </c>
      <c r="X41">
        <f t="shared" si="42"/>
        <v>4.8252719291168811E-2</v>
      </c>
      <c r="Y41" s="35">
        <f t="shared" si="15"/>
        <v>3269017.3724721107</v>
      </c>
      <c r="Z41">
        <f t="shared" si="16"/>
        <v>-3.0313030944190222</v>
      </c>
      <c r="AA41">
        <f t="shared" si="17"/>
        <v>-9909382.4768842496</v>
      </c>
      <c r="AC41">
        <f t="shared" si="18"/>
        <v>0.95174728070883119</v>
      </c>
      <c r="AD41">
        <f t="shared" si="19"/>
        <v>0.45174728070883119</v>
      </c>
      <c r="AE41">
        <f t="shared" si="43"/>
        <v>-21</v>
      </c>
      <c r="AF41">
        <f t="shared" si="44"/>
        <v>4.1791013479524599</v>
      </c>
      <c r="AG41">
        <f t="shared" si="45"/>
        <v>4.3858566323020325</v>
      </c>
    </row>
    <row r="42" spans="1:64">
      <c r="A42" s="7">
        <v>37</v>
      </c>
      <c r="B42" s="7">
        <v>3</v>
      </c>
      <c r="C42" s="8">
        <v>43002</v>
      </c>
      <c r="D42" s="8" t="s">
        <v>18</v>
      </c>
      <c r="E42" s="7">
        <v>4</v>
      </c>
      <c r="F42" s="7">
        <v>26</v>
      </c>
      <c r="G42" s="7" t="s">
        <v>30</v>
      </c>
      <c r="H42" s="7">
        <v>10</v>
      </c>
      <c r="I42" s="7">
        <v>16</v>
      </c>
      <c r="J42" s="7">
        <v>10</v>
      </c>
      <c r="K42" s="7">
        <v>42</v>
      </c>
      <c r="N42" t="str">
        <f t="shared" si="35"/>
        <v>Buffalo Bills</v>
      </c>
      <c r="O42" t="str">
        <f t="shared" si="36"/>
        <v>Denver Broncos</v>
      </c>
      <c r="P42">
        <f t="shared" si="37"/>
        <v>4</v>
      </c>
      <c r="Q42">
        <f t="shared" si="38"/>
        <v>10</v>
      </c>
      <c r="R42">
        <f t="shared" si="39"/>
        <v>1.0000000000000053E-4</v>
      </c>
      <c r="S42">
        <f t="shared" si="40"/>
        <v>1.0000000000000002E-4</v>
      </c>
      <c r="T42">
        <f t="shared" si="12"/>
        <v>2.9818473535468235</v>
      </c>
      <c r="U42">
        <f t="shared" si="13"/>
        <v>0.95174728070883119</v>
      </c>
      <c r="V42">
        <f t="shared" si="14"/>
        <v>4.8252719291168811E-2</v>
      </c>
      <c r="W42" s="32">
        <f t="shared" si="41"/>
        <v>3</v>
      </c>
      <c r="X42">
        <f t="shared" si="42"/>
        <v>0.95174728070883119</v>
      </c>
      <c r="Y42" s="35">
        <f t="shared" si="15"/>
        <v>3269017.3724721107</v>
      </c>
      <c r="Z42">
        <f t="shared" si="16"/>
        <v>-4.9455740872200164E-2</v>
      </c>
      <c r="AA42">
        <f t="shared" si="17"/>
        <v>-161671.67607970134</v>
      </c>
      <c r="AC42">
        <f t="shared" si="18"/>
        <v>0.95174728070883119</v>
      </c>
      <c r="AD42">
        <f t="shared" si="19"/>
        <v>0.45174728070883119</v>
      </c>
      <c r="AE42">
        <f t="shared" si="43"/>
        <v>10</v>
      </c>
      <c r="AF42">
        <f t="shared" si="44"/>
        <v>4.1791013479524599</v>
      </c>
      <c r="AG42">
        <f t="shared" si="45"/>
        <v>4.3858566323020325</v>
      </c>
    </row>
    <row r="43" spans="1:64">
      <c r="A43" s="7">
        <v>38</v>
      </c>
      <c r="B43" s="7">
        <v>3</v>
      </c>
      <c r="C43" s="8">
        <v>43002</v>
      </c>
      <c r="D43" s="8" t="s">
        <v>17</v>
      </c>
      <c r="E43" s="7">
        <v>6</v>
      </c>
      <c r="F43" s="7">
        <v>23</v>
      </c>
      <c r="G43" s="7" t="s">
        <v>10</v>
      </c>
      <c r="H43" s="7">
        <v>27</v>
      </c>
      <c r="I43" s="7">
        <v>17</v>
      </c>
      <c r="J43" s="7">
        <v>6</v>
      </c>
      <c r="K43" s="7">
        <v>40</v>
      </c>
      <c r="N43" t="str">
        <f t="shared" si="35"/>
        <v>Chicago Bears</v>
      </c>
      <c r="O43" t="str">
        <f t="shared" si="36"/>
        <v>Pittsburgh Steelers</v>
      </c>
      <c r="P43">
        <f t="shared" si="37"/>
        <v>6</v>
      </c>
      <c r="Q43">
        <f t="shared" si="38"/>
        <v>27</v>
      </c>
      <c r="R43">
        <f t="shared" si="39"/>
        <v>9.9999999999661368E-5</v>
      </c>
      <c r="S43">
        <f t="shared" si="40"/>
        <v>10</v>
      </c>
      <c r="T43">
        <f t="shared" si="12"/>
        <v>2.9818473535468235</v>
      </c>
      <c r="U43">
        <f t="shared" si="13"/>
        <v>8.9476645895554389E-4</v>
      </c>
      <c r="V43">
        <f t="shared" si="14"/>
        <v>0.99910523354104441</v>
      </c>
      <c r="W43" s="32">
        <f t="shared" si="41"/>
        <v>3</v>
      </c>
      <c r="X43">
        <f t="shared" si="42"/>
        <v>8.9476645895554389E-4</v>
      </c>
      <c r="Y43" s="35">
        <f t="shared" si="15"/>
        <v>3269017.3724721107</v>
      </c>
      <c r="Z43">
        <f t="shared" si="16"/>
        <v>-7.0189478134545853</v>
      </c>
      <c r="AA43">
        <f t="shared" si="17"/>
        <v>-22945062.338658176</v>
      </c>
      <c r="AC43">
        <f t="shared" si="18"/>
        <v>8.9476645895554389E-4</v>
      </c>
      <c r="AD43">
        <f t="shared" si="19"/>
        <v>-0.49910523354104447</v>
      </c>
      <c r="AE43">
        <f t="shared" si="43"/>
        <v>6</v>
      </c>
      <c r="AF43">
        <f t="shared" si="44"/>
        <v>-5.0523937468720375</v>
      </c>
      <c r="AG43">
        <f t="shared" si="45"/>
        <v>-4.845638462522464</v>
      </c>
    </row>
    <row r="44" spans="1:64">
      <c r="A44" s="7">
        <v>39</v>
      </c>
      <c r="B44" s="7">
        <v>3</v>
      </c>
      <c r="C44" s="8">
        <v>43002</v>
      </c>
      <c r="D44" s="8" t="s">
        <v>3</v>
      </c>
      <c r="E44" s="7">
        <v>21</v>
      </c>
      <c r="F44" s="7">
        <v>36</v>
      </c>
      <c r="G44" s="7" t="s">
        <v>15</v>
      </c>
      <c r="H44" s="7">
        <v>13</v>
      </c>
      <c r="I44" s="7">
        <v>33</v>
      </c>
      <c r="J44" s="7">
        <v>3</v>
      </c>
      <c r="K44" s="7">
        <v>69</v>
      </c>
      <c r="N44" t="str">
        <f t="shared" si="35"/>
        <v>New England Patriots</v>
      </c>
      <c r="O44" t="str">
        <f t="shared" si="36"/>
        <v>Houston Texans</v>
      </c>
      <c r="P44">
        <f t="shared" si="37"/>
        <v>21</v>
      </c>
      <c r="Q44">
        <f t="shared" si="38"/>
        <v>13</v>
      </c>
      <c r="R44">
        <f t="shared" si="39"/>
        <v>10</v>
      </c>
      <c r="S44">
        <f t="shared" si="40"/>
        <v>1.0000000000000522E-4</v>
      </c>
      <c r="T44">
        <f t="shared" si="12"/>
        <v>2.9818473535468235</v>
      </c>
      <c r="U44">
        <f t="shared" si="13"/>
        <v>0.99999769804007255</v>
      </c>
      <c r="V44">
        <f t="shared" si="14"/>
        <v>2.3019599274531899E-6</v>
      </c>
      <c r="W44" s="32">
        <f t="shared" si="41"/>
        <v>3</v>
      </c>
      <c r="X44">
        <f t="shared" si="42"/>
        <v>0.99999769804007255</v>
      </c>
      <c r="Y44" s="35">
        <f t="shared" si="15"/>
        <v>3269017.3724721107</v>
      </c>
      <c r="Z44">
        <f t="shared" si="16"/>
        <v>-2.3019625769670096E-6</v>
      </c>
      <c r="AA44">
        <f t="shared" si="17"/>
        <v>-7.5251556548858227</v>
      </c>
      <c r="AC44">
        <f t="shared" si="18"/>
        <v>0.99999769804007255</v>
      </c>
      <c r="AD44">
        <f t="shared" si="19"/>
        <v>0.49999769804007255</v>
      </c>
      <c r="AE44">
        <f t="shared" si="43"/>
        <v>3</v>
      </c>
      <c r="AF44">
        <f t="shared" si="44"/>
        <v>4.6475478044126204</v>
      </c>
      <c r="AG44">
        <f t="shared" si="45"/>
        <v>4.8543030887621939</v>
      </c>
    </row>
    <row r="45" spans="1:64">
      <c r="A45" s="7">
        <v>40</v>
      </c>
      <c r="B45" s="7">
        <v>3</v>
      </c>
      <c r="C45" s="8">
        <v>43002</v>
      </c>
      <c r="D45" s="8" t="s">
        <v>8</v>
      </c>
      <c r="E45" s="7">
        <v>11</v>
      </c>
      <c r="F45" s="7">
        <v>26</v>
      </c>
      <c r="G45" s="7" t="s">
        <v>16</v>
      </c>
      <c r="H45" s="7">
        <v>2</v>
      </c>
      <c r="I45" s="7">
        <v>30</v>
      </c>
      <c r="J45" s="7">
        <v>-4</v>
      </c>
      <c r="K45" s="7">
        <v>56</v>
      </c>
      <c r="N45" t="str">
        <f t="shared" si="35"/>
        <v>Atlanta Falcons</v>
      </c>
      <c r="O45" t="str">
        <f t="shared" si="36"/>
        <v>Detroit Lions</v>
      </c>
      <c r="P45">
        <f t="shared" si="37"/>
        <v>2</v>
      </c>
      <c r="Q45">
        <f t="shared" si="38"/>
        <v>11</v>
      </c>
      <c r="R45">
        <f t="shared" si="39"/>
        <v>10</v>
      </c>
      <c r="S45">
        <f t="shared" si="40"/>
        <v>8.3730330217084852</v>
      </c>
      <c r="T45">
        <f t="shared" si="12"/>
        <v>2.9818473535468235</v>
      </c>
      <c r="U45">
        <f t="shared" si="13"/>
        <v>0.9901346695914004</v>
      </c>
      <c r="V45">
        <f t="shared" si="14"/>
        <v>9.8653304085996041E-3</v>
      </c>
      <c r="W45" s="32">
        <f t="shared" si="41"/>
        <v>3</v>
      </c>
      <c r="X45">
        <f t="shared" si="42"/>
        <v>9.8653304085996041E-3</v>
      </c>
      <c r="Y45" s="35">
        <f t="shared" si="15"/>
        <v>3269017.3724721107</v>
      </c>
      <c r="Z45">
        <f t="shared" si="16"/>
        <v>-4.6187286470527651</v>
      </c>
      <c r="AA45">
        <f t="shared" si="17"/>
        <v>-15098704.185950097</v>
      </c>
      <c r="AC45">
        <f t="shared" si="18"/>
        <v>0.9901346695914004</v>
      </c>
      <c r="AD45">
        <f t="shared" si="19"/>
        <v>0.4901346695914004</v>
      </c>
      <c r="AE45">
        <f t="shared" si="43"/>
        <v>-4</v>
      </c>
      <c r="AF45">
        <f t="shared" si="44"/>
        <v>4.5517911046305715</v>
      </c>
      <c r="AG45">
        <f t="shared" si="45"/>
        <v>4.7585463889801458</v>
      </c>
    </row>
    <row r="46" spans="1:64">
      <c r="A46" s="7">
        <v>41</v>
      </c>
      <c r="B46" s="7">
        <v>3</v>
      </c>
      <c r="C46" s="8">
        <v>43002</v>
      </c>
      <c r="D46" s="8" t="s">
        <v>28</v>
      </c>
      <c r="E46" s="7">
        <v>20</v>
      </c>
      <c r="F46" s="7">
        <v>34</v>
      </c>
      <c r="G46" s="7" t="s">
        <v>32</v>
      </c>
      <c r="H46" s="7">
        <v>30</v>
      </c>
      <c r="I46" s="7">
        <v>17</v>
      </c>
      <c r="J46" s="7">
        <v>17</v>
      </c>
      <c r="K46" s="7">
        <v>51</v>
      </c>
      <c r="N46" t="str">
        <f t="shared" si="35"/>
        <v>Minnesota Vikings</v>
      </c>
      <c r="O46" t="str">
        <f t="shared" si="36"/>
        <v>Tampa Bay Buccaneers</v>
      </c>
      <c r="P46">
        <f t="shared" si="37"/>
        <v>20</v>
      </c>
      <c r="Q46">
        <f t="shared" si="38"/>
        <v>30</v>
      </c>
      <c r="R46">
        <f t="shared" si="39"/>
        <v>10</v>
      </c>
      <c r="S46">
        <f t="shared" si="40"/>
        <v>6.9462829010357625</v>
      </c>
      <c r="T46">
        <f t="shared" si="12"/>
        <v>2.9818473535468235</v>
      </c>
      <c r="U46">
        <f t="shared" si="13"/>
        <v>0.99761356281247371</v>
      </c>
      <c r="V46">
        <f t="shared" si="14"/>
        <v>2.3864371875262913E-3</v>
      </c>
      <c r="W46" s="32">
        <f t="shared" si="41"/>
        <v>3</v>
      </c>
      <c r="X46">
        <f t="shared" si="42"/>
        <v>0.99761356281247371</v>
      </c>
      <c r="Y46" s="35">
        <f t="shared" si="15"/>
        <v>3269017.3724721107</v>
      </c>
      <c r="Z46">
        <f t="shared" si="16"/>
        <v>-2.3892892671941459E-3</v>
      </c>
      <c r="AA46">
        <f t="shared" si="17"/>
        <v>-7810.6281223188216</v>
      </c>
      <c r="AC46">
        <f t="shared" si="18"/>
        <v>0.99761356281247371</v>
      </c>
      <c r="AD46">
        <f t="shared" si="19"/>
        <v>0.49761356281247371</v>
      </c>
      <c r="AE46">
        <f t="shared" si="43"/>
        <v>17</v>
      </c>
      <c r="AF46">
        <f t="shared" si="44"/>
        <v>4.6244010678481819</v>
      </c>
      <c r="AG46">
        <f t="shared" si="45"/>
        <v>4.8311563521977545</v>
      </c>
    </row>
    <row r="47" spans="1:64">
      <c r="A47" s="7">
        <v>42</v>
      </c>
      <c r="B47" s="7">
        <v>3</v>
      </c>
      <c r="C47" s="8">
        <v>43002</v>
      </c>
      <c r="D47" s="8" t="s">
        <v>21</v>
      </c>
      <c r="E47" s="7">
        <v>14</v>
      </c>
      <c r="F47" s="7">
        <v>31</v>
      </c>
      <c r="G47" s="7" t="s">
        <v>11</v>
      </c>
      <c r="H47" s="7">
        <v>8</v>
      </c>
      <c r="I47" s="7">
        <v>28</v>
      </c>
      <c r="J47" s="7">
        <v>3</v>
      </c>
      <c r="K47" s="7">
        <v>59</v>
      </c>
      <c r="N47" t="str">
        <f t="shared" si="35"/>
        <v>Indianapolis Colts</v>
      </c>
      <c r="O47" t="str">
        <f t="shared" si="36"/>
        <v>Cleveland Browns</v>
      </c>
      <c r="P47">
        <f t="shared" si="37"/>
        <v>14</v>
      </c>
      <c r="Q47">
        <f t="shared" si="38"/>
        <v>8</v>
      </c>
      <c r="R47">
        <f t="shared" si="39"/>
        <v>1.7697226768757417</v>
      </c>
      <c r="S47">
        <f t="shared" si="40"/>
        <v>1E-4</v>
      </c>
      <c r="T47">
        <f t="shared" si="12"/>
        <v>2.9818473535468235</v>
      </c>
      <c r="U47">
        <f t="shared" si="13"/>
        <v>0.99143500656933703</v>
      </c>
      <c r="V47">
        <f t="shared" si="14"/>
        <v>8.5649934306629705E-3</v>
      </c>
      <c r="W47" s="32">
        <f t="shared" si="41"/>
        <v>3</v>
      </c>
      <c r="X47">
        <f t="shared" si="42"/>
        <v>0.99143500656933703</v>
      </c>
      <c r="Y47" s="35">
        <f t="shared" si="15"/>
        <v>3269017.3724721107</v>
      </c>
      <c r="Z47">
        <f t="shared" si="16"/>
        <v>-8.6018837816768078E-3</v>
      </c>
      <c r="AA47">
        <f t="shared" si="17"/>
        <v>-28119.707518287581</v>
      </c>
      <c r="AC47">
        <f t="shared" si="18"/>
        <v>0.99143500656933703</v>
      </c>
      <c r="AD47">
        <f t="shared" si="19"/>
        <v>0.49143500656933703</v>
      </c>
      <c r="AE47">
        <f t="shared" si="43"/>
        <v>3</v>
      </c>
      <c r="AF47">
        <f t="shared" si="44"/>
        <v>4.5644156223696983</v>
      </c>
      <c r="AG47">
        <f t="shared" si="45"/>
        <v>4.7711709067192727</v>
      </c>
    </row>
    <row r="48" spans="1:64">
      <c r="A48" s="7">
        <v>43</v>
      </c>
      <c r="B48" s="7">
        <v>3</v>
      </c>
      <c r="C48" s="8">
        <v>43002</v>
      </c>
      <c r="D48" s="8" t="s">
        <v>7</v>
      </c>
      <c r="E48" s="7">
        <v>31</v>
      </c>
      <c r="F48" s="7">
        <v>33</v>
      </c>
      <c r="G48" s="7" t="s">
        <v>23</v>
      </c>
      <c r="H48" s="7">
        <v>29</v>
      </c>
      <c r="I48" s="7">
        <v>27</v>
      </c>
      <c r="J48" s="7">
        <v>6</v>
      </c>
      <c r="K48" s="7">
        <v>60</v>
      </c>
      <c r="N48" t="str">
        <f t="shared" si="35"/>
        <v>Tennessee Titans</v>
      </c>
      <c r="O48" t="str">
        <f t="shared" si="36"/>
        <v>Seattle Seahawks</v>
      </c>
      <c r="P48">
        <f t="shared" si="37"/>
        <v>31</v>
      </c>
      <c r="Q48">
        <f t="shared" si="38"/>
        <v>29</v>
      </c>
      <c r="R48">
        <f t="shared" si="39"/>
        <v>7.8092438549398029</v>
      </c>
      <c r="S48">
        <f t="shared" si="40"/>
        <v>8.0280239956890753</v>
      </c>
      <c r="T48">
        <f t="shared" si="12"/>
        <v>2.9818473535468235</v>
      </c>
      <c r="U48">
        <f t="shared" si="13"/>
        <v>0.94064710852306443</v>
      </c>
      <c r="V48">
        <f t="shared" si="14"/>
        <v>5.9352891476935565E-2</v>
      </c>
      <c r="W48" s="32">
        <f t="shared" si="41"/>
        <v>3</v>
      </c>
      <c r="X48">
        <f t="shared" si="42"/>
        <v>0.94064710852306443</v>
      </c>
      <c r="Y48" s="35">
        <f t="shared" si="15"/>
        <v>3269017.3724721107</v>
      </c>
      <c r="Z48">
        <f t="shared" si="16"/>
        <v>-6.1187227243436532E-2</v>
      </c>
      <c r="AA48">
        <f t="shared" si="17"/>
        <v>-200022.10883219284</v>
      </c>
      <c r="AC48">
        <f t="shared" si="18"/>
        <v>0.94064710852306443</v>
      </c>
      <c r="AD48">
        <f t="shared" si="19"/>
        <v>0.44064710852306443</v>
      </c>
      <c r="AE48">
        <f t="shared" si="43"/>
        <v>6</v>
      </c>
      <c r="AF48">
        <f t="shared" si="44"/>
        <v>4.071333651544303</v>
      </c>
      <c r="AG48">
        <f t="shared" si="45"/>
        <v>4.2780889358938756</v>
      </c>
    </row>
    <row r="49" spans="1:33">
      <c r="A49" s="7">
        <v>44</v>
      </c>
      <c r="B49" s="7">
        <v>3</v>
      </c>
      <c r="C49" s="8">
        <v>43002</v>
      </c>
      <c r="D49" s="8" t="s">
        <v>31</v>
      </c>
      <c r="E49" s="7">
        <v>17</v>
      </c>
      <c r="F49" s="7">
        <v>10</v>
      </c>
      <c r="G49" s="7" t="s">
        <v>2</v>
      </c>
      <c r="H49" s="7">
        <v>16</v>
      </c>
      <c r="I49" s="7">
        <v>24</v>
      </c>
      <c r="J49" s="7">
        <v>-14</v>
      </c>
      <c r="K49" s="7">
        <v>34</v>
      </c>
      <c r="N49" t="str">
        <f t="shared" si="35"/>
        <v>Kansas City Chiefs</v>
      </c>
      <c r="O49" t="str">
        <f t="shared" si="36"/>
        <v>Los Angeles Chargers</v>
      </c>
      <c r="P49">
        <f t="shared" si="37"/>
        <v>16</v>
      </c>
      <c r="Q49">
        <f t="shared" si="38"/>
        <v>17</v>
      </c>
      <c r="R49">
        <f t="shared" si="39"/>
        <v>0.45571967237343447</v>
      </c>
      <c r="S49">
        <f t="shared" si="40"/>
        <v>1.0000000000000693E-4</v>
      </c>
      <c r="T49">
        <f t="shared" si="12"/>
        <v>2.9818473535468235</v>
      </c>
      <c r="U49">
        <f t="shared" si="13"/>
        <v>0.96885517449350667</v>
      </c>
      <c r="V49">
        <f t="shared" si="14"/>
        <v>3.1144825506493334E-2</v>
      </c>
      <c r="W49" s="32">
        <f t="shared" si="41"/>
        <v>3</v>
      </c>
      <c r="X49">
        <f t="shared" si="42"/>
        <v>3.1144825506493334E-2</v>
      </c>
      <c r="Y49" s="35">
        <f t="shared" si="15"/>
        <v>3269017.3724721107</v>
      </c>
      <c r="Z49">
        <f t="shared" si="16"/>
        <v>-3.4691071629087293</v>
      </c>
      <c r="AA49">
        <f t="shared" si="17"/>
        <v>-11340571.582516072</v>
      </c>
      <c r="AC49">
        <f t="shared" si="18"/>
        <v>0.96885517449350667</v>
      </c>
      <c r="AD49">
        <f t="shared" si="19"/>
        <v>0.46885517449350667</v>
      </c>
      <c r="AE49">
        <f t="shared" si="43"/>
        <v>-14</v>
      </c>
      <c r="AF49">
        <f t="shared" si="44"/>
        <v>4.3451959159208693</v>
      </c>
      <c r="AG49">
        <f t="shared" si="45"/>
        <v>4.5519512002704436</v>
      </c>
    </row>
    <row r="50" spans="1:33">
      <c r="A50" s="7">
        <v>45</v>
      </c>
      <c r="B50" s="7">
        <v>3</v>
      </c>
      <c r="C50" s="8">
        <v>43002</v>
      </c>
      <c r="D50" s="8" t="s">
        <v>22</v>
      </c>
      <c r="E50" s="7">
        <v>12</v>
      </c>
      <c r="F50" s="7">
        <v>27</v>
      </c>
      <c r="G50" s="7" t="s">
        <v>13</v>
      </c>
      <c r="H50" s="7">
        <v>7</v>
      </c>
      <c r="I50" s="7">
        <v>24</v>
      </c>
      <c r="J50" s="7">
        <v>3</v>
      </c>
      <c r="K50" s="7">
        <v>51</v>
      </c>
      <c r="N50" t="str">
        <f t="shared" si="35"/>
        <v>Green Bay Packers</v>
      </c>
      <c r="O50" t="str">
        <f t="shared" si="36"/>
        <v>Cincinnati Bengals</v>
      </c>
      <c r="P50">
        <f t="shared" si="37"/>
        <v>12</v>
      </c>
      <c r="Q50">
        <f t="shared" si="38"/>
        <v>7</v>
      </c>
      <c r="R50">
        <f t="shared" si="39"/>
        <v>8.2536602310225948</v>
      </c>
      <c r="S50">
        <f t="shared" si="40"/>
        <v>0.16387419063209965</v>
      </c>
      <c r="T50">
        <f t="shared" si="12"/>
        <v>2.9818473535468235</v>
      </c>
      <c r="U50">
        <f t="shared" si="13"/>
        <v>0.99998445309447836</v>
      </c>
      <c r="V50">
        <f t="shared" si="14"/>
        <v>1.5546905521635068E-5</v>
      </c>
      <c r="W50" s="32">
        <f t="shared" si="41"/>
        <v>3</v>
      </c>
      <c r="X50">
        <f t="shared" si="42"/>
        <v>0.99998445309447836</v>
      </c>
      <c r="Y50" s="35">
        <f t="shared" si="15"/>
        <v>3269017.3724721107</v>
      </c>
      <c r="Z50">
        <f t="shared" si="16"/>
        <v>-1.5547026376023326E-5</v>
      </c>
      <c r="AA50">
        <f t="shared" si="17"/>
        <v>-50.823499313502374</v>
      </c>
      <c r="AC50">
        <f t="shared" si="18"/>
        <v>0.99998445309447836</v>
      </c>
      <c r="AD50">
        <f t="shared" si="19"/>
        <v>0.49998445309447836</v>
      </c>
      <c r="AE50">
        <f t="shared" si="43"/>
        <v>3</v>
      </c>
      <c r="AF50">
        <f t="shared" si="44"/>
        <v>4.6474192138599841</v>
      </c>
      <c r="AG50">
        <f t="shared" si="45"/>
        <v>4.8541744982095567</v>
      </c>
    </row>
    <row r="51" spans="1:33">
      <c r="A51" s="7">
        <v>46</v>
      </c>
      <c r="B51" s="7">
        <v>3</v>
      </c>
      <c r="C51" s="8">
        <v>43002</v>
      </c>
      <c r="D51" s="8" t="s">
        <v>5</v>
      </c>
      <c r="E51" s="7">
        <v>32</v>
      </c>
      <c r="F51" s="7">
        <v>27</v>
      </c>
      <c r="G51" s="7" t="s">
        <v>6</v>
      </c>
      <c r="H51" s="7">
        <v>25</v>
      </c>
      <c r="I51" s="7">
        <v>10</v>
      </c>
      <c r="J51" s="7">
        <v>17</v>
      </c>
      <c r="K51" s="7">
        <v>37</v>
      </c>
      <c r="N51" t="str">
        <f t="shared" si="35"/>
        <v>Washington Redskins</v>
      </c>
      <c r="O51" t="str">
        <f t="shared" si="36"/>
        <v>Oakland Raiders</v>
      </c>
      <c r="P51">
        <f t="shared" si="37"/>
        <v>32</v>
      </c>
      <c r="Q51">
        <f t="shared" si="38"/>
        <v>25</v>
      </c>
      <c r="R51">
        <f t="shared" si="39"/>
        <v>2.0882480203003042</v>
      </c>
      <c r="S51">
        <f t="shared" si="40"/>
        <v>6.7918754849090526</v>
      </c>
      <c r="T51">
        <f t="shared" si="12"/>
        <v>2.9818473535468235</v>
      </c>
      <c r="U51">
        <f t="shared" si="13"/>
        <v>0.15164201617853088</v>
      </c>
      <c r="V51">
        <f t="shared" si="14"/>
        <v>0.8483579838214691</v>
      </c>
      <c r="W51" s="32">
        <f t="shared" si="41"/>
        <v>3</v>
      </c>
      <c r="X51">
        <f t="shared" si="42"/>
        <v>0.15164201617853088</v>
      </c>
      <c r="Y51" s="35">
        <f t="shared" si="15"/>
        <v>3269017.3724721107</v>
      </c>
      <c r="Z51">
        <f t="shared" si="16"/>
        <v>-1.8862326925998456</v>
      </c>
      <c r="AA51">
        <f t="shared" si="17"/>
        <v>-6166127.4406337421</v>
      </c>
      <c r="AC51">
        <f t="shared" si="18"/>
        <v>0.15164201617853088</v>
      </c>
      <c r="AD51">
        <f t="shared" si="19"/>
        <v>-0.3483579838214691</v>
      </c>
      <c r="AE51">
        <f t="shared" si="43"/>
        <v>17</v>
      </c>
      <c r="AF51">
        <f t="shared" si="44"/>
        <v>-3.5888413289217214</v>
      </c>
      <c r="AG51">
        <f t="shared" si="45"/>
        <v>-3.3820860445721475</v>
      </c>
    </row>
    <row r="52" spans="1:33">
      <c r="A52" s="7">
        <v>47</v>
      </c>
      <c r="B52" s="7">
        <v>3</v>
      </c>
      <c r="C52" s="8">
        <v>43003</v>
      </c>
      <c r="D52" s="8" t="s">
        <v>9</v>
      </c>
      <c r="E52" s="7">
        <v>1</v>
      </c>
      <c r="F52" s="7">
        <v>17</v>
      </c>
      <c r="G52" s="7" t="s">
        <v>26</v>
      </c>
      <c r="H52" s="7">
        <v>9</v>
      </c>
      <c r="I52" s="7">
        <v>28</v>
      </c>
      <c r="J52" s="7">
        <v>-11</v>
      </c>
      <c r="K52" s="7">
        <v>45</v>
      </c>
      <c r="N52" t="str">
        <f t="shared" si="35"/>
        <v>Dallas Cowboys</v>
      </c>
      <c r="O52" t="str">
        <f t="shared" si="36"/>
        <v>Arizona Cardinals</v>
      </c>
      <c r="P52">
        <f t="shared" si="37"/>
        <v>9</v>
      </c>
      <c r="Q52">
        <f t="shared" si="38"/>
        <v>1</v>
      </c>
      <c r="R52">
        <f t="shared" si="39"/>
        <v>1.000000000000056E-4</v>
      </c>
      <c r="S52">
        <f t="shared" si="40"/>
        <v>1.8830367823683505</v>
      </c>
      <c r="T52">
        <f t="shared" si="12"/>
        <v>2.9818473535468235</v>
      </c>
      <c r="U52">
        <f t="shared" si="13"/>
        <v>0.75005592380000563</v>
      </c>
      <c r="V52">
        <f t="shared" si="14"/>
        <v>0.24994407619999437</v>
      </c>
      <c r="W52" s="32">
        <f t="shared" si="41"/>
        <v>3</v>
      </c>
      <c r="X52">
        <f t="shared" si="42"/>
        <v>0.24994407619999437</v>
      </c>
      <c r="Y52" s="35">
        <f t="shared" si="15"/>
        <v>3269017.3724721107</v>
      </c>
      <c r="Z52">
        <f t="shared" si="16"/>
        <v>-1.3865180813434161</v>
      </c>
      <c r="AA52">
        <f t="shared" si="17"/>
        <v>-4532551.6951583261</v>
      </c>
      <c r="AC52">
        <f t="shared" si="18"/>
        <v>0.75005592380000563</v>
      </c>
      <c r="AD52">
        <f t="shared" si="19"/>
        <v>0.25005592380000563</v>
      </c>
      <c r="AE52">
        <f t="shared" si="43"/>
        <v>-11</v>
      </c>
      <c r="AF52">
        <f t="shared" si="44"/>
        <v>2.2209503791440346</v>
      </c>
      <c r="AG52">
        <f t="shared" si="45"/>
        <v>2.4277056634936085</v>
      </c>
    </row>
    <row r="53" spans="1:33">
      <c r="A53" s="7">
        <v>48</v>
      </c>
      <c r="B53" s="7">
        <v>4</v>
      </c>
      <c r="C53" s="8">
        <v>43006</v>
      </c>
      <c r="D53" s="8" t="s">
        <v>22</v>
      </c>
      <c r="E53" s="7">
        <v>12</v>
      </c>
      <c r="F53" s="7">
        <v>35</v>
      </c>
      <c r="G53" s="7" t="s">
        <v>17</v>
      </c>
      <c r="H53" s="7">
        <v>6</v>
      </c>
      <c r="I53" s="7">
        <v>14</v>
      </c>
      <c r="J53" s="7">
        <v>21</v>
      </c>
      <c r="K53" s="7">
        <v>49</v>
      </c>
      <c r="N53" t="str">
        <f t="shared" si="35"/>
        <v>Green Bay Packers</v>
      </c>
      <c r="O53" t="str">
        <f t="shared" si="36"/>
        <v>Chicago Bears</v>
      </c>
      <c r="P53">
        <f t="shared" si="37"/>
        <v>12</v>
      </c>
      <c r="Q53">
        <f t="shared" si="38"/>
        <v>6</v>
      </c>
      <c r="R53">
        <f t="shared" si="39"/>
        <v>8.2536602310225948</v>
      </c>
      <c r="S53">
        <f t="shared" si="40"/>
        <v>9.9999999999661368E-5</v>
      </c>
      <c r="T53">
        <f t="shared" si="12"/>
        <v>2.9818473535468235</v>
      </c>
      <c r="U53">
        <f t="shared" si="13"/>
        <v>0.99998680167701415</v>
      </c>
      <c r="V53">
        <f t="shared" si="14"/>
        <v>1.3198322985852329E-5</v>
      </c>
      <c r="W53" s="32">
        <f t="shared" si="41"/>
        <v>4</v>
      </c>
      <c r="X53">
        <f t="shared" si="42"/>
        <v>0.99998680167701415</v>
      </c>
      <c r="Y53" s="35">
        <f t="shared" si="15"/>
        <v>485165195.40979028</v>
      </c>
      <c r="Z53">
        <f t="shared" si="16"/>
        <v>-1.319841008448352E-5</v>
      </c>
      <c r="AA53">
        <f t="shared" si="17"/>
        <v>-6403.4092077369933</v>
      </c>
      <c r="AC53">
        <f t="shared" si="18"/>
        <v>0.99998680167701415</v>
      </c>
      <c r="AD53">
        <f t="shared" si="19"/>
        <v>0.49998680167701415</v>
      </c>
      <c r="AE53">
        <f t="shared" si="43"/>
        <v>21</v>
      </c>
      <c r="AF53">
        <f t="shared" si="44"/>
        <v>4.6474420154278748</v>
      </c>
      <c r="AG53">
        <f t="shared" si="45"/>
        <v>4.8541972997774492</v>
      </c>
    </row>
    <row r="54" spans="1:33">
      <c r="A54" s="7">
        <v>49</v>
      </c>
      <c r="B54" s="7">
        <v>4</v>
      </c>
      <c r="C54" s="8">
        <v>43009</v>
      </c>
      <c r="D54" s="8" t="s">
        <v>33</v>
      </c>
      <c r="E54" s="7">
        <v>19</v>
      </c>
      <c r="F54" s="7">
        <v>0</v>
      </c>
      <c r="G54" s="7" t="s">
        <v>29</v>
      </c>
      <c r="H54" s="7">
        <v>22</v>
      </c>
      <c r="I54" s="7">
        <v>20</v>
      </c>
      <c r="J54" s="7">
        <v>-20</v>
      </c>
      <c r="K54" s="7">
        <v>20</v>
      </c>
      <c r="N54" t="str">
        <f t="shared" si="35"/>
        <v>New Orleans Saints</v>
      </c>
      <c r="O54" t="str">
        <f t="shared" si="36"/>
        <v>Miami Dolphins</v>
      </c>
      <c r="P54">
        <f t="shared" si="37"/>
        <v>22</v>
      </c>
      <c r="Q54">
        <f t="shared" si="38"/>
        <v>19</v>
      </c>
      <c r="R54">
        <f t="shared" si="39"/>
        <v>9.9999999999998175E-5</v>
      </c>
      <c r="S54">
        <f t="shared" si="40"/>
        <v>10</v>
      </c>
      <c r="T54">
        <f t="shared" si="12"/>
        <v>2.9818473535468235</v>
      </c>
      <c r="U54">
        <f t="shared" si="13"/>
        <v>8.9476645895554389E-4</v>
      </c>
      <c r="V54">
        <f t="shared" si="14"/>
        <v>0.99910523354104441</v>
      </c>
      <c r="W54" s="32">
        <f t="shared" si="41"/>
        <v>4</v>
      </c>
      <c r="X54">
        <f t="shared" si="42"/>
        <v>0.99910523354104441</v>
      </c>
      <c r="Y54" s="35">
        <f t="shared" si="15"/>
        <v>485165195.40979028</v>
      </c>
      <c r="Z54">
        <f t="shared" si="16"/>
        <v>-8.9516700140941565E-4</v>
      </c>
      <c r="AA54">
        <f t="shared" si="17"/>
        <v>-434303.87316319515</v>
      </c>
      <c r="AC54">
        <f t="shared" si="18"/>
        <v>8.9476645895554389E-4</v>
      </c>
      <c r="AD54">
        <f t="shared" si="19"/>
        <v>-0.49910523354104447</v>
      </c>
      <c r="AE54">
        <f t="shared" si="43"/>
        <v>-20</v>
      </c>
      <c r="AF54">
        <f t="shared" si="44"/>
        <v>-5.0523937468720375</v>
      </c>
      <c r="AG54">
        <f t="shared" si="45"/>
        <v>-4.845638462522464</v>
      </c>
    </row>
    <row r="55" spans="1:33">
      <c r="A55" s="7">
        <v>50</v>
      </c>
      <c r="B55" s="7">
        <v>4</v>
      </c>
      <c r="C55" s="8">
        <v>43009</v>
      </c>
      <c r="D55" s="8" t="s">
        <v>28</v>
      </c>
      <c r="E55" s="7">
        <v>20</v>
      </c>
      <c r="F55" s="7">
        <v>7</v>
      </c>
      <c r="G55" s="7" t="s">
        <v>8</v>
      </c>
      <c r="H55" s="7">
        <v>11</v>
      </c>
      <c r="I55" s="7">
        <v>14</v>
      </c>
      <c r="J55" s="7">
        <v>-7</v>
      </c>
      <c r="K55" s="7">
        <v>21</v>
      </c>
      <c r="N55" t="str">
        <f t="shared" si="35"/>
        <v>Detroit Lions</v>
      </c>
      <c r="O55" t="str">
        <f t="shared" si="36"/>
        <v>Minnesota Vikings</v>
      </c>
      <c r="P55">
        <f t="shared" si="37"/>
        <v>11</v>
      </c>
      <c r="Q55">
        <f t="shared" si="38"/>
        <v>20</v>
      </c>
      <c r="R55">
        <f t="shared" si="39"/>
        <v>10</v>
      </c>
      <c r="S55">
        <f t="shared" si="40"/>
        <v>10</v>
      </c>
      <c r="T55">
        <f t="shared" si="12"/>
        <v>2.9818473535468235</v>
      </c>
      <c r="U55">
        <f t="shared" si="13"/>
        <v>0.95174728070883119</v>
      </c>
      <c r="V55">
        <f t="shared" si="14"/>
        <v>4.8252719291168811E-2</v>
      </c>
      <c r="W55" s="32">
        <f t="shared" si="41"/>
        <v>4</v>
      </c>
      <c r="X55">
        <f t="shared" si="42"/>
        <v>4.8252719291168811E-2</v>
      </c>
      <c r="Y55" s="35">
        <f t="shared" si="15"/>
        <v>485165195.40979028</v>
      </c>
      <c r="Z55">
        <f t="shared" si="16"/>
        <v>-3.0313030944190222</v>
      </c>
      <c r="AA55">
        <f t="shared" si="17"/>
        <v>-1470682758.1501069</v>
      </c>
      <c r="AC55">
        <f t="shared" si="18"/>
        <v>0.95174728070883119</v>
      </c>
      <c r="AD55">
        <f t="shared" si="19"/>
        <v>0.45174728070883119</v>
      </c>
      <c r="AE55">
        <f t="shared" si="43"/>
        <v>-7</v>
      </c>
      <c r="AF55">
        <f t="shared" si="44"/>
        <v>4.1791013479524599</v>
      </c>
      <c r="AG55">
        <f t="shared" si="45"/>
        <v>4.3858566323020325</v>
      </c>
    </row>
    <row r="56" spans="1:33">
      <c r="A56" s="7">
        <v>51</v>
      </c>
      <c r="B56" s="7">
        <v>4</v>
      </c>
      <c r="C56" s="8">
        <v>43009</v>
      </c>
      <c r="D56" s="8" t="s">
        <v>12</v>
      </c>
      <c r="E56" s="7">
        <v>3</v>
      </c>
      <c r="F56" s="7">
        <v>9</v>
      </c>
      <c r="G56" s="7" t="s">
        <v>10</v>
      </c>
      <c r="H56" s="7">
        <v>27</v>
      </c>
      <c r="I56" s="7">
        <v>26</v>
      </c>
      <c r="J56" s="7">
        <v>-17</v>
      </c>
      <c r="K56" s="7">
        <v>35</v>
      </c>
      <c r="N56" t="str">
        <f t="shared" si="35"/>
        <v>Pittsburgh Steelers</v>
      </c>
      <c r="O56" t="str">
        <f t="shared" si="36"/>
        <v>Baltimore Ravens</v>
      </c>
      <c r="P56">
        <f t="shared" si="37"/>
        <v>27</v>
      </c>
      <c r="Q56">
        <f t="shared" si="38"/>
        <v>3</v>
      </c>
      <c r="R56">
        <f t="shared" si="39"/>
        <v>2.3648726687238479</v>
      </c>
      <c r="S56">
        <f t="shared" si="40"/>
        <v>10</v>
      </c>
      <c r="T56">
        <f t="shared" si="12"/>
        <v>2.9818473535468235</v>
      </c>
      <c r="U56">
        <f t="shared" si="13"/>
        <v>9.4403224416360759E-3</v>
      </c>
      <c r="V56">
        <f t="shared" si="14"/>
        <v>0.99055967755836394</v>
      </c>
      <c r="W56" s="32">
        <f t="shared" si="41"/>
        <v>4</v>
      </c>
      <c r="X56">
        <f t="shared" si="42"/>
        <v>0.99055967755836394</v>
      </c>
      <c r="Y56" s="35">
        <f t="shared" si="15"/>
        <v>485165195.40979028</v>
      </c>
      <c r="Z56">
        <f t="shared" si="16"/>
        <v>-9.4851647257609036E-3</v>
      </c>
      <c r="AA56">
        <f t="shared" si="17"/>
        <v>-4601871.7976678386</v>
      </c>
      <c r="AC56">
        <f t="shared" si="18"/>
        <v>9.4403224416360759E-3</v>
      </c>
      <c r="AD56">
        <f t="shared" si="19"/>
        <v>-0.49055967755836394</v>
      </c>
      <c r="AE56">
        <f t="shared" si="43"/>
        <v>-17</v>
      </c>
      <c r="AF56">
        <f t="shared" si="44"/>
        <v>-4.9694279273002211</v>
      </c>
      <c r="AG56">
        <f t="shared" si="45"/>
        <v>-4.7626726429506476</v>
      </c>
    </row>
    <row r="57" spans="1:33">
      <c r="A57" s="7">
        <v>52</v>
      </c>
      <c r="B57" s="7">
        <v>4</v>
      </c>
      <c r="C57" s="8">
        <v>43009</v>
      </c>
      <c r="D57" s="8" t="s">
        <v>3</v>
      </c>
      <c r="E57" s="7">
        <v>21</v>
      </c>
      <c r="F57" s="7">
        <v>30</v>
      </c>
      <c r="G57" s="7" t="s">
        <v>24</v>
      </c>
      <c r="H57" s="7">
        <v>5</v>
      </c>
      <c r="I57" s="7">
        <v>33</v>
      </c>
      <c r="J57" s="7">
        <v>-3</v>
      </c>
      <c r="K57" s="7">
        <v>63</v>
      </c>
      <c r="N57" t="str">
        <f t="shared" si="35"/>
        <v>Carolina Panthers</v>
      </c>
      <c r="O57" t="str">
        <f t="shared" si="36"/>
        <v>New England Patriots</v>
      </c>
      <c r="P57">
        <f t="shared" si="37"/>
        <v>5</v>
      </c>
      <c r="Q57">
        <f t="shared" si="38"/>
        <v>21</v>
      </c>
      <c r="R57">
        <f t="shared" si="39"/>
        <v>10</v>
      </c>
      <c r="S57">
        <f t="shared" si="40"/>
        <v>10</v>
      </c>
      <c r="T57">
        <f t="shared" si="12"/>
        <v>2.9818473535468235</v>
      </c>
      <c r="U57">
        <f t="shared" si="13"/>
        <v>0.95174728070883119</v>
      </c>
      <c r="V57">
        <f t="shared" si="14"/>
        <v>4.8252719291168811E-2</v>
      </c>
      <c r="W57" s="32">
        <f t="shared" si="41"/>
        <v>4</v>
      </c>
      <c r="X57">
        <f t="shared" si="42"/>
        <v>4.8252719291168811E-2</v>
      </c>
      <c r="Y57" s="35">
        <f t="shared" si="15"/>
        <v>485165195.40979028</v>
      </c>
      <c r="Z57">
        <f t="shared" si="16"/>
        <v>-3.0313030944190222</v>
      </c>
      <c r="AA57">
        <f t="shared" si="17"/>
        <v>-1470682758.1501069</v>
      </c>
      <c r="AC57">
        <f t="shared" si="18"/>
        <v>0.95174728070883119</v>
      </c>
      <c r="AD57">
        <f t="shared" si="19"/>
        <v>0.45174728070883119</v>
      </c>
      <c r="AE57">
        <f t="shared" si="43"/>
        <v>-3</v>
      </c>
      <c r="AF57">
        <f t="shared" si="44"/>
        <v>4.1791013479524599</v>
      </c>
      <c r="AG57">
        <f t="shared" si="45"/>
        <v>4.3858566323020325</v>
      </c>
    </row>
    <row r="58" spans="1:33">
      <c r="A58" s="7">
        <v>53</v>
      </c>
      <c r="B58" s="7">
        <v>4</v>
      </c>
      <c r="C58" s="8">
        <v>43009</v>
      </c>
      <c r="D58" s="8" t="s">
        <v>19</v>
      </c>
      <c r="E58" s="7">
        <v>24</v>
      </c>
      <c r="F58" s="7">
        <v>23</v>
      </c>
      <c r="G58" s="7" t="s">
        <v>14</v>
      </c>
      <c r="H58" s="7">
        <v>15</v>
      </c>
      <c r="I58" s="7">
        <v>20</v>
      </c>
      <c r="J58" s="7">
        <v>3</v>
      </c>
      <c r="K58" s="7">
        <v>43</v>
      </c>
      <c r="N58" t="str">
        <f t="shared" si="35"/>
        <v>New York Jets</v>
      </c>
      <c r="O58" t="str">
        <f t="shared" si="36"/>
        <v>Jacksonville Jaguars</v>
      </c>
      <c r="P58">
        <f t="shared" si="37"/>
        <v>24</v>
      </c>
      <c r="Q58">
        <f t="shared" si="38"/>
        <v>15</v>
      </c>
      <c r="R58">
        <f t="shared" si="39"/>
        <v>0.79314403249675902</v>
      </c>
      <c r="S58">
        <f t="shared" si="40"/>
        <v>8.209887407472328</v>
      </c>
      <c r="T58">
        <f t="shared" si="12"/>
        <v>2.9818473535468235</v>
      </c>
      <c r="U58">
        <f t="shared" si="13"/>
        <v>1.171737395954708E-2</v>
      </c>
      <c r="V58">
        <f t="shared" si="14"/>
        <v>0.98828262604045292</v>
      </c>
      <c r="W58" s="32">
        <f t="shared" si="41"/>
        <v>4</v>
      </c>
      <c r="X58">
        <f t="shared" si="42"/>
        <v>1.171737395954708E-2</v>
      </c>
      <c r="Y58" s="35">
        <f t="shared" si="15"/>
        <v>485165195.40979028</v>
      </c>
      <c r="Z58">
        <f t="shared" si="16"/>
        <v>-4.446682584824619</v>
      </c>
      <c r="AA58">
        <f t="shared" si="17"/>
        <v>-2157375625.1917477</v>
      </c>
      <c r="AC58">
        <f t="shared" si="18"/>
        <v>1.171737395954708E-2</v>
      </c>
      <c r="AD58">
        <f t="shared" si="19"/>
        <v>-0.48828262604045292</v>
      </c>
      <c r="AE58">
        <f t="shared" si="43"/>
        <v>3</v>
      </c>
      <c r="AF58">
        <f t="shared" si="44"/>
        <v>-4.9473208290875803</v>
      </c>
      <c r="AG58">
        <f t="shared" si="45"/>
        <v>-4.7405655447380068</v>
      </c>
    </row>
    <row r="59" spans="1:33">
      <c r="A59" s="7">
        <v>54</v>
      </c>
      <c r="B59" s="7">
        <v>4</v>
      </c>
      <c r="C59" s="8">
        <v>43009</v>
      </c>
      <c r="D59" s="8" t="s">
        <v>26</v>
      </c>
      <c r="E59" s="7">
        <v>9</v>
      </c>
      <c r="F59" s="7">
        <v>30</v>
      </c>
      <c r="G59" s="7" t="s">
        <v>20</v>
      </c>
      <c r="H59" s="7">
        <v>18</v>
      </c>
      <c r="I59" s="7">
        <v>35</v>
      </c>
      <c r="J59" s="7">
        <v>-5</v>
      </c>
      <c r="K59" s="7">
        <v>65</v>
      </c>
      <c r="N59" t="str">
        <f t="shared" si="35"/>
        <v>Los Angeles Rams</v>
      </c>
      <c r="O59" t="str">
        <f t="shared" si="36"/>
        <v>Dallas Cowboys</v>
      </c>
      <c r="P59">
        <f t="shared" si="37"/>
        <v>18</v>
      </c>
      <c r="Q59">
        <f t="shared" si="38"/>
        <v>9</v>
      </c>
      <c r="R59">
        <f t="shared" si="39"/>
        <v>1.8830367823683505</v>
      </c>
      <c r="S59">
        <f t="shared" si="40"/>
        <v>8.6823459873462649</v>
      </c>
      <c r="T59">
        <f t="shared" si="12"/>
        <v>2.9818473535468235</v>
      </c>
      <c r="U59">
        <f t="shared" si="13"/>
        <v>2.1510647685012475E-2</v>
      </c>
      <c r="V59">
        <f t="shared" si="14"/>
        <v>0.97848935231498757</v>
      </c>
      <c r="W59" s="32">
        <f t="shared" si="41"/>
        <v>4</v>
      </c>
      <c r="X59">
        <f t="shared" si="42"/>
        <v>0.97848935231498757</v>
      </c>
      <c r="Y59" s="35">
        <f t="shared" si="15"/>
        <v>485165195.40979028</v>
      </c>
      <c r="Z59">
        <f t="shared" si="16"/>
        <v>-2.1745373845490024E-2</v>
      </c>
      <c r="AA59">
        <f t="shared" si="17"/>
        <v>-10550098.55100611</v>
      </c>
      <c r="AC59">
        <f t="shared" si="18"/>
        <v>2.1510647685012475E-2</v>
      </c>
      <c r="AD59">
        <f t="shared" si="19"/>
        <v>-0.47848935231498751</v>
      </c>
      <c r="AE59">
        <f t="shared" si="43"/>
        <v>-5</v>
      </c>
      <c r="AF59">
        <f t="shared" si="44"/>
        <v>-4.8522413535600544</v>
      </c>
      <c r="AG59">
        <f t="shared" si="45"/>
        <v>-4.6454860692104809</v>
      </c>
    </row>
    <row r="60" spans="1:33">
      <c r="A60" s="7">
        <v>55</v>
      </c>
      <c r="B60" s="7">
        <v>4</v>
      </c>
      <c r="C60" s="8">
        <v>43009</v>
      </c>
      <c r="D60" s="8" t="s">
        <v>15</v>
      </c>
      <c r="E60" s="7">
        <v>13</v>
      </c>
      <c r="F60" s="7">
        <v>57</v>
      </c>
      <c r="G60" s="7" t="s">
        <v>7</v>
      </c>
      <c r="H60" s="7">
        <v>31</v>
      </c>
      <c r="I60" s="7">
        <v>14</v>
      </c>
      <c r="J60" s="7">
        <v>43</v>
      </c>
      <c r="K60" s="7">
        <v>71</v>
      </c>
      <c r="N60" t="str">
        <f t="shared" si="35"/>
        <v>Houston Texans</v>
      </c>
      <c r="O60" t="str">
        <f t="shared" si="36"/>
        <v>Tennessee Titans</v>
      </c>
      <c r="P60">
        <f t="shared" si="37"/>
        <v>13</v>
      </c>
      <c r="Q60">
        <f t="shared" si="38"/>
        <v>31</v>
      </c>
      <c r="R60">
        <f t="shared" si="39"/>
        <v>1.0000000000000522E-4</v>
      </c>
      <c r="S60">
        <f t="shared" si="40"/>
        <v>7.8092438549398029</v>
      </c>
      <c r="T60">
        <f t="shared" si="12"/>
        <v>2.9818473535468235</v>
      </c>
      <c r="U60">
        <f t="shared" si="13"/>
        <v>7.9445211738512853E-3</v>
      </c>
      <c r="V60">
        <f t="shared" si="14"/>
        <v>0.99205547882614875</v>
      </c>
      <c r="W60" s="32">
        <f t="shared" si="41"/>
        <v>4</v>
      </c>
      <c r="X60">
        <f t="shared" si="42"/>
        <v>7.9445211738512853E-3</v>
      </c>
      <c r="Y60" s="35">
        <f t="shared" si="15"/>
        <v>485165195.40979028</v>
      </c>
      <c r="Z60">
        <f t="shared" si="16"/>
        <v>-4.8352727484180198</v>
      </c>
      <c r="AA60">
        <f t="shared" si="17"/>
        <v>-2345906047.8458624</v>
      </c>
      <c r="AC60">
        <f t="shared" si="18"/>
        <v>7.9445211738512853E-3</v>
      </c>
      <c r="AD60">
        <f t="shared" si="19"/>
        <v>-0.4920554788261487</v>
      </c>
      <c r="AE60">
        <f t="shared" si="43"/>
        <v>43</v>
      </c>
      <c r="AF60">
        <f t="shared" si="44"/>
        <v>-4.983950139588087</v>
      </c>
      <c r="AG60">
        <f t="shared" si="45"/>
        <v>-4.7771948552385126</v>
      </c>
    </row>
    <row r="61" spans="1:33">
      <c r="A61" s="7">
        <v>56</v>
      </c>
      <c r="B61" s="7">
        <v>4</v>
      </c>
      <c r="C61" s="8">
        <v>43009</v>
      </c>
      <c r="D61" s="8" t="s">
        <v>11</v>
      </c>
      <c r="E61" s="7">
        <v>8</v>
      </c>
      <c r="F61" s="7">
        <v>7</v>
      </c>
      <c r="G61" s="7" t="s">
        <v>13</v>
      </c>
      <c r="H61" s="7">
        <v>7</v>
      </c>
      <c r="I61" s="7">
        <v>31</v>
      </c>
      <c r="J61" s="7">
        <v>-24</v>
      </c>
      <c r="K61" s="7">
        <v>38</v>
      </c>
      <c r="N61" t="str">
        <f t="shared" si="35"/>
        <v>Cincinnati Bengals</v>
      </c>
      <c r="O61" t="str">
        <f t="shared" si="36"/>
        <v>Cleveland Browns</v>
      </c>
      <c r="P61">
        <f t="shared" si="37"/>
        <v>7</v>
      </c>
      <c r="Q61">
        <f t="shared" si="38"/>
        <v>8</v>
      </c>
      <c r="R61">
        <f t="shared" si="39"/>
        <v>1E-4</v>
      </c>
      <c r="S61">
        <f t="shared" si="40"/>
        <v>0.16387419063209965</v>
      </c>
      <c r="T61">
        <f t="shared" si="12"/>
        <v>2.9818473535468235</v>
      </c>
      <c r="U61">
        <f t="shared" si="13"/>
        <v>0.94364468595062889</v>
      </c>
      <c r="V61">
        <f t="shared" si="14"/>
        <v>5.6355314049371108E-2</v>
      </c>
      <c r="W61" s="32">
        <f t="shared" si="41"/>
        <v>4</v>
      </c>
      <c r="X61">
        <f t="shared" si="42"/>
        <v>5.6355314049371108E-2</v>
      </c>
      <c r="Y61" s="35">
        <f t="shared" si="15"/>
        <v>485165195.40979028</v>
      </c>
      <c r="Z61">
        <f t="shared" si="16"/>
        <v>-2.8760787386060604</v>
      </c>
      <c r="AA61">
        <f t="shared" si="17"/>
        <v>-1395373303.2297525</v>
      </c>
      <c r="AC61">
        <f t="shared" si="18"/>
        <v>0.94364468595062889</v>
      </c>
      <c r="AD61">
        <f t="shared" si="19"/>
        <v>0.44364468595062889</v>
      </c>
      <c r="AE61">
        <f t="shared" si="43"/>
        <v>-24</v>
      </c>
      <c r="AF61">
        <f t="shared" si="44"/>
        <v>4.1004360842604308</v>
      </c>
      <c r="AG61">
        <f t="shared" si="45"/>
        <v>4.3071913686100034</v>
      </c>
    </row>
    <row r="62" spans="1:33">
      <c r="A62" s="7">
        <v>57</v>
      </c>
      <c r="B62" s="7">
        <v>4</v>
      </c>
      <c r="C62" s="8">
        <v>43009</v>
      </c>
      <c r="D62" s="8" t="s">
        <v>16</v>
      </c>
      <c r="E62" s="7">
        <v>2</v>
      </c>
      <c r="F62" s="7">
        <v>17</v>
      </c>
      <c r="G62" s="7" t="s">
        <v>18</v>
      </c>
      <c r="H62" s="7">
        <v>4</v>
      </c>
      <c r="I62" s="7">
        <v>23</v>
      </c>
      <c r="J62" s="7">
        <v>-6</v>
      </c>
      <c r="K62" s="7">
        <v>40</v>
      </c>
      <c r="N62" t="str">
        <f t="shared" si="35"/>
        <v>Buffalo Bills</v>
      </c>
      <c r="O62" t="str">
        <f t="shared" si="36"/>
        <v>Atlanta Falcons</v>
      </c>
      <c r="P62">
        <f t="shared" si="37"/>
        <v>4</v>
      </c>
      <c r="Q62">
        <f t="shared" si="38"/>
        <v>2</v>
      </c>
      <c r="R62">
        <f t="shared" si="39"/>
        <v>8.3730330217084852</v>
      </c>
      <c r="S62">
        <f t="shared" si="40"/>
        <v>1.0000000000000053E-4</v>
      </c>
      <c r="T62">
        <f t="shared" si="12"/>
        <v>2.9818473535468235</v>
      </c>
      <c r="U62">
        <f t="shared" si="13"/>
        <v>0.99998828677588925</v>
      </c>
      <c r="V62">
        <f t="shared" si="14"/>
        <v>1.1713224110754261E-5</v>
      </c>
      <c r="W62" s="32">
        <f t="shared" si="41"/>
        <v>4</v>
      </c>
      <c r="X62">
        <f t="shared" si="42"/>
        <v>1.1713224110754261E-5</v>
      </c>
      <c r="Y62" s="35">
        <f t="shared" si="15"/>
        <v>485165195.40979028</v>
      </c>
      <c r="Z62">
        <f t="shared" si="16"/>
        <v>-11.35479208855371</v>
      </c>
      <c r="AA62">
        <f t="shared" si="17"/>
        <v>-5508949922.4807014</v>
      </c>
      <c r="AC62">
        <f t="shared" si="18"/>
        <v>0.99998828677588925</v>
      </c>
      <c r="AD62">
        <f t="shared" si="19"/>
        <v>0.49998828677588925</v>
      </c>
      <c r="AE62">
        <f t="shared" si="43"/>
        <v>-6</v>
      </c>
      <c r="AF62">
        <f t="shared" si="44"/>
        <v>4.6474564337343685</v>
      </c>
      <c r="AG62">
        <f t="shared" si="45"/>
        <v>4.8542117180839428</v>
      </c>
    </row>
    <row r="63" spans="1:33">
      <c r="A63" s="7">
        <v>58</v>
      </c>
      <c r="B63" s="7">
        <v>4</v>
      </c>
      <c r="C63" s="8">
        <v>43009</v>
      </c>
      <c r="D63" s="8" t="s">
        <v>32</v>
      </c>
      <c r="E63" s="7">
        <v>30</v>
      </c>
      <c r="F63" s="7">
        <v>25</v>
      </c>
      <c r="G63" s="7" t="s">
        <v>27</v>
      </c>
      <c r="H63" s="7">
        <v>23</v>
      </c>
      <c r="I63" s="7">
        <v>23</v>
      </c>
      <c r="J63" s="7">
        <v>2</v>
      </c>
      <c r="K63" s="7">
        <v>48</v>
      </c>
      <c r="N63" t="str">
        <f t="shared" si="35"/>
        <v>Tampa Bay Buccaneers</v>
      </c>
      <c r="O63" t="str">
        <f t="shared" si="36"/>
        <v>New York Giants</v>
      </c>
      <c r="P63">
        <f t="shared" si="37"/>
        <v>30</v>
      </c>
      <c r="Q63">
        <f t="shared" si="38"/>
        <v>23</v>
      </c>
      <c r="R63">
        <f t="shared" si="39"/>
        <v>6.9462829010357625</v>
      </c>
      <c r="S63">
        <f t="shared" si="40"/>
        <v>1E-4</v>
      </c>
      <c r="T63">
        <f t="shared" si="12"/>
        <v>2.9818473535468235</v>
      </c>
      <c r="U63">
        <f t="shared" si="13"/>
        <v>0.99995121457907099</v>
      </c>
      <c r="V63">
        <f t="shared" si="14"/>
        <v>4.8785420929009504E-5</v>
      </c>
      <c r="W63" s="32">
        <f t="shared" si="41"/>
        <v>4</v>
      </c>
      <c r="X63">
        <f t="shared" si="42"/>
        <v>0.99995121457907099</v>
      </c>
      <c r="Y63" s="35">
        <f t="shared" si="15"/>
        <v>485165195.40979028</v>
      </c>
      <c r="Z63">
        <f t="shared" si="16"/>
        <v>-4.8786610976361914E-5</v>
      </c>
      <c r="AA63">
        <f t="shared" si="17"/>
        <v>-23669.565647728046</v>
      </c>
      <c r="AC63">
        <f t="shared" si="18"/>
        <v>0.99995121457907099</v>
      </c>
      <c r="AD63">
        <f t="shared" si="19"/>
        <v>0.49995121457907099</v>
      </c>
      <c r="AE63">
        <f t="shared" si="43"/>
        <v>2</v>
      </c>
      <c r="AF63">
        <f t="shared" si="44"/>
        <v>4.6470965127182771</v>
      </c>
      <c r="AG63">
        <f t="shared" si="45"/>
        <v>4.8538517970678514</v>
      </c>
    </row>
    <row r="64" spans="1:33">
      <c r="A64" s="7">
        <v>59</v>
      </c>
      <c r="B64" s="7">
        <v>4</v>
      </c>
      <c r="C64" s="8">
        <v>43009</v>
      </c>
      <c r="D64" s="8" t="s">
        <v>9</v>
      </c>
      <c r="E64" s="7">
        <v>1</v>
      </c>
      <c r="F64" s="7">
        <v>18</v>
      </c>
      <c r="G64" s="7" t="s">
        <v>25</v>
      </c>
      <c r="H64" s="7">
        <v>28</v>
      </c>
      <c r="I64" s="7">
        <v>15</v>
      </c>
      <c r="J64" s="7">
        <v>3</v>
      </c>
      <c r="K64" s="7">
        <v>33</v>
      </c>
      <c r="N64" t="str">
        <f t="shared" si="35"/>
        <v>Arizona Cardinals</v>
      </c>
      <c r="O64" t="str">
        <f t="shared" si="36"/>
        <v>San Francisco 49ers</v>
      </c>
      <c r="P64">
        <f t="shared" si="37"/>
        <v>1</v>
      </c>
      <c r="Q64">
        <f t="shared" si="38"/>
        <v>28</v>
      </c>
      <c r="R64">
        <f t="shared" si="39"/>
        <v>1.000000000000056E-4</v>
      </c>
      <c r="S64">
        <f t="shared" si="40"/>
        <v>1.0000008143326142E-4</v>
      </c>
      <c r="T64">
        <f t="shared" si="12"/>
        <v>2.9818473535468235</v>
      </c>
      <c r="U64">
        <f t="shared" si="13"/>
        <v>0.95174728070509151</v>
      </c>
      <c r="V64">
        <f t="shared" si="14"/>
        <v>4.8252719294908486E-2</v>
      </c>
      <c r="W64" s="32">
        <f t="shared" si="41"/>
        <v>4</v>
      </c>
      <c r="X64">
        <f t="shared" si="42"/>
        <v>0.95174728070509151</v>
      </c>
      <c r="Y64" s="35">
        <f t="shared" si="15"/>
        <v>485165195.40979028</v>
      </c>
      <c r="Z64">
        <f t="shared" si="16"/>
        <v>-4.9455740876129438E-2</v>
      </c>
      <c r="AA64">
        <f t="shared" si="17"/>
        <v>-23994204.186303291</v>
      </c>
      <c r="AC64">
        <f t="shared" si="18"/>
        <v>0.95174728070509151</v>
      </c>
      <c r="AD64">
        <f t="shared" si="19"/>
        <v>0.45174728070509151</v>
      </c>
      <c r="AE64">
        <f t="shared" si="43"/>
        <v>3</v>
      </c>
      <c r="AF64">
        <f t="shared" si="44"/>
        <v>4.1791013479161512</v>
      </c>
      <c r="AG64">
        <f t="shared" si="45"/>
        <v>4.3858566322657255</v>
      </c>
    </row>
    <row r="65" spans="1:33">
      <c r="A65" s="7">
        <v>60</v>
      </c>
      <c r="B65" s="7">
        <v>4</v>
      </c>
      <c r="C65" s="8">
        <v>43009</v>
      </c>
      <c r="D65" s="8" t="s">
        <v>31</v>
      </c>
      <c r="E65" s="7">
        <v>17</v>
      </c>
      <c r="F65" s="7">
        <v>24</v>
      </c>
      <c r="G65" s="7" t="s">
        <v>4</v>
      </c>
      <c r="H65" s="7">
        <v>26</v>
      </c>
      <c r="I65" s="7">
        <v>26</v>
      </c>
      <c r="J65" s="7">
        <v>-2</v>
      </c>
      <c r="K65" s="7">
        <v>50</v>
      </c>
      <c r="N65" t="str">
        <f t="shared" si="35"/>
        <v>Philadelphia Eagles</v>
      </c>
      <c r="O65" t="str">
        <f t="shared" si="36"/>
        <v>Los Angeles Chargers</v>
      </c>
      <c r="P65">
        <f t="shared" si="37"/>
        <v>26</v>
      </c>
      <c r="Q65">
        <f t="shared" si="38"/>
        <v>17</v>
      </c>
      <c r="R65">
        <f t="shared" si="39"/>
        <v>0.45571967237343447</v>
      </c>
      <c r="S65">
        <f t="shared" si="40"/>
        <v>5.3015430099154557</v>
      </c>
      <c r="T65">
        <f t="shared" si="12"/>
        <v>2.9818473535468235</v>
      </c>
      <c r="U65">
        <f t="shared" si="13"/>
        <v>0.1342402913838186</v>
      </c>
      <c r="V65">
        <f t="shared" si="14"/>
        <v>0.86575970861618146</v>
      </c>
      <c r="W65" s="32">
        <f t="shared" si="41"/>
        <v>4</v>
      </c>
      <c r="X65">
        <f t="shared" si="42"/>
        <v>0.86575970861618146</v>
      </c>
      <c r="Y65" s="35">
        <f t="shared" si="15"/>
        <v>485165195.40979028</v>
      </c>
      <c r="Z65">
        <f t="shared" si="16"/>
        <v>-0.14414788165196479</v>
      </c>
      <c r="AA65">
        <f t="shared" si="17"/>
        <v>-69935535.169582829</v>
      </c>
      <c r="AC65">
        <f t="shared" si="18"/>
        <v>0.1342402913838186</v>
      </c>
      <c r="AD65">
        <f t="shared" si="19"/>
        <v>-0.3657597086161814</v>
      </c>
      <c r="AE65">
        <f t="shared" si="43"/>
        <v>-2</v>
      </c>
      <c r="AF65">
        <f t="shared" si="44"/>
        <v>-3.7577885995829376</v>
      </c>
      <c r="AG65">
        <f t="shared" si="45"/>
        <v>-3.5510333152333646</v>
      </c>
    </row>
    <row r="66" spans="1:33">
      <c r="A66" s="7">
        <v>61</v>
      </c>
      <c r="B66" s="7">
        <v>4</v>
      </c>
      <c r="C66" s="8">
        <v>43009</v>
      </c>
      <c r="D66" s="8" t="s">
        <v>30</v>
      </c>
      <c r="E66" s="7">
        <v>10</v>
      </c>
      <c r="F66" s="7">
        <v>16</v>
      </c>
      <c r="G66" s="7" t="s">
        <v>6</v>
      </c>
      <c r="H66" s="7">
        <v>25</v>
      </c>
      <c r="I66" s="7">
        <v>10</v>
      </c>
      <c r="J66" s="7">
        <v>6</v>
      </c>
      <c r="K66" s="7">
        <v>26</v>
      </c>
      <c r="N66" t="str">
        <f t="shared" si="35"/>
        <v>Denver Broncos</v>
      </c>
      <c r="O66" t="str">
        <f t="shared" si="36"/>
        <v>Oakland Raiders</v>
      </c>
      <c r="P66">
        <f t="shared" si="37"/>
        <v>10</v>
      </c>
      <c r="Q66">
        <f t="shared" si="38"/>
        <v>25</v>
      </c>
      <c r="R66">
        <f t="shared" si="39"/>
        <v>1.0000000000000002E-4</v>
      </c>
      <c r="S66">
        <f t="shared" si="40"/>
        <v>6.7918754849090526</v>
      </c>
      <c r="T66">
        <f t="shared" si="12"/>
        <v>2.9818473535468235</v>
      </c>
      <c r="U66">
        <f t="shared" si="13"/>
        <v>2.166978989480433E-2</v>
      </c>
      <c r="V66">
        <f t="shared" si="14"/>
        <v>0.97833021010519572</v>
      </c>
      <c r="W66" s="32">
        <f t="shared" si="41"/>
        <v>4</v>
      </c>
      <c r="X66">
        <f t="shared" si="42"/>
        <v>2.166978989480433E-2</v>
      </c>
      <c r="Y66" s="35">
        <f t="shared" si="15"/>
        <v>485165195.40979028</v>
      </c>
      <c r="Z66">
        <f t="shared" si="16"/>
        <v>-3.831836159152108</v>
      </c>
      <c r="AA66">
        <f t="shared" si="17"/>
        <v>-1859073538.9333327</v>
      </c>
      <c r="AC66">
        <f t="shared" si="18"/>
        <v>2.166978989480433E-2</v>
      </c>
      <c r="AD66">
        <f t="shared" si="19"/>
        <v>-0.47833021010519566</v>
      </c>
      <c r="AE66">
        <f t="shared" si="43"/>
        <v>6</v>
      </c>
      <c r="AF66">
        <f t="shared" si="44"/>
        <v>-4.8506962974056496</v>
      </c>
      <c r="AG66">
        <f t="shared" si="45"/>
        <v>-4.6439410130560761</v>
      </c>
    </row>
    <row r="67" spans="1:33">
      <c r="A67" s="7">
        <v>62</v>
      </c>
      <c r="B67" s="7">
        <v>4</v>
      </c>
      <c r="C67" s="8">
        <v>43009</v>
      </c>
      <c r="D67" s="8" t="s">
        <v>23</v>
      </c>
      <c r="E67" s="7">
        <v>29</v>
      </c>
      <c r="F67" s="7">
        <v>46</v>
      </c>
      <c r="G67" s="7" t="s">
        <v>21</v>
      </c>
      <c r="H67" s="7">
        <v>14</v>
      </c>
      <c r="I67" s="7">
        <v>18</v>
      </c>
      <c r="J67" s="7">
        <v>28</v>
      </c>
      <c r="K67" s="7">
        <v>64</v>
      </c>
      <c r="N67" t="str">
        <f t="shared" si="35"/>
        <v>Seattle Seahawks</v>
      </c>
      <c r="O67" t="str">
        <f t="shared" si="36"/>
        <v>Indianapolis Colts</v>
      </c>
      <c r="P67">
        <f t="shared" si="37"/>
        <v>29</v>
      </c>
      <c r="Q67">
        <f t="shared" si="38"/>
        <v>14</v>
      </c>
      <c r="R67">
        <f t="shared" si="39"/>
        <v>8.0280239956890753</v>
      </c>
      <c r="S67">
        <f t="shared" si="40"/>
        <v>1.7697226768757417</v>
      </c>
      <c r="T67">
        <f t="shared" si="12"/>
        <v>2.9818473535468235</v>
      </c>
      <c r="U67">
        <f t="shared" si="13"/>
        <v>0.99990294626180065</v>
      </c>
      <c r="V67">
        <f t="shared" si="14"/>
        <v>9.7053738199348594E-5</v>
      </c>
      <c r="W67" s="32">
        <f t="shared" si="41"/>
        <v>4</v>
      </c>
      <c r="X67">
        <f t="shared" si="42"/>
        <v>0.99990294626180065</v>
      </c>
      <c r="Y67" s="35">
        <f t="shared" si="15"/>
        <v>485165195.40979028</v>
      </c>
      <c r="Z67">
        <f t="shared" si="16"/>
        <v>-9.7058448218150249E-5</v>
      </c>
      <c r="AA67">
        <f t="shared" si="17"/>
        <v>-47089.380995929874</v>
      </c>
      <c r="AC67">
        <f t="shared" si="18"/>
        <v>0.99990294626180065</v>
      </c>
      <c r="AD67">
        <f t="shared" si="19"/>
        <v>0.49990294626180065</v>
      </c>
      <c r="AE67">
        <f t="shared" si="43"/>
        <v>28</v>
      </c>
      <c r="AF67">
        <f t="shared" si="44"/>
        <v>4.6466278924775581</v>
      </c>
      <c r="AG67">
        <f t="shared" si="45"/>
        <v>4.8533831768271316</v>
      </c>
    </row>
    <row r="68" spans="1:33">
      <c r="A68" s="7">
        <v>63</v>
      </c>
      <c r="B68" s="7">
        <v>4</v>
      </c>
      <c r="C68" s="8">
        <v>43010</v>
      </c>
      <c r="D68" s="8" t="s">
        <v>2</v>
      </c>
      <c r="E68" s="7">
        <v>16</v>
      </c>
      <c r="F68" s="7">
        <v>29</v>
      </c>
      <c r="G68" s="7" t="s">
        <v>5</v>
      </c>
      <c r="H68" s="7">
        <v>32</v>
      </c>
      <c r="I68" s="7">
        <v>20</v>
      </c>
      <c r="J68" s="7">
        <v>9</v>
      </c>
      <c r="K68" s="7">
        <v>49</v>
      </c>
      <c r="N68" t="str">
        <f t="shared" si="35"/>
        <v>Kansas City Chiefs</v>
      </c>
      <c r="O68" t="str">
        <f t="shared" si="36"/>
        <v>Washington Redskins</v>
      </c>
      <c r="P68">
        <f t="shared" si="37"/>
        <v>16</v>
      </c>
      <c r="Q68">
        <f t="shared" si="38"/>
        <v>32</v>
      </c>
      <c r="R68">
        <f t="shared" si="39"/>
        <v>1.0000000000000693E-4</v>
      </c>
      <c r="S68">
        <f t="shared" si="40"/>
        <v>2.0882480203003042</v>
      </c>
      <c r="T68">
        <f t="shared" si="12"/>
        <v>2.9818473535468235</v>
      </c>
      <c r="U68">
        <f t="shared" si="13"/>
        <v>0.70965299474198529</v>
      </c>
      <c r="V68">
        <f t="shared" si="14"/>
        <v>0.29034700525801471</v>
      </c>
      <c r="W68" s="32">
        <f t="shared" si="41"/>
        <v>4</v>
      </c>
      <c r="X68">
        <f t="shared" si="42"/>
        <v>0.70965299474198529</v>
      </c>
      <c r="Y68" s="35">
        <f t="shared" si="15"/>
        <v>485165195.40979028</v>
      </c>
      <c r="Z68">
        <f t="shared" si="16"/>
        <v>-0.34297916821902152</v>
      </c>
      <c r="AA68">
        <f t="shared" si="17"/>
        <v>-166401555.1704689</v>
      </c>
      <c r="AC68">
        <f t="shared" si="18"/>
        <v>0.70965299474198529</v>
      </c>
      <c r="AD68">
        <f t="shared" si="19"/>
        <v>0.20965299474198529</v>
      </c>
      <c r="AE68">
        <f t="shared" si="43"/>
        <v>9</v>
      </c>
      <c r="AF68">
        <f t="shared" si="44"/>
        <v>1.8286924465771754</v>
      </c>
      <c r="AG68">
        <f t="shared" si="45"/>
        <v>2.0354477309267485</v>
      </c>
    </row>
    <row r="69" spans="1:33">
      <c r="A69" s="7">
        <v>64</v>
      </c>
      <c r="B69" s="7">
        <v>5</v>
      </c>
      <c r="C69" s="8">
        <v>43013</v>
      </c>
      <c r="D69" s="8" t="s">
        <v>32</v>
      </c>
      <c r="E69" s="7">
        <v>30</v>
      </c>
      <c r="F69" s="7">
        <v>14</v>
      </c>
      <c r="G69" s="7" t="s">
        <v>3</v>
      </c>
      <c r="H69" s="7">
        <v>21</v>
      </c>
      <c r="I69" s="7">
        <v>19</v>
      </c>
      <c r="J69" s="7">
        <v>-5</v>
      </c>
      <c r="K69" s="7">
        <v>33</v>
      </c>
      <c r="N69" t="str">
        <f t="shared" si="35"/>
        <v>New England Patriots</v>
      </c>
      <c r="O69" t="str">
        <f t="shared" si="36"/>
        <v>Tampa Bay Buccaneers</v>
      </c>
      <c r="P69">
        <f t="shared" si="37"/>
        <v>21</v>
      </c>
      <c r="Q69">
        <f t="shared" si="38"/>
        <v>30</v>
      </c>
      <c r="R69">
        <f t="shared" si="39"/>
        <v>6.9462829010357625</v>
      </c>
      <c r="S69">
        <f t="shared" si="40"/>
        <v>10</v>
      </c>
      <c r="T69">
        <f t="shared" si="12"/>
        <v>2.9818473535468235</v>
      </c>
      <c r="U69">
        <f t="shared" si="13"/>
        <v>0.48204029352680339</v>
      </c>
      <c r="V69">
        <f t="shared" si="14"/>
        <v>0.51795970647319667</v>
      </c>
      <c r="W69" s="32">
        <f t="shared" si="41"/>
        <v>5</v>
      </c>
      <c r="X69">
        <f t="shared" si="42"/>
        <v>0.51795970647319667</v>
      </c>
      <c r="Y69" s="35">
        <f t="shared" si="15"/>
        <v>72004899337.385864</v>
      </c>
      <c r="Z69">
        <f t="shared" si="16"/>
        <v>-0.65785782647947921</v>
      </c>
      <c r="AA69">
        <f t="shared" si="17"/>
        <v>-47368986573.966354</v>
      </c>
      <c r="AC69">
        <f t="shared" si="18"/>
        <v>0.48204029352680339</v>
      </c>
      <c r="AD69">
        <f t="shared" si="19"/>
        <v>-1.7959706473196613E-2</v>
      </c>
      <c r="AE69">
        <f t="shared" si="43"/>
        <v>-5</v>
      </c>
      <c r="AF69">
        <f t="shared" si="44"/>
        <v>-0.38111980432205073</v>
      </c>
      <c r="AG69">
        <f t="shared" si="45"/>
        <v>-0.17436451997247687</v>
      </c>
    </row>
    <row r="70" spans="1:33">
      <c r="A70" s="7">
        <v>65</v>
      </c>
      <c r="B70" s="7">
        <v>5</v>
      </c>
      <c r="C70" s="8">
        <v>43016</v>
      </c>
      <c r="D70" s="8" t="s">
        <v>33</v>
      </c>
      <c r="E70" s="7">
        <v>19</v>
      </c>
      <c r="F70" s="7">
        <v>16</v>
      </c>
      <c r="G70" s="7" t="s">
        <v>7</v>
      </c>
      <c r="H70" s="7">
        <v>31</v>
      </c>
      <c r="I70" s="7">
        <v>10</v>
      </c>
      <c r="J70" s="7">
        <v>6</v>
      </c>
      <c r="K70" s="7">
        <v>26</v>
      </c>
      <c r="N70" t="str">
        <f t="shared" ref="N70:N101" si="46">IF(J70&gt;0,D70,G70)</f>
        <v>Miami Dolphins</v>
      </c>
      <c r="O70" t="str">
        <f t="shared" ref="O70:O101" si="47">IF(J70&gt;0,G70,D70)</f>
        <v>Tennessee Titans</v>
      </c>
      <c r="P70">
        <f t="shared" ref="P70:P101" si="48">IF(J70&gt;0,E70,H70)</f>
        <v>19</v>
      </c>
      <c r="Q70">
        <f t="shared" ref="Q70:Q101" si="49">IF(J70&gt;0,H70,E70)</f>
        <v>31</v>
      </c>
      <c r="R70">
        <f t="shared" ref="R70:R101" si="50">VLOOKUP(E70,$AN$6:$AP$37,3,FALSE)</f>
        <v>9.9999999999998175E-5</v>
      </c>
      <c r="S70">
        <f t="shared" ref="S70:S101" si="51">VLOOKUP(H70,$AN$6:$AP$37,3,FALSE)</f>
        <v>7.8092438549398029</v>
      </c>
      <c r="T70">
        <f t="shared" si="12"/>
        <v>2.9818473535468235</v>
      </c>
      <c r="U70">
        <f t="shared" si="13"/>
        <v>7.9445211738512853E-3</v>
      </c>
      <c r="V70">
        <f t="shared" si="14"/>
        <v>0.99205547882614875</v>
      </c>
      <c r="W70" s="32">
        <f t="shared" ref="W70:W101" si="52">B70</f>
        <v>5</v>
      </c>
      <c r="X70">
        <f t="shared" ref="X70:X101" si="53">IF(E70=P70,U70,V70)</f>
        <v>7.9445211738512853E-3</v>
      </c>
      <c r="Y70" s="35">
        <f t="shared" si="15"/>
        <v>72004899337.385864</v>
      </c>
      <c r="Z70">
        <f t="shared" si="16"/>
        <v>-4.8352727484180198</v>
      </c>
      <c r="AA70">
        <f t="shared" si="17"/>
        <v>-348163327518.64459</v>
      </c>
      <c r="AC70">
        <f t="shared" si="18"/>
        <v>7.9445211738512853E-3</v>
      </c>
      <c r="AD70">
        <f t="shared" si="19"/>
        <v>-0.4920554788261487</v>
      </c>
      <c r="AE70">
        <f t="shared" ref="AE70:AE101" si="54">J70</f>
        <v>6</v>
      </c>
      <c r="AF70">
        <f t="shared" ref="AF70:AF101" si="55">$AK$9+$AJ$9*AC70</f>
        <v>-4.983950139588087</v>
      </c>
      <c r="AG70">
        <f t="shared" ref="AG70:AG101" si="56">$AJ$18*AD70</f>
        <v>-4.7771948552385126</v>
      </c>
    </row>
    <row r="71" spans="1:33">
      <c r="A71" s="7">
        <v>66</v>
      </c>
      <c r="B71" s="7">
        <v>5</v>
      </c>
      <c r="C71" s="8">
        <v>43016</v>
      </c>
      <c r="D71" s="8" t="s">
        <v>11</v>
      </c>
      <c r="E71" s="7">
        <v>8</v>
      </c>
      <c r="F71" s="7">
        <v>14</v>
      </c>
      <c r="G71" s="7" t="s">
        <v>19</v>
      </c>
      <c r="H71" s="7">
        <v>24</v>
      </c>
      <c r="I71" s="7">
        <v>17</v>
      </c>
      <c r="J71" s="7">
        <v>-3</v>
      </c>
      <c r="K71" s="7">
        <v>31</v>
      </c>
      <c r="N71" t="str">
        <f t="shared" si="46"/>
        <v>New York Jets</v>
      </c>
      <c r="O71" t="str">
        <f t="shared" si="47"/>
        <v>Cleveland Browns</v>
      </c>
      <c r="P71">
        <f t="shared" si="48"/>
        <v>24</v>
      </c>
      <c r="Q71">
        <f t="shared" si="49"/>
        <v>8</v>
      </c>
      <c r="R71">
        <f t="shared" si="50"/>
        <v>1E-4</v>
      </c>
      <c r="S71">
        <f t="shared" si="51"/>
        <v>0.79314403249675902</v>
      </c>
      <c r="T71">
        <f t="shared" ref="T71:T102" si="57">$AP$38</f>
        <v>2.9818473535468235</v>
      </c>
      <c r="U71">
        <f t="shared" ref="U71:U134" si="58">1/(1+EXP(-(T71+R71-S71)))</f>
        <v>0.89923952978262556</v>
      </c>
      <c r="V71">
        <f t="shared" ref="V71:V134" si="59">1-U71</f>
        <v>0.10076047021737444</v>
      </c>
      <c r="W71" s="32">
        <f t="shared" si="52"/>
        <v>5</v>
      </c>
      <c r="X71">
        <f t="shared" si="53"/>
        <v>0.10076047021737444</v>
      </c>
      <c r="Y71" s="35">
        <f t="shared" ref="Y71:Y134" si="60">SQRT(EXP(W71*10))</f>
        <v>72004899337.385864</v>
      </c>
      <c r="Z71">
        <f t="shared" ref="Z71:Z134" si="61">LN(X71)</f>
        <v>-2.2950091608018437</v>
      </c>
      <c r="AA71">
        <f t="shared" ref="AA71:AA134" si="62">Y71*Z71</f>
        <v>-165251903601.91516</v>
      </c>
      <c r="AC71">
        <f t="shared" ref="AC71:AC134" si="63">U71</f>
        <v>0.89923952978262556</v>
      </c>
      <c r="AD71">
        <f t="shared" ref="AD71:AD134" si="64">AC71-0.5</f>
        <v>0.39923952978262556</v>
      </c>
      <c r="AE71">
        <f t="shared" si="54"/>
        <v>-3</v>
      </c>
      <c r="AF71">
        <f t="shared" si="55"/>
        <v>3.6693219259587844</v>
      </c>
      <c r="AG71">
        <f t="shared" si="56"/>
        <v>3.8760772103083583</v>
      </c>
    </row>
    <row r="72" spans="1:33">
      <c r="A72" s="7">
        <v>67</v>
      </c>
      <c r="B72" s="7">
        <v>5</v>
      </c>
      <c r="C72" s="8">
        <v>43016</v>
      </c>
      <c r="D72" s="8" t="s">
        <v>21</v>
      </c>
      <c r="E72" s="7">
        <v>14</v>
      </c>
      <c r="F72" s="7">
        <v>26</v>
      </c>
      <c r="G72" s="7" t="s">
        <v>25</v>
      </c>
      <c r="H72" s="7">
        <v>28</v>
      </c>
      <c r="I72" s="7">
        <v>23</v>
      </c>
      <c r="J72" s="7">
        <v>3</v>
      </c>
      <c r="K72" s="7">
        <v>49</v>
      </c>
      <c r="N72" t="str">
        <f t="shared" si="46"/>
        <v>Indianapolis Colts</v>
      </c>
      <c r="O72" t="str">
        <f t="shared" si="47"/>
        <v>San Francisco 49ers</v>
      </c>
      <c r="P72">
        <f t="shared" si="48"/>
        <v>14</v>
      </c>
      <c r="Q72">
        <f t="shared" si="49"/>
        <v>28</v>
      </c>
      <c r="R72">
        <f t="shared" si="50"/>
        <v>1.7697226768757417</v>
      </c>
      <c r="S72">
        <f t="shared" si="51"/>
        <v>1.0000008143326142E-4</v>
      </c>
      <c r="T72">
        <f t="shared" si="57"/>
        <v>2.9818473535468235</v>
      </c>
      <c r="U72">
        <f t="shared" si="58"/>
        <v>0.99143500656864558</v>
      </c>
      <c r="V72">
        <f t="shared" si="59"/>
        <v>8.5649934313544174E-3</v>
      </c>
      <c r="W72" s="32">
        <f t="shared" si="52"/>
        <v>5</v>
      </c>
      <c r="X72">
        <f t="shared" si="53"/>
        <v>0.99143500656864558</v>
      </c>
      <c r="Y72" s="35">
        <f t="shared" si="60"/>
        <v>72004899337.385864</v>
      </c>
      <c r="Z72">
        <f t="shared" si="61"/>
        <v>-8.601883782374229E-3</v>
      </c>
      <c r="AA72">
        <f t="shared" si="62"/>
        <v>-619377775.86174834</v>
      </c>
      <c r="AC72">
        <f t="shared" si="63"/>
        <v>0.99143500656864558</v>
      </c>
      <c r="AD72">
        <f t="shared" si="64"/>
        <v>0.49143500656864558</v>
      </c>
      <c r="AE72">
        <f t="shared" si="54"/>
        <v>3</v>
      </c>
      <c r="AF72">
        <f t="shared" si="55"/>
        <v>4.5644156223629855</v>
      </c>
      <c r="AG72">
        <f t="shared" si="56"/>
        <v>4.7711709067125598</v>
      </c>
    </row>
    <row r="73" spans="1:33">
      <c r="A73" s="7">
        <v>68</v>
      </c>
      <c r="B73" s="7">
        <v>5</v>
      </c>
      <c r="C73" s="8">
        <v>43016</v>
      </c>
      <c r="D73" s="8" t="s">
        <v>13</v>
      </c>
      <c r="E73" s="7">
        <v>7</v>
      </c>
      <c r="F73" s="7">
        <v>20</v>
      </c>
      <c r="G73" s="7" t="s">
        <v>18</v>
      </c>
      <c r="H73" s="7">
        <v>4</v>
      </c>
      <c r="I73" s="7">
        <v>16</v>
      </c>
      <c r="J73" s="7">
        <v>4</v>
      </c>
      <c r="K73" s="7">
        <v>36</v>
      </c>
      <c r="N73" t="str">
        <f t="shared" si="46"/>
        <v>Cincinnati Bengals</v>
      </c>
      <c r="O73" t="str">
        <f t="shared" si="47"/>
        <v>Buffalo Bills</v>
      </c>
      <c r="P73">
        <f t="shared" si="48"/>
        <v>7</v>
      </c>
      <c r="Q73">
        <f t="shared" si="49"/>
        <v>4</v>
      </c>
      <c r="R73">
        <f t="shared" si="50"/>
        <v>0.16387419063209965</v>
      </c>
      <c r="S73">
        <f t="shared" si="51"/>
        <v>1.0000000000000053E-4</v>
      </c>
      <c r="T73">
        <f t="shared" si="57"/>
        <v>2.9818473535468235</v>
      </c>
      <c r="U73">
        <f t="shared" si="58"/>
        <v>0.95873585137156148</v>
      </c>
      <c r="V73">
        <f t="shared" si="59"/>
        <v>4.1264148628438524E-2</v>
      </c>
      <c r="W73" s="32">
        <f t="shared" si="52"/>
        <v>5</v>
      </c>
      <c r="X73">
        <f t="shared" si="53"/>
        <v>0.95873585137156148</v>
      </c>
      <c r="Y73" s="35">
        <f t="shared" si="60"/>
        <v>72004899337.385864</v>
      </c>
      <c r="Z73">
        <f t="shared" si="61"/>
        <v>-4.2139683779511085E-2</v>
      </c>
      <c r="AA73">
        <f t="shared" si="62"/>
        <v>-3034263688.6529675</v>
      </c>
      <c r="AC73">
        <f t="shared" si="63"/>
        <v>0.95873585137156148</v>
      </c>
      <c r="AD73">
        <f t="shared" si="64"/>
        <v>0.45873585137156148</v>
      </c>
      <c r="AE73">
        <f t="shared" si="54"/>
        <v>4</v>
      </c>
      <c r="AF73">
        <f t="shared" si="55"/>
        <v>4.2469509406347958</v>
      </c>
      <c r="AG73">
        <f t="shared" si="56"/>
        <v>4.4537062249843684</v>
      </c>
    </row>
    <row r="74" spans="1:33">
      <c r="A74" s="7">
        <v>69</v>
      </c>
      <c r="B74" s="7">
        <v>5</v>
      </c>
      <c r="C74" s="8">
        <v>43016</v>
      </c>
      <c r="D74" s="8" t="s">
        <v>27</v>
      </c>
      <c r="E74" s="7">
        <v>23</v>
      </c>
      <c r="F74" s="7">
        <v>22</v>
      </c>
      <c r="G74" s="7" t="s">
        <v>31</v>
      </c>
      <c r="H74" s="7">
        <v>17</v>
      </c>
      <c r="I74" s="7">
        <v>27</v>
      </c>
      <c r="J74" s="7">
        <v>-5</v>
      </c>
      <c r="K74" s="7">
        <v>49</v>
      </c>
      <c r="N74" t="str">
        <f t="shared" si="46"/>
        <v>Los Angeles Chargers</v>
      </c>
      <c r="O74" t="str">
        <f t="shared" si="47"/>
        <v>New York Giants</v>
      </c>
      <c r="P74">
        <f t="shared" si="48"/>
        <v>17</v>
      </c>
      <c r="Q74">
        <f t="shared" si="49"/>
        <v>23</v>
      </c>
      <c r="R74">
        <f t="shared" si="50"/>
        <v>1E-4</v>
      </c>
      <c r="S74">
        <f t="shared" si="51"/>
        <v>0.45571967237343447</v>
      </c>
      <c r="T74">
        <f t="shared" si="57"/>
        <v>2.9818473535468235</v>
      </c>
      <c r="U74">
        <f t="shared" si="58"/>
        <v>0.92596014614579347</v>
      </c>
      <c r="V74">
        <f t="shared" si="59"/>
        <v>7.4039853854206528E-2</v>
      </c>
      <c r="W74" s="32">
        <f t="shared" si="52"/>
        <v>5</v>
      </c>
      <c r="X74">
        <f t="shared" si="53"/>
        <v>7.4039853854206528E-2</v>
      </c>
      <c r="Y74" s="35">
        <f t="shared" si="60"/>
        <v>72004899337.385864</v>
      </c>
      <c r="Z74">
        <f t="shared" si="61"/>
        <v>-2.6031517651549834</v>
      </c>
      <c r="AA74">
        <f t="shared" si="62"/>
        <v>-187439680809.92291</v>
      </c>
      <c r="AC74">
        <f t="shared" si="63"/>
        <v>0.92596014614579347</v>
      </c>
      <c r="AD74">
        <f t="shared" si="64"/>
        <v>0.42596014614579347</v>
      </c>
      <c r="AE74">
        <f t="shared" si="54"/>
        <v>-5</v>
      </c>
      <c r="AF74">
        <f t="shared" si="55"/>
        <v>3.9287430614036127</v>
      </c>
      <c r="AG74">
        <f t="shared" si="56"/>
        <v>4.1354983457531853</v>
      </c>
    </row>
    <row r="75" spans="1:33">
      <c r="A75" s="7">
        <v>70</v>
      </c>
      <c r="B75" s="7">
        <v>5</v>
      </c>
      <c r="C75" s="8">
        <v>43016</v>
      </c>
      <c r="D75" s="8" t="s">
        <v>4</v>
      </c>
      <c r="E75" s="7">
        <v>26</v>
      </c>
      <c r="F75" s="7">
        <v>34</v>
      </c>
      <c r="G75" s="7" t="s">
        <v>9</v>
      </c>
      <c r="H75" s="7">
        <v>1</v>
      </c>
      <c r="I75" s="7">
        <v>7</v>
      </c>
      <c r="J75" s="7">
        <v>27</v>
      </c>
      <c r="K75" s="7">
        <v>41</v>
      </c>
      <c r="N75" t="str">
        <f t="shared" si="46"/>
        <v>Philadelphia Eagles</v>
      </c>
      <c r="O75" t="str">
        <f t="shared" si="47"/>
        <v>Arizona Cardinals</v>
      </c>
      <c r="P75">
        <f t="shared" si="48"/>
        <v>26</v>
      </c>
      <c r="Q75">
        <f t="shared" si="49"/>
        <v>1</v>
      </c>
      <c r="R75">
        <f t="shared" si="50"/>
        <v>5.3015430099154557</v>
      </c>
      <c r="S75">
        <f t="shared" si="51"/>
        <v>1.000000000000056E-4</v>
      </c>
      <c r="T75">
        <f t="shared" si="57"/>
        <v>2.9818473535468235</v>
      </c>
      <c r="U75">
        <f t="shared" si="58"/>
        <v>0.99974735950190008</v>
      </c>
      <c r="V75">
        <f t="shared" si="59"/>
        <v>2.5264049809992084E-4</v>
      </c>
      <c r="W75" s="32">
        <f t="shared" si="52"/>
        <v>5</v>
      </c>
      <c r="X75">
        <f t="shared" si="53"/>
        <v>0.99974735950190008</v>
      </c>
      <c r="Y75" s="35">
        <f t="shared" si="60"/>
        <v>72004899337.385864</v>
      </c>
      <c r="Z75">
        <f t="shared" si="61"/>
        <v>-2.5267241708669326E-4</v>
      </c>
      <c r="AA75">
        <f t="shared" si="62"/>
        <v>-18193651.957661323</v>
      </c>
      <c r="AC75">
        <f t="shared" si="63"/>
        <v>0.99974735950190008</v>
      </c>
      <c r="AD75">
        <f t="shared" si="64"/>
        <v>0.49974735950190008</v>
      </c>
      <c r="AE75">
        <f t="shared" si="54"/>
        <v>27</v>
      </c>
      <c r="AF75">
        <f t="shared" si="55"/>
        <v>4.6451173549448521</v>
      </c>
      <c r="AG75">
        <f t="shared" si="56"/>
        <v>4.8518726392944256</v>
      </c>
    </row>
    <row r="76" spans="1:33">
      <c r="A76" s="7">
        <v>71</v>
      </c>
      <c r="B76" s="7">
        <v>5</v>
      </c>
      <c r="C76" s="8">
        <v>43016</v>
      </c>
      <c r="D76" s="8" t="s">
        <v>8</v>
      </c>
      <c r="E76" s="7">
        <v>11</v>
      </c>
      <c r="F76" s="7">
        <v>24</v>
      </c>
      <c r="G76" s="7" t="s">
        <v>24</v>
      </c>
      <c r="H76" s="7">
        <v>5</v>
      </c>
      <c r="I76" s="7">
        <v>27</v>
      </c>
      <c r="J76" s="7">
        <v>-3</v>
      </c>
      <c r="K76" s="7">
        <v>51</v>
      </c>
      <c r="N76" t="str">
        <f t="shared" si="46"/>
        <v>Carolina Panthers</v>
      </c>
      <c r="O76" t="str">
        <f t="shared" si="47"/>
        <v>Detroit Lions</v>
      </c>
      <c r="P76">
        <f t="shared" si="48"/>
        <v>5</v>
      </c>
      <c r="Q76">
        <f t="shared" si="49"/>
        <v>11</v>
      </c>
      <c r="R76">
        <f t="shared" si="50"/>
        <v>10</v>
      </c>
      <c r="S76">
        <f t="shared" si="51"/>
        <v>10</v>
      </c>
      <c r="T76">
        <f t="shared" si="57"/>
        <v>2.9818473535468235</v>
      </c>
      <c r="U76">
        <f t="shared" si="58"/>
        <v>0.95174728070883119</v>
      </c>
      <c r="V76">
        <f t="shared" si="59"/>
        <v>4.8252719291168811E-2</v>
      </c>
      <c r="W76" s="32">
        <f t="shared" si="52"/>
        <v>5</v>
      </c>
      <c r="X76">
        <f t="shared" si="53"/>
        <v>4.8252719291168811E-2</v>
      </c>
      <c r="Y76" s="35">
        <f t="shared" si="60"/>
        <v>72004899337.385864</v>
      </c>
      <c r="Z76">
        <f t="shared" si="61"/>
        <v>-3.0313030944190222</v>
      </c>
      <c r="AA76">
        <f t="shared" si="62"/>
        <v>-218268674174.74799</v>
      </c>
      <c r="AC76">
        <f t="shared" si="63"/>
        <v>0.95174728070883119</v>
      </c>
      <c r="AD76">
        <f t="shared" si="64"/>
        <v>0.45174728070883119</v>
      </c>
      <c r="AE76">
        <f t="shared" si="54"/>
        <v>-3</v>
      </c>
      <c r="AF76">
        <f t="shared" si="55"/>
        <v>4.1791013479524599</v>
      </c>
      <c r="AG76">
        <f t="shared" si="56"/>
        <v>4.3858566323020325</v>
      </c>
    </row>
    <row r="77" spans="1:33">
      <c r="A77" s="7">
        <v>72</v>
      </c>
      <c r="B77" s="7">
        <v>5</v>
      </c>
      <c r="C77" s="8">
        <v>43016</v>
      </c>
      <c r="D77" s="8" t="s">
        <v>10</v>
      </c>
      <c r="E77" s="7">
        <v>27</v>
      </c>
      <c r="F77" s="7">
        <v>9</v>
      </c>
      <c r="G77" s="7" t="s">
        <v>14</v>
      </c>
      <c r="H77" s="7">
        <v>15</v>
      </c>
      <c r="I77" s="7">
        <v>30</v>
      </c>
      <c r="J77" s="7">
        <v>-21</v>
      </c>
      <c r="K77" s="7">
        <v>39</v>
      </c>
      <c r="N77" t="str">
        <f t="shared" si="46"/>
        <v>Jacksonville Jaguars</v>
      </c>
      <c r="O77" t="str">
        <f t="shared" si="47"/>
        <v>Pittsburgh Steelers</v>
      </c>
      <c r="P77">
        <f t="shared" si="48"/>
        <v>15</v>
      </c>
      <c r="Q77">
        <f t="shared" si="49"/>
        <v>27</v>
      </c>
      <c r="R77">
        <f t="shared" si="50"/>
        <v>10</v>
      </c>
      <c r="S77">
        <f t="shared" si="51"/>
        <v>8.209887407472328</v>
      </c>
      <c r="T77">
        <f t="shared" si="57"/>
        <v>2.9818473535468235</v>
      </c>
      <c r="U77">
        <f t="shared" si="58"/>
        <v>0.99160725892529444</v>
      </c>
      <c r="V77">
        <f t="shared" si="59"/>
        <v>8.3927410747055564E-3</v>
      </c>
      <c r="W77" s="32">
        <f t="shared" si="52"/>
        <v>5</v>
      </c>
      <c r="X77">
        <f t="shared" si="53"/>
        <v>8.3927410747055564E-3</v>
      </c>
      <c r="Y77" s="35">
        <f t="shared" si="60"/>
        <v>72004899337.385864</v>
      </c>
      <c r="Z77">
        <f t="shared" si="61"/>
        <v>-4.7803881045055938</v>
      </c>
      <c r="AA77">
        <f t="shared" si="62"/>
        <v>-344211364258.56207</v>
      </c>
      <c r="AC77">
        <f t="shared" si="63"/>
        <v>0.99160725892529444</v>
      </c>
      <c r="AD77">
        <f t="shared" si="64"/>
        <v>0.49160725892529444</v>
      </c>
      <c r="AE77">
        <f t="shared" si="54"/>
        <v>-21</v>
      </c>
      <c r="AF77">
        <f t="shared" si="55"/>
        <v>4.5660879603561506</v>
      </c>
      <c r="AG77">
        <f t="shared" si="56"/>
        <v>4.7728432447057241</v>
      </c>
    </row>
    <row r="78" spans="1:33">
      <c r="A78" s="7">
        <v>73</v>
      </c>
      <c r="B78" s="7">
        <v>5</v>
      </c>
      <c r="C78" s="8">
        <v>43016</v>
      </c>
      <c r="D78" s="8" t="s">
        <v>20</v>
      </c>
      <c r="E78" s="7">
        <v>18</v>
      </c>
      <c r="F78" s="7">
        <v>10</v>
      </c>
      <c r="G78" s="7" t="s">
        <v>23</v>
      </c>
      <c r="H78" s="7">
        <v>29</v>
      </c>
      <c r="I78" s="7">
        <v>16</v>
      </c>
      <c r="J78" s="7">
        <v>-6</v>
      </c>
      <c r="K78" s="7">
        <v>26</v>
      </c>
      <c r="N78" t="str">
        <f t="shared" si="46"/>
        <v>Seattle Seahawks</v>
      </c>
      <c r="O78" t="str">
        <f t="shared" si="47"/>
        <v>Los Angeles Rams</v>
      </c>
      <c r="P78">
        <f t="shared" si="48"/>
        <v>29</v>
      </c>
      <c r="Q78">
        <f t="shared" si="49"/>
        <v>18</v>
      </c>
      <c r="R78">
        <f t="shared" si="50"/>
        <v>8.6823459873462649</v>
      </c>
      <c r="S78">
        <f t="shared" si="51"/>
        <v>8.0280239956890753</v>
      </c>
      <c r="T78">
        <f t="shared" si="57"/>
        <v>2.9818473535468235</v>
      </c>
      <c r="U78">
        <f t="shared" si="58"/>
        <v>0.97432355348377486</v>
      </c>
      <c r="V78">
        <f t="shared" si="59"/>
        <v>2.5676446516225138E-2</v>
      </c>
      <c r="W78" s="32">
        <f t="shared" si="52"/>
        <v>5</v>
      </c>
      <c r="X78">
        <f t="shared" si="53"/>
        <v>2.5676446516225138E-2</v>
      </c>
      <c r="Y78" s="35">
        <f t="shared" si="60"/>
        <v>72004899337.385864</v>
      </c>
      <c r="Z78">
        <f t="shared" si="61"/>
        <v>-3.6621811852715589</v>
      </c>
      <c r="AA78">
        <f t="shared" si="62"/>
        <v>-263694987600.74704</v>
      </c>
      <c r="AC78">
        <f t="shared" si="63"/>
        <v>0.97432355348377486</v>
      </c>
      <c r="AD78">
        <f t="shared" si="64"/>
        <v>0.47432355348377486</v>
      </c>
      <c r="AE78">
        <f t="shared" si="54"/>
        <v>-6</v>
      </c>
      <c r="AF78">
        <f t="shared" si="55"/>
        <v>4.3982864983916192</v>
      </c>
      <c r="AG78">
        <f t="shared" si="56"/>
        <v>4.6050417827411927</v>
      </c>
    </row>
    <row r="79" spans="1:33">
      <c r="A79" s="7">
        <v>74</v>
      </c>
      <c r="B79" s="7">
        <v>5</v>
      </c>
      <c r="C79" s="8">
        <v>43016</v>
      </c>
      <c r="D79" s="8" t="s">
        <v>6</v>
      </c>
      <c r="E79" s="7">
        <v>25</v>
      </c>
      <c r="F79" s="7">
        <v>17</v>
      </c>
      <c r="G79" s="7" t="s">
        <v>12</v>
      </c>
      <c r="H79" s="7">
        <v>3</v>
      </c>
      <c r="I79" s="7">
        <v>30</v>
      </c>
      <c r="J79" s="7">
        <v>-13</v>
      </c>
      <c r="K79" s="7">
        <v>47</v>
      </c>
      <c r="N79" t="str">
        <f t="shared" si="46"/>
        <v>Baltimore Ravens</v>
      </c>
      <c r="O79" t="str">
        <f t="shared" si="47"/>
        <v>Oakland Raiders</v>
      </c>
      <c r="P79">
        <f t="shared" si="48"/>
        <v>3</v>
      </c>
      <c r="Q79">
        <f t="shared" si="49"/>
        <v>25</v>
      </c>
      <c r="R79">
        <f t="shared" si="50"/>
        <v>6.7918754849090526</v>
      </c>
      <c r="S79">
        <f t="shared" si="51"/>
        <v>2.3648726687238479</v>
      </c>
      <c r="T79">
        <f t="shared" si="57"/>
        <v>2.9818473535468235</v>
      </c>
      <c r="U79">
        <f t="shared" si="58"/>
        <v>0.99939449991416185</v>
      </c>
      <c r="V79">
        <f t="shared" si="59"/>
        <v>6.0550008583815096E-4</v>
      </c>
      <c r="W79" s="32">
        <f t="shared" si="52"/>
        <v>5</v>
      </c>
      <c r="X79">
        <f t="shared" si="53"/>
        <v>6.0550008583815096E-4</v>
      </c>
      <c r="Y79" s="35">
        <f t="shared" si="60"/>
        <v>72004899337.385864</v>
      </c>
      <c r="Z79">
        <f t="shared" si="61"/>
        <v>-7.4094558532070565</v>
      </c>
      <c r="AA79">
        <f t="shared" si="62"/>
        <v>-533517122854.97858</v>
      </c>
      <c r="AC79">
        <f t="shared" si="63"/>
        <v>0.99939449991416185</v>
      </c>
      <c r="AD79">
        <f t="shared" si="64"/>
        <v>0.49939449991416185</v>
      </c>
      <c r="AE79">
        <f t="shared" si="54"/>
        <v>-13</v>
      </c>
      <c r="AF79">
        <f t="shared" si="55"/>
        <v>4.6416915643994736</v>
      </c>
      <c r="AG79">
        <f t="shared" si="56"/>
        <v>4.8484468487490471</v>
      </c>
    </row>
    <row r="80" spans="1:33">
      <c r="A80" s="7">
        <v>75</v>
      </c>
      <c r="B80" s="7">
        <v>5</v>
      </c>
      <c r="C80" s="8">
        <v>43016</v>
      </c>
      <c r="D80" s="8" t="s">
        <v>26</v>
      </c>
      <c r="E80" s="7">
        <v>9</v>
      </c>
      <c r="F80" s="7">
        <v>31</v>
      </c>
      <c r="G80" s="7" t="s">
        <v>22</v>
      </c>
      <c r="H80" s="7">
        <v>12</v>
      </c>
      <c r="I80" s="7">
        <v>35</v>
      </c>
      <c r="J80" s="7">
        <v>-4</v>
      </c>
      <c r="K80" s="7">
        <v>66</v>
      </c>
      <c r="N80" t="str">
        <f t="shared" si="46"/>
        <v>Green Bay Packers</v>
      </c>
      <c r="O80" t="str">
        <f t="shared" si="47"/>
        <v>Dallas Cowboys</v>
      </c>
      <c r="P80">
        <f t="shared" si="48"/>
        <v>12</v>
      </c>
      <c r="Q80">
        <f t="shared" si="49"/>
        <v>9</v>
      </c>
      <c r="R80">
        <f t="shared" si="50"/>
        <v>1.8830367823683505</v>
      </c>
      <c r="S80">
        <f t="shared" si="51"/>
        <v>8.2536602310225948</v>
      </c>
      <c r="T80">
        <f t="shared" si="57"/>
        <v>2.9818473535468235</v>
      </c>
      <c r="U80">
        <f t="shared" si="58"/>
        <v>3.2648086800864992E-2</v>
      </c>
      <c r="V80">
        <f t="shared" si="59"/>
        <v>0.96735191319913505</v>
      </c>
      <c r="W80" s="32">
        <f t="shared" si="52"/>
        <v>5</v>
      </c>
      <c r="X80">
        <f t="shared" si="53"/>
        <v>0.96735191319913505</v>
      </c>
      <c r="Y80" s="35">
        <f t="shared" si="60"/>
        <v>72004899337.385864</v>
      </c>
      <c r="Z80">
        <f t="shared" si="61"/>
        <v>-3.3192927086158973E-2</v>
      </c>
      <c r="AA80">
        <f t="shared" si="62"/>
        <v>-2390053373.5520654</v>
      </c>
      <c r="AC80">
        <f t="shared" si="63"/>
        <v>3.2648086800864992E-2</v>
      </c>
      <c r="AD80">
        <f t="shared" si="64"/>
        <v>-0.46735191319913499</v>
      </c>
      <c r="AE80">
        <f t="shared" si="54"/>
        <v>-4</v>
      </c>
      <c r="AF80">
        <f t="shared" si="55"/>
        <v>-4.7441118455384981</v>
      </c>
      <c r="AG80">
        <f t="shared" si="56"/>
        <v>-4.5373565611889246</v>
      </c>
    </row>
    <row r="81" spans="1:33">
      <c r="A81" s="7">
        <v>76</v>
      </c>
      <c r="B81" s="7">
        <v>5</v>
      </c>
      <c r="C81" s="8">
        <v>43016</v>
      </c>
      <c r="D81" s="8" t="s">
        <v>15</v>
      </c>
      <c r="E81" s="7">
        <v>13</v>
      </c>
      <c r="F81" s="7">
        <v>34</v>
      </c>
      <c r="G81" s="7" t="s">
        <v>2</v>
      </c>
      <c r="H81" s="7">
        <v>16</v>
      </c>
      <c r="I81" s="7">
        <v>42</v>
      </c>
      <c r="J81" s="7">
        <v>-8</v>
      </c>
      <c r="K81" s="7">
        <v>76</v>
      </c>
      <c r="N81" t="str">
        <f t="shared" si="46"/>
        <v>Kansas City Chiefs</v>
      </c>
      <c r="O81" t="str">
        <f t="shared" si="47"/>
        <v>Houston Texans</v>
      </c>
      <c r="P81">
        <f t="shared" si="48"/>
        <v>16</v>
      </c>
      <c r="Q81">
        <f t="shared" si="49"/>
        <v>13</v>
      </c>
      <c r="R81">
        <f t="shared" si="50"/>
        <v>1.0000000000000522E-4</v>
      </c>
      <c r="S81">
        <f t="shared" si="51"/>
        <v>1.0000000000000693E-4</v>
      </c>
      <c r="T81">
        <f t="shared" si="57"/>
        <v>2.9818473535468235</v>
      </c>
      <c r="U81">
        <f t="shared" si="58"/>
        <v>0.95174728070883119</v>
      </c>
      <c r="V81">
        <f t="shared" si="59"/>
        <v>4.8252719291168811E-2</v>
      </c>
      <c r="W81" s="32">
        <f t="shared" si="52"/>
        <v>5</v>
      </c>
      <c r="X81">
        <f t="shared" si="53"/>
        <v>4.8252719291168811E-2</v>
      </c>
      <c r="Y81" s="35">
        <f t="shared" si="60"/>
        <v>72004899337.385864</v>
      </c>
      <c r="Z81">
        <f t="shared" si="61"/>
        <v>-3.0313030944190222</v>
      </c>
      <c r="AA81">
        <f t="shared" si="62"/>
        <v>-218268674174.74799</v>
      </c>
      <c r="AC81">
        <f t="shared" si="63"/>
        <v>0.95174728070883119</v>
      </c>
      <c r="AD81">
        <f t="shared" si="64"/>
        <v>0.45174728070883119</v>
      </c>
      <c r="AE81">
        <f t="shared" si="54"/>
        <v>-8</v>
      </c>
      <c r="AF81">
        <f t="shared" si="55"/>
        <v>4.1791013479524599</v>
      </c>
      <c r="AG81">
        <f t="shared" si="56"/>
        <v>4.3858566323020325</v>
      </c>
    </row>
    <row r="82" spans="1:33">
      <c r="A82" s="7">
        <v>77</v>
      </c>
      <c r="B82" s="7">
        <v>5</v>
      </c>
      <c r="C82" s="8">
        <v>43017</v>
      </c>
      <c r="D82" s="8" t="s">
        <v>17</v>
      </c>
      <c r="E82" s="7">
        <v>6</v>
      </c>
      <c r="F82" s="7">
        <v>17</v>
      </c>
      <c r="G82" s="7" t="s">
        <v>28</v>
      </c>
      <c r="H82" s="7">
        <v>20</v>
      </c>
      <c r="I82" s="7">
        <v>20</v>
      </c>
      <c r="J82" s="7">
        <v>-3</v>
      </c>
      <c r="K82" s="7">
        <v>37</v>
      </c>
      <c r="N82" t="str">
        <f t="shared" si="46"/>
        <v>Minnesota Vikings</v>
      </c>
      <c r="O82" t="str">
        <f t="shared" si="47"/>
        <v>Chicago Bears</v>
      </c>
      <c r="P82">
        <f t="shared" si="48"/>
        <v>20</v>
      </c>
      <c r="Q82">
        <f t="shared" si="49"/>
        <v>6</v>
      </c>
      <c r="R82">
        <f t="shared" si="50"/>
        <v>9.9999999999661368E-5</v>
      </c>
      <c r="S82">
        <f t="shared" si="51"/>
        <v>10</v>
      </c>
      <c r="T82">
        <f t="shared" si="57"/>
        <v>2.9818473535468235</v>
      </c>
      <c r="U82">
        <f t="shared" si="58"/>
        <v>8.9476645895554389E-4</v>
      </c>
      <c r="V82">
        <f t="shared" si="59"/>
        <v>0.99910523354104441</v>
      </c>
      <c r="W82" s="32">
        <f t="shared" si="52"/>
        <v>5</v>
      </c>
      <c r="X82">
        <f t="shared" si="53"/>
        <v>0.99910523354104441</v>
      </c>
      <c r="Y82" s="35">
        <f t="shared" si="60"/>
        <v>72004899337.385864</v>
      </c>
      <c r="Z82">
        <f t="shared" si="61"/>
        <v>-8.9516700140941565E-4</v>
      </c>
      <c r="AA82">
        <f t="shared" si="62"/>
        <v>-64456409.826634526</v>
      </c>
      <c r="AC82">
        <f t="shared" si="63"/>
        <v>8.9476645895554389E-4</v>
      </c>
      <c r="AD82">
        <f t="shared" si="64"/>
        <v>-0.49910523354104447</v>
      </c>
      <c r="AE82">
        <f t="shared" si="54"/>
        <v>-3</v>
      </c>
      <c r="AF82">
        <f t="shared" si="55"/>
        <v>-5.0523937468720375</v>
      </c>
      <c r="AG82">
        <f t="shared" si="56"/>
        <v>-4.845638462522464</v>
      </c>
    </row>
    <row r="83" spans="1:33">
      <c r="A83" s="7">
        <v>78</v>
      </c>
      <c r="B83" s="7">
        <v>6</v>
      </c>
      <c r="C83" s="8">
        <v>43020</v>
      </c>
      <c r="D83" s="8" t="s">
        <v>24</v>
      </c>
      <c r="E83" s="7">
        <v>5</v>
      </c>
      <c r="F83" s="7">
        <v>23</v>
      </c>
      <c r="G83" s="7" t="s">
        <v>4</v>
      </c>
      <c r="H83" s="7">
        <v>26</v>
      </c>
      <c r="I83" s="7">
        <v>28</v>
      </c>
      <c r="J83" s="7">
        <v>-5</v>
      </c>
      <c r="K83" s="7">
        <v>51</v>
      </c>
      <c r="N83" t="str">
        <f t="shared" si="46"/>
        <v>Philadelphia Eagles</v>
      </c>
      <c r="O83" t="str">
        <f t="shared" si="47"/>
        <v>Carolina Panthers</v>
      </c>
      <c r="P83">
        <f t="shared" si="48"/>
        <v>26</v>
      </c>
      <c r="Q83">
        <f t="shared" si="49"/>
        <v>5</v>
      </c>
      <c r="R83">
        <f t="shared" si="50"/>
        <v>10</v>
      </c>
      <c r="S83">
        <f t="shared" si="51"/>
        <v>5.3015430099154557</v>
      </c>
      <c r="T83">
        <f t="shared" si="57"/>
        <v>2.9818473535468235</v>
      </c>
      <c r="U83">
        <f t="shared" si="58"/>
        <v>0.99953837887142394</v>
      </c>
      <c r="V83">
        <f t="shared" si="59"/>
        <v>4.6162112857606186E-4</v>
      </c>
      <c r="W83" s="32">
        <f t="shared" si="52"/>
        <v>6</v>
      </c>
      <c r="X83">
        <f t="shared" si="53"/>
        <v>4.6162112857606186E-4</v>
      </c>
      <c r="Y83" s="35">
        <f t="shared" si="60"/>
        <v>10686474581524.463</v>
      </c>
      <c r="Z83">
        <f t="shared" si="61"/>
        <v>-7.6807660713394421</v>
      </c>
      <c r="AA83">
        <f t="shared" si="62"/>
        <v>-82080311388004.453</v>
      </c>
      <c r="AC83">
        <f t="shared" si="63"/>
        <v>0.99953837887142394</v>
      </c>
      <c r="AD83">
        <f t="shared" si="64"/>
        <v>0.49953837887142394</v>
      </c>
      <c r="AE83">
        <f t="shared" si="54"/>
        <v>-5</v>
      </c>
      <c r="AF83">
        <f t="shared" si="55"/>
        <v>4.6430884349638442</v>
      </c>
      <c r="AG83">
        <f t="shared" si="56"/>
        <v>4.8498437193134176</v>
      </c>
    </row>
    <row r="84" spans="1:33">
      <c r="A84" s="7">
        <v>79</v>
      </c>
      <c r="B84" s="7">
        <v>6</v>
      </c>
      <c r="C84" s="8">
        <v>43023</v>
      </c>
      <c r="D84" s="8" t="s">
        <v>16</v>
      </c>
      <c r="E84" s="7">
        <v>2</v>
      </c>
      <c r="F84" s="7">
        <v>17</v>
      </c>
      <c r="G84" s="7" t="s">
        <v>33</v>
      </c>
      <c r="H84" s="7">
        <v>19</v>
      </c>
      <c r="I84" s="7">
        <v>20</v>
      </c>
      <c r="J84" s="7">
        <v>-3</v>
      </c>
      <c r="K84" s="7">
        <v>37</v>
      </c>
      <c r="N84" t="str">
        <f t="shared" si="46"/>
        <v>Miami Dolphins</v>
      </c>
      <c r="O84" t="str">
        <f t="shared" si="47"/>
        <v>Atlanta Falcons</v>
      </c>
      <c r="P84">
        <f t="shared" si="48"/>
        <v>19</v>
      </c>
      <c r="Q84">
        <f t="shared" si="49"/>
        <v>2</v>
      </c>
      <c r="R84">
        <f t="shared" si="50"/>
        <v>8.3730330217084852</v>
      </c>
      <c r="S84">
        <f t="shared" si="51"/>
        <v>9.9999999999998175E-5</v>
      </c>
      <c r="T84">
        <f t="shared" si="57"/>
        <v>2.9818473535468235</v>
      </c>
      <c r="U84">
        <f t="shared" si="58"/>
        <v>0.99998828677588925</v>
      </c>
      <c r="V84">
        <f t="shared" si="59"/>
        <v>1.1713224110754261E-5</v>
      </c>
      <c r="W84" s="32">
        <f t="shared" si="52"/>
        <v>6</v>
      </c>
      <c r="X84">
        <f t="shared" si="53"/>
        <v>1.1713224110754261E-5</v>
      </c>
      <c r="Y84" s="35">
        <f t="shared" si="60"/>
        <v>10686474581524.463</v>
      </c>
      <c r="Z84">
        <f t="shared" si="61"/>
        <v>-11.35479208855371</v>
      </c>
      <c r="AA84">
        <f t="shared" si="62"/>
        <v>-121342697032824.3</v>
      </c>
      <c r="AC84">
        <f t="shared" si="63"/>
        <v>0.99998828677588925</v>
      </c>
      <c r="AD84">
        <f t="shared" si="64"/>
        <v>0.49998828677588925</v>
      </c>
      <c r="AE84">
        <f t="shared" si="54"/>
        <v>-3</v>
      </c>
      <c r="AF84">
        <f t="shared" si="55"/>
        <v>4.6474564337343685</v>
      </c>
      <c r="AG84">
        <f t="shared" si="56"/>
        <v>4.8542117180839428</v>
      </c>
    </row>
    <row r="85" spans="1:33">
      <c r="A85" s="7">
        <v>80</v>
      </c>
      <c r="B85" s="7">
        <v>6</v>
      </c>
      <c r="C85" s="8">
        <v>43023</v>
      </c>
      <c r="D85" s="8" t="s">
        <v>12</v>
      </c>
      <c r="E85" s="7">
        <v>3</v>
      </c>
      <c r="F85" s="7">
        <v>24</v>
      </c>
      <c r="G85" s="7" t="s">
        <v>17</v>
      </c>
      <c r="H85" s="7">
        <v>6</v>
      </c>
      <c r="I85" s="7">
        <v>27</v>
      </c>
      <c r="J85" s="7">
        <v>-3</v>
      </c>
      <c r="K85" s="7">
        <v>51</v>
      </c>
      <c r="N85" t="str">
        <f t="shared" si="46"/>
        <v>Chicago Bears</v>
      </c>
      <c r="O85" t="str">
        <f t="shared" si="47"/>
        <v>Baltimore Ravens</v>
      </c>
      <c r="P85">
        <f t="shared" si="48"/>
        <v>6</v>
      </c>
      <c r="Q85">
        <f t="shared" si="49"/>
        <v>3</v>
      </c>
      <c r="R85">
        <f t="shared" si="50"/>
        <v>2.3648726687238479</v>
      </c>
      <c r="S85">
        <f t="shared" si="51"/>
        <v>9.9999999999661368E-5</v>
      </c>
      <c r="T85">
        <f t="shared" si="57"/>
        <v>2.9818473535468235</v>
      </c>
      <c r="U85">
        <f t="shared" si="58"/>
        <v>0.9952583634353227</v>
      </c>
      <c r="V85">
        <f t="shared" si="59"/>
        <v>4.7416365646772984E-3</v>
      </c>
      <c r="W85" s="32">
        <f t="shared" si="52"/>
        <v>6</v>
      </c>
      <c r="X85">
        <f t="shared" si="53"/>
        <v>4.7416365646772984E-3</v>
      </c>
      <c r="Y85" s="35">
        <f t="shared" si="60"/>
        <v>10686474581524.463</v>
      </c>
      <c r="Z85">
        <f t="shared" si="61"/>
        <v>-5.3513729360564639</v>
      </c>
      <c r="AA85">
        <f t="shared" si="62"/>
        <v>-57187310857425.336</v>
      </c>
      <c r="AC85">
        <f t="shared" si="63"/>
        <v>0.9952583634353227</v>
      </c>
      <c r="AD85">
        <f t="shared" si="64"/>
        <v>0.4952583634353227</v>
      </c>
      <c r="AE85">
        <f t="shared" si="54"/>
        <v>-3</v>
      </c>
      <c r="AF85">
        <f t="shared" si="55"/>
        <v>4.601535259353521</v>
      </c>
      <c r="AG85">
        <f t="shared" si="56"/>
        <v>4.8082905437030954</v>
      </c>
    </row>
    <row r="86" spans="1:33">
      <c r="A86" s="7">
        <v>81</v>
      </c>
      <c r="B86" s="7">
        <v>6</v>
      </c>
      <c r="C86" s="8">
        <v>43023</v>
      </c>
      <c r="D86" s="8" t="s">
        <v>15</v>
      </c>
      <c r="E86" s="7">
        <v>13</v>
      </c>
      <c r="F86" s="7">
        <v>33</v>
      </c>
      <c r="G86" s="7" t="s">
        <v>11</v>
      </c>
      <c r="H86" s="7">
        <v>8</v>
      </c>
      <c r="I86" s="7">
        <v>17</v>
      </c>
      <c r="J86" s="7">
        <v>16</v>
      </c>
      <c r="K86" s="7">
        <v>50</v>
      </c>
      <c r="N86" t="str">
        <f t="shared" si="46"/>
        <v>Houston Texans</v>
      </c>
      <c r="O86" t="str">
        <f t="shared" si="47"/>
        <v>Cleveland Browns</v>
      </c>
      <c r="P86">
        <f t="shared" si="48"/>
        <v>13</v>
      </c>
      <c r="Q86">
        <f t="shared" si="49"/>
        <v>8</v>
      </c>
      <c r="R86">
        <f t="shared" si="50"/>
        <v>1.0000000000000522E-4</v>
      </c>
      <c r="S86">
        <f t="shared" si="51"/>
        <v>1E-4</v>
      </c>
      <c r="T86">
        <f t="shared" si="57"/>
        <v>2.9818473535468235</v>
      </c>
      <c r="U86">
        <f t="shared" si="58"/>
        <v>0.95174728070883119</v>
      </c>
      <c r="V86">
        <f t="shared" si="59"/>
        <v>4.8252719291168811E-2</v>
      </c>
      <c r="W86" s="32">
        <f t="shared" si="52"/>
        <v>6</v>
      </c>
      <c r="X86">
        <f t="shared" si="53"/>
        <v>0.95174728070883119</v>
      </c>
      <c r="Y86" s="35">
        <f t="shared" si="60"/>
        <v>10686474581524.463</v>
      </c>
      <c r="Z86">
        <f t="shared" si="61"/>
        <v>-4.9455740872200164E-2</v>
      </c>
      <c r="AA86">
        <f t="shared" si="62"/>
        <v>-528507517741.22754</v>
      </c>
      <c r="AC86">
        <f t="shared" si="63"/>
        <v>0.95174728070883119</v>
      </c>
      <c r="AD86">
        <f t="shared" si="64"/>
        <v>0.45174728070883119</v>
      </c>
      <c r="AE86">
        <f t="shared" si="54"/>
        <v>16</v>
      </c>
      <c r="AF86">
        <f t="shared" si="55"/>
        <v>4.1791013479524599</v>
      </c>
      <c r="AG86">
        <f t="shared" si="56"/>
        <v>4.3858566323020325</v>
      </c>
    </row>
    <row r="87" spans="1:33">
      <c r="A87" s="7">
        <v>82</v>
      </c>
      <c r="B87" s="7">
        <v>6</v>
      </c>
      <c r="C87" s="8">
        <v>43023</v>
      </c>
      <c r="D87" s="8" t="s">
        <v>19</v>
      </c>
      <c r="E87" s="7">
        <v>24</v>
      </c>
      <c r="F87" s="7">
        <v>17</v>
      </c>
      <c r="G87" s="7" t="s">
        <v>3</v>
      </c>
      <c r="H87" s="7">
        <v>21</v>
      </c>
      <c r="I87" s="7">
        <v>24</v>
      </c>
      <c r="J87" s="7">
        <v>-7</v>
      </c>
      <c r="K87" s="7">
        <v>41</v>
      </c>
      <c r="N87" t="str">
        <f t="shared" si="46"/>
        <v>New England Patriots</v>
      </c>
      <c r="O87" t="str">
        <f t="shared" si="47"/>
        <v>New York Jets</v>
      </c>
      <c r="P87">
        <f t="shared" si="48"/>
        <v>21</v>
      </c>
      <c r="Q87">
        <f t="shared" si="49"/>
        <v>24</v>
      </c>
      <c r="R87">
        <f t="shared" si="50"/>
        <v>0.79314403249675902</v>
      </c>
      <c r="S87">
        <f t="shared" si="51"/>
        <v>10</v>
      </c>
      <c r="T87">
        <f t="shared" si="57"/>
        <v>2.9818473535468235</v>
      </c>
      <c r="U87">
        <f t="shared" si="58"/>
        <v>1.9753968492690101E-3</v>
      </c>
      <c r="V87">
        <f t="shared" si="59"/>
        <v>0.99802460315073094</v>
      </c>
      <c r="W87" s="32">
        <f t="shared" si="52"/>
        <v>6</v>
      </c>
      <c r="X87">
        <f t="shared" si="53"/>
        <v>0.99802460315073094</v>
      </c>
      <c r="Y87" s="35">
        <f t="shared" si="60"/>
        <v>10686474581524.463</v>
      </c>
      <c r="Z87">
        <f t="shared" si="61"/>
        <v>-1.9773505188976455E-3</v>
      </c>
      <c r="AA87">
        <f t="shared" si="62"/>
        <v>-21130906058.963894</v>
      </c>
      <c r="AC87">
        <f t="shared" si="63"/>
        <v>1.9753968492690101E-3</v>
      </c>
      <c r="AD87">
        <f t="shared" si="64"/>
        <v>-0.49802460315073099</v>
      </c>
      <c r="AE87">
        <f t="shared" si="54"/>
        <v>-7</v>
      </c>
      <c r="AF87">
        <f t="shared" si="55"/>
        <v>-5.0419022836871639</v>
      </c>
      <c r="AG87">
        <f t="shared" si="56"/>
        <v>-4.8351469993375904</v>
      </c>
    </row>
    <row r="88" spans="1:33">
      <c r="A88" s="7">
        <v>83</v>
      </c>
      <c r="B88" s="7">
        <v>6</v>
      </c>
      <c r="C88" s="8">
        <v>43023</v>
      </c>
      <c r="D88" s="8" t="s">
        <v>29</v>
      </c>
      <c r="E88" s="7">
        <v>22</v>
      </c>
      <c r="F88" s="7">
        <v>52</v>
      </c>
      <c r="G88" s="7" t="s">
        <v>8</v>
      </c>
      <c r="H88" s="7">
        <v>11</v>
      </c>
      <c r="I88" s="7">
        <v>38</v>
      </c>
      <c r="J88" s="7">
        <v>14</v>
      </c>
      <c r="K88" s="7">
        <v>90</v>
      </c>
      <c r="N88" t="str">
        <f t="shared" si="46"/>
        <v>New Orleans Saints</v>
      </c>
      <c r="O88" t="str">
        <f t="shared" si="47"/>
        <v>Detroit Lions</v>
      </c>
      <c r="P88">
        <f t="shared" si="48"/>
        <v>22</v>
      </c>
      <c r="Q88">
        <f t="shared" si="49"/>
        <v>11</v>
      </c>
      <c r="R88">
        <f t="shared" si="50"/>
        <v>10</v>
      </c>
      <c r="S88">
        <f t="shared" si="51"/>
        <v>10</v>
      </c>
      <c r="T88">
        <f t="shared" si="57"/>
        <v>2.9818473535468235</v>
      </c>
      <c r="U88">
        <f t="shared" si="58"/>
        <v>0.95174728070883119</v>
      </c>
      <c r="V88">
        <f t="shared" si="59"/>
        <v>4.8252719291168811E-2</v>
      </c>
      <c r="W88" s="32">
        <f t="shared" si="52"/>
        <v>6</v>
      </c>
      <c r="X88">
        <f t="shared" si="53"/>
        <v>0.95174728070883119</v>
      </c>
      <c r="Y88" s="35">
        <f t="shared" si="60"/>
        <v>10686474581524.463</v>
      </c>
      <c r="Z88">
        <f t="shared" si="61"/>
        <v>-4.9455740872200164E-2</v>
      </c>
      <c r="AA88">
        <f t="shared" si="62"/>
        <v>-528507517741.22754</v>
      </c>
      <c r="AC88">
        <f t="shared" si="63"/>
        <v>0.95174728070883119</v>
      </c>
      <c r="AD88">
        <f t="shared" si="64"/>
        <v>0.45174728070883119</v>
      </c>
      <c r="AE88">
        <f t="shared" si="54"/>
        <v>14</v>
      </c>
      <c r="AF88">
        <f t="shared" si="55"/>
        <v>4.1791013479524599</v>
      </c>
      <c r="AG88">
        <f t="shared" si="56"/>
        <v>4.3858566323020325</v>
      </c>
    </row>
    <row r="89" spans="1:33">
      <c r="A89" s="7">
        <v>84</v>
      </c>
      <c r="B89" s="7">
        <v>6</v>
      </c>
      <c r="C89" s="8">
        <v>43023</v>
      </c>
      <c r="D89" s="8" t="s">
        <v>28</v>
      </c>
      <c r="E89" s="7">
        <v>20</v>
      </c>
      <c r="F89" s="7">
        <v>23</v>
      </c>
      <c r="G89" s="7" t="s">
        <v>22</v>
      </c>
      <c r="H89" s="7">
        <v>12</v>
      </c>
      <c r="I89" s="7">
        <v>10</v>
      </c>
      <c r="J89" s="7">
        <v>13</v>
      </c>
      <c r="K89" s="7">
        <v>33</v>
      </c>
      <c r="N89" t="str">
        <f t="shared" si="46"/>
        <v>Minnesota Vikings</v>
      </c>
      <c r="O89" t="str">
        <f t="shared" si="47"/>
        <v>Green Bay Packers</v>
      </c>
      <c r="P89">
        <f t="shared" si="48"/>
        <v>20</v>
      </c>
      <c r="Q89">
        <f t="shared" si="49"/>
        <v>12</v>
      </c>
      <c r="R89">
        <f t="shared" si="50"/>
        <v>10</v>
      </c>
      <c r="S89">
        <f t="shared" si="51"/>
        <v>8.2536602310225948</v>
      </c>
      <c r="T89">
        <f t="shared" si="57"/>
        <v>2.9818473535468235</v>
      </c>
      <c r="U89">
        <f t="shared" si="58"/>
        <v>0.99123501738042841</v>
      </c>
      <c r="V89">
        <f t="shared" si="59"/>
        <v>8.764982619571593E-3</v>
      </c>
      <c r="W89" s="32">
        <f t="shared" si="52"/>
        <v>6</v>
      </c>
      <c r="X89">
        <f t="shared" si="53"/>
        <v>0.99123501738042841</v>
      </c>
      <c r="Y89" s="35">
        <f t="shared" si="60"/>
        <v>10686474581524.463</v>
      </c>
      <c r="Z89">
        <f t="shared" si="61"/>
        <v>-8.8036210220356226E-3</v>
      </c>
      <c r="AA89">
        <f t="shared" si="62"/>
        <v>-94079672277.358093</v>
      </c>
      <c r="AC89">
        <f t="shared" si="63"/>
        <v>0.99123501738042841</v>
      </c>
      <c r="AD89">
        <f t="shared" si="64"/>
        <v>0.49123501738042841</v>
      </c>
      <c r="AE89">
        <f t="shared" si="54"/>
        <v>13</v>
      </c>
      <c r="AF89">
        <f t="shared" si="55"/>
        <v>4.5624739971557355</v>
      </c>
      <c r="AG89">
        <f t="shared" si="56"/>
        <v>4.769229281505309</v>
      </c>
    </row>
    <row r="90" spans="1:33">
      <c r="A90" s="7">
        <v>85</v>
      </c>
      <c r="B90" s="7">
        <v>6</v>
      </c>
      <c r="C90" s="8">
        <v>43023</v>
      </c>
      <c r="D90" s="8" t="s">
        <v>5</v>
      </c>
      <c r="E90" s="7">
        <v>32</v>
      </c>
      <c r="F90" s="7">
        <v>26</v>
      </c>
      <c r="G90" s="7" t="s">
        <v>25</v>
      </c>
      <c r="H90" s="7">
        <v>28</v>
      </c>
      <c r="I90" s="7">
        <v>24</v>
      </c>
      <c r="J90" s="7">
        <v>2</v>
      </c>
      <c r="K90" s="7">
        <v>50</v>
      </c>
      <c r="N90" t="str">
        <f t="shared" si="46"/>
        <v>Washington Redskins</v>
      </c>
      <c r="O90" t="str">
        <f t="shared" si="47"/>
        <v>San Francisco 49ers</v>
      </c>
      <c r="P90">
        <f t="shared" si="48"/>
        <v>32</v>
      </c>
      <c r="Q90">
        <f t="shared" si="49"/>
        <v>28</v>
      </c>
      <c r="R90">
        <f t="shared" si="50"/>
        <v>2.0882480203003042</v>
      </c>
      <c r="S90">
        <f t="shared" si="51"/>
        <v>1.0000008143326142E-4</v>
      </c>
      <c r="T90">
        <f t="shared" si="57"/>
        <v>2.9818473535468235</v>
      </c>
      <c r="U90">
        <f t="shared" si="58"/>
        <v>0.99375677354824143</v>
      </c>
      <c r="V90">
        <f t="shared" si="59"/>
        <v>6.2432264517585656E-3</v>
      </c>
      <c r="W90" s="32">
        <f t="shared" si="52"/>
        <v>6</v>
      </c>
      <c r="X90">
        <f t="shared" si="53"/>
        <v>0.99375677354824143</v>
      </c>
      <c r="Y90" s="35">
        <f t="shared" si="60"/>
        <v>10686474581524.463</v>
      </c>
      <c r="Z90">
        <f t="shared" si="61"/>
        <v>-6.2627968876514646E-3</v>
      </c>
      <c r="AA90">
        <f t="shared" si="62"/>
        <v>-66927219749.137894</v>
      </c>
      <c r="AC90">
        <f t="shared" si="63"/>
        <v>0.99375677354824143</v>
      </c>
      <c r="AD90">
        <f t="shared" si="64"/>
        <v>0.49375677354824143</v>
      </c>
      <c r="AE90">
        <f t="shared" si="54"/>
        <v>2</v>
      </c>
      <c r="AF90">
        <f t="shared" si="55"/>
        <v>4.5869568473818552</v>
      </c>
      <c r="AG90">
        <f t="shared" si="56"/>
        <v>4.7937121317314295</v>
      </c>
    </row>
    <row r="91" spans="1:33">
      <c r="A91" s="7">
        <v>86</v>
      </c>
      <c r="B91" s="7">
        <v>6</v>
      </c>
      <c r="C91" s="8">
        <v>43023</v>
      </c>
      <c r="D91" s="8" t="s">
        <v>9</v>
      </c>
      <c r="E91" s="7">
        <v>1</v>
      </c>
      <c r="F91" s="7">
        <v>38</v>
      </c>
      <c r="G91" s="7" t="s">
        <v>32</v>
      </c>
      <c r="H91" s="7">
        <v>30</v>
      </c>
      <c r="I91" s="7">
        <v>33</v>
      </c>
      <c r="J91" s="7">
        <v>5</v>
      </c>
      <c r="K91" s="7">
        <v>71</v>
      </c>
      <c r="N91" t="str">
        <f t="shared" si="46"/>
        <v>Arizona Cardinals</v>
      </c>
      <c r="O91" t="str">
        <f t="shared" si="47"/>
        <v>Tampa Bay Buccaneers</v>
      </c>
      <c r="P91">
        <f t="shared" si="48"/>
        <v>1</v>
      </c>
      <c r="Q91">
        <f t="shared" si="49"/>
        <v>30</v>
      </c>
      <c r="R91">
        <f t="shared" si="50"/>
        <v>1.000000000000056E-4</v>
      </c>
      <c r="S91">
        <f t="shared" si="51"/>
        <v>6.9462829010357625</v>
      </c>
      <c r="T91">
        <f t="shared" si="57"/>
        <v>2.9818473535468235</v>
      </c>
      <c r="U91">
        <f t="shared" si="58"/>
        <v>1.8627089993183053E-2</v>
      </c>
      <c r="V91">
        <f t="shared" si="59"/>
        <v>0.98137291000681692</v>
      </c>
      <c r="W91" s="32">
        <f t="shared" si="52"/>
        <v>6</v>
      </c>
      <c r="X91">
        <f t="shared" si="53"/>
        <v>1.8627089993183053E-2</v>
      </c>
      <c r="Y91" s="35">
        <f t="shared" si="60"/>
        <v>10686474581524.463</v>
      </c>
      <c r="Z91">
        <f t="shared" si="61"/>
        <v>-3.9831383066129886</v>
      </c>
      <c r="AA91">
        <f t="shared" si="62"/>
        <v>-42565706268316.094</v>
      </c>
      <c r="AC91">
        <f t="shared" si="63"/>
        <v>1.8627089993183053E-2</v>
      </c>
      <c r="AD91">
        <f t="shared" si="64"/>
        <v>-0.48137291000681692</v>
      </c>
      <c r="AE91">
        <f t="shared" si="54"/>
        <v>5</v>
      </c>
      <c r="AF91">
        <f t="shared" si="55"/>
        <v>-4.8802368084690286</v>
      </c>
      <c r="AG91">
        <f t="shared" si="56"/>
        <v>-4.6734815241194543</v>
      </c>
    </row>
    <row r="92" spans="1:33">
      <c r="A92" s="7">
        <v>87</v>
      </c>
      <c r="B92" s="7">
        <v>6</v>
      </c>
      <c r="C92" s="8">
        <v>43023</v>
      </c>
      <c r="D92" s="8" t="s">
        <v>14</v>
      </c>
      <c r="E92" s="7">
        <v>15</v>
      </c>
      <c r="F92" s="7">
        <v>17</v>
      </c>
      <c r="G92" s="7" t="s">
        <v>20</v>
      </c>
      <c r="H92" s="7">
        <v>18</v>
      </c>
      <c r="I92" s="7">
        <v>27</v>
      </c>
      <c r="J92" s="7">
        <v>-10</v>
      </c>
      <c r="K92" s="7">
        <v>44</v>
      </c>
      <c r="N92" t="str">
        <f t="shared" si="46"/>
        <v>Los Angeles Rams</v>
      </c>
      <c r="O92" t="str">
        <f t="shared" si="47"/>
        <v>Jacksonville Jaguars</v>
      </c>
      <c r="P92">
        <f t="shared" si="48"/>
        <v>18</v>
      </c>
      <c r="Q92">
        <f t="shared" si="49"/>
        <v>15</v>
      </c>
      <c r="R92">
        <f t="shared" si="50"/>
        <v>8.209887407472328</v>
      </c>
      <c r="S92">
        <f t="shared" si="51"/>
        <v>8.6823459873462649</v>
      </c>
      <c r="T92">
        <f t="shared" si="57"/>
        <v>2.9818473535468235</v>
      </c>
      <c r="U92">
        <f t="shared" si="58"/>
        <v>0.92479739248915627</v>
      </c>
      <c r="V92">
        <f t="shared" si="59"/>
        <v>7.5202607510843733E-2</v>
      </c>
      <c r="W92" s="32">
        <f t="shared" si="52"/>
        <v>6</v>
      </c>
      <c r="X92">
        <f t="shared" si="53"/>
        <v>7.5202607510843733E-2</v>
      </c>
      <c r="Y92" s="35">
        <f t="shared" si="60"/>
        <v>10686474581524.463</v>
      </c>
      <c r="Z92">
        <f t="shared" si="61"/>
        <v>-2.5875693742811579</v>
      </c>
      <c r="AA92">
        <f t="shared" si="62"/>
        <v>-27651994346186.754</v>
      </c>
      <c r="AC92">
        <f t="shared" si="63"/>
        <v>0.92479739248915627</v>
      </c>
      <c r="AD92">
        <f t="shared" si="64"/>
        <v>0.42479739248915627</v>
      </c>
      <c r="AE92">
        <f t="shared" si="54"/>
        <v>-10</v>
      </c>
      <c r="AF92">
        <f t="shared" si="55"/>
        <v>3.9174542920972568</v>
      </c>
      <c r="AG92">
        <f t="shared" si="56"/>
        <v>4.1242095764468294</v>
      </c>
    </row>
    <row r="93" spans="1:33">
      <c r="A93" s="7">
        <v>88</v>
      </c>
      <c r="B93" s="7">
        <v>6</v>
      </c>
      <c r="C93" s="8">
        <v>43023</v>
      </c>
      <c r="D93" s="8" t="s">
        <v>6</v>
      </c>
      <c r="E93" s="7">
        <v>25</v>
      </c>
      <c r="F93" s="7">
        <v>16</v>
      </c>
      <c r="G93" s="7" t="s">
        <v>31</v>
      </c>
      <c r="H93" s="7">
        <v>17</v>
      </c>
      <c r="I93" s="7">
        <v>17</v>
      </c>
      <c r="J93" s="7">
        <v>-1</v>
      </c>
      <c r="K93" s="7">
        <v>33</v>
      </c>
      <c r="N93" t="str">
        <f t="shared" si="46"/>
        <v>Los Angeles Chargers</v>
      </c>
      <c r="O93" t="str">
        <f t="shared" si="47"/>
        <v>Oakland Raiders</v>
      </c>
      <c r="P93">
        <f t="shared" si="48"/>
        <v>17</v>
      </c>
      <c r="Q93">
        <f t="shared" si="49"/>
        <v>25</v>
      </c>
      <c r="R93">
        <f t="shared" si="50"/>
        <v>6.7918754849090526</v>
      </c>
      <c r="S93">
        <f t="shared" si="51"/>
        <v>0.45571967237343447</v>
      </c>
      <c r="T93">
        <f t="shared" si="57"/>
        <v>2.9818473535468235</v>
      </c>
      <c r="U93">
        <f t="shared" si="58"/>
        <v>0.9999102150287863</v>
      </c>
      <c r="V93">
        <f t="shared" si="59"/>
        <v>8.9784971213702214E-5</v>
      </c>
      <c r="W93" s="32">
        <f t="shared" si="52"/>
        <v>6</v>
      </c>
      <c r="X93">
        <f t="shared" si="53"/>
        <v>8.9784971213702214E-5</v>
      </c>
      <c r="Y93" s="35">
        <f t="shared" si="60"/>
        <v>10686474581524.463</v>
      </c>
      <c r="Z93">
        <f t="shared" si="61"/>
        <v>-9.3180929550841274</v>
      </c>
      <c r="AA93">
        <f t="shared" si="62"/>
        <v>-99577563512788.703</v>
      </c>
      <c r="AC93">
        <f t="shared" si="63"/>
        <v>0.9999102150287863</v>
      </c>
      <c r="AD93">
        <f t="shared" si="64"/>
        <v>0.4999102150287863</v>
      </c>
      <c r="AE93">
        <f t="shared" si="54"/>
        <v>-1</v>
      </c>
      <c r="AF93">
        <f t="shared" si="55"/>
        <v>4.6466984623985157</v>
      </c>
      <c r="AG93">
        <f t="shared" si="56"/>
        <v>4.8534537467480892</v>
      </c>
    </row>
    <row r="94" spans="1:33">
      <c r="A94" s="7">
        <v>89</v>
      </c>
      <c r="B94" s="7">
        <v>6</v>
      </c>
      <c r="C94" s="8">
        <v>43023</v>
      </c>
      <c r="D94" s="8" t="s">
        <v>2</v>
      </c>
      <c r="E94" s="7">
        <v>16</v>
      </c>
      <c r="F94" s="7">
        <v>13</v>
      </c>
      <c r="G94" s="7" t="s">
        <v>10</v>
      </c>
      <c r="H94" s="7">
        <v>27</v>
      </c>
      <c r="I94" s="7">
        <v>19</v>
      </c>
      <c r="J94" s="7">
        <v>-6</v>
      </c>
      <c r="K94" s="7">
        <v>32</v>
      </c>
      <c r="N94" t="str">
        <f t="shared" si="46"/>
        <v>Pittsburgh Steelers</v>
      </c>
      <c r="O94" t="str">
        <f t="shared" si="47"/>
        <v>Kansas City Chiefs</v>
      </c>
      <c r="P94">
        <f t="shared" si="48"/>
        <v>27</v>
      </c>
      <c r="Q94">
        <f t="shared" si="49"/>
        <v>16</v>
      </c>
      <c r="R94">
        <f t="shared" si="50"/>
        <v>1.0000000000000693E-4</v>
      </c>
      <c r="S94">
        <f t="shared" si="51"/>
        <v>10</v>
      </c>
      <c r="T94">
        <f t="shared" si="57"/>
        <v>2.9818473535468235</v>
      </c>
      <c r="U94">
        <f t="shared" si="58"/>
        <v>8.9476645895554389E-4</v>
      </c>
      <c r="V94">
        <f t="shared" si="59"/>
        <v>0.99910523354104441</v>
      </c>
      <c r="W94" s="32">
        <f t="shared" si="52"/>
        <v>6</v>
      </c>
      <c r="X94">
        <f t="shared" si="53"/>
        <v>0.99910523354104441</v>
      </c>
      <c r="Y94" s="35">
        <f t="shared" si="60"/>
        <v>10686474581524.463</v>
      </c>
      <c r="Z94">
        <f t="shared" si="61"/>
        <v>-8.9516700140941565E-4</v>
      </c>
      <c r="AA94">
        <f t="shared" si="62"/>
        <v>-9566179406.7811928</v>
      </c>
      <c r="AC94">
        <f t="shared" si="63"/>
        <v>8.9476645895554389E-4</v>
      </c>
      <c r="AD94">
        <f t="shared" si="64"/>
        <v>-0.49910523354104447</v>
      </c>
      <c r="AE94">
        <f t="shared" si="54"/>
        <v>-6</v>
      </c>
      <c r="AF94">
        <f t="shared" si="55"/>
        <v>-5.0523937468720375</v>
      </c>
      <c r="AG94">
        <f t="shared" si="56"/>
        <v>-4.845638462522464</v>
      </c>
    </row>
    <row r="95" spans="1:33">
      <c r="A95" s="7">
        <v>90</v>
      </c>
      <c r="B95" s="7">
        <v>6</v>
      </c>
      <c r="C95" s="8">
        <v>43023</v>
      </c>
      <c r="D95" s="8" t="s">
        <v>30</v>
      </c>
      <c r="E95" s="7">
        <v>10</v>
      </c>
      <c r="F95" s="7">
        <v>10</v>
      </c>
      <c r="G95" s="7" t="s">
        <v>27</v>
      </c>
      <c r="H95" s="7">
        <v>23</v>
      </c>
      <c r="I95" s="7">
        <v>23</v>
      </c>
      <c r="J95" s="7">
        <v>-13</v>
      </c>
      <c r="K95" s="7">
        <v>33</v>
      </c>
      <c r="N95" t="str">
        <f t="shared" si="46"/>
        <v>New York Giants</v>
      </c>
      <c r="O95" t="str">
        <f t="shared" si="47"/>
        <v>Denver Broncos</v>
      </c>
      <c r="P95">
        <f t="shared" si="48"/>
        <v>23</v>
      </c>
      <c r="Q95">
        <f t="shared" si="49"/>
        <v>10</v>
      </c>
      <c r="R95">
        <f t="shared" si="50"/>
        <v>1.0000000000000002E-4</v>
      </c>
      <c r="S95">
        <f t="shared" si="51"/>
        <v>1E-4</v>
      </c>
      <c r="T95">
        <f t="shared" si="57"/>
        <v>2.9818473535468235</v>
      </c>
      <c r="U95">
        <f t="shared" si="58"/>
        <v>0.95174728070883119</v>
      </c>
      <c r="V95">
        <f t="shared" si="59"/>
        <v>4.8252719291168811E-2</v>
      </c>
      <c r="W95" s="32">
        <f t="shared" si="52"/>
        <v>6</v>
      </c>
      <c r="X95">
        <f t="shared" si="53"/>
        <v>4.8252719291168811E-2</v>
      </c>
      <c r="Y95" s="35">
        <f t="shared" si="60"/>
        <v>10686474581524.463</v>
      </c>
      <c r="Z95">
        <f t="shared" si="61"/>
        <v>-3.0313030944190222</v>
      </c>
      <c r="AA95">
        <f t="shared" si="62"/>
        <v>-32393943467405.332</v>
      </c>
      <c r="AC95">
        <f t="shared" si="63"/>
        <v>0.95174728070883119</v>
      </c>
      <c r="AD95">
        <f t="shared" si="64"/>
        <v>0.45174728070883119</v>
      </c>
      <c r="AE95">
        <f t="shared" si="54"/>
        <v>-13</v>
      </c>
      <c r="AF95">
        <f t="shared" si="55"/>
        <v>4.1791013479524599</v>
      </c>
      <c r="AG95">
        <f t="shared" si="56"/>
        <v>4.3858566323020325</v>
      </c>
    </row>
    <row r="96" spans="1:33">
      <c r="A96" s="7">
        <v>91</v>
      </c>
      <c r="B96" s="7">
        <v>6</v>
      </c>
      <c r="C96" s="8">
        <v>43024</v>
      </c>
      <c r="D96" s="8" t="s">
        <v>7</v>
      </c>
      <c r="E96" s="7">
        <v>31</v>
      </c>
      <c r="F96" s="7">
        <v>36</v>
      </c>
      <c r="G96" s="7" t="s">
        <v>21</v>
      </c>
      <c r="H96" s="7">
        <v>14</v>
      </c>
      <c r="I96" s="7">
        <v>22</v>
      </c>
      <c r="J96" s="7">
        <v>14</v>
      </c>
      <c r="K96" s="7">
        <v>58</v>
      </c>
      <c r="N96" t="str">
        <f t="shared" si="46"/>
        <v>Tennessee Titans</v>
      </c>
      <c r="O96" t="str">
        <f t="shared" si="47"/>
        <v>Indianapolis Colts</v>
      </c>
      <c r="P96">
        <f t="shared" si="48"/>
        <v>31</v>
      </c>
      <c r="Q96">
        <f t="shared" si="49"/>
        <v>14</v>
      </c>
      <c r="R96">
        <f t="shared" si="50"/>
        <v>7.8092438549398029</v>
      </c>
      <c r="S96">
        <f t="shared" si="51"/>
        <v>1.7697226768757417</v>
      </c>
      <c r="T96">
        <f t="shared" si="57"/>
        <v>2.9818473535468235</v>
      </c>
      <c r="U96">
        <f t="shared" si="58"/>
        <v>0.99987921389754797</v>
      </c>
      <c r="V96">
        <f t="shared" si="59"/>
        <v>1.207861024520307E-4</v>
      </c>
      <c r="W96" s="32">
        <f t="shared" si="52"/>
        <v>6</v>
      </c>
      <c r="X96">
        <f t="shared" si="53"/>
        <v>0.99987921389754797</v>
      </c>
      <c r="Y96" s="35">
        <f t="shared" si="60"/>
        <v>10686474581524.463</v>
      </c>
      <c r="Z96">
        <f t="shared" si="61"/>
        <v>-1.2079339768075089E-4</v>
      </c>
      <c r="AA96">
        <f t="shared" si="62"/>
        <v>-1290855573.9313204</v>
      </c>
      <c r="AC96">
        <f t="shared" si="63"/>
        <v>0.99987921389754797</v>
      </c>
      <c r="AD96">
        <f t="shared" si="64"/>
        <v>0.49987921389754797</v>
      </c>
      <c r="AE96">
        <f t="shared" si="54"/>
        <v>14</v>
      </c>
      <c r="AF96">
        <f t="shared" si="55"/>
        <v>4.646397483238581</v>
      </c>
      <c r="AG96">
        <f t="shared" si="56"/>
        <v>4.8531527675881545</v>
      </c>
    </row>
    <row r="97" spans="1:33">
      <c r="A97" s="7">
        <v>92</v>
      </c>
      <c r="B97" s="7">
        <v>7</v>
      </c>
      <c r="C97" s="8">
        <v>43027</v>
      </c>
      <c r="D97" s="8" t="s">
        <v>6</v>
      </c>
      <c r="E97" s="7">
        <v>25</v>
      </c>
      <c r="F97" s="7">
        <v>31</v>
      </c>
      <c r="G97" s="7" t="s">
        <v>2</v>
      </c>
      <c r="H97" s="7">
        <v>16</v>
      </c>
      <c r="I97" s="7">
        <v>30</v>
      </c>
      <c r="J97" s="7">
        <v>1</v>
      </c>
      <c r="K97" s="7">
        <v>61</v>
      </c>
      <c r="N97" t="str">
        <f t="shared" si="46"/>
        <v>Oakland Raiders</v>
      </c>
      <c r="O97" t="str">
        <f t="shared" si="47"/>
        <v>Kansas City Chiefs</v>
      </c>
      <c r="P97">
        <f t="shared" si="48"/>
        <v>25</v>
      </c>
      <c r="Q97">
        <f t="shared" si="49"/>
        <v>16</v>
      </c>
      <c r="R97">
        <f t="shared" si="50"/>
        <v>6.7918754849090526</v>
      </c>
      <c r="S97">
        <f t="shared" si="51"/>
        <v>1.0000000000000693E-4</v>
      </c>
      <c r="T97">
        <f t="shared" si="57"/>
        <v>2.9818473535468235</v>
      </c>
      <c r="U97">
        <f t="shared" si="58"/>
        <v>0.99994306952494849</v>
      </c>
      <c r="V97">
        <f t="shared" si="59"/>
        <v>5.6930475051508722E-5</v>
      </c>
      <c r="W97" s="32">
        <f t="shared" si="52"/>
        <v>7</v>
      </c>
      <c r="X97">
        <f t="shared" si="53"/>
        <v>0.99994306952494849</v>
      </c>
      <c r="Y97" s="35">
        <f t="shared" si="60"/>
        <v>1586013452313430.8</v>
      </c>
      <c r="Z97">
        <f t="shared" si="61"/>
        <v>-5.6932095652511536E-5</v>
      </c>
      <c r="AA97">
        <f t="shared" si="62"/>
        <v>-90295069573.27829</v>
      </c>
      <c r="AC97">
        <f t="shared" si="63"/>
        <v>0.99994306952494849</v>
      </c>
      <c r="AD97">
        <f t="shared" si="64"/>
        <v>0.49994306952494849</v>
      </c>
      <c r="AE97">
        <f t="shared" si="54"/>
        <v>1</v>
      </c>
      <c r="AF97">
        <f t="shared" si="55"/>
        <v>4.6470174352314411</v>
      </c>
      <c r="AG97">
        <f t="shared" si="56"/>
        <v>4.8537727195810145</v>
      </c>
    </row>
    <row r="98" spans="1:33">
      <c r="A98" s="7">
        <v>93</v>
      </c>
      <c r="B98" s="7">
        <v>7</v>
      </c>
      <c r="C98" s="8">
        <v>43030</v>
      </c>
      <c r="D98" s="8" t="s">
        <v>33</v>
      </c>
      <c r="E98" s="7">
        <v>19</v>
      </c>
      <c r="F98" s="7">
        <v>31</v>
      </c>
      <c r="G98" s="7" t="s">
        <v>19</v>
      </c>
      <c r="H98" s="7">
        <v>24</v>
      </c>
      <c r="I98" s="7">
        <v>28</v>
      </c>
      <c r="J98" s="7">
        <v>3</v>
      </c>
      <c r="K98" s="7">
        <v>59</v>
      </c>
      <c r="N98" t="str">
        <f t="shared" si="46"/>
        <v>Miami Dolphins</v>
      </c>
      <c r="O98" t="str">
        <f t="shared" si="47"/>
        <v>New York Jets</v>
      </c>
      <c r="P98">
        <f t="shared" si="48"/>
        <v>19</v>
      </c>
      <c r="Q98">
        <f t="shared" si="49"/>
        <v>24</v>
      </c>
      <c r="R98">
        <f t="shared" si="50"/>
        <v>9.9999999999998175E-5</v>
      </c>
      <c r="S98">
        <f t="shared" si="51"/>
        <v>0.79314403249675902</v>
      </c>
      <c r="T98">
        <f t="shared" si="57"/>
        <v>2.9818473535468235</v>
      </c>
      <c r="U98">
        <f t="shared" si="58"/>
        <v>0.89923952978262556</v>
      </c>
      <c r="V98">
        <f t="shared" si="59"/>
        <v>0.10076047021737444</v>
      </c>
      <c r="W98" s="32">
        <f t="shared" si="52"/>
        <v>7</v>
      </c>
      <c r="X98">
        <f t="shared" si="53"/>
        <v>0.89923952978262556</v>
      </c>
      <c r="Y98" s="35">
        <f t="shared" si="60"/>
        <v>1586013452313430.8</v>
      </c>
      <c r="Z98">
        <f t="shared" si="61"/>
        <v>-0.10620583975177904</v>
      </c>
      <c r="AA98">
        <f t="shared" si="62"/>
        <v>-168443890560566.06</v>
      </c>
      <c r="AC98">
        <f t="shared" si="63"/>
        <v>0.89923952978262556</v>
      </c>
      <c r="AD98">
        <f t="shared" si="64"/>
        <v>0.39923952978262556</v>
      </c>
      <c r="AE98">
        <f t="shared" si="54"/>
        <v>3</v>
      </c>
      <c r="AF98">
        <f t="shared" si="55"/>
        <v>3.6693219259587844</v>
      </c>
      <c r="AG98">
        <f t="shared" si="56"/>
        <v>3.8760772103083583</v>
      </c>
    </row>
    <row r="99" spans="1:33">
      <c r="A99" s="7">
        <v>94</v>
      </c>
      <c r="B99" s="7">
        <v>7</v>
      </c>
      <c r="C99" s="8">
        <v>43030</v>
      </c>
      <c r="D99" s="8" t="s">
        <v>18</v>
      </c>
      <c r="E99" s="7">
        <v>4</v>
      </c>
      <c r="F99" s="7">
        <v>30</v>
      </c>
      <c r="G99" s="7" t="s">
        <v>32</v>
      </c>
      <c r="H99" s="7">
        <v>30</v>
      </c>
      <c r="I99" s="7">
        <v>27</v>
      </c>
      <c r="J99" s="7">
        <v>3</v>
      </c>
      <c r="K99" s="7">
        <v>57</v>
      </c>
      <c r="N99" t="str">
        <f t="shared" si="46"/>
        <v>Buffalo Bills</v>
      </c>
      <c r="O99" t="str">
        <f t="shared" si="47"/>
        <v>Tampa Bay Buccaneers</v>
      </c>
      <c r="P99">
        <f t="shared" si="48"/>
        <v>4</v>
      </c>
      <c r="Q99">
        <f t="shared" si="49"/>
        <v>30</v>
      </c>
      <c r="R99">
        <f t="shared" si="50"/>
        <v>1.0000000000000053E-4</v>
      </c>
      <c r="S99">
        <f t="shared" si="51"/>
        <v>6.9462829010357625</v>
      </c>
      <c r="T99">
        <f t="shared" si="57"/>
        <v>2.9818473535468235</v>
      </c>
      <c r="U99">
        <f t="shared" si="58"/>
        <v>1.8627089993183053E-2</v>
      </c>
      <c r="V99">
        <f t="shared" si="59"/>
        <v>0.98137291000681692</v>
      </c>
      <c r="W99" s="32">
        <f t="shared" si="52"/>
        <v>7</v>
      </c>
      <c r="X99">
        <f t="shared" si="53"/>
        <v>1.8627089993183053E-2</v>
      </c>
      <c r="Y99" s="35">
        <f t="shared" si="60"/>
        <v>1586013452313430.8</v>
      </c>
      <c r="Z99">
        <f t="shared" si="61"/>
        <v>-3.9831383066129886</v>
      </c>
      <c r="AA99">
        <f t="shared" si="62"/>
        <v>-6317310936713139</v>
      </c>
      <c r="AC99">
        <f t="shared" si="63"/>
        <v>1.8627089993183053E-2</v>
      </c>
      <c r="AD99">
        <f t="shared" si="64"/>
        <v>-0.48137291000681692</v>
      </c>
      <c r="AE99">
        <f t="shared" si="54"/>
        <v>3</v>
      </c>
      <c r="AF99">
        <f t="shared" si="55"/>
        <v>-4.8802368084690286</v>
      </c>
      <c r="AG99">
        <f t="shared" si="56"/>
        <v>-4.6734815241194543</v>
      </c>
    </row>
    <row r="100" spans="1:33">
      <c r="A100" s="7">
        <v>95</v>
      </c>
      <c r="B100" s="7">
        <v>7</v>
      </c>
      <c r="C100" s="8">
        <v>43030</v>
      </c>
      <c r="D100" s="8" t="s">
        <v>22</v>
      </c>
      <c r="E100" s="7">
        <v>12</v>
      </c>
      <c r="F100" s="7">
        <v>17</v>
      </c>
      <c r="G100" s="7" t="s">
        <v>29</v>
      </c>
      <c r="H100" s="7">
        <v>22</v>
      </c>
      <c r="I100" s="7">
        <v>26</v>
      </c>
      <c r="J100" s="7">
        <v>-9</v>
      </c>
      <c r="K100" s="7">
        <v>43</v>
      </c>
      <c r="N100" t="str">
        <f t="shared" si="46"/>
        <v>New Orleans Saints</v>
      </c>
      <c r="O100" t="str">
        <f t="shared" si="47"/>
        <v>Green Bay Packers</v>
      </c>
      <c r="P100">
        <f t="shared" si="48"/>
        <v>22</v>
      </c>
      <c r="Q100">
        <f t="shared" si="49"/>
        <v>12</v>
      </c>
      <c r="R100">
        <f t="shared" si="50"/>
        <v>8.2536602310225948</v>
      </c>
      <c r="S100">
        <f t="shared" si="51"/>
        <v>10</v>
      </c>
      <c r="T100">
        <f t="shared" si="57"/>
        <v>2.9818473535468235</v>
      </c>
      <c r="U100">
        <f t="shared" si="58"/>
        <v>0.77478107642037053</v>
      </c>
      <c r="V100">
        <f t="shared" si="59"/>
        <v>0.22521892357962947</v>
      </c>
      <c r="W100" s="32">
        <f t="shared" si="52"/>
        <v>7</v>
      </c>
      <c r="X100">
        <f t="shared" si="53"/>
        <v>0.22521892357962947</v>
      </c>
      <c r="Y100" s="35">
        <f t="shared" si="60"/>
        <v>1586013452313430.8</v>
      </c>
      <c r="Z100">
        <f t="shared" si="61"/>
        <v>-1.4906823561420066</v>
      </c>
      <c r="AA100">
        <f t="shared" si="62"/>
        <v>-2364242269967503</v>
      </c>
      <c r="AC100">
        <f t="shared" si="63"/>
        <v>0.77478107642037053</v>
      </c>
      <c r="AD100">
        <f t="shared" si="64"/>
        <v>0.27478107642037053</v>
      </c>
      <c r="AE100">
        <f t="shared" si="54"/>
        <v>-9</v>
      </c>
      <c r="AF100">
        <f t="shared" si="55"/>
        <v>2.4609982537755188</v>
      </c>
      <c r="AG100">
        <f t="shared" si="56"/>
        <v>2.6677535381250927</v>
      </c>
    </row>
    <row r="101" spans="1:33">
      <c r="A101" s="7">
        <v>96</v>
      </c>
      <c r="B101" s="7">
        <v>7</v>
      </c>
      <c r="C101" s="8">
        <v>43030</v>
      </c>
      <c r="D101" s="8" t="s">
        <v>21</v>
      </c>
      <c r="E101" s="7">
        <v>14</v>
      </c>
      <c r="F101" s="7">
        <v>0</v>
      </c>
      <c r="G101" s="7" t="s">
        <v>14</v>
      </c>
      <c r="H101" s="7">
        <v>15</v>
      </c>
      <c r="I101" s="7">
        <v>27</v>
      </c>
      <c r="J101" s="7">
        <v>-27</v>
      </c>
      <c r="K101" s="7">
        <v>27</v>
      </c>
      <c r="N101" t="str">
        <f t="shared" si="46"/>
        <v>Jacksonville Jaguars</v>
      </c>
      <c r="O101" t="str">
        <f t="shared" si="47"/>
        <v>Indianapolis Colts</v>
      </c>
      <c r="P101">
        <f t="shared" si="48"/>
        <v>15</v>
      </c>
      <c r="Q101">
        <f t="shared" si="49"/>
        <v>14</v>
      </c>
      <c r="R101">
        <f t="shared" si="50"/>
        <v>1.7697226768757417</v>
      </c>
      <c r="S101">
        <f t="shared" si="51"/>
        <v>8.209887407472328</v>
      </c>
      <c r="T101">
        <f t="shared" si="57"/>
        <v>2.9818473535468235</v>
      </c>
      <c r="U101">
        <f t="shared" si="58"/>
        <v>3.0521783108902072E-2</v>
      </c>
      <c r="V101">
        <f t="shared" si="59"/>
        <v>0.96947821689109792</v>
      </c>
      <c r="W101" s="32">
        <f t="shared" si="52"/>
        <v>7</v>
      </c>
      <c r="X101">
        <f t="shared" si="53"/>
        <v>0.96947821689109792</v>
      </c>
      <c r="Y101" s="35">
        <f t="shared" si="60"/>
        <v>1586013452313430.8</v>
      </c>
      <c r="Z101">
        <f t="shared" si="61"/>
        <v>-3.0997272946796717E-2</v>
      </c>
      <c r="AA101">
        <f t="shared" si="62"/>
        <v>-49162091878650.773</v>
      </c>
      <c r="AC101">
        <f t="shared" si="63"/>
        <v>3.0521783108902072E-2</v>
      </c>
      <c r="AD101">
        <f t="shared" si="64"/>
        <v>-0.46947821689109792</v>
      </c>
      <c r="AE101">
        <f t="shared" si="54"/>
        <v>-27</v>
      </c>
      <c r="AF101">
        <f t="shared" si="55"/>
        <v>-4.7647553857387868</v>
      </c>
      <c r="AG101">
        <f t="shared" si="56"/>
        <v>-4.5580001013892133</v>
      </c>
    </row>
    <row r="102" spans="1:33">
      <c r="A102" s="7">
        <v>97</v>
      </c>
      <c r="B102" s="7">
        <v>7</v>
      </c>
      <c r="C102" s="8">
        <v>43030</v>
      </c>
      <c r="D102" s="8" t="s">
        <v>28</v>
      </c>
      <c r="E102" s="7">
        <v>20</v>
      </c>
      <c r="F102" s="7">
        <v>24</v>
      </c>
      <c r="G102" s="7" t="s">
        <v>12</v>
      </c>
      <c r="H102" s="7">
        <v>3</v>
      </c>
      <c r="I102" s="7">
        <v>16</v>
      </c>
      <c r="J102" s="7">
        <v>8</v>
      </c>
      <c r="K102" s="7">
        <v>40</v>
      </c>
      <c r="N102" t="str">
        <f t="shared" ref="N102:N133" si="65">IF(J102&gt;0,D102,G102)</f>
        <v>Minnesota Vikings</v>
      </c>
      <c r="O102" t="str">
        <f t="shared" ref="O102:O133" si="66">IF(J102&gt;0,G102,D102)</f>
        <v>Baltimore Ravens</v>
      </c>
      <c r="P102">
        <f t="shared" ref="P102:P133" si="67">IF(J102&gt;0,E102,H102)</f>
        <v>20</v>
      </c>
      <c r="Q102">
        <f t="shared" ref="Q102:Q133" si="68">IF(J102&gt;0,H102,E102)</f>
        <v>3</v>
      </c>
      <c r="R102">
        <f t="shared" ref="R102:R133" si="69">VLOOKUP(E102,$AN$6:$AP$37,3,FALSE)</f>
        <v>10</v>
      </c>
      <c r="S102">
        <f t="shared" ref="S102:S133" si="70">VLOOKUP(H102,$AN$6:$AP$37,3,FALSE)</f>
        <v>2.3648726687238479</v>
      </c>
      <c r="T102">
        <f t="shared" si="57"/>
        <v>2.9818473535468235</v>
      </c>
      <c r="U102">
        <f t="shared" si="58"/>
        <v>0.99997550396232782</v>
      </c>
      <c r="V102">
        <f t="shared" si="59"/>
        <v>2.4496037672183668E-5</v>
      </c>
      <c r="W102" s="32">
        <f t="shared" ref="W102:W133" si="71">B102</f>
        <v>7</v>
      </c>
      <c r="X102">
        <f t="shared" ref="X102:X133" si="72">IF(E102=P102,U102,V102)</f>
        <v>0.99997550396232782</v>
      </c>
      <c r="Y102" s="35">
        <f t="shared" si="60"/>
        <v>1586013452313430.8</v>
      </c>
      <c r="Z102">
        <f t="shared" si="61"/>
        <v>-2.4496337705014239E-5</v>
      </c>
      <c r="AA102">
        <f t="shared" si="62"/>
        <v>-38851521132.5653</v>
      </c>
      <c r="AC102">
        <f t="shared" si="63"/>
        <v>0.99997550396232782</v>
      </c>
      <c r="AD102">
        <f t="shared" si="64"/>
        <v>0.49997550396232782</v>
      </c>
      <c r="AE102">
        <f t="shared" ref="AE102:AE133" si="73">J102</f>
        <v>8</v>
      </c>
      <c r="AF102">
        <f t="shared" ref="AF102:AF137" si="74">$AK$9+$AJ$9*AC102</f>
        <v>4.6473323298602969</v>
      </c>
      <c r="AG102">
        <f t="shared" ref="AG102:AG137" si="75">$AJ$18*AD102</f>
        <v>4.8540876142098695</v>
      </c>
    </row>
    <row r="103" spans="1:33">
      <c r="A103" s="7">
        <v>98</v>
      </c>
      <c r="B103" s="7">
        <v>7</v>
      </c>
      <c r="C103" s="8">
        <v>43030</v>
      </c>
      <c r="D103" s="8" t="s">
        <v>20</v>
      </c>
      <c r="E103" s="7">
        <v>18</v>
      </c>
      <c r="F103" s="7">
        <v>33</v>
      </c>
      <c r="G103" s="7" t="s">
        <v>9</v>
      </c>
      <c r="H103" s="7">
        <v>1</v>
      </c>
      <c r="I103" s="7">
        <v>0</v>
      </c>
      <c r="J103" s="7">
        <v>33</v>
      </c>
      <c r="K103" s="7">
        <v>33</v>
      </c>
      <c r="N103" t="str">
        <f t="shared" si="65"/>
        <v>Los Angeles Rams</v>
      </c>
      <c r="O103" t="str">
        <f t="shared" si="66"/>
        <v>Arizona Cardinals</v>
      </c>
      <c r="P103">
        <f t="shared" si="67"/>
        <v>18</v>
      </c>
      <c r="Q103">
        <f t="shared" si="68"/>
        <v>1</v>
      </c>
      <c r="R103">
        <f t="shared" si="69"/>
        <v>8.6823459873462649</v>
      </c>
      <c r="S103">
        <f t="shared" si="70"/>
        <v>1.000000000000056E-4</v>
      </c>
      <c r="T103">
        <f t="shared" ref="T103:T151" si="76">$AP$38</f>
        <v>2.9818473535468235</v>
      </c>
      <c r="U103">
        <f t="shared" si="58"/>
        <v>0.99999140304027778</v>
      </c>
      <c r="V103">
        <f t="shared" si="59"/>
        <v>8.5969597222179672E-6</v>
      </c>
      <c r="W103" s="32">
        <f t="shared" si="71"/>
        <v>7</v>
      </c>
      <c r="X103">
        <f t="shared" si="72"/>
        <v>0.99999140304027778</v>
      </c>
      <c r="Y103" s="35">
        <f t="shared" si="60"/>
        <v>1586013452313430.8</v>
      </c>
      <c r="Z103">
        <f t="shared" si="61"/>
        <v>-8.5969966762879948E-6</v>
      </c>
      <c r="AA103">
        <f t="shared" si="62"/>
        <v>-13634952378.086613</v>
      </c>
      <c r="AC103">
        <f t="shared" si="63"/>
        <v>0.99999140304027778</v>
      </c>
      <c r="AD103">
        <f t="shared" si="64"/>
        <v>0.49999140304027778</v>
      </c>
      <c r="AE103">
        <f t="shared" si="73"/>
        <v>33</v>
      </c>
      <c r="AF103">
        <f t="shared" si="74"/>
        <v>4.6474866884573531</v>
      </c>
      <c r="AG103">
        <f t="shared" si="75"/>
        <v>4.8542419728069266</v>
      </c>
    </row>
    <row r="104" spans="1:33">
      <c r="A104" s="7">
        <v>99</v>
      </c>
      <c r="B104" s="7">
        <v>7</v>
      </c>
      <c r="C104" s="8">
        <v>43030</v>
      </c>
      <c r="D104" s="8" t="s">
        <v>17</v>
      </c>
      <c r="E104" s="7">
        <v>6</v>
      </c>
      <c r="F104" s="7">
        <v>17</v>
      </c>
      <c r="G104" s="7" t="s">
        <v>24</v>
      </c>
      <c r="H104" s="7">
        <v>5</v>
      </c>
      <c r="I104" s="7">
        <v>3</v>
      </c>
      <c r="J104" s="7">
        <v>14</v>
      </c>
      <c r="K104" s="7">
        <v>20</v>
      </c>
      <c r="N104" t="str">
        <f t="shared" si="65"/>
        <v>Chicago Bears</v>
      </c>
      <c r="O104" t="str">
        <f t="shared" si="66"/>
        <v>Carolina Panthers</v>
      </c>
      <c r="P104">
        <f t="shared" si="67"/>
        <v>6</v>
      </c>
      <c r="Q104">
        <f t="shared" si="68"/>
        <v>5</v>
      </c>
      <c r="R104">
        <f t="shared" si="69"/>
        <v>9.9999999999661368E-5</v>
      </c>
      <c r="S104">
        <f t="shared" si="70"/>
        <v>10</v>
      </c>
      <c r="T104">
        <f t="shared" si="76"/>
        <v>2.9818473535468235</v>
      </c>
      <c r="U104">
        <f t="shared" si="58"/>
        <v>8.9476645895554389E-4</v>
      </c>
      <c r="V104">
        <f t="shared" si="59"/>
        <v>0.99910523354104441</v>
      </c>
      <c r="W104" s="32">
        <f t="shared" si="71"/>
        <v>7</v>
      </c>
      <c r="X104">
        <f t="shared" si="72"/>
        <v>8.9476645895554389E-4</v>
      </c>
      <c r="Y104" s="35">
        <f t="shared" si="60"/>
        <v>1586013452313430.8</v>
      </c>
      <c r="Z104">
        <f t="shared" si="61"/>
        <v>-7.0189478134545853</v>
      </c>
      <c r="AA104">
        <f t="shared" si="62"/>
        <v>-1.1132145653224912E+16</v>
      </c>
      <c r="AC104">
        <f t="shared" si="63"/>
        <v>8.9476645895554389E-4</v>
      </c>
      <c r="AD104">
        <f t="shared" si="64"/>
        <v>-0.49910523354104447</v>
      </c>
      <c r="AE104">
        <f t="shared" si="73"/>
        <v>14</v>
      </c>
      <c r="AF104">
        <f t="shared" si="74"/>
        <v>-5.0523937468720375</v>
      </c>
      <c r="AG104">
        <f t="shared" si="75"/>
        <v>-4.845638462522464</v>
      </c>
    </row>
    <row r="105" spans="1:33">
      <c r="A105" s="7">
        <v>100</v>
      </c>
      <c r="B105" s="7">
        <v>7</v>
      </c>
      <c r="C105" s="8">
        <v>43030</v>
      </c>
      <c r="D105" s="8" t="s">
        <v>11</v>
      </c>
      <c r="E105" s="7">
        <v>8</v>
      </c>
      <c r="F105" s="7">
        <v>9</v>
      </c>
      <c r="G105" s="7" t="s">
        <v>7</v>
      </c>
      <c r="H105" s="7">
        <v>31</v>
      </c>
      <c r="I105" s="7">
        <v>12</v>
      </c>
      <c r="J105" s="7">
        <v>-3</v>
      </c>
      <c r="K105" s="7">
        <v>21</v>
      </c>
      <c r="N105" t="str">
        <f t="shared" si="65"/>
        <v>Tennessee Titans</v>
      </c>
      <c r="O105" t="str">
        <f t="shared" si="66"/>
        <v>Cleveland Browns</v>
      </c>
      <c r="P105">
        <f t="shared" si="67"/>
        <v>31</v>
      </c>
      <c r="Q105">
        <f t="shared" si="68"/>
        <v>8</v>
      </c>
      <c r="R105">
        <f t="shared" si="69"/>
        <v>1E-4</v>
      </c>
      <c r="S105">
        <f t="shared" si="70"/>
        <v>7.8092438549398029</v>
      </c>
      <c r="T105">
        <f t="shared" si="76"/>
        <v>2.9818473535468235</v>
      </c>
      <c r="U105">
        <f t="shared" si="58"/>
        <v>7.9445211738512853E-3</v>
      </c>
      <c r="V105">
        <f t="shared" si="59"/>
        <v>0.99205547882614875</v>
      </c>
      <c r="W105" s="32">
        <f t="shared" si="71"/>
        <v>7</v>
      </c>
      <c r="X105">
        <f t="shared" si="72"/>
        <v>0.99205547882614875</v>
      </c>
      <c r="Y105" s="35">
        <f t="shared" si="60"/>
        <v>1586013452313430.8</v>
      </c>
      <c r="Z105">
        <f t="shared" si="61"/>
        <v>-7.9762470250408449E-3</v>
      </c>
      <c r="AA105">
        <f t="shared" si="62"/>
        <v>-12650435080689.762</v>
      </c>
      <c r="AC105">
        <f t="shared" si="63"/>
        <v>7.9445211738512853E-3</v>
      </c>
      <c r="AD105">
        <f t="shared" si="64"/>
        <v>-0.4920554788261487</v>
      </c>
      <c r="AE105">
        <f t="shared" si="73"/>
        <v>-3</v>
      </c>
      <c r="AF105">
        <f t="shared" si="74"/>
        <v>-4.983950139588087</v>
      </c>
      <c r="AG105">
        <f t="shared" si="75"/>
        <v>-4.7771948552385126</v>
      </c>
    </row>
    <row r="106" spans="1:33">
      <c r="A106" s="7">
        <v>101</v>
      </c>
      <c r="B106" s="7">
        <v>7</v>
      </c>
      <c r="C106" s="8">
        <v>43030</v>
      </c>
      <c r="D106" s="8" t="s">
        <v>25</v>
      </c>
      <c r="E106" s="7">
        <v>28</v>
      </c>
      <c r="F106" s="7">
        <v>10</v>
      </c>
      <c r="G106" s="7" t="s">
        <v>26</v>
      </c>
      <c r="H106" s="7">
        <v>9</v>
      </c>
      <c r="I106" s="7">
        <v>40</v>
      </c>
      <c r="J106" s="7">
        <v>-30</v>
      </c>
      <c r="K106" s="7">
        <v>50</v>
      </c>
      <c r="N106" t="str">
        <f t="shared" si="65"/>
        <v>Dallas Cowboys</v>
      </c>
      <c r="O106" t="str">
        <f t="shared" si="66"/>
        <v>San Francisco 49ers</v>
      </c>
      <c r="P106">
        <f t="shared" si="67"/>
        <v>9</v>
      </c>
      <c r="Q106">
        <f t="shared" si="68"/>
        <v>28</v>
      </c>
      <c r="R106">
        <f t="shared" si="69"/>
        <v>1.0000008143326142E-4</v>
      </c>
      <c r="S106">
        <f t="shared" si="70"/>
        <v>1.8830367823683505</v>
      </c>
      <c r="T106">
        <f t="shared" si="76"/>
        <v>2.9818473535468235</v>
      </c>
      <c r="U106">
        <f t="shared" si="58"/>
        <v>0.75005592381527209</v>
      </c>
      <c r="V106">
        <f t="shared" si="59"/>
        <v>0.24994407618472791</v>
      </c>
      <c r="W106" s="32">
        <f t="shared" si="71"/>
        <v>7</v>
      </c>
      <c r="X106">
        <f t="shared" si="72"/>
        <v>0.24994407618472791</v>
      </c>
      <c r="Y106" s="35">
        <f t="shared" si="60"/>
        <v>1586013452313430.8</v>
      </c>
      <c r="Z106">
        <f t="shared" si="61"/>
        <v>-1.3865180814044957</v>
      </c>
      <c r="AA106">
        <f t="shared" si="62"/>
        <v>-2199036328983338.8</v>
      </c>
      <c r="AC106">
        <f t="shared" si="63"/>
        <v>0.75005592381527209</v>
      </c>
      <c r="AD106">
        <f t="shared" si="64"/>
        <v>0.25005592381527209</v>
      </c>
      <c r="AE106">
        <f t="shared" si="73"/>
        <v>-30</v>
      </c>
      <c r="AF106">
        <f t="shared" si="74"/>
        <v>2.220950379292252</v>
      </c>
      <c r="AG106">
        <f t="shared" si="75"/>
        <v>2.4277056636418251</v>
      </c>
    </row>
    <row r="107" spans="1:33">
      <c r="A107" s="7">
        <v>102</v>
      </c>
      <c r="B107" s="7">
        <v>7</v>
      </c>
      <c r="C107" s="8">
        <v>43030</v>
      </c>
      <c r="D107" s="8" t="s">
        <v>10</v>
      </c>
      <c r="E107" s="7">
        <v>27</v>
      </c>
      <c r="F107" s="7">
        <v>29</v>
      </c>
      <c r="G107" s="7" t="s">
        <v>13</v>
      </c>
      <c r="H107" s="7">
        <v>7</v>
      </c>
      <c r="I107" s="7">
        <v>14</v>
      </c>
      <c r="J107" s="7">
        <v>15</v>
      </c>
      <c r="K107" s="7">
        <v>43</v>
      </c>
      <c r="N107" t="str">
        <f t="shared" si="65"/>
        <v>Pittsburgh Steelers</v>
      </c>
      <c r="O107" t="str">
        <f t="shared" si="66"/>
        <v>Cincinnati Bengals</v>
      </c>
      <c r="P107">
        <f t="shared" si="67"/>
        <v>27</v>
      </c>
      <c r="Q107">
        <f t="shared" si="68"/>
        <v>7</v>
      </c>
      <c r="R107">
        <f t="shared" si="69"/>
        <v>10</v>
      </c>
      <c r="S107">
        <f t="shared" si="70"/>
        <v>0.16387419063209965</v>
      </c>
      <c r="T107">
        <f t="shared" si="76"/>
        <v>2.9818473535468235</v>
      </c>
      <c r="U107">
        <f t="shared" si="58"/>
        <v>0.99999728841134305</v>
      </c>
      <c r="V107">
        <f t="shared" si="59"/>
        <v>2.7115886569450964E-6</v>
      </c>
      <c r="W107" s="32">
        <f t="shared" si="71"/>
        <v>7</v>
      </c>
      <c r="X107">
        <f t="shared" si="72"/>
        <v>0.99999728841134305</v>
      </c>
      <c r="Y107" s="35">
        <f t="shared" si="60"/>
        <v>1586013452313430.8</v>
      </c>
      <c r="Z107">
        <f t="shared" si="61"/>
        <v>-2.7115923333082646E-6</v>
      </c>
      <c r="AA107">
        <f t="shared" si="62"/>
        <v>-4300621917.8168716</v>
      </c>
      <c r="AC107">
        <f t="shared" si="63"/>
        <v>0.99999728841134305</v>
      </c>
      <c r="AD107">
        <f t="shared" si="64"/>
        <v>0.49999728841134305</v>
      </c>
      <c r="AE107">
        <f t="shared" si="73"/>
        <v>15</v>
      </c>
      <c r="AF107">
        <f t="shared" si="74"/>
        <v>4.6475438274702983</v>
      </c>
      <c r="AG107">
        <f t="shared" si="75"/>
        <v>4.8542991118198708</v>
      </c>
    </row>
    <row r="108" spans="1:33">
      <c r="A108" s="7">
        <v>103</v>
      </c>
      <c r="B108" s="7">
        <v>7</v>
      </c>
      <c r="C108" s="8">
        <v>43030</v>
      </c>
      <c r="D108" s="8" t="s">
        <v>31</v>
      </c>
      <c r="E108" s="7">
        <v>17</v>
      </c>
      <c r="F108" s="7">
        <v>21</v>
      </c>
      <c r="G108" s="7" t="s">
        <v>30</v>
      </c>
      <c r="H108" s="7">
        <v>10</v>
      </c>
      <c r="I108" s="7">
        <v>0</v>
      </c>
      <c r="J108" s="7">
        <v>21</v>
      </c>
      <c r="K108" s="7">
        <v>21</v>
      </c>
      <c r="N108" t="str">
        <f t="shared" si="65"/>
        <v>Los Angeles Chargers</v>
      </c>
      <c r="O108" t="str">
        <f t="shared" si="66"/>
        <v>Denver Broncos</v>
      </c>
      <c r="P108">
        <f t="shared" si="67"/>
        <v>17</v>
      </c>
      <c r="Q108">
        <f t="shared" si="68"/>
        <v>10</v>
      </c>
      <c r="R108">
        <f t="shared" si="69"/>
        <v>0.45571967237343447</v>
      </c>
      <c r="S108">
        <f t="shared" si="70"/>
        <v>1.0000000000000002E-4</v>
      </c>
      <c r="T108">
        <f t="shared" si="76"/>
        <v>2.9818473535468235</v>
      </c>
      <c r="U108">
        <f t="shared" si="58"/>
        <v>0.96885517449350667</v>
      </c>
      <c r="V108">
        <f t="shared" si="59"/>
        <v>3.1144825506493334E-2</v>
      </c>
      <c r="W108" s="32">
        <f t="shared" si="71"/>
        <v>7</v>
      </c>
      <c r="X108">
        <f t="shared" si="72"/>
        <v>0.96885517449350667</v>
      </c>
      <c r="Y108" s="35">
        <f t="shared" si="60"/>
        <v>1586013452313430.8</v>
      </c>
      <c r="Z108">
        <f t="shared" si="61"/>
        <v>-3.1640136988470659E-2</v>
      </c>
      <c r="AA108">
        <f t="shared" si="62"/>
        <v>-50181682896754.227</v>
      </c>
      <c r="AC108">
        <f t="shared" si="63"/>
        <v>0.96885517449350667</v>
      </c>
      <c r="AD108">
        <f t="shared" si="64"/>
        <v>0.46885517449350667</v>
      </c>
      <c r="AE108">
        <f t="shared" si="73"/>
        <v>21</v>
      </c>
      <c r="AF108">
        <f t="shared" si="74"/>
        <v>4.3451959159208693</v>
      </c>
      <c r="AG108">
        <f t="shared" si="75"/>
        <v>4.5519512002704436</v>
      </c>
    </row>
    <row r="109" spans="1:33">
      <c r="A109" s="7">
        <v>104</v>
      </c>
      <c r="B109" s="7">
        <v>7</v>
      </c>
      <c r="C109" s="8">
        <v>43030</v>
      </c>
      <c r="D109" s="8" t="s">
        <v>27</v>
      </c>
      <c r="E109" s="7">
        <v>23</v>
      </c>
      <c r="F109" s="7">
        <v>7</v>
      </c>
      <c r="G109" s="7" t="s">
        <v>23</v>
      </c>
      <c r="H109" s="7">
        <v>29</v>
      </c>
      <c r="I109" s="7">
        <v>24</v>
      </c>
      <c r="J109" s="7">
        <v>-17</v>
      </c>
      <c r="K109" s="7">
        <v>31</v>
      </c>
      <c r="N109" t="str">
        <f t="shared" si="65"/>
        <v>Seattle Seahawks</v>
      </c>
      <c r="O109" t="str">
        <f t="shared" si="66"/>
        <v>New York Giants</v>
      </c>
      <c r="P109">
        <f t="shared" si="67"/>
        <v>29</v>
      </c>
      <c r="Q109">
        <f t="shared" si="68"/>
        <v>23</v>
      </c>
      <c r="R109">
        <f t="shared" si="69"/>
        <v>1E-4</v>
      </c>
      <c r="S109">
        <f t="shared" si="70"/>
        <v>8.0280239956890753</v>
      </c>
      <c r="T109">
        <f t="shared" si="76"/>
        <v>2.9818473535468235</v>
      </c>
      <c r="U109">
        <f t="shared" si="58"/>
        <v>6.3933904919644549E-3</v>
      </c>
      <c r="V109">
        <f t="shared" si="59"/>
        <v>0.99360660950803559</v>
      </c>
      <c r="W109" s="32">
        <f t="shared" si="71"/>
        <v>7</v>
      </c>
      <c r="X109">
        <f t="shared" si="72"/>
        <v>0.99360660950803559</v>
      </c>
      <c r="Y109" s="35">
        <f t="shared" si="60"/>
        <v>1586013452313430.8</v>
      </c>
      <c r="Z109">
        <f t="shared" si="61"/>
        <v>-6.4139157436914609E-3</v>
      </c>
      <c r="AA109">
        <f t="shared" si="62"/>
        <v>-10172556651499.559</v>
      </c>
      <c r="AC109">
        <f t="shared" si="63"/>
        <v>6.3933904919644549E-3</v>
      </c>
      <c r="AD109">
        <f t="shared" si="64"/>
        <v>-0.49360660950803553</v>
      </c>
      <c r="AE109">
        <f t="shared" si="73"/>
        <v>-17</v>
      </c>
      <c r="AF109">
        <f t="shared" si="74"/>
        <v>-4.9990095258406084</v>
      </c>
      <c r="AG109">
        <f t="shared" si="75"/>
        <v>-4.7922542414910341</v>
      </c>
    </row>
    <row r="110" spans="1:33">
      <c r="A110" s="7">
        <v>105</v>
      </c>
      <c r="B110" s="7">
        <v>7</v>
      </c>
      <c r="C110" s="8">
        <v>43030</v>
      </c>
      <c r="D110" s="8" t="s">
        <v>3</v>
      </c>
      <c r="E110" s="7">
        <v>21</v>
      </c>
      <c r="F110" s="7">
        <v>23</v>
      </c>
      <c r="G110" s="7" t="s">
        <v>16</v>
      </c>
      <c r="H110" s="7">
        <v>2</v>
      </c>
      <c r="I110" s="7">
        <v>7</v>
      </c>
      <c r="J110" s="7">
        <v>16</v>
      </c>
      <c r="K110" s="7">
        <v>30</v>
      </c>
      <c r="N110" t="str">
        <f t="shared" si="65"/>
        <v>New England Patriots</v>
      </c>
      <c r="O110" t="str">
        <f t="shared" si="66"/>
        <v>Atlanta Falcons</v>
      </c>
      <c r="P110">
        <f t="shared" si="67"/>
        <v>21</v>
      </c>
      <c r="Q110">
        <f t="shared" si="68"/>
        <v>2</v>
      </c>
      <c r="R110">
        <f t="shared" si="69"/>
        <v>10</v>
      </c>
      <c r="S110">
        <f t="shared" si="70"/>
        <v>8.3730330217084852</v>
      </c>
      <c r="T110">
        <f t="shared" si="76"/>
        <v>2.9818473535468235</v>
      </c>
      <c r="U110">
        <f t="shared" si="58"/>
        <v>0.9901346695914004</v>
      </c>
      <c r="V110">
        <f t="shared" si="59"/>
        <v>9.8653304085996041E-3</v>
      </c>
      <c r="W110" s="32">
        <f t="shared" si="71"/>
        <v>7</v>
      </c>
      <c r="X110">
        <f t="shared" si="72"/>
        <v>0.9901346695914004</v>
      </c>
      <c r="Y110" s="35">
        <f t="shared" si="60"/>
        <v>1586013452313430.8</v>
      </c>
      <c r="Z110">
        <f t="shared" si="61"/>
        <v>-9.9143152144245857E-3</v>
      </c>
      <c r="AA110">
        <f t="shared" si="62"/>
        <v>-15724237300553.109</v>
      </c>
      <c r="AC110">
        <f t="shared" si="63"/>
        <v>0.9901346695914004</v>
      </c>
      <c r="AD110">
        <f t="shared" si="64"/>
        <v>0.4901346695914004</v>
      </c>
      <c r="AE110">
        <f t="shared" si="73"/>
        <v>16</v>
      </c>
      <c r="AF110">
        <f t="shared" si="74"/>
        <v>4.5517911046305715</v>
      </c>
      <c r="AG110">
        <f t="shared" si="75"/>
        <v>4.7585463889801458</v>
      </c>
    </row>
    <row r="111" spans="1:33">
      <c r="A111" s="7">
        <v>106</v>
      </c>
      <c r="B111" s="7">
        <v>7</v>
      </c>
      <c r="C111" s="8">
        <v>43031</v>
      </c>
      <c r="D111" s="8" t="s">
        <v>4</v>
      </c>
      <c r="E111" s="7">
        <v>26</v>
      </c>
      <c r="F111" s="7">
        <v>34</v>
      </c>
      <c r="G111" s="7" t="s">
        <v>5</v>
      </c>
      <c r="H111" s="7">
        <v>32</v>
      </c>
      <c r="I111" s="7">
        <v>24</v>
      </c>
      <c r="J111" s="7">
        <v>10</v>
      </c>
      <c r="K111" s="7">
        <v>58</v>
      </c>
      <c r="N111" t="str">
        <f t="shared" si="65"/>
        <v>Philadelphia Eagles</v>
      </c>
      <c r="O111" t="str">
        <f t="shared" si="66"/>
        <v>Washington Redskins</v>
      </c>
      <c r="P111">
        <f t="shared" si="67"/>
        <v>26</v>
      </c>
      <c r="Q111">
        <f t="shared" si="68"/>
        <v>32</v>
      </c>
      <c r="R111">
        <f t="shared" si="69"/>
        <v>5.3015430099154557</v>
      </c>
      <c r="S111">
        <f t="shared" si="70"/>
        <v>2.0882480203003042</v>
      </c>
      <c r="T111">
        <f t="shared" si="76"/>
        <v>2.9818473535468235</v>
      </c>
      <c r="U111">
        <f t="shared" si="58"/>
        <v>0.99796483743647668</v>
      </c>
      <c r="V111">
        <f t="shared" si="59"/>
        <v>2.0351625635233184E-3</v>
      </c>
      <c r="W111" s="32">
        <f t="shared" si="71"/>
        <v>7</v>
      </c>
      <c r="X111">
        <f t="shared" si="72"/>
        <v>0.99796483743647668</v>
      </c>
      <c r="Y111" s="35">
        <f t="shared" si="60"/>
        <v>1586013452313430.8</v>
      </c>
      <c r="Z111">
        <f t="shared" si="61"/>
        <v>-2.0372363209533268E-3</v>
      </c>
      <c r="AA111">
        <f t="shared" si="62"/>
        <v>-3231084210573.4985</v>
      </c>
      <c r="AC111">
        <f t="shared" si="63"/>
        <v>0.99796483743647668</v>
      </c>
      <c r="AD111">
        <f t="shared" si="64"/>
        <v>0.49796483743647668</v>
      </c>
      <c r="AE111">
        <f t="shared" si="73"/>
        <v>10</v>
      </c>
      <c r="AF111">
        <f t="shared" si="74"/>
        <v>4.627811470534005</v>
      </c>
      <c r="AG111">
        <f t="shared" si="75"/>
        <v>4.8345667548835785</v>
      </c>
    </row>
    <row r="112" spans="1:33">
      <c r="A112" s="7">
        <v>107</v>
      </c>
      <c r="B112" s="7">
        <v>8</v>
      </c>
      <c r="C112" s="8">
        <v>43034</v>
      </c>
      <c r="D112" s="8" t="s">
        <v>12</v>
      </c>
      <c r="E112" s="7">
        <v>3</v>
      </c>
      <c r="F112" s="7">
        <v>40</v>
      </c>
      <c r="G112" s="7" t="s">
        <v>33</v>
      </c>
      <c r="H112" s="7">
        <v>19</v>
      </c>
      <c r="I112" s="7">
        <v>0</v>
      </c>
      <c r="J112" s="7">
        <v>40</v>
      </c>
      <c r="K112" s="7">
        <v>40</v>
      </c>
      <c r="N112" t="str">
        <f t="shared" si="65"/>
        <v>Baltimore Ravens</v>
      </c>
      <c r="O112" t="str">
        <f t="shared" si="66"/>
        <v>Miami Dolphins</v>
      </c>
      <c r="P112">
        <f t="shared" si="67"/>
        <v>3</v>
      </c>
      <c r="Q112">
        <f t="shared" si="68"/>
        <v>19</v>
      </c>
      <c r="R112">
        <f t="shared" si="69"/>
        <v>2.3648726687238479</v>
      </c>
      <c r="S112">
        <f t="shared" si="70"/>
        <v>9.9999999999998175E-5</v>
      </c>
      <c r="T112">
        <f t="shared" si="76"/>
        <v>2.9818473535468235</v>
      </c>
      <c r="U112">
        <f t="shared" si="58"/>
        <v>0.9952583634353227</v>
      </c>
      <c r="V112">
        <f t="shared" si="59"/>
        <v>4.7416365646772984E-3</v>
      </c>
      <c r="W112" s="32">
        <f t="shared" si="71"/>
        <v>8</v>
      </c>
      <c r="X112">
        <f t="shared" si="72"/>
        <v>0.9952583634353227</v>
      </c>
      <c r="Y112" s="35">
        <f t="shared" si="60"/>
        <v>2.3538526683701997E+17</v>
      </c>
      <c r="Z112">
        <f t="shared" si="61"/>
        <v>-4.7529137857773313E-3</v>
      </c>
      <c r="AA112">
        <f t="shared" si="62"/>
        <v>-1118765879718547.9</v>
      </c>
      <c r="AC112">
        <f t="shared" si="63"/>
        <v>0.9952583634353227</v>
      </c>
      <c r="AD112">
        <f t="shared" si="64"/>
        <v>0.4952583634353227</v>
      </c>
      <c r="AE112">
        <f t="shared" si="73"/>
        <v>40</v>
      </c>
      <c r="AF112">
        <f t="shared" si="74"/>
        <v>4.601535259353521</v>
      </c>
      <c r="AG112">
        <f t="shared" si="75"/>
        <v>4.8082905437030954</v>
      </c>
    </row>
    <row r="113" spans="1:33">
      <c r="A113" s="7">
        <v>108</v>
      </c>
      <c r="B113" s="7">
        <v>8</v>
      </c>
      <c r="C113" s="8">
        <v>43037</v>
      </c>
      <c r="D113" s="8" t="s">
        <v>11</v>
      </c>
      <c r="E113" s="7">
        <v>8</v>
      </c>
      <c r="F113" s="7">
        <v>16</v>
      </c>
      <c r="G113" s="7" t="s">
        <v>28</v>
      </c>
      <c r="H113" s="7">
        <v>20</v>
      </c>
      <c r="I113" s="7">
        <v>33</v>
      </c>
      <c r="J113" s="7">
        <v>-17</v>
      </c>
      <c r="K113" s="7">
        <v>49</v>
      </c>
      <c r="N113" t="str">
        <f t="shared" si="65"/>
        <v>Minnesota Vikings</v>
      </c>
      <c r="O113" t="str">
        <f t="shared" si="66"/>
        <v>Cleveland Browns</v>
      </c>
      <c r="P113">
        <f t="shared" si="67"/>
        <v>20</v>
      </c>
      <c r="Q113">
        <f t="shared" si="68"/>
        <v>8</v>
      </c>
      <c r="R113">
        <f t="shared" si="69"/>
        <v>1E-4</v>
      </c>
      <c r="S113">
        <f t="shared" si="70"/>
        <v>10</v>
      </c>
      <c r="T113">
        <f t="shared" si="76"/>
        <v>2.9818473535468235</v>
      </c>
      <c r="U113">
        <f t="shared" si="58"/>
        <v>8.9476645895554389E-4</v>
      </c>
      <c r="V113">
        <f t="shared" si="59"/>
        <v>0.99910523354104441</v>
      </c>
      <c r="W113" s="32">
        <f t="shared" si="71"/>
        <v>8</v>
      </c>
      <c r="X113">
        <f t="shared" si="72"/>
        <v>0.99910523354104441</v>
      </c>
      <c r="Y113" s="35">
        <f t="shared" si="60"/>
        <v>2.3538526683701997E+17</v>
      </c>
      <c r="Z113">
        <f t="shared" si="61"/>
        <v>-8.9516700140941565E-4</v>
      </c>
      <c r="AA113">
        <f t="shared" si="62"/>
        <v>-210709123490450.34</v>
      </c>
      <c r="AC113">
        <f t="shared" si="63"/>
        <v>8.9476645895554389E-4</v>
      </c>
      <c r="AD113">
        <f t="shared" si="64"/>
        <v>-0.49910523354104447</v>
      </c>
      <c r="AE113">
        <f t="shared" si="73"/>
        <v>-17</v>
      </c>
      <c r="AF113">
        <f t="shared" si="74"/>
        <v>-5.0523937468720375</v>
      </c>
      <c r="AG113">
        <f t="shared" si="75"/>
        <v>-4.845638462522464</v>
      </c>
    </row>
    <row r="114" spans="1:33">
      <c r="A114" s="7">
        <v>109</v>
      </c>
      <c r="B114" s="7">
        <v>8</v>
      </c>
      <c r="C114" s="8">
        <v>43037</v>
      </c>
      <c r="D114" s="8" t="s">
        <v>18</v>
      </c>
      <c r="E114" s="7">
        <v>4</v>
      </c>
      <c r="F114" s="7">
        <v>34</v>
      </c>
      <c r="G114" s="7" t="s">
        <v>6</v>
      </c>
      <c r="H114" s="7">
        <v>25</v>
      </c>
      <c r="I114" s="7">
        <v>14</v>
      </c>
      <c r="J114" s="7">
        <v>20</v>
      </c>
      <c r="K114" s="7">
        <v>48</v>
      </c>
      <c r="N114" t="str">
        <f t="shared" si="65"/>
        <v>Buffalo Bills</v>
      </c>
      <c r="O114" t="str">
        <f t="shared" si="66"/>
        <v>Oakland Raiders</v>
      </c>
      <c r="P114">
        <f t="shared" si="67"/>
        <v>4</v>
      </c>
      <c r="Q114">
        <f t="shared" si="68"/>
        <v>25</v>
      </c>
      <c r="R114">
        <f t="shared" si="69"/>
        <v>1.0000000000000053E-4</v>
      </c>
      <c r="S114">
        <f t="shared" si="70"/>
        <v>6.7918754849090526</v>
      </c>
      <c r="T114">
        <f t="shared" si="76"/>
        <v>2.9818473535468235</v>
      </c>
      <c r="U114">
        <f t="shared" si="58"/>
        <v>2.166978989480433E-2</v>
      </c>
      <c r="V114">
        <f t="shared" si="59"/>
        <v>0.97833021010519572</v>
      </c>
      <c r="W114" s="32">
        <f t="shared" si="71"/>
        <v>8</v>
      </c>
      <c r="X114">
        <f t="shared" si="72"/>
        <v>2.166978989480433E-2</v>
      </c>
      <c r="Y114" s="35">
        <f t="shared" si="60"/>
        <v>2.3538526683701997E+17</v>
      </c>
      <c r="Z114">
        <f t="shared" si="61"/>
        <v>-3.831836159152108</v>
      </c>
      <c r="AA114">
        <f t="shared" si="62"/>
        <v>-9.0195777679776064E+17</v>
      </c>
      <c r="AC114">
        <f t="shared" si="63"/>
        <v>2.166978989480433E-2</v>
      </c>
      <c r="AD114">
        <f t="shared" si="64"/>
        <v>-0.47833021010519566</v>
      </c>
      <c r="AE114">
        <f t="shared" si="73"/>
        <v>20</v>
      </c>
      <c r="AF114">
        <f t="shared" si="74"/>
        <v>-4.8506962974056496</v>
      </c>
      <c r="AG114">
        <f t="shared" si="75"/>
        <v>-4.6439410130560761</v>
      </c>
    </row>
    <row r="115" spans="1:33">
      <c r="A115" s="7">
        <v>110</v>
      </c>
      <c r="B115" s="7">
        <v>8</v>
      </c>
      <c r="C115" s="8">
        <v>43037</v>
      </c>
      <c r="D115" s="8" t="s">
        <v>13</v>
      </c>
      <c r="E115" s="7">
        <v>7</v>
      </c>
      <c r="F115" s="7">
        <v>24</v>
      </c>
      <c r="G115" s="7" t="s">
        <v>21</v>
      </c>
      <c r="H115" s="7">
        <v>14</v>
      </c>
      <c r="I115" s="7">
        <v>23</v>
      </c>
      <c r="J115" s="7">
        <v>1</v>
      </c>
      <c r="K115" s="7">
        <v>47</v>
      </c>
      <c r="N115" t="str">
        <f t="shared" si="65"/>
        <v>Cincinnati Bengals</v>
      </c>
      <c r="O115" t="str">
        <f t="shared" si="66"/>
        <v>Indianapolis Colts</v>
      </c>
      <c r="P115">
        <f t="shared" si="67"/>
        <v>7</v>
      </c>
      <c r="Q115">
        <f t="shared" si="68"/>
        <v>14</v>
      </c>
      <c r="R115">
        <f t="shared" si="69"/>
        <v>0.16387419063209965</v>
      </c>
      <c r="S115">
        <f t="shared" si="70"/>
        <v>1.7697226768757417</v>
      </c>
      <c r="T115">
        <f t="shared" si="76"/>
        <v>2.9818473535468235</v>
      </c>
      <c r="U115">
        <f t="shared" si="58"/>
        <v>0.79834763200147807</v>
      </c>
      <c r="V115">
        <f t="shared" si="59"/>
        <v>0.20165236799852193</v>
      </c>
      <c r="W115" s="32">
        <f t="shared" si="71"/>
        <v>8</v>
      </c>
      <c r="X115">
        <f t="shared" si="72"/>
        <v>0.79834763200147807</v>
      </c>
      <c r="Y115" s="35">
        <f t="shared" si="60"/>
        <v>2.3538526683701997E+17</v>
      </c>
      <c r="Z115">
        <f t="shared" si="61"/>
        <v>-0.22521114731659181</v>
      </c>
      <c r="AA115">
        <f t="shared" si="62"/>
        <v>-5.3011386005787376E+16</v>
      </c>
      <c r="AC115">
        <f t="shared" si="63"/>
        <v>0.79834763200147807</v>
      </c>
      <c r="AD115">
        <f t="shared" si="64"/>
        <v>0.29834763200147807</v>
      </c>
      <c r="AE115">
        <f t="shared" si="73"/>
        <v>1</v>
      </c>
      <c r="AF115">
        <f t="shared" si="74"/>
        <v>2.6897977142476108</v>
      </c>
      <c r="AG115">
        <f t="shared" si="75"/>
        <v>2.8965529985971838</v>
      </c>
    </row>
    <row r="116" spans="1:33">
      <c r="A116" s="7">
        <v>111</v>
      </c>
      <c r="B116" s="7">
        <v>8</v>
      </c>
      <c r="C116" s="8">
        <v>43037</v>
      </c>
      <c r="D116" s="8" t="s">
        <v>19</v>
      </c>
      <c r="E116" s="7">
        <v>24</v>
      </c>
      <c r="F116" s="7">
        <v>20</v>
      </c>
      <c r="G116" s="7" t="s">
        <v>16</v>
      </c>
      <c r="H116" s="7">
        <v>2</v>
      </c>
      <c r="I116" s="7">
        <v>25</v>
      </c>
      <c r="J116" s="7">
        <v>-5</v>
      </c>
      <c r="K116" s="7">
        <v>45</v>
      </c>
      <c r="N116" t="str">
        <f t="shared" si="65"/>
        <v>Atlanta Falcons</v>
      </c>
      <c r="O116" t="str">
        <f t="shared" si="66"/>
        <v>New York Jets</v>
      </c>
      <c r="P116">
        <f t="shared" si="67"/>
        <v>2</v>
      </c>
      <c r="Q116">
        <f t="shared" si="68"/>
        <v>24</v>
      </c>
      <c r="R116">
        <f t="shared" si="69"/>
        <v>0.79314403249675902</v>
      </c>
      <c r="S116">
        <f t="shared" si="70"/>
        <v>8.3730330217084852</v>
      </c>
      <c r="T116">
        <f t="shared" si="76"/>
        <v>2.9818473535468235</v>
      </c>
      <c r="U116">
        <f t="shared" si="58"/>
        <v>9.9711156967305509E-3</v>
      </c>
      <c r="V116">
        <f t="shared" si="59"/>
        <v>0.99002888430326941</v>
      </c>
      <c r="W116" s="32">
        <f t="shared" si="71"/>
        <v>8</v>
      </c>
      <c r="X116">
        <f t="shared" si="72"/>
        <v>0.99002888430326941</v>
      </c>
      <c r="Y116" s="35">
        <f t="shared" si="60"/>
        <v>2.3538526683701997E+17</v>
      </c>
      <c r="Z116">
        <f t="shared" si="61"/>
        <v>-1.0021160215206023E-2</v>
      </c>
      <c r="AA116">
        <f t="shared" si="62"/>
        <v>-2358833471272798</v>
      </c>
      <c r="AC116">
        <f t="shared" si="63"/>
        <v>9.9711156967305509E-3</v>
      </c>
      <c r="AD116">
        <f t="shared" si="64"/>
        <v>-0.49002888430326946</v>
      </c>
      <c r="AE116">
        <f t="shared" si="73"/>
        <v>-5</v>
      </c>
      <c r="AF116">
        <f t="shared" si="74"/>
        <v>-4.9642746408995047</v>
      </c>
      <c r="AG116">
        <f t="shared" si="75"/>
        <v>-4.7575193565499312</v>
      </c>
    </row>
    <row r="117" spans="1:33">
      <c r="A117" s="7">
        <v>112</v>
      </c>
      <c r="B117" s="7">
        <v>8</v>
      </c>
      <c r="C117" s="8">
        <v>43037</v>
      </c>
      <c r="D117" s="8" t="s">
        <v>4</v>
      </c>
      <c r="E117" s="7">
        <v>26</v>
      </c>
      <c r="F117" s="7">
        <v>33</v>
      </c>
      <c r="G117" s="7" t="s">
        <v>25</v>
      </c>
      <c r="H117" s="7">
        <v>28</v>
      </c>
      <c r="I117" s="7">
        <v>10</v>
      </c>
      <c r="J117" s="7">
        <v>23</v>
      </c>
      <c r="K117" s="7">
        <v>43</v>
      </c>
      <c r="N117" t="str">
        <f t="shared" si="65"/>
        <v>Philadelphia Eagles</v>
      </c>
      <c r="O117" t="str">
        <f t="shared" si="66"/>
        <v>San Francisco 49ers</v>
      </c>
      <c r="P117">
        <f t="shared" si="67"/>
        <v>26</v>
      </c>
      <c r="Q117">
        <f t="shared" si="68"/>
        <v>28</v>
      </c>
      <c r="R117">
        <f t="shared" si="69"/>
        <v>5.3015430099154557</v>
      </c>
      <c r="S117">
        <f t="shared" si="70"/>
        <v>1.0000008143326142E-4</v>
      </c>
      <c r="T117">
        <f t="shared" si="76"/>
        <v>2.9818473535468235</v>
      </c>
      <c r="U117">
        <f t="shared" si="58"/>
        <v>0.99974735950187965</v>
      </c>
      <c r="V117">
        <f t="shared" si="59"/>
        <v>2.5264049812034894E-4</v>
      </c>
      <c r="W117" s="32">
        <f t="shared" si="71"/>
        <v>8</v>
      </c>
      <c r="X117">
        <f t="shared" si="72"/>
        <v>0.99974735950187965</v>
      </c>
      <c r="Y117" s="35">
        <f t="shared" si="60"/>
        <v>2.3538526683701997E+17</v>
      </c>
      <c r="Z117">
        <f t="shared" si="61"/>
        <v>-2.5267241710712652E-4</v>
      </c>
      <c r="AA117">
        <f t="shared" si="62"/>
        <v>-59475364323115.781</v>
      </c>
      <c r="AC117">
        <f t="shared" si="63"/>
        <v>0.99974735950187965</v>
      </c>
      <c r="AD117">
        <f t="shared" si="64"/>
        <v>0.49974735950187965</v>
      </c>
      <c r="AE117">
        <f t="shared" si="73"/>
        <v>23</v>
      </c>
      <c r="AF117">
        <f t="shared" si="74"/>
        <v>4.6451173549446549</v>
      </c>
      <c r="AG117">
        <f t="shared" si="75"/>
        <v>4.8518726392942275</v>
      </c>
    </row>
    <row r="118" spans="1:33">
      <c r="A118" s="7">
        <v>113</v>
      </c>
      <c r="B118" s="7">
        <v>8</v>
      </c>
      <c r="C118" s="8">
        <v>43037</v>
      </c>
      <c r="D118" s="8" t="s">
        <v>29</v>
      </c>
      <c r="E118" s="7">
        <v>22</v>
      </c>
      <c r="F118" s="7">
        <v>20</v>
      </c>
      <c r="G118" s="7" t="s">
        <v>17</v>
      </c>
      <c r="H118" s="7">
        <v>6</v>
      </c>
      <c r="I118" s="7">
        <v>12</v>
      </c>
      <c r="J118" s="7">
        <v>8</v>
      </c>
      <c r="K118" s="7">
        <v>32</v>
      </c>
      <c r="N118" t="str">
        <f t="shared" si="65"/>
        <v>New Orleans Saints</v>
      </c>
      <c r="O118" t="str">
        <f t="shared" si="66"/>
        <v>Chicago Bears</v>
      </c>
      <c r="P118">
        <f t="shared" si="67"/>
        <v>22</v>
      </c>
      <c r="Q118">
        <f t="shared" si="68"/>
        <v>6</v>
      </c>
      <c r="R118">
        <f t="shared" si="69"/>
        <v>10</v>
      </c>
      <c r="S118">
        <f t="shared" si="70"/>
        <v>9.9999999999661368E-5</v>
      </c>
      <c r="T118">
        <f t="shared" si="76"/>
        <v>2.9818473535468235</v>
      </c>
      <c r="U118">
        <f t="shared" si="58"/>
        <v>0.99999769804007255</v>
      </c>
      <c r="V118">
        <f t="shared" si="59"/>
        <v>2.3019599274531899E-6</v>
      </c>
      <c r="W118" s="32">
        <f t="shared" si="71"/>
        <v>8</v>
      </c>
      <c r="X118">
        <f t="shared" si="72"/>
        <v>0.99999769804007255</v>
      </c>
      <c r="Y118" s="35">
        <f t="shared" si="60"/>
        <v>2.3538526683701997E+17</v>
      </c>
      <c r="Z118">
        <f t="shared" si="61"/>
        <v>-2.3019625769670096E-6</v>
      </c>
      <c r="AA118">
        <f t="shared" si="62"/>
        <v>-541848075428.21368</v>
      </c>
      <c r="AC118">
        <f t="shared" si="63"/>
        <v>0.99999769804007255</v>
      </c>
      <c r="AD118">
        <f t="shared" si="64"/>
        <v>0.49999769804007255</v>
      </c>
      <c r="AE118">
        <f t="shared" si="73"/>
        <v>8</v>
      </c>
      <c r="AF118">
        <f t="shared" si="74"/>
        <v>4.6475478044126204</v>
      </c>
      <c r="AG118">
        <f t="shared" si="75"/>
        <v>4.8543030887621939</v>
      </c>
    </row>
    <row r="119" spans="1:33">
      <c r="A119" s="7">
        <v>114</v>
      </c>
      <c r="B119" s="7">
        <v>8</v>
      </c>
      <c r="C119" s="8">
        <v>43037</v>
      </c>
      <c r="D119" s="8" t="s">
        <v>32</v>
      </c>
      <c r="E119" s="7">
        <v>30</v>
      </c>
      <c r="F119" s="7">
        <v>3</v>
      </c>
      <c r="G119" s="7" t="s">
        <v>24</v>
      </c>
      <c r="H119" s="7">
        <v>5</v>
      </c>
      <c r="I119" s="7">
        <v>17</v>
      </c>
      <c r="J119" s="7">
        <v>-14</v>
      </c>
      <c r="K119" s="7">
        <v>20</v>
      </c>
      <c r="N119" t="str">
        <f t="shared" si="65"/>
        <v>Carolina Panthers</v>
      </c>
      <c r="O119" t="str">
        <f t="shared" si="66"/>
        <v>Tampa Bay Buccaneers</v>
      </c>
      <c r="P119">
        <f t="shared" si="67"/>
        <v>5</v>
      </c>
      <c r="Q119">
        <f t="shared" si="68"/>
        <v>30</v>
      </c>
      <c r="R119">
        <f t="shared" si="69"/>
        <v>6.9462829010357625</v>
      </c>
      <c r="S119">
        <f t="shared" si="70"/>
        <v>10</v>
      </c>
      <c r="T119">
        <f t="shared" si="76"/>
        <v>2.9818473535468235</v>
      </c>
      <c r="U119">
        <f t="shared" si="58"/>
        <v>0.48204029352680339</v>
      </c>
      <c r="V119">
        <f t="shared" si="59"/>
        <v>0.51795970647319667</v>
      </c>
      <c r="W119" s="32">
        <f t="shared" si="71"/>
        <v>8</v>
      </c>
      <c r="X119">
        <f t="shared" si="72"/>
        <v>0.51795970647319667</v>
      </c>
      <c r="Y119" s="35">
        <f t="shared" si="60"/>
        <v>2.3538526683701997E+17</v>
      </c>
      <c r="Z119">
        <f t="shared" si="61"/>
        <v>-0.65785782647947921</v>
      </c>
      <c r="AA119">
        <f t="shared" si="62"/>
        <v>-1.5485004002669421E+17</v>
      </c>
      <c r="AC119">
        <f t="shared" si="63"/>
        <v>0.48204029352680339</v>
      </c>
      <c r="AD119">
        <f t="shared" si="64"/>
        <v>-1.7959706473196613E-2</v>
      </c>
      <c r="AE119">
        <f t="shared" si="73"/>
        <v>-14</v>
      </c>
      <c r="AF119">
        <f t="shared" si="74"/>
        <v>-0.38111980432205073</v>
      </c>
      <c r="AG119">
        <f t="shared" si="75"/>
        <v>-0.17436451997247687</v>
      </c>
    </row>
    <row r="120" spans="1:33">
      <c r="A120" s="7">
        <v>115</v>
      </c>
      <c r="B120" s="7">
        <v>8</v>
      </c>
      <c r="C120" s="8">
        <v>43037</v>
      </c>
      <c r="D120" s="8" t="s">
        <v>3</v>
      </c>
      <c r="E120" s="7">
        <v>21</v>
      </c>
      <c r="F120" s="7">
        <v>21</v>
      </c>
      <c r="G120" s="7" t="s">
        <v>31</v>
      </c>
      <c r="H120" s="7">
        <v>17</v>
      </c>
      <c r="I120" s="7">
        <v>13</v>
      </c>
      <c r="J120" s="7">
        <v>8</v>
      </c>
      <c r="K120" s="7">
        <v>34</v>
      </c>
      <c r="N120" t="str">
        <f t="shared" si="65"/>
        <v>New England Patriots</v>
      </c>
      <c r="O120" t="str">
        <f t="shared" si="66"/>
        <v>Los Angeles Chargers</v>
      </c>
      <c r="P120">
        <f t="shared" si="67"/>
        <v>21</v>
      </c>
      <c r="Q120">
        <f t="shared" si="68"/>
        <v>17</v>
      </c>
      <c r="R120">
        <f t="shared" si="69"/>
        <v>10</v>
      </c>
      <c r="S120">
        <f t="shared" si="70"/>
        <v>0.45571967237343447</v>
      </c>
      <c r="T120">
        <f t="shared" si="76"/>
        <v>2.9818473535468235</v>
      </c>
      <c r="U120">
        <f t="shared" si="58"/>
        <v>0.99999636946781023</v>
      </c>
      <c r="V120">
        <f t="shared" si="59"/>
        <v>3.6305321897689424E-6</v>
      </c>
      <c r="W120" s="32">
        <f t="shared" si="71"/>
        <v>8</v>
      </c>
      <c r="X120">
        <f t="shared" si="72"/>
        <v>0.99999636946781023</v>
      </c>
      <c r="Y120" s="35">
        <f t="shared" si="60"/>
        <v>2.3538526683701997E+17</v>
      </c>
      <c r="Z120">
        <f t="shared" si="61"/>
        <v>-3.630538780166884E-6</v>
      </c>
      <c r="AA120">
        <f t="shared" si="62"/>
        <v>-854575339531.73096</v>
      </c>
      <c r="AC120">
        <f t="shared" si="63"/>
        <v>0.99999636946781023</v>
      </c>
      <c r="AD120">
        <f t="shared" si="64"/>
        <v>0.49999636946781023</v>
      </c>
      <c r="AE120">
        <f t="shared" si="73"/>
        <v>8</v>
      </c>
      <c r="AF120">
        <f t="shared" si="74"/>
        <v>4.6475349057683628</v>
      </c>
      <c r="AG120">
        <f t="shared" si="75"/>
        <v>4.8542901901179363</v>
      </c>
    </row>
    <row r="121" spans="1:33">
      <c r="A121" s="7">
        <v>116</v>
      </c>
      <c r="B121" s="7">
        <v>8</v>
      </c>
      <c r="C121" s="8">
        <v>43037</v>
      </c>
      <c r="D121" s="8" t="s">
        <v>23</v>
      </c>
      <c r="E121" s="7">
        <v>29</v>
      </c>
      <c r="F121" s="7">
        <v>41</v>
      </c>
      <c r="G121" s="7" t="s">
        <v>15</v>
      </c>
      <c r="H121" s="7">
        <v>13</v>
      </c>
      <c r="I121" s="7">
        <v>38</v>
      </c>
      <c r="J121" s="7">
        <v>3</v>
      </c>
      <c r="K121" s="7">
        <v>79</v>
      </c>
      <c r="N121" t="str">
        <f t="shared" si="65"/>
        <v>Seattle Seahawks</v>
      </c>
      <c r="O121" t="str">
        <f t="shared" si="66"/>
        <v>Houston Texans</v>
      </c>
      <c r="P121">
        <f t="shared" si="67"/>
        <v>29</v>
      </c>
      <c r="Q121">
        <f t="shared" si="68"/>
        <v>13</v>
      </c>
      <c r="R121">
        <f t="shared" si="69"/>
        <v>8.0280239956890753</v>
      </c>
      <c r="S121">
        <f t="shared" si="70"/>
        <v>1.0000000000000522E-4</v>
      </c>
      <c r="T121">
        <f t="shared" si="76"/>
        <v>2.9818473535468235</v>
      </c>
      <c r="U121">
        <f t="shared" si="58"/>
        <v>0.99998346097616242</v>
      </c>
      <c r="V121">
        <f t="shared" si="59"/>
        <v>1.6539023837580658E-5</v>
      </c>
      <c r="W121" s="32">
        <f t="shared" si="71"/>
        <v>8</v>
      </c>
      <c r="X121">
        <f t="shared" si="72"/>
        <v>0.99998346097616242</v>
      </c>
      <c r="Y121" s="35">
        <f t="shared" si="60"/>
        <v>2.3538526683701997E+17</v>
      </c>
      <c r="Z121">
        <f t="shared" si="61"/>
        <v>-1.653916060874345E-5</v>
      </c>
      <c r="AA121">
        <f t="shared" si="62"/>
        <v>-3893074733149.4063</v>
      </c>
      <c r="AC121">
        <f t="shared" si="63"/>
        <v>0.99998346097616242</v>
      </c>
      <c r="AD121">
        <f t="shared" si="64"/>
        <v>0.49998346097616242</v>
      </c>
      <c r="AE121">
        <f t="shared" si="73"/>
        <v>3</v>
      </c>
      <c r="AF121">
        <f t="shared" si="74"/>
        <v>4.6474095817296268</v>
      </c>
      <c r="AG121">
        <f t="shared" si="75"/>
        <v>4.8541648660792003</v>
      </c>
    </row>
    <row r="122" spans="1:33">
      <c r="A122" s="7">
        <v>117</v>
      </c>
      <c r="B122" s="7">
        <v>8</v>
      </c>
      <c r="C122" s="8">
        <v>43037</v>
      </c>
      <c r="D122" s="8" t="s">
        <v>5</v>
      </c>
      <c r="E122" s="7">
        <v>32</v>
      </c>
      <c r="F122" s="7">
        <v>19</v>
      </c>
      <c r="G122" s="7" t="s">
        <v>26</v>
      </c>
      <c r="H122" s="7">
        <v>9</v>
      </c>
      <c r="I122" s="7">
        <v>33</v>
      </c>
      <c r="J122" s="7">
        <v>-14</v>
      </c>
      <c r="K122" s="7">
        <v>52</v>
      </c>
      <c r="N122" t="str">
        <f t="shared" si="65"/>
        <v>Dallas Cowboys</v>
      </c>
      <c r="O122" t="str">
        <f t="shared" si="66"/>
        <v>Washington Redskins</v>
      </c>
      <c r="P122">
        <f t="shared" si="67"/>
        <v>9</v>
      </c>
      <c r="Q122">
        <f t="shared" si="68"/>
        <v>32</v>
      </c>
      <c r="R122">
        <f t="shared" si="69"/>
        <v>2.0882480203003042</v>
      </c>
      <c r="S122">
        <f t="shared" si="70"/>
        <v>1.8830367823683505</v>
      </c>
      <c r="T122">
        <f t="shared" si="76"/>
        <v>2.9818473535468235</v>
      </c>
      <c r="U122">
        <f t="shared" si="58"/>
        <v>0.9603443541203418</v>
      </c>
      <c r="V122">
        <f t="shared" si="59"/>
        <v>3.9655645879658197E-2</v>
      </c>
      <c r="W122" s="32">
        <f t="shared" si="71"/>
        <v>8</v>
      </c>
      <c r="X122">
        <f t="shared" si="72"/>
        <v>3.9655645879658197E-2</v>
      </c>
      <c r="Y122" s="35">
        <f t="shared" si="60"/>
        <v>2.3538526683701997E+17</v>
      </c>
      <c r="Z122">
        <f t="shared" si="61"/>
        <v>-3.2275219481086022</v>
      </c>
      <c r="AA122">
        <f t="shared" si="62"/>
        <v>-7.5971111497788186E+17</v>
      </c>
      <c r="AC122">
        <f t="shared" si="63"/>
        <v>0.9603443541203418</v>
      </c>
      <c r="AD122">
        <f t="shared" si="64"/>
        <v>0.4603443541203418</v>
      </c>
      <c r="AE122">
        <f t="shared" si="73"/>
        <v>-14</v>
      </c>
      <c r="AF122">
        <f t="shared" si="74"/>
        <v>4.2625673322547835</v>
      </c>
      <c r="AG122">
        <f t="shared" si="75"/>
        <v>4.4693226166043578</v>
      </c>
    </row>
    <row r="123" spans="1:33">
      <c r="A123" s="7">
        <v>118</v>
      </c>
      <c r="B123" s="7">
        <v>8</v>
      </c>
      <c r="C123" s="8">
        <v>43037</v>
      </c>
      <c r="D123" s="8" t="s">
        <v>8</v>
      </c>
      <c r="E123" s="7">
        <v>11</v>
      </c>
      <c r="F123" s="7">
        <v>15</v>
      </c>
      <c r="G123" s="7" t="s">
        <v>10</v>
      </c>
      <c r="H123" s="7">
        <v>27</v>
      </c>
      <c r="I123" s="7">
        <v>20</v>
      </c>
      <c r="J123" s="7">
        <v>-5</v>
      </c>
      <c r="K123" s="7">
        <v>35</v>
      </c>
      <c r="N123" t="str">
        <f t="shared" si="65"/>
        <v>Pittsburgh Steelers</v>
      </c>
      <c r="O123" t="str">
        <f t="shared" si="66"/>
        <v>Detroit Lions</v>
      </c>
      <c r="P123">
        <f t="shared" si="67"/>
        <v>27</v>
      </c>
      <c r="Q123">
        <f t="shared" si="68"/>
        <v>11</v>
      </c>
      <c r="R123">
        <f t="shared" si="69"/>
        <v>10</v>
      </c>
      <c r="S123">
        <f t="shared" si="70"/>
        <v>10</v>
      </c>
      <c r="T123">
        <f t="shared" si="76"/>
        <v>2.9818473535468235</v>
      </c>
      <c r="U123">
        <f t="shared" si="58"/>
        <v>0.95174728070883119</v>
      </c>
      <c r="V123">
        <f t="shared" si="59"/>
        <v>4.8252719291168811E-2</v>
      </c>
      <c r="W123" s="32">
        <f t="shared" si="71"/>
        <v>8</v>
      </c>
      <c r="X123">
        <f t="shared" si="72"/>
        <v>4.8252719291168811E-2</v>
      </c>
      <c r="Y123" s="35">
        <f t="shared" si="60"/>
        <v>2.3538526683701997E+17</v>
      </c>
      <c r="Z123">
        <f t="shared" si="61"/>
        <v>-3.0313030944190222</v>
      </c>
      <c r="AA123">
        <f t="shared" si="62"/>
        <v>-7.1352408774370586E+17</v>
      </c>
      <c r="AC123">
        <f t="shared" si="63"/>
        <v>0.95174728070883119</v>
      </c>
      <c r="AD123">
        <f t="shared" si="64"/>
        <v>0.45174728070883119</v>
      </c>
      <c r="AE123">
        <f t="shared" si="73"/>
        <v>-5</v>
      </c>
      <c r="AF123">
        <f t="shared" si="74"/>
        <v>4.1791013479524599</v>
      </c>
      <c r="AG123">
        <f t="shared" si="75"/>
        <v>4.3858566323020325</v>
      </c>
    </row>
    <row r="124" spans="1:33">
      <c r="A124" s="7">
        <v>119</v>
      </c>
      <c r="B124" s="7">
        <v>8</v>
      </c>
      <c r="C124" s="8">
        <v>43038</v>
      </c>
      <c r="D124" s="8" t="s">
        <v>2</v>
      </c>
      <c r="E124" s="7">
        <v>16</v>
      </c>
      <c r="F124" s="7">
        <v>29</v>
      </c>
      <c r="G124" s="7" t="s">
        <v>30</v>
      </c>
      <c r="H124" s="7">
        <v>10</v>
      </c>
      <c r="I124" s="7">
        <v>19</v>
      </c>
      <c r="J124" s="7">
        <v>10</v>
      </c>
      <c r="K124" s="7">
        <v>48</v>
      </c>
      <c r="N124" t="str">
        <f t="shared" si="65"/>
        <v>Kansas City Chiefs</v>
      </c>
      <c r="O124" t="str">
        <f t="shared" si="66"/>
        <v>Denver Broncos</v>
      </c>
      <c r="P124">
        <f t="shared" si="67"/>
        <v>16</v>
      </c>
      <c r="Q124">
        <f t="shared" si="68"/>
        <v>10</v>
      </c>
      <c r="R124">
        <f t="shared" si="69"/>
        <v>1.0000000000000693E-4</v>
      </c>
      <c r="S124">
        <f t="shared" si="70"/>
        <v>1.0000000000000002E-4</v>
      </c>
      <c r="T124">
        <f t="shared" si="76"/>
        <v>2.9818473535468235</v>
      </c>
      <c r="U124">
        <f t="shared" si="58"/>
        <v>0.95174728070883119</v>
      </c>
      <c r="V124">
        <f t="shared" si="59"/>
        <v>4.8252719291168811E-2</v>
      </c>
      <c r="W124" s="32">
        <f t="shared" si="71"/>
        <v>8</v>
      </c>
      <c r="X124">
        <f t="shared" si="72"/>
        <v>0.95174728070883119</v>
      </c>
      <c r="Y124" s="35">
        <f t="shared" si="60"/>
        <v>2.3538526683701997E+17</v>
      </c>
      <c r="Z124">
        <f t="shared" si="61"/>
        <v>-4.9455740872200164E-2</v>
      </c>
      <c r="AA124">
        <f t="shared" si="62"/>
        <v>-1.164115276182535E+16</v>
      </c>
      <c r="AC124">
        <f t="shared" si="63"/>
        <v>0.95174728070883119</v>
      </c>
      <c r="AD124">
        <f t="shared" si="64"/>
        <v>0.45174728070883119</v>
      </c>
      <c r="AE124">
        <f t="shared" si="73"/>
        <v>10</v>
      </c>
      <c r="AF124">
        <f t="shared" si="74"/>
        <v>4.1791013479524599</v>
      </c>
      <c r="AG124">
        <f t="shared" si="75"/>
        <v>4.3858566323020325</v>
      </c>
    </row>
    <row r="125" spans="1:33">
      <c r="A125" s="7">
        <v>120</v>
      </c>
      <c r="B125" s="7">
        <v>9</v>
      </c>
      <c r="C125" s="8">
        <v>43041</v>
      </c>
      <c r="D125" s="8" t="s">
        <v>19</v>
      </c>
      <c r="E125" s="7">
        <v>24</v>
      </c>
      <c r="F125" s="7">
        <v>34</v>
      </c>
      <c r="G125" s="7" t="s">
        <v>18</v>
      </c>
      <c r="H125" s="7">
        <v>4</v>
      </c>
      <c r="I125" s="7">
        <v>21</v>
      </c>
      <c r="J125" s="7">
        <v>13</v>
      </c>
      <c r="K125" s="7">
        <v>55</v>
      </c>
      <c r="N125" t="str">
        <f t="shared" si="65"/>
        <v>New York Jets</v>
      </c>
      <c r="O125" t="str">
        <f t="shared" si="66"/>
        <v>Buffalo Bills</v>
      </c>
      <c r="P125">
        <f t="shared" si="67"/>
        <v>24</v>
      </c>
      <c r="Q125">
        <f t="shared" si="68"/>
        <v>4</v>
      </c>
      <c r="R125">
        <f t="shared" si="69"/>
        <v>0.79314403249675902</v>
      </c>
      <c r="S125">
        <f t="shared" si="70"/>
        <v>1.0000000000000053E-4</v>
      </c>
      <c r="T125">
        <f t="shared" si="76"/>
        <v>2.9818473535468235</v>
      </c>
      <c r="U125">
        <f t="shared" si="58"/>
        <v>0.97757484169390063</v>
      </c>
      <c r="V125">
        <f t="shared" si="59"/>
        <v>2.2425158306099369E-2</v>
      </c>
      <c r="W125" s="32">
        <f t="shared" si="71"/>
        <v>9</v>
      </c>
      <c r="X125">
        <f t="shared" si="72"/>
        <v>0.97757484169390063</v>
      </c>
      <c r="Y125" s="35">
        <f t="shared" si="60"/>
        <v>3.4934271057485095E+19</v>
      </c>
      <c r="Z125">
        <f t="shared" si="61"/>
        <v>-2.2680425660782513E-2</v>
      </c>
      <c r="AA125">
        <f t="shared" si="62"/>
        <v>-7.9232413773291674E+17</v>
      </c>
      <c r="AC125">
        <f t="shared" si="63"/>
        <v>0.97757484169390063</v>
      </c>
      <c r="AD125">
        <f t="shared" si="64"/>
        <v>0.47757484169390063</v>
      </c>
      <c r="AE125">
        <f t="shared" si="73"/>
        <v>13</v>
      </c>
      <c r="AF125">
        <f t="shared" si="74"/>
        <v>4.4298521205189525</v>
      </c>
      <c r="AG125">
        <f t="shared" si="75"/>
        <v>4.636607404868526</v>
      </c>
    </row>
    <row r="126" spans="1:33">
      <c r="A126" s="7">
        <v>121</v>
      </c>
      <c r="B126" s="7">
        <v>9</v>
      </c>
      <c r="C126" s="8">
        <v>43044</v>
      </c>
      <c r="D126" s="8" t="s">
        <v>29</v>
      </c>
      <c r="E126" s="7">
        <v>22</v>
      </c>
      <c r="F126" s="7">
        <v>30</v>
      </c>
      <c r="G126" s="7" t="s">
        <v>32</v>
      </c>
      <c r="H126" s="7">
        <v>30</v>
      </c>
      <c r="I126" s="7">
        <v>10</v>
      </c>
      <c r="J126" s="7">
        <v>20</v>
      </c>
      <c r="K126" s="7">
        <v>40</v>
      </c>
      <c r="N126" t="str">
        <f t="shared" si="65"/>
        <v>New Orleans Saints</v>
      </c>
      <c r="O126" t="str">
        <f t="shared" si="66"/>
        <v>Tampa Bay Buccaneers</v>
      </c>
      <c r="P126">
        <f t="shared" si="67"/>
        <v>22</v>
      </c>
      <c r="Q126">
        <f t="shared" si="68"/>
        <v>30</v>
      </c>
      <c r="R126">
        <f t="shared" si="69"/>
        <v>10</v>
      </c>
      <c r="S126">
        <f t="shared" si="70"/>
        <v>6.9462829010357625</v>
      </c>
      <c r="T126">
        <f t="shared" si="76"/>
        <v>2.9818473535468235</v>
      </c>
      <c r="U126">
        <f t="shared" si="58"/>
        <v>0.99761356281247371</v>
      </c>
      <c r="V126">
        <f t="shared" si="59"/>
        <v>2.3864371875262913E-3</v>
      </c>
      <c r="W126" s="32">
        <f t="shared" si="71"/>
        <v>9</v>
      </c>
      <c r="X126">
        <f t="shared" si="72"/>
        <v>0.99761356281247371</v>
      </c>
      <c r="Y126" s="35">
        <f t="shared" si="60"/>
        <v>3.4934271057485095E+19</v>
      </c>
      <c r="Z126">
        <f t="shared" si="61"/>
        <v>-2.3892892671941459E-3</v>
      </c>
      <c r="AA126">
        <f t="shared" si="62"/>
        <v>-8.3468078894900224E+16</v>
      </c>
      <c r="AC126">
        <f t="shared" si="63"/>
        <v>0.99761356281247371</v>
      </c>
      <c r="AD126">
        <f t="shared" si="64"/>
        <v>0.49761356281247371</v>
      </c>
      <c r="AE126">
        <f t="shared" si="73"/>
        <v>20</v>
      </c>
      <c r="AF126">
        <f t="shared" si="74"/>
        <v>4.6244010678481819</v>
      </c>
      <c r="AG126">
        <f t="shared" si="75"/>
        <v>4.8311563521977545</v>
      </c>
    </row>
    <row r="127" spans="1:33">
      <c r="A127" s="7">
        <v>122</v>
      </c>
      <c r="B127" s="7">
        <v>9</v>
      </c>
      <c r="C127" s="8">
        <v>43044</v>
      </c>
      <c r="D127" s="8" t="s">
        <v>24</v>
      </c>
      <c r="E127" s="7">
        <v>5</v>
      </c>
      <c r="F127" s="7">
        <v>20</v>
      </c>
      <c r="G127" s="7" t="s">
        <v>16</v>
      </c>
      <c r="H127" s="7">
        <v>2</v>
      </c>
      <c r="I127" s="7">
        <v>17</v>
      </c>
      <c r="J127" s="7">
        <v>3</v>
      </c>
      <c r="K127" s="7">
        <v>37</v>
      </c>
      <c r="N127" t="str">
        <f t="shared" si="65"/>
        <v>Carolina Panthers</v>
      </c>
      <c r="O127" t="str">
        <f t="shared" si="66"/>
        <v>Atlanta Falcons</v>
      </c>
      <c r="P127">
        <f t="shared" si="67"/>
        <v>5</v>
      </c>
      <c r="Q127">
        <f t="shared" si="68"/>
        <v>2</v>
      </c>
      <c r="R127">
        <f t="shared" si="69"/>
        <v>10</v>
      </c>
      <c r="S127">
        <f t="shared" si="70"/>
        <v>8.3730330217084852</v>
      </c>
      <c r="T127">
        <f t="shared" si="76"/>
        <v>2.9818473535468235</v>
      </c>
      <c r="U127">
        <f t="shared" si="58"/>
        <v>0.9901346695914004</v>
      </c>
      <c r="V127">
        <f t="shared" si="59"/>
        <v>9.8653304085996041E-3</v>
      </c>
      <c r="W127" s="32">
        <f t="shared" si="71"/>
        <v>9</v>
      </c>
      <c r="X127">
        <f t="shared" si="72"/>
        <v>0.9901346695914004</v>
      </c>
      <c r="Y127" s="35">
        <f t="shared" si="60"/>
        <v>3.4934271057485095E+19</v>
      </c>
      <c r="Z127">
        <f t="shared" si="61"/>
        <v>-9.9143152144245857E-3</v>
      </c>
      <c r="AA127">
        <f t="shared" si="62"/>
        <v>-3.4634937505005696E+17</v>
      </c>
      <c r="AC127">
        <f t="shared" si="63"/>
        <v>0.9901346695914004</v>
      </c>
      <c r="AD127">
        <f t="shared" si="64"/>
        <v>0.4901346695914004</v>
      </c>
      <c r="AE127">
        <f t="shared" si="73"/>
        <v>3</v>
      </c>
      <c r="AF127">
        <f t="shared" si="74"/>
        <v>4.5517911046305715</v>
      </c>
      <c r="AG127">
        <f t="shared" si="75"/>
        <v>4.7585463889801458</v>
      </c>
    </row>
    <row r="128" spans="1:33">
      <c r="A128" s="7">
        <v>123</v>
      </c>
      <c r="B128" s="7">
        <v>9</v>
      </c>
      <c r="C128" s="8">
        <v>43044</v>
      </c>
      <c r="D128" s="8" t="s">
        <v>27</v>
      </c>
      <c r="E128" s="7">
        <v>23</v>
      </c>
      <c r="F128" s="7">
        <v>17</v>
      </c>
      <c r="G128" s="7" t="s">
        <v>20</v>
      </c>
      <c r="H128" s="7">
        <v>18</v>
      </c>
      <c r="I128" s="7">
        <v>51</v>
      </c>
      <c r="J128" s="7">
        <v>-34</v>
      </c>
      <c r="K128" s="7">
        <v>68</v>
      </c>
      <c r="N128" t="str">
        <f t="shared" si="65"/>
        <v>Los Angeles Rams</v>
      </c>
      <c r="O128" t="str">
        <f t="shared" si="66"/>
        <v>New York Giants</v>
      </c>
      <c r="P128">
        <f t="shared" si="67"/>
        <v>18</v>
      </c>
      <c r="Q128">
        <f t="shared" si="68"/>
        <v>23</v>
      </c>
      <c r="R128">
        <f t="shared" si="69"/>
        <v>1E-4</v>
      </c>
      <c r="S128">
        <f t="shared" si="70"/>
        <v>8.6823459873462649</v>
      </c>
      <c r="T128">
        <f t="shared" si="76"/>
        <v>2.9818473535468235</v>
      </c>
      <c r="U128">
        <f t="shared" si="58"/>
        <v>3.333482635974435E-3</v>
      </c>
      <c r="V128">
        <f t="shared" si="59"/>
        <v>0.99666651736402556</v>
      </c>
      <c r="W128" s="32">
        <f t="shared" si="71"/>
        <v>9</v>
      </c>
      <c r="X128">
        <f t="shared" si="72"/>
        <v>0.99666651736402556</v>
      </c>
      <c r="Y128" s="35">
        <f t="shared" si="60"/>
        <v>3.4934271057485095E+19</v>
      </c>
      <c r="Z128">
        <f t="shared" si="61"/>
        <v>-3.339051067506895E-3</v>
      </c>
      <c r="AA128">
        <f t="shared" si="62"/>
        <v>-1.1664731506707083E+17</v>
      </c>
      <c r="AC128">
        <f t="shared" si="63"/>
        <v>3.333482635974435E-3</v>
      </c>
      <c r="AD128">
        <f t="shared" si="64"/>
        <v>-0.49666651736402556</v>
      </c>
      <c r="AE128">
        <f t="shared" si="73"/>
        <v>-34</v>
      </c>
      <c r="AF128">
        <f t="shared" si="74"/>
        <v>-5.0287171029252322</v>
      </c>
      <c r="AG128">
        <f t="shared" si="75"/>
        <v>-4.8219618185756588</v>
      </c>
    </row>
    <row r="129" spans="1:33">
      <c r="A129" s="7">
        <v>124</v>
      </c>
      <c r="B129" s="7">
        <v>9</v>
      </c>
      <c r="C129" s="8">
        <v>43044</v>
      </c>
      <c r="D129" s="8" t="s">
        <v>4</v>
      </c>
      <c r="E129" s="7">
        <v>26</v>
      </c>
      <c r="F129" s="7">
        <v>51</v>
      </c>
      <c r="G129" s="7" t="s">
        <v>30</v>
      </c>
      <c r="H129" s="7">
        <v>10</v>
      </c>
      <c r="I129" s="7">
        <v>23</v>
      </c>
      <c r="J129" s="7">
        <v>28</v>
      </c>
      <c r="K129" s="7">
        <v>74</v>
      </c>
      <c r="N129" t="str">
        <f t="shared" si="65"/>
        <v>Philadelphia Eagles</v>
      </c>
      <c r="O129" t="str">
        <f t="shared" si="66"/>
        <v>Denver Broncos</v>
      </c>
      <c r="P129">
        <f t="shared" si="67"/>
        <v>26</v>
      </c>
      <c r="Q129">
        <f t="shared" si="68"/>
        <v>10</v>
      </c>
      <c r="R129">
        <f t="shared" si="69"/>
        <v>5.3015430099154557</v>
      </c>
      <c r="S129">
        <f t="shared" si="70"/>
        <v>1.0000000000000002E-4</v>
      </c>
      <c r="T129">
        <f t="shared" si="76"/>
        <v>2.9818473535468235</v>
      </c>
      <c r="U129">
        <f t="shared" si="58"/>
        <v>0.99974735950190008</v>
      </c>
      <c r="V129">
        <f t="shared" si="59"/>
        <v>2.5264049809992084E-4</v>
      </c>
      <c r="W129" s="32">
        <f t="shared" si="71"/>
        <v>9</v>
      </c>
      <c r="X129">
        <f t="shared" si="72"/>
        <v>0.99974735950190008</v>
      </c>
      <c r="Y129" s="35">
        <f t="shared" si="60"/>
        <v>3.4934271057485095E+19</v>
      </c>
      <c r="Z129">
        <f t="shared" si="61"/>
        <v>-2.5267241708669326E-4</v>
      </c>
      <c r="AA129">
        <f t="shared" si="62"/>
        <v>-8826926707256471</v>
      </c>
      <c r="AC129">
        <f t="shared" si="63"/>
        <v>0.99974735950190008</v>
      </c>
      <c r="AD129">
        <f t="shared" si="64"/>
        <v>0.49974735950190008</v>
      </c>
      <c r="AE129">
        <f t="shared" si="73"/>
        <v>28</v>
      </c>
      <c r="AF129">
        <f t="shared" si="74"/>
        <v>4.6451173549448521</v>
      </c>
      <c r="AG129">
        <f t="shared" si="75"/>
        <v>4.8518726392944256</v>
      </c>
    </row>
    <row r="130" spans="1:33">
      <c r="A130" s="7">
        <v>125</v>
      </c>
      <c r="B130" s="7">
        <v>9</v>
      </c>
      <c r="C130" s="8">
        <v>43044</v>
      </c>
      <c r="D130" s="8" t="s">
        <v>14</v>
      </c>
      <c r="E130" s="7">
        <v>15</v>
      </c>
      <c r="F130" s="7">
        <v>23</v>
      </c>
      <c r="G130" s="7" t="s">
        <v>13</v>
      </c>
      <c r="H130" s="7">
        <v>7</v>
      </c>
      <c r="I130" s="7">
        <v>7</v>
      </c>
      <c r="J130" s="7">
        <v>16</v>
      </c>
      <c r="K130" s="7">
        <v>30</v>
      </c>
      <c r="N130" t="str">
        <f t="shared" si="65"/>
        <v>Jacksonville Jaguars</v>
      </c>
      <c r="O130" t="str">
        <f t="shared" si="66"/>
        <v>Cincinnati Bengals</v>
      </c>
      <c r="P130">
        <f t="shared" si="67"/>
        <v>15</v>
      </c>
      <c r="Q130">
        <f t="shared" si="68"/>
        <v>7</v>
      </c>
      <c r="R130">
        <f t="shared" si="69"/>
        <v>8.209887407472328</v>
      </c>
      <c r="S130">
        <f t="shared" si="70"/>
        <v>0.16387419063209965</v>
      </c>
      <c r="T130">
        <f t="shared" si="76"/>
        <v>2.9818473535468235</v>
      </c>
      <c r="U130">
        <f t="shared" si="58"/>
        <v>0.99998375745970025</v>
      </c>
      <c r="V130">
        <f t="shared" si="59"/>
        <v>1.6242540299749031E-5</v>
      </c>
      <c r="W130" s="32">
        <f t="shared" si="71"/>
        <v>9</v>
      </c>
      <c r="X130">
        <f t="shared" si="72"/>
        <v>0.99998375745970025</v>
      </c>
      <c r="Y130" s="35">
        <f t="shared" si="60"/>
        <v>3.4934271057485095E+19</v>
      </c>
      <c r="Z130">
        <f t="shared" si="61"/>
        <v>-1.6242672211235112E-5</v>
      </c>
      <c r="AA130">
        <f t="shared" si="62"/>
        <v>-567425913725168.25</v>
      </c>
      <c r="AC130">
        <f t="shared" si="63"/>
        <v>0.99998375745970025</v>
      </c>
      <c r="AD130">
        <f t="shared" si="64"/>
        <v>0.49998375745970025</v>
      </c>
      <c r="AE130">
        <f t="shared" si="73"/>
        <v>16</v>
      </c>
      <c r="AF130">
        <f t="shared" si="74"/>
        <v>4.6474124601847864</v>
      </c>
      <c r="AG130">
        <f t="shared" si="75"/>
        <v>4.8541677445343598</v>
      </c>
    </row>
    <row r="131" spans="1:33">
      <c r="A131" s="7">
        <v>126</v>
      </c>
      <c r="B131" s="7">
        <v>9</v>
      </c>
      <c r="C131" s="8">
        <v>43044</v>
      </c>
      <c r="D131" s="8" t="s">
        <v>7</v>
      </c>
      <c r="E131" s="7">
        <v>31</v>
      </c>
      <c r="F131" s="7">
        <v>23</v>
      </c>
      <c r="G131" s="7" t="s">
        <v>12</v>
      </c>
      <c r="H131" s="7">
        <v>3</v>
      </c>
      <c r="I131" s="7">
        <v>20</v>
      </c>
      <c r="J131" s="7">
        <v>3</v>
      </c>
      <c r="K131" s="7">
        <v>43</v>
      </c>
      <c r="N131" t="str">
        <f t="shared" si="65"/>
        <v>Tennessee Titans</v>
      </c>
      <c r="O131" t="str">
        <f t="shared" si="66"/>
        <v>Baltimore Ravens</v>
      </c>
      <c r="P131">
        <f t="shared" si="67"/>
        <v>31</v>
      </c>
      <c r="Q131">
        <f t="shared" si="68"/>
        <v>3</v>
      </c>
      <c r="R131">
        <f t="shared" si="69"/>
        <v>7.8092438549398029</v>
      </c>
      <c r="S131">
        <f t="shared" si="70"/>
        <v>2.3648726687238479</v>
      </c>
      <c r="T131">
        <f t="shared" si="76"/>
        <v>2.9818473535468235</v>
      </c>
      <c r="U131">
        <f t="shared" si="58"/>
        <v>0.9997809997231567</v>
      </c>
      <c r="V131">
        <f t="shared" si="59"/>
        <v>2.1900027684329526E-4</v>
      </c>
      <c r="W131" s="32">
        <f t="shared" si="71"/>
        <v>9</v>
      </c>
      <c r="X131">
        <f t="shared" si="72"/>
        <v>0.9997809997231567</v>
      </c>
      <c r="Y131" s="35">
        <f t="shared" si="60"/>
        <v>3.4934271057485095E+19</v>
      </c>
      <c r="Z131">
        <f t="shared" si="61"/>
        <v>-2.1902426090566544E-4</v>
      </c>
      <c r="AA131">
        <f t="shared" si="62"/>
        <v>-7651452898643852</v>
      </c>
      <c r="AC131">
        <f t="shared" si="63"/>
        <v>0.9997809997231567</v>
      </c>
      <c r="AD131">
        <f t="shared" si="64"/>
        <v>0.4997809997231567</v>
      </c>
      <c r="AE131">
        <f t="shared" si="73"/>
        <v>3</v>
      </c>
      <c r="AF131">
        <f t="shared" si="74"/>
        <v>4.6454439561084042</v>
      </c>
      <c r="AG131">
        <f t="shared" si="75"/>
        <v>4.8521992404579768</v>
      </c>
    </row>
    <row r="132" spans="1:33">
      <c r="A132" s="7">
        <v>127</v>
      </c>
      <c r="B132" s="7">
        <v>9</v>
      </c>
      <c r="C132" s="8">
        <v>43044</v>
      </c>
      <c r="D132" s="8" t="s">
        <v>15</v>
      </c>
      <c r="E132" s="7">
        <v>13</v>
      </c>
      <c r="F132" s="7">
        <v>14</v>
      </c>
      <c r="G132" s="7" t="s">
        <v>21</v>
      </c>
      <c r="H132" s="7">
        <v>14</v>
      </c>
      <c r="I132" s="7">
        <v>20</v>
      </c>
      <c r="J132" s="7">
        <v>-6</v>
      </c>
      <c r="K132" s="7">
        <v>34</v>
      </c>
      <c r="N132" t="str">
        <f t="shared" si="65"/>
        <v>Indianapolis Colts</v>
      </c>
      <c r="O132" t="str">
        <f t="shared" si="66"/>
        <v>Houston Texans</v>
      </c>
      <c r="P132">
        <f t="shared" si="67"/>
        <v>14</v>
      </c>
      <c r="Q132">
        <f t="shared" si="68"/>
        <v>13</v>
      </c>
      <c r="R132">
        <f t="shared" si="69"/>
        <v>1.0000000000000522E-4</v>
      </c>
      <c r="S132">
        <f t="shared" si="70"/>
        <v>1.7697226768757417</v>
      </c>
      <c r="T132">
        <f t="shared" si="76"/>
        <v>2.9818473535468235</v>
      </c>
      <c r="U132">
        <f t="shared" si="58"/>
        <v>0.77069234323005242</v>
      </c>
      <c r="V132">
        <f t="shared" si="59"/>
        <v>0.22930765676994758</v>
      </c>
      <c r="W132" s="32">
        <f t="shared" si="71"/>
        <v>9</v>
      </c>
      <c r="X132">
        <f t="shared" si="72"/>
        <v>0.22930765676994758</v>
      </c>
      <c r="Y132" s="35">
        <f t="shared" si="60"/>
        <v>3.4934271057485095E+19</v>
      </c>
      <c r="Z132">
        <f t="shared" si="61"/>
        <v>-1.4726906977440382</v>
      </c>
      <c r="AA132">
        <f t="shared" si="62"/>
        <v>-5.1447376018827084E+19</v>
      </c>
      <c r="AC132">
        <f t="shared" si="63"/>
        <v>0.77069234323005242</v>
      </c>
      <c r="AD132">
        <f t="shared" si="64"/>
        <v>0.27069234323005242</v>
      </c>
      <c r="AE132">
        <f t="shared" si="73"/>
        <v>-6</v>
      </c>
      <c r="AF132">
        <f t="shared" si="74"/>
        <v>2.421302170708163</v>
      </c>
      <c r="AG132">
        <f t="shared" si="75"/>
        <v>2.628057455057736</v>
      </c>
    </row>
    <row r="133" spans="1:33">
      <c r="A133" s="7">
        <v>128</v>
      </c>
      <c r="B133" s="7">
        <v>9</v>
      </c>
      <c r="C133" s="8">
        <v>43044</v>
      </c>
      <c r="D133" s="8" t="s">
        <v>25</v>
      </c>
      <c r="E133" s="7">
        <v>28</v>
      </c>
      <c r="F133" s="7">
        <v>10</v>
      </c>
      <c r="G133" s="7" t="s">
        <v>9</v>
      </c>
      <c r="H133" s="7">
        <v>1</v>
      </c>
      <c r="I133" s="7">
        <v>20</v>
      </c>
      <c r="J133" s="7">
        <v>-10</v>
      </c>
      <c r="K133" s="7">
        <v>30</v>
      </c>
      <c r="N133" t="str">
        <f t="shared" si="65"/>
        <v>Arizona Cardinals</v>
      </c>
      <c r="O133" t="str">
        <f t="shared" si="66"/>
        <v>San Francisco 49ers</v>
      </c>
      <c r="P133">
        <f t="shared" si="67"/>
        <v>1</v>
      </c>
      <c r="Q133">
        <f t="shared" si="68"/>
        <v>28</v>
      </c>
      <c r="R133">
        <f t="shared" si="69"/>
        <v>1.0000008143326142E-4</v>
      </c>
      <c r="S133">
        <f t="shared" si="70"/>
        <v>1.000000000000056E-4</v>
      </c>
      <c r="T133">
        <f t="shared" si="76"/>
        <v>2.9818473535468235</v>
      </c>
      <c r="U133">
        <f t="shared" si="58"/>
        <v>0.95174728071257109</v>
      </c>
      <c r="V133">
        <f t="shared" si="59"/>
        <v>4.8252719287428913E-2</v>
      </c>
      <c r="W133" s="32">
        <f t="shared" si="71"/>
        <v>9</v>
      </c>
      <c r="X133">
        <f t="shared" si="72"/>
        <v>4.8252719287428913E-2</v>
      </c>
      <c r="Y133" s="35">
        <f t="shared" si="60"/>
        <v>3.4934271057485095E+19</v>
      </c>
      <c r="Z133">
        <f t="shared" si="61"/>
        <v>-3.0313030944965287</v>
      </c>
      <c r="AA133">
        <f t="shared" si="62"/>
        <v>-1.0589636396053509E+20</v>
      </c>
      <c r="AC133">
        <f t="shared" si="63"/>
        <v>0.95174728071257109</v>
      </c>
      <c r="AD133">
        <f t="shared" si="64"/>
        <v>0.45174728071257109</v>
      </c>
      <c r="AE133">
        <f t="shared" si="73"/>
        <v>-10</v>
      </c>
      <c r="AF133">
        <f t="shared" si="74"/>
        <v>4.1791013479887686</v>
      </c>
      <c r="AG133">
        <f t="shared" si="75"/>
        <v>4.3858566323383421</v>
      </c>
    </row>
    <row r="134" spans="1:33">
      <c r="A134" s="7">
        <v>129</v>
      </c>
      <c r="B134" s="7">
        <v>9</v>
      </c>
      <c r="C134" s="8">
        <v>43044</v>
      </c>
      <c r="D134" s="8" t="s">
        <v>23</v>
      </c>
      <c r="E134" s="7">
        <v>29</v>
      </c>
      <c r="F134" s="7">
        <v>14</v>
      </c>
      <c r="G134" s="7" t="s">
        <v>5</v>
      </c>
      <c r="H134" s="7">
        <v>32</v>
      </c>
      <c r="I134" s="7">
        <v>17</v>
      </c>
      <c r="J134" s="7">
        <v>-3</v>
      </c>
      <c r="K134" s="7">
        <v>31</v>
      </c>
      <c r="N134" t="str">
        <f t="shared" ref="N134:N151" si="77">IF(J134&gt;0,D134,G134)</f>
        <v>Washington Redskins</v>
      </c>
      <c r="O134" t="str">
        <f t="shared" ref="O134:O151" si="78">IF(J134&gt;0,G134,D134)</f>
        <v>Seattle Seahawks</v>
      </c>
      <c r="P134">
        <f t="shared" ref="P134:P151" si="79">IF(J134&gt;0,E134,H134)</f>
        <v>32</v>
      </c>
      <c r="Q134">
        <f t="shared" ref="Q134:Q151" si="80">IF(J134&gt;0,H134,E134)</f>
        <v>29</v>
      </c>
      <c r="R134">
        <f t="shared" ref="R134:R151" si="81">VLOOKUP(E134,$AN$6:$AP$37,3,FALSE)</f>
        <v>8.0280239956890753</v>
      </c>
      <c r="S134">
        <f t="shared" ref="S134:S151" si="82">VLOOKUP(H134,$AN$6:$AP$37,3,FALSE)</f>
        <v>2.0882480203003042</v>
      </c>
      <c r="T134">
        <f t="shared" si="76"/>
        <v>2.9818473535468235</v>
      </c>
      <c r="U134">
        <f t="shared" si="58"/>
        <v>0.99986654641139006</v>
      </c>
      <c r="V134">
        <f t="shared" si="59"/>
        <v>1.3345358860994416E-4</v>
      </c>
      <c r="W134" s="32">
        <f t="shared" ref="W134:W151" si="83">B134</f>
        <v>9</v>
      </c>
      <c r="X134">
        <f t="shared" ref="X134:X151" si="84">IF(E134=P134,U134,V134)</f>
        <v>1.3345358860994416E-4</v>
      </c>
      <c r="Y134" s="35">
        <f t="shared" si="60"/>
        <v>3.4934271057485095E+19</v>
      </c>
      <c r="Z134">
        <f t="shared" si="61"/>
        <v>-8.921756791430381</v>
      </c>
      <c r="AA134">
        <f t="shared" si="62"/>
        <v>-3.1167507006078747E+20</v>
      </c>
      <c r="AC134">
        <f t="shared" si="63"/>
        <v>0.99986654641139006</v>
      </c>
      <c r="AD134">
        <f t="shared" si="64"/>
        <v>0.49986654641139006</v>
      </c>
      <c r="AE134">
        <f t="shared" ref="AE134:AE151" si="85">J134</f>
        <v>-3</v>
      </c>
      <c r="AF134">
        <f t="shared" si="74"/>
        <v>4.6462744990380065</v>
      </c>
      <c r="AG134">
        <f t="shared" si="75"/>
        <v>4.8530297833875791</v>
      </c>
    </row>
    <row r="135" spans="1:33">
      <c r="A135" s="7">
        <v>130</v>
      </c>
      <c r="B135" s="7">
        <v>9</v>
      </c>
      <c r="C135" s="8">
        <v>43044</v>
      </c>
      <c r="D135" s="8" t="s">
        <v>26</v>
      </c>
      <c r="E135" s="7">
        <v>9</v>
      </c>
      <c r="F135" s="7">
        <v>28</v>
      </c>
      <c r="G135" s="7" t="s">
        <v>2</v>
      </c>
      <c r="H135" s="7">
        <v>16</v>
      </c>
      <c r="I135" s="7">
        <v>17</v>
      </c>
      <c r="J135" s="7">
        <v>11</v>
      </c>
      <c r="K135" s="7">
        <v>45</v>
      </c>
      <c r="N135" t="str">
        <f t="shared" si="77"/>
        <v>Dallas Cowboys</v>
      </c>
      <c r="O135" t="str">
        <f t="shared" si="78"/>
        <v>Kansas City Chiefs</v>
      </c>
      <c r="P135">
        <f t="shared" si="79"/>
        <v>9</v>
      </c>
      <c r="Q135">
        <f t="shared" si="80"/>
        <v>16</v>
      </c>
      <c r="R135">
        <f t="shared" si="81"/>
        <v>1.8830367823683505</v>
      </c>
      <c r="S135">
        <f t="shared" si="82"/>
        <v>1.0000000000000693E-4</v>
      </c>
      <c r="T135">
        <f t="shared" si="76"/>
        <v>2.9818473535468235</v>
      </c>
      <c r="U135">
        <f t="shared" ref="U135:U137" si="86">1/(1+EXP(-(T135+R135-S135)))</f>
        <v>0.99234554947326703</v>
      </c>
      <c r="V135">
        <f t="shared" ref="V135:V137" si="87">1-U135</f>
        <v>7.6544505267329699E-3</v>
      </c>
      <c r="W135" s="32">
        <f t="shared" si="83"/>
        <v>9</v>
      </c>
      <c r="X135">
        <f t="shared" si="84"/>
        <v>0.99234554947326703</v>
      </c>
      <c r="Y135" s="35">
        <f t="shared" ref="Y135:Y151" si="88">SQRT(EXP(W135*10))</f>
        <v>3.4934271057485095E+19</v>
      </c>
      <c r="Z135">
        <f t="shared" ref="Z135:Z137" si="89">LN(X135)</f>
        <v>-7.6838961896526304E-3</v>
      </c>
      <c r="AA135">
        <f t="shared" ref="AA135:AA137" si="90">Y135*Z135</f>
        <v>-2.6843131226690189E+17</v>
      </c>
      <c r="AC135">
        <f t="shared" ref="AC135:AC137" si="91">U135</f>
        <v>0.99234554947326703</v>
      </c>
      <c r="AD135">
        <f t="shared" ref="AD135:AD137" si="92">AC135-0.5</f>
        <v>0.49234554947326703</v>
      </c>
      <c r="AE135">
        <f t="shared" si="85"/>
        <v>11</v>
      </c>
      <c r="AF135">
        <f t="shared" si="74"/>
        <v>4.5732557655310062</v>
      </c>
      <c r="AG135">
        <f t="shared" si="75"/>
        <v>4.7800110498805788</v>
      </c>
    </row>
    <row r="136" spans="1:33">
      <c r="A136" s="7">
        <v>131</v>
      </c>
      <c r="B136" s="7">
        <v>9</v>
      </c>
      <c r="C136" s="8">
        <v>43044</v>
      </c>
      <c r="D136" s="8" t="s">
        <v>33</v>
      </c>
      <c r="E136" s="7">
        <v>19</v>
      </c>
      <c r="F136" s="7">
        <v>24</v>
      </c>
      <c r="G136" s="7" t="s">
        <v>6</v>
      </c>
      <c r="H136" s="7">
        <v>25</v>
      </c>
      <c r="I136" s="7">
        <v>27</v>
      </c>
      <c r="J136" s="7">
        <v>-3</v>
      </c>
      <c r="K136" s="7">
        <v>51</v>
      </c>
      <c r="N136" t="str">
        <f t="shared" si="77"/>
        <v>Oakland Raiders</v>
      </c>
      <c r="O136" t="str">
        <f t="shared" si="78"/>
        <v>Miami Dolphins</v>
      </c>
      <c r="P136">
        <f t="shared" si="79"/>
        <v>25</v>
      </c>
      <c r="Q136">
        <f t="shared" si="80"/>
        <v>19</v>
      </c>
      <c r="R136">
        <f t="shared" si="81"/>
        <v>9.9999999999998175E-5</v>
      </c>
      <c r="S136">
        <f t="shared" si="82"/>
        <v>6.7918754849090526</v>
      </c>
      <c r="T136">
        <f t="shared" si="76"/>
        <v>2.9818473535468235</v>
      </c>
      <c r="U136">
        <f t="shared" si="86"/>
        <v>2.166978989480433E-2</v>
      </c>
      <c r="V136">
        <f t="shared" si="87"/>
        <v>0.97833021010519572</v>
      </c>
      <c r="W136" s="32">
        <f t="shared" si="83"/>
        <v>9</v>
      </c>
      <c r="X136">
        <f t="shared" si="84"/>
        <v>0.97833021010519572</v>
      </c>
      <c r="Y136" s="35">
        <f t="shared" si="88"/>
        <v>3.4934271057485095E+19</v>
      </c>
      <c r="Z136">
        <f t="shared" si="89"/>
        <v>-2.1908027789879138E-2</v>
      </c>
      <c r="AA136">
        <f t="shared" si="90"/>
        <v>-7.6534098114655386E+17</v>
      </c>
      <c r="AC136">
        <f t="shared" si="91"/>
        <v>2.166978989480433E-2</v>
      </c>
      <c r="AD136">
        <f t="shared" si="92"/>
        <v>-0.47833021010519566</v>
      </c>
      <c r="AE136">
        <f t="shared" si="85"/>
        <v>-3</v>
      </c>
      <c r="AF136">
        <f t="shared" si="74"/>
        <v>-4.8506962974056496</v>
      </c>
      <c r="AG136">
        <f t="shared" si="75"/>
        <v>-4.6439410130560761</v>
      </c>
    </row>
    <row r="137" spans="1:33">
      <c r="A137" s="7">
        <v>132</v>
      </c>
      <c r="B137" s="7">
        <v>9</v>
      </c>
      <c r="C137" s="8">
        <v>43045</v>
      </c>
      <c r="D137" s="8" t="s">
        <v>22</v>
      </c>
      <c r="E137" s="7">
        <v>12</v>
      </c>
      <c r="F137" s="7">
        <v>17</v>
      </c>
      <c r="G137" s="7" t="s">
        <v>8</v>
      </c>
      <c r="H137" s="7">
        <v>11</v>
      </c>
      <c r="I137" s="7">
        <v>30</v>
      </c>
      <c r="J137" s="7">
        <v>-13</v>
      </c>
      <c r="K137" s="7">
        <v>47</v>
      </c>
      <c r="N137" t="str">
        <f t="shared" si="77"/>
        <v>Detroit Lions</v>
      </c>
      <c r="O137" t="str">
        <f t="shared" si="78"/>
        <v>Green Bay Packers</v>
      </c>
      <c r="P137">
        <f t="shared" si="79"/>
        <v>11</v>
      </c>
      <c r="Q137">
        <f t="shared" si="80"/>
        <v>12</v>
      </c>
      <c r="R137">
        <f t="shared" si="81"/>
        <v>8.2536602310225948</v>
      </c>
      <c r="S137">
        <f t="shared" si="82"/>
        <v>10</v>
      </c>
      <c r="T137">
        <f t="shared" si="76"/>
        <v>2.9818473535468235</v>
      </c>
      <c r="U137">
        <f t="shared" si="86"/>
        <v>0.77478107642037053</v>
      </c>
      <c r="V137">
        <f t="shared" si="87"/>
        <v>0.22521892357962947</v>
      </c>
      <c r="W137" s="32">
        <f t="shared" si="83"/>
        <v>9</v>
      </c>
      <c r="X137">
        <f t="shared" si="84"/>
        <v>0.22521892357962947</v>
      </c>
      <c r="Y137" s="35">
        <f t="shared" si="88"/>
        <v>3.4934271057485095E+19</v>
      </c>
      <c r="Z137">
        <f t="shared" si="89"/>
        <v>-1.4906823561420066</v>
      </c>
      <c r="AA137">
        <f t="shared" si="90"/>
        <v>-5.2075901490075394E+19</v>
      </c>
      <c r="AC137">
        <f t="shared" si="91"/>
        <v>0.77478107642037053</v>
      </c>
      <c r="AD137">
        <f t="shared" si="92"/>
        <v>0.27478107642037053</v>
      </c>
      <c r="AE137">
        <f t="shared" si="85"/>
        <v>-13</v>
      </c>
      <c r="AF137">
        <f t="shared" si="74"/>
        <v>2.4609982537755188</v>
      </c>
      <c r="AG137">
        <f t="shared" si="75"/>
        <v>2.6677535381250927</v>
      </c>
    </row>
    <row r="138" spans="1:33">
      <c r="A138" s="7">
        <v>133</v>
      </c>
      <c r="B138" s="7">
        <v>10</v>
      </c>
      <c r="C138" s="8">
        <v>43048</v>
      </c>
      <c r="D138" s="8" t="s">
        <v>9</v>
      </c>
      <c r="E138" s="7">
        <v>1</v>
      </c>
      <c r="F138" s="7">
        <v>16</v>
      </c>
      <c r="G138" s="7" t="s">
        <v>23</v>
      </c>
      <c r="H138" s="7">
        <v>29</v>
      </c>
      <c r="I138" s="7">
        <v>22</v>
      </c>
      <c r="J138" s="7">
        <v>-6</v>
      </c>
      <c r="K138" s="7">
        <v>38</v>
      </c>
      <c r="N138" t="str">
        <f t="shared" si="77"/>
        <v>Seattle Seahawks</v>
      </c>
      <c r="O138" t="str">
        <f t="shared" si="78"/>
        <v>Arizona Cardinals</v>
      </c>
      <c r="P138">
        <f t="shared" si="79"/>
        <v>29</v>
      </c>
      <c r="Q138">
        <f t="shared" si="80"/>
        <v>1</v>
      </c>
      <c r="R138">
        <f t="shared" si="81"/>
        <v>1.000000000000056E-4</v>
      </c>
      <c r="S138">
        <f t="shared" si="82"/>
        <v>8.0280239956890753</v>
      </c>
      <c r="T138">
        <f t="shared" si="76"/>
        <v>2.9818473535468235</v>
      </c>
      <c r="U138">
        <f t="shared" ref="U138:U151" si="93">1/(1+EXP(-(T138+R138-S138)))</f>
        <v>6.3933904919644549E-3</v>
      </c>
      <c r="V138">
        <f t="shared" ref="V138:V151" si="94">1-U138</f>
        <v>0.99360660950803559</v>
      </c>
      <c r="W138" s="32">
        <f t="shared" si="83"/>
        <v>10</v>
      </c>
      <c r="X138">
        <f t="shared" si="84"/>
        <v>0.99360660950803559</v>
      </c>
      <c r="Y138" s="35">
        <f t="shared" si="88"/>
        <v>5.1847055285870731E+21</v>
      </c>
      <c r="Z138">
        <f t="shared" ref="Z138:Z151" si="95">LN(X138)</f>
        <v>-6.4139157436914609E-3</v>
      </c>
      <c r="AA138">
        <f t="shared" ref="AA138:AA151" si="96">Y138*Z138</f>
        <v>-3.3254264416208785E+19</v>
      </c>
      <c r="AC138">
        <f t="shared" ref="AC138:AC151" si="97">U138</f>
        <v>6.3933904919644549E-3</v>
      </c>
      <c r="AD138">
        <f t="shared" ref="AD138:AD151" si="98">AC138-0.5</f>
        <v>-0.49360660950803553</v>
      </c>
      <c r="AE138">
        <f t="shared" si="85"/>
        <v>-6</v>
      </c>
      <c r="AF138">
        <f t="shared" ref="AF138:AF151" si="99">$AK$9+$AJ$9*AC138</f>
        <v>-4.9990095258406084</v>
      </c>
      <c r="AG138">
        <f t="shared" ref="AG138:AG151" si="100">$AJ$18*AD138</f>
        <v>-4.7922542414910341</v>
      </c>
    </row>
    <row r="139" spans="1:33">
      <c r="A139" s="7">
        <v>134</v>
      </c>
      <c r="B139" s="7">
        <v>10</v>
      </c>
      <c r="C139" s="8">
        <v>43051</v>
      </c>
      <c r="D139" s="8" t="s">
        <v>7</v>
      </c>
      <c r="E139" s="7">
        <v>31</v>
      </c>
      <c r="F139" s="7">
        <v>24</v>
      </c>
      <c r="G139" s="7" t="s">
        <v>13</v>
      </c>
      <c r="H139" s="7">
        <v>7</v>
      </c>
      <c r="I139" s="7">
        <v>20</v>
      </c>
      <c r="J139" s="7">
        <v>4</v>
      </c>
      <c r="K139" s="7">
        <v>44</v>
      </c>
      <c r="N139" t="str">
        <f t="shared" si="77"/>
        <v>Tennessee Titans</v>
      </c>
      <c r="O139" t="str">
        <f t="shared" si="78"/>
        <v>Cincinnati Bengals</v>
      </c>
      <c r="P139">
        <f t="shared" si="79"/>
        <v>31</v>
      </c>
      <c r="Q139">
        <f t="shared" si="80"/>
        <v>7</v>
      </c>
      <c r="R139">
        <f t="shared" si="81"/>
        <v>7.8092438549398029</v>
      </c>
      <c r="S139">
        <f t="shared" si="82"/>
        <v>0.16387419063209965</v>
      </c>
      <c r="T139">
        <f t="shared" si="76"/>
        <v>2.9818473535468235</v>
      </c>
      <c r="U139">
        <f t="shared" si="93"/>
        <v>0.9999757535723437</v>
      </c>
      <c r="V139">
        <f t="shared" si="94"/>
        <v>2.4246427656304803E-5</v>
      </c>
      <c r="W139" s="32">
        <f t="shared" si="83"/>
        <v>10</v>
      </c>
      <c r="X139">
        <f t="shared" si="84"/>
        <v>0.9999757535723437</v>
      </c>
      <c r="Y139" s="35">
        <f t="shared" si="88"/>
        <v>5.1847055285870731E+21</v>
      </c>
      <c r="Z139">
        <f t="shared" si="95"/>
        <v>-2.424672160568334E-5</v>
      </c>
      <c r="AA139">
        <f t="shared" si="96"/>
        <v>-1.2571211155909805E+17</v>
      </c>
      <c r="AC139">
        <f t="shared" si="97"/>
        <v>0.9999757535723437</v>
      </c>
      <c r="AD139">
        <f t="shared" si="98"/>
        <v>0.4999757535723437</v>
      </c>
      <c r="AE139">
        <f t="shared" si="85"/>
        <v>4</v>
      </c>
      <c r="AF139">
        <f t="shared" si="99"/>
        <v>4.6473347532367955</v>
      </c>
      <c r="AG139">
        <f t="shared" si="100"/>
        <v>4.8540900375863689</v>
      </c>
    </row>
    <row r="140" spans="1:33">
      <c r="A140" s="7">
        <v>135</v>
      </c>
      <c r="B140" s="7">
        <v>10</v>
      </c>
      <c r="C140" s="8">
        <v>43051</v>
      </c>
      <c r="D140" s="8" t="s">
        <v>8</v>
      </c>
      <c r="E140" s="7">
        <v>11</v>
      </c>
      <c r="F140" s="7">
        <v>38</v>
      </c>
      <c r="G140" s="7" t="s">
        <v>11</v>
      </c>
      <c r="H140" s="7">
        <v>8</v>
      </c>
      <c r="I140" s="7">
        <v>24</v>
      </c>
      <c r="J140" s="7">
        <v>14</v>
      </c>
      <c r="K140" s="7">
        <v>62</v>
      </c>
      <c r="N140" t="str">
        <f t="shared" si="77"/>
        <v>Detroit Lions</v>
      </c>
      <c r="O140" t="str">
        <f t="shared" si="78"/>
        <v>Cleveland Browns</v>
      </c>
      <c r="P140">
        <f t="shared" si="79"/>
        <v>11</v>
      </c>
      <c r="Q140">
        <f t="shared" si="80"/>
        <v>8</v>
      </c>
      <c r="R140">
        <f t="shared" si="81"/>
        <v>10</v>
      </c>
      <c r="S140">
        <f t="shared" si="82"/>
        <v>1E-4</v>
      </c>
      <c r="T140">
        <f t="shared" si="76"/>
        <v>2.9818473535468235</v>
      </c>
      <c r="U140">
        <f t="shared" si="93"/>
        <v>0.99999769804007255</v>
      </c>
      <c r="V140">
        <f t="shared" si="94"/>
        <v>2.3019599274531899E-6</v>
      </c>
      <c r="W140" s="32">
        <f t="shared" si="83"/>
        <v>10</v>
      </c>
      <c r="X140">
        <f t="shared" si="84"/>
        <v>0.99999769804007255</v>
      </c>
      <c r="Y140" s="35">
        <f t="shared" si="88"/>
        <v>5.1847055285870731E+21</v>
      </c>
      <c r="Z140">
        <f t="shared" si="95"/>
        <v>-2.3019625769670096E-6</v>
      </c>
      <c r="AA140">
        <f t="shared" si="96"/>
        <v>-1.19349980994014E+16</v>
      </c>
      <c r="AC140">
        <f t="shared" si="97"/>
        <v>0.99999769804007255</v>
      </c>
      <c r="AD140">
        <f t="shared" si="98"/>
        <v>0.49999769804007255</v>
      </c>
      <c r="AE140">
        <f t="shared" si="85"/>
        <v>14</v>
      </c>
      <c r="AF140">
        <f t="shared" si="99"/>
        <v>4.6475478044126204</v>
      </c>
      <c r="AG140">
        <f t="shared" si="100"/>
        <v>4.8543030887621939</v>
      </c>
    </row>
    <row r="141" spans="1:33">
      <c r="A141" s="7">
        <v>136</v>
      </c>
      <c r="B141" s="7">
        <v>10</v>
      </c>
      <c r="C141" s="8">
        <v>43051</v>
      </c>
      <c r="D141" s="8" t="s">
        <v>14</v>
      </c>
      <c r="E141" s="7">
        <v>15</v>
      </c>
      <c r="F141" s="7">
        <v>20</v>
      </c>
      <c r="G141" s="7" t="s">
        <v>31</v>
      </c>
      <c r="H141" s="7">
        <v>17</v>
      </c>
      <c r="I141" s="7">
        <v>17</v>
      </c>
      <c r="J141" s="7">
        <v>3</v>
      </c>
      <c r="K141" s="7">
        <v>37</v>
      </c>
      <c r="N141" t="str">
        <f t="shared" si="77"/>
        <v>Jacksonville Jaguars</v>
      </c>
      <c r="O141" t="str">
        <f t="shared" si="78"/>
        <v>Los Angeles Chargers</v>
      </c>
      <c r="P141">
        <f t="shared" si="79"/>
        <v>15</v>
      </c>
      <c r="Q141">
        <f t="shared" si="80"/>
        <v>17</v>
      </c>
      <c r="R141">
        <f t="shared" si="81"/>
        <v>8.209887407472328</v>
      </c>
      <c r="S141">
        <f t="shared" si="82"/>
        <v>0.45571967237343447</v>
      </c>
      <c r="T141">
        <f t="shared" si="76"/>
        <v>2.9818473535468235</v>
      </c>
      <c r="U141">
        <f t="shared" si="93"/>
        <v>0.99997825304555699</v>
      </c>
      <c r="V141">
        <f t="shared" si="94"/>
        <v>2.1746954443013777E-5</v>
      </c>
      <c r="W141" s="32">
        <f t="shared" si="83"/>
        <v>10</v>
      </c>
      <c r="X141">
        <f t="shared" si="84"/>
        <v>0.99997825304555699</v>
      </c>
      <c r="Y141" s="35">
        <f t="shared" si="88"/>
        <v>5.1847055285870731E+21</v>
      </c>
      <c r="Z141">
        <f t="shared" si="95"/>
        <v>-2.1747190911455868E-5</v>
      </c>
      <c r="AA141">
        <f t="shared" si="96"/>
        <v>-1.1275278094986379E+17</v>
      </c>
      <c r="AC141">
        <f t="shared" si="97"/>
        <v>0.99997825304555699</v>
      </c>
      <c r="AD141">
        <f t="shared" si="98"/>
        <v>0.49997825304555699</v>
      </c>
      <c r="AE141">
        <f t="shared" si="85"/>
        <v>3</v>
      </c>
      <c r="AF141">
        <f t="shared" si="99"/>
        <v>4.6473590197495964</v>
      </c>
      <c r="AG141">
        <f t="shared" si="100"/>
        <v>4.854114304099169</v>
      </c>
    </row>
    <row r="142" spans="1:33">
      <c r="A142" s="7">
        <v>137</v>
      </c>
      <c r="B142" s="7">
        <v>10</v>
      </c>
      <c r="C142" s="8">
        <v>43051</v>
      </c>
      <c r="D142" s="8" t="s">
        <v>5</v>
      </c>
      <c r="E142" s="7">
        <v>32</v>
      </c>
      <c r="F142" s="7">
        <v>30</v>
      </c>
      <c r="G142" s="7" t="s">
        <v>28</v>
      </c>
      <c r="H142" s="7">
        <v>20</v>
      </c>
      <c r="I142" s="7">
        <v>38</v>
      </c>
      <c r="J142" s="7">
        <v>-8</v>
      </c>
      <c r="K142" s="7">
        <v>68</v>
      </c>
      <c r="N142" t="str">
        <f t="shared" si="77"/>
        <v>Minnesota Vikings</v>
      </c>
      <c r="O142" t="str">
        <f t="shared" si="78"/>
        <v>Washington Redskins</v>
      </c>
      <c r="P142">
        <f t="shared" si="79"/>
        <v>20</v>
      </c>
      <c r="Q142">
        <f t="shared" si="80"/>
        <v>32</v>
      </c>
      <c r="R142">
        <f t="shared" si="81"/>
        <v>2.0882480203003042</v>
      </c>
      <c r="S142">
        <f t="shared" si="82"/>
        <v>10</v>
      </c>
      <c r="T142">
        <f t="shared" si="76"/>
        <v>2.9818473535468235</v>
      </c>
      <c r="U142">
        <f t="shared" si="93"/>
        <v>7.1753350060810017E-3</v>
      </c>
      <c r="V142">
        <f t="shared" si="94"/>
        <v>0.99282466499391897</v>
      </c>
      <c r="W142" s="32">
        <f t="shared" si="83"/>
        <v>10</v>
      </c>
      <c r="X142">
        <f t="shared" si="84"/>
        <v>0.99282466499391897</v>
      </c>
      <c r="Y142" s="35">
        <f t="shared" si="88"/>
        <v>5.1847055285870731E+21</v>
      </c>
      <c r="Z142">
        <f t="shared" si="95"/>
        <v>-7.2012015305620231E-3</v>
      </c>
      <c r="AA142">
        <f t="shared" si="96"/>
        <v>-3.7336109387974615E+19</v>
      </c>
      <c r="AC142">
        <f t="shared" si="97"/>
        <v>7.1753350060810017E-3</v>
      </c>
      <c r="AD142">
        <f t="shared" si="98"/>
        <v>-0.49282466499391897</v>
      </c>
      <c r="AE142">
        <f t="shared" si="85"/>
        <v>-8</v>
      </c>
      <c r="AF142">
        <f t="shared" si="99"/>
        <v>-4.9914178995491358</v>
      </c>
      <c r="AG142">
        <f t="shared" si="100"/>
        <v>-4.7846626151995624</v>
      </c>
    </row>
    <row r="143" spans="1:33">
      <c r="A143" s="7">
        <v>138</v>
      </c>
      <c r="B143" s="7">
        <v>10</v>
      </c>
      <c r="C143" s="8">
        <v>43051</v>
      </c>
      <c r="D143" s="8" t="s">
        <v>18</v>
      </c>
      <c r="E143" s="7">
        <v>4</v>
      </c>
      <c r="F143" s="7">
        <v>10</v>
      </c>
      <c r="G143" s="7" t="s">
        <v>29</v>
      </c>
      <c r="H143" s="7">
        <v>22</v>
      </c>
      <c r="I143" s="7">
        <v>47</v>
      </c>
      <c r="J143" s="7">
        <v>-37</v>
      </c>
      <c r="K143" s="7">
        <v>57</v>
      </c>
      <c r="N143" t="str">
        <f t="shared" si="77"/>
        <v>New Orleans Saints</v>
      </c>
      <c r="O143" t="str">
        <f t="shared" si="78"/>
        <v>Buffalo Bills</v>
      </c>
      <c r="P143">
        <f t="shared" si="79"/>
        <v>22</v>
      </c>
      <c r="Q143">
        <f t="shared" si="80"/>
        <v>4</v>
      </c>
      <c r="R143">
        <f t="shared" si="81"/>
        <v>1.0000000000000053E-4</v>
      </c>
      <c r="S143">
        <f t="shared" si="82"/>
        <v>10</v>
      </c>
      <c r="T143">
        <f t="shared" si="76"/>
        <v>2.9818473535468235</v>
      </c>
      <c r="U143">
        <f t="shared" si="93"/>
        <v>8.9476645895554389E-4</v>
      </c>
      <c r="V143">
        <f t="shared" si="94"/>
        <v>0.99910523354104441</v>
      </c>
      <c r="W143" s="32">
        <f t="shared" si="83"/>
        <v>10</v>
      </c>
      <c r="X143">
        <f t="shared" si="84"/>
        <v>0.99910523354104441</v>
      </c>
      <c r="Y143" s="35">
        <f t="shared" si="88"/>
        <v>5.1847055285870731E+21</v>
      </c>
      <c r="Z143">
        <f t="shared" si="95"/>
        <v>-8.9516700140941565E-4</v>
      </c>
      <c r="AA143">
        <f t="shared" si="96"/>
        <v>-4.6411773012161096E+18</v>
      </c>
      <c r="AC143">
        <f t="shared" si="97"/>
        <v>8.9476645895554389E-4</v>
      </c>
      <c r="AD143">
        <f t="shared" si="98"/>
        <v>-0.49910523354104447</v>
      </c>
      <c r="AE143">
        <f t="shared" si="85"/>
        <v>-37</v>
      </c>
      <c r="AF143">
        <f t="shared" si="99"/>
        <v>-5.0523937468720375</v>
      </c>
      <c r="AG143">
        <f t="shared" si="100"/>
        <v>-4.845638462522464</v>
      </c>
    </row>
    <row r="144" spans="1:33">
      <c r="A144" s="7">
        <v>139</v>
      </c>
      <c r="B144" s="7">
        <v>10</v>
      </c>
      <c r="C144" s="8">
        <v>43051</v>
      </c>
      <c r="D144" s="8" t="s">
        <v>17</v>
      </c>
      <c r="E144" s="7">
        <v>6</v>
      </c>
      <c r="F144" s="7">
        <v>16</v>
      </c>
      <c r="G144" s="7" t="s">
        <v>22</v>
      </c>
      <c r="H144" s="7">
        <v>12</v>
      </c>
      <c r="I144" s="7">
        <v>23</v>
      </c>
      <c r="J144" s="7">
        <v>-7</v>
      </c>
      <c r="K144" s="7">
        <v>39</v>
      </c>
      <c r="N144" t="str">
        <f t="shared" si="77"/>
        <v>Green Bay Packers</v>
      </c>
      <c r="O144" t="str">
        <f t="shared" si="78"/>
        <v>Chicago Bears</v>
      </c>
      <c r="P144">
        <f t="shared" si="79"/>
        <v>12</v>
      </c>
      <c r="Q144">
        <f t="shared" si="80"/>
        <v>6</v>
      </c>
      <c r="R144">
        <f t="shared" si="81"/>
        <v>9.9999999999661368E-5</v>
      </c>
      <c r="S144">
        <f t="shared" si="82"/>
        <v>8.2536602310225948</v>
      </c>
      <c r="T144">
        <f t="shared" si="76"/>
        <v>2.9818473535468235</v>
      </c>
      <c r="U144">
        <f t="shared" si="93"/>
        <v>5.1085761830525784E-3</v>
      </c>
      <c r="V144">
        <f t="shared" si="94"/>
        <v>0.9948914238169474</v>
      </c>
      <c r="W144" s="32">
        <f t="shared" si="83"/>
        <v>10</v>
      </c>
      <c r="X144">
        <f t="shared" si="84"/>
        <v>0.9948914238169474</v>
      </c>
      <c r="Y144" s="35">
        <f t="shared" si="88"/>
        <v>5.1847055285870731E+21</v>
      </c>
      <c r="Z144">
        <f t="shared" si="95"/>
        <v>-5.1216695697728562E-3</v>
      </c>
      <c r="AA144">
        <f t="shared" si="96"/>
        <v>-2.6554348533997502E+19</v>
      </c>
      <c r="AC144">
        <f t="shared" si="97"/>
        <v>5.1085761830525784E-3</v>
      </c>
      <c r="AD144">
        <f t="shared" si="98"/>
        <v>-0.4948914238169474</v>
      </c>
      <c r="AE144">
        <f t="shared" si="85"/>
        <v>-7</v>
      </c>
      <c r="AF144">
        <f t="shared" si="99"/>
        <v>-5.0114833394055198</v>
      </c>
      <c r="AG144">
        <f t="shared" si="100"/>
        <v>-4.8047280550559455</v>
      </c>
    </row>
    <row r="145" spans="1:33">
      <c r="A145" s="7">
        <v>140</v>
      </c>
      <c r="B145" s="7">
        <v>10</v>
      </c>
      <c r="C145" s="8">
        <v>43051</v>
      </c>
      <c r="D145" s="8" t="s">
        <v>32</v>
      </c>
      <c r="E145" s="7">
        <v>30</v>
      </c>
      <c r="F145" s="7">
        <v>15</v>
      </c>
      <c r="G145" s="7" t="s">
        <v>19</v>
      </c>
      <c r="H145" s="7">
        <v>24</v>
      </c>
      <c r="I145" s="7">
        <v>10</v>
      </c>
      <c r="J145" s="7">
        <v>5</v>
      </c>
      <c r="K145" s="7">
        <v>25</v>
      </c>
      <c r="N145" t="str">
        <f t="shared" si="77"/>
        <v>Tampa Bay Buccaneers</v>
      </c>
      <c r="O145" t="str">
        <f t="shared" si="78"/>
        <v>New York Jets</v>
      </c>
      <c r="P145">
        <f t="shared" si="79"/>
        <v>30</v>
      </c>
      <c r="Q145">
        <f t="shared" si="80"/>
        <v>24</v>
      </c>
      <c r="R145">
        <f t="shared" si="81"/>
        <v>6.9462829010357625</v>
      </c>
      <c r="S145">
        <f t="shared" si="82"/>
        <v>0.79314403249675902</v>
      </c>
      <c r="T145">
        <f t="shared" si="76"/>
        <v>2.9818473535468235</v>
      </c>
      <c r="U145">
        <f t="shared" si="93"/>
        <v>0.99989218503021682</v>
      </c>
      <c r="V145">
        <f t="shared" si="94"/>
        <v>1.0781496978318206E-4</v>
      </c>
      <c r="W145" s="32">
        <f t="shared" si="83"/>
        <v>10</v>
      </c>
      <c r="X145">
        <f t="shared" si="84"/>
        <v>0.99989218503021682</v>
      </c>
      <c r="Y145" s="35">
        <f t="shared" si="88"/>
        <v>5.1847055285870731E+21</v>
      </c>
      <c r="Z145">
        <f t="shared" si="95"/>
        <v>-1.0782078223482002E-4</v>
      </c>
      <c r="AA145">
        <f t="shared" si="96"/>
        <v>-5.5901900574945421E+17</v>
      </c>
      <c r="AC145">
        <f t="shared" si="97"/>
        <v>0.99989218503021682</v>
      </c>
      <c r="AD145">
        <f t="shared" si="98"/>
        <v>0.49989218503021682</v>
      </c>
      <c r="AE145">
        <f t="shared" si="85"/>
        <v>5</v>
      </c>
      <c r="AF145">
        <f t="shared" si="99"/>
        <v>4.6465234154371222</v>
      </c>
      <c r="AG145">
        <f t="shared" si="100"/>
        <v>4.8532786997866948</v>
      </c>
    </row>
    <row r="146" spans="1:33">
      <c r="A146" s="7">
        <v>141</v>
      </c>
      <c r="B146" s="7">
        <v>10</v>
      </c>
      <c r="C146" s="8">
        <v>43051</v>
      </c>
      <c r="D146" s="8" t="s">
        <v>21</v>
      </c>
      <c r="E146" s="7">
        <v>14</v>
      </c>
      <c r="F146" s="7">
        <v>17</v>
      </c>
      <c r="G146" s="7" t="s">
        <v>10</v>
      </c>
      <c r="H146" s="7">
        <v>27</v>
      </c>
      <c r="I146" s="7">
        <v>20</v>
      </c>
      <c r="J146" s="7">
        <v>-3</v>
      </c>
      <c r="K146" s="7">
        <v>37</v>
      </c>
      <c r="N146" t="str">
        <f t="shared" si="77"/>
        <v>Pittsburgh Steelers</v>
      </c>
      <c r="O146" t="str">
        <f t="shared" si="78"/>
        <v>Indianapolis Colts</v>
      </c>
      <c r="P146">
        <f t="shared" si="79"/>
        <v>27</v>
      </c>
      <c r="Q146">
        <f t="shared" si="80"/>
        <v>14</v>
      </c>
      <c r="R146">
        <f t="shared" si="81"/>
        <v>1.7697226768757417</v>
      </c>
      <c r="S146">
        <f t="shared" si="82"/>
        <v>10</v>
      </c>
      <c r="T146">
        <f t="shared" si="76"/>
        <v>2.9818473535468235</v>
      </c>
      <c r="U146">
        <f t="shared" si="93"/>
        <v>5.2282850034642689E-3</v>
      </c>
      <c r="V146">
        <f t="shared" si="94"/>
        <v>0.99477171499653572</v>
      </c>
      <c r="W146" s="32">
        <f t="shared" si="83"/>
        <v>10</v>
      </c>
      <c r="X146">
        <f t="shared" si="84"/>
        <v>0.99477171499653572</v>
      </c>
      <c r="Y146" s="35">
        <f t="shared" si="88"/>
        <v>5.1847055285870731E+21</v>
      </c>
      <c r="Z146">
        <f t="shared" si="95"/>
        <v>-5.2420003114153936E-3</v>
      </c>
      <c r="AA146">
        <f t="shared" si="96"/>
        <v>-2.7178227995450548E+19</v>
      </c>
      <c r="AC146">
        <f t="shared" si="97"/>
        <v>5.2282850034642689E-3</v>
      </c>
      <c r="AD146">
        <f t="shared" si="98"/>
        <v>-0.49477171499653572</v>
      </c>
      <c r="AE146">
        <f t="shared" si="85"/>
        <v>-3</v>
      </c>
      <c r="AF146">
        <f t="shared" si="99"/>
        <v>-5.010321128261439</v>
      </c>
      <c r="AG146">
        <f t="shared" si="100"/>
        <v>-4.8035658439118656</v>
      </c>
    </row>
    <row r="147" spans="1:33">
      <c r="A147" s="7">
        <v>142</v>
      </c>
      <c r="B147" s="7">
        <v>10</v>
      </c>
      <c r="C147" s="8">
        <v>43051</v>
      </c>
      <c r="D147" s="8" t="s">
        <v>20</v>
      </c>
      <c r="E147" s="7">
        <v>18</v>
      </c>
      <c r="F147" s="7">
        <v>33</v>
      </c>
      <c r="G147" s="7" t="s">
        <v>15</v>
      </c>
      <c r="H147" s="7">
        <v>13</v>
      </c>
      <c r="I147" s="7">
        <v>7</v>
      </c>
      <c r="J147" s="7">
        <v>26</v>
      </c>
      <c r="K147" s="7">
        <v>40</v>
      </c>
      <c r="N147" t="str">
        <f t="shared" si="77"/>
        <v>Los Angeles Rams</v>
      </c>
      <c r="O147" t="str">
        <f t="shared" si="78"/>
        <v>Houston Texans</v>
      </c>
      <c r="P147">
        <f t="shared" si="79"/>
        <v>18</v>
      </c>
      <c r="Q147">
        <f t="shared" si="80"/>
        <v>13</v>
      </c>
      <c r="R147">
        <f t="shared" si="81"/>
        <v>8.6823459873462649</v>
      </c>
      <c r="S147">
        <f t="shared" si="82"/>
        <v>1.0000000000000522E-4</v>
      </c>
      <c r="T147">
        <f t="shared" si="76"/>
        <v>2.9818473535468235</v>
      </c>
      <c r="U147">
        <f t="shared" si="93"/>
        <v>0.99999140304027778</v>
      </c>
      <c r="V147">
        <f t="shared" si="94"/>
        <v>8.5969597222179672E-6</v>
      </c>
      <c r="W147" s="32">
        <f t="shared" si="83"/>
        <v>10</v>
      </c>
      <c r="X147">
        <f t="shared" si="84"/>
        <v>0.99999140304027778</v>
      </c>
      <c r="Y147" s="35">
        <f t="shared" si="88"/>
        <v>5.1847055285870731E+21</v>
      </c>
      <c r="Z147">
        <f t="shared" si="95"/>
        <v>-8.5969966762879948E-6</v>
      </c>
      <c r="AA147">
        <f t="shared" si="96"/>
        <v>-4.4572896196795056E+16</v>
      </c>
      <c r="AC147">
        <f t="shared" si="97"/>
        <v>0.99999140304027778</v>
      </c>
      <c r="AD147">
        <f t="shared" si="98"/>
        <v>0.49999140304027778</v>
      </c>
      <c r="AE147">
        <f t="shared" si="85"/>
        <v>26</v>
      </c>
      <c r="AF147">
        <f t="shared" si="99"/>
        <v>4.6474866884573531</v>
      </c>
      <c r="AG147">
        <f t="shared" si="100"/>
        <v>4.8542419728069266</v>
      </c>
    </row>
    <row r="148" spans="1:33">
      <c r="A148" s="7">
        <v>143</v>
      </c>
      <c r="B148" s="7">
        <v>10</v>
      </c>
      <c r="C148" s="8">
        <v>43051</v>
      </c>
      <c r="D148" s="8" t="s">
        <v>16</v>
      </c>
      <c r="E148" s="7">
        <v>2</v>
      </c>
      <c r="F148" s="7">
        <v>27</v>
      </c>
      <c r="G148" s="7" t="s">
        <v>26</v>
      </c>
      <c r="H148" s="7">
        <v>9</v>
      </c>
      <c r="I148" s="7">
        <v>7</v>
      </c>
      <c r="J148" s="7">
        <v>20</v>
      </c>
      <c r="K148" s="7">
        <v>34</v>
      </c>
      <c r="N148" t="str">
        <f t="shared" si="77"/>
        <v>Atlanta Falcons</v>
      </c>
      <c r="O148" t="str">
        <f t="shared" si="78"/>
        <v>Dallas Cowboys</v>
      </c>
      <c r="P148">
        <f t="shared" si="79"/>
        <v>2</v>
      </c>
      <c r="Q148">
        <f t="shared" si="80"/>
        <v>9</v>
      </c>
      <c r="R148">
        <f t="shared" si="81"/>
        <v>8.3730330217084852</v>
      </c>
      <c r="S148">
        <f t="shared" si="82"/>
        <v>1.8830367823683505</v>
      </c>
      <c r="T148">
        <f t="shared" si="76"/>
        <v>2.9818473535468235</v>
      </c>
      <c r="U148">
        <f t="shared" si="93"/>
        <v>0.99992301658733584</v>
      </c>
      <c r="V148">
        <f t="shared" si="94"/>
        <v>7.6983412664155537E-5</v>
      </c>
      <c r="W148" s="32">
        <f t="shared" si="83"/>
        <v>10</v>
      </c>
      <c r="X148">
        <f t="shared" si="84"/>
        <v>0.99992301658733584</v>
      </c>
      <c r="Y148" s="35">
        <f t="shared" si="88"/>
        <v>5.1847055285870731E+21</v>
      </c>
      <c r="Z148">
        <f t="shared" si="95"/>
        <v>-7.6986376039156368E-5</v>
      </c>
      <c r="AA148">
        <f t="shared" si="96"/>
        <v>-3.9915168947609741E+17</v>
      </c>
      <c r="AC148">
        <f t="shared" si="97"/>
        <v>0.99992301658733584</v>
      </c>
      <c r="AD148">
        <f t="shared" si="98"/>
        <v>0.49992301658733584</v>
      </c>
      <c r="AE148">
        <f t="shared" si="85"/>
        <v>20</v>
      </c>
      <c r="AF148">
        <f t="shared" si="99"/>
        <v>4.6468227482611342</v>
      </c>
      <c r="AG148">
        <f t="shared" si="100"/>
        <v>4.8535780326107076</v>
      </c>
    </row>
    <row r="149" spans="1:33">
      <c r="A149" s="7">
        <v>144</v>
      </c>
      <c r="B149" s="7">
        <v>10</v>
      </c>
      <c r="C149" s="8">
        <v>43051</v>
      </c>
      <c r="D149" s="8" t="s">
        <v>25</v>
      </c>
      <c r="E149" s="7">
        <v>28</v>
      </c>
      <c r="F149" s="7">
        <v>31</v>
      </c>
      <c r="G149" s="7" t="s">
        <v>27</v>
      </c>
      <c r="H149" s="7">
        <v>23</v>
      </c>
      <c r="I149" s="7">
        <v>21</v>
      </c>
      <c r="J149" s="7">
        <v>10</v>
      </c>
      <c r="K149" s="7">
        <v>52</v>
      </c>
      <c r="N149" t="str">
        <f t="shared" si="77"/>
        <v>San Francisco 49ers</v>
      </c>
      <c r="O149" t="str">
        <f t="shared" si="78"/>
        <v>New York Giants</v>
      </c>
      <c r="P149">
        <f t="shared" si="79"/>
        <v>28</v>
      </c>
      <c r="Q149">
        <f t="shared" si="80"/>
        <v>23</v>
      </c>
      <c r="R149">
        <f t="shared" si="81"/>
        <v>1.0000008143326142E-4</v>
      </c>
      <c r="S149">
        <f t="shared" si="82"/>
        <v>1E-4</v>
      </c>
      <c r="T149">
        <f t="shared" si="76"/>
        <v>2.9818473535468235</v>
      </c>
      <c r="U149">
        <f t="shared" si="93"/>
        <v>0.95174728071257109</v>
      </c>
      <c r="V149">
        <f t="shared" si="94"/>
        <v>4.8252719287428913E-2</v>
      </c>
      <c r="W149" s="32">
        <f t="shared" si="83"/>
        <v>10</v>
      </c>
      <c r="X149">
        <f t="shared" si="84"/>
        <v>0.95174728071257109</v>
      </c>
      <c r="Y149" s="35">
        <f t="shared" si="88"/>
        <v>5.1847055285870731E+21</v>
      </c>
      <c r="Z149">
        <f t="shared" si="95"/>
        <v>-4.9455740868270662E-2</v>
      </c>
      <c r="AA149">
        <f t="shared" si="96"/>
        <v>-2.5641345310009256E+20</v>
      </c>
      <c r="AC149">
        <f t="shared" si="97"/>
        <v>0.95174728071257109</v>
      </c>
      <c r="AD149">
        <f t="shared" si="98"/>
        <v>0.45174728071257109</v>
      </c>
      <c r="AE149">
        <f t="shared" si="85"/>
        <v>10</v>
      </c>
      <c r="AF149">
        <f t="shared" si="99"/>
        <v>4.1791013479887686</v>
      </c>
      <c r="AG149">
        <f t="shared" si="100"/>
        <v>4.3858566323383421</v>
      </c>
    </row>
    <row r="150" spans="1:33">
      <c r="A150" s="7">
        <v>145</v>
      </c>
      <c r="B150" s="7">
        <v>10</v>
      </c>
      <c r="C150" s="8">
        <v>43051</v>
      </c>
      <c r="D150" s="8" t="s">
        <v>30</v>
      </c>
      <c r="E150" s="7">
        <v>10</v>
      </c>
      <c r="F150" s="7">
        <v>16</v>
      </c>
      <c r="G150" s="7" t="s">
        <v>3</v>
      </c>
      <c r="H150" s="7">
        <v>21</v>
      </c>
      <c r="I150" s="7">
        <v>41</v>
      </c>
      <c r="J150" s="7">
        <v>-25</v>
      </c>
      <c r="K150" s="7">
        <v>57</v>
      </c>
      <c r="N150" t="str">
        <f t="shared" si="77"/>
        <v>New England Patriots</v>
      </c>
      <c r="O150" t="str">
        <f t="shared" si="78"/>
        <v>Denver Broncos</v>
      </c>
      <c r="P150">
        <f t="shared" si="79"/>
        <v>21</v>
      </c>
      <c r="Q150">
        <f t="shared" si="80"/>
        <v>10</v>
      </c>
      <c r="R150">
        <f t="shared" si="81"/>
        <v>1.0000000000000002E-4</v>
      </c>
      <c r="S150">
        <f t="shared" si="82"/>
        <v>10</v>
      </c>
      <c r="T150">
        <f t="shared" si="76"/>
        <v>2.9818473535468235</v>
      </c>
      <c r="U150">
        <f t="shared" si="93"/>
        <v>8.9476645895554389E-4</v>
      </c>
      <c r="V150">
        <f t="shared" si="94"/>
        <v>0.99910523354104441</v>
      </c>
      <c r="W150" s="32">
        <f t="shared" si="83"/>
        <v>10</v>
      </c>
      <c r="X150">
        <f t="shared" si="84"/>
        <v>0.99910523354104441</v>
      </c>
      <c r="Y150" s="35">
        <f t="shared" si="88"/>
        <v>5.1847055285870731E+21</v>
      </c>
      <c r="Z150">
        <f t="shared" si="95"/>
        <v>-8.9516700140941565E-4</v>
      </c>
      <c r="AA150">
        <f t="shared" si="96"/>
        <v>-4.6411773012161096E+18</v>
      </c>
      <c r="AC150">
        <f t="shared" si="97"/>
        <v>8.9476645895554389E-4</v>
      </c>
      <c r="AD150">
        <f t="shared" si="98"/>
        <v>-0.49910523354104447</v>
      </c>
      <c r="AE150">
        <f t="shared" si="85"/>
        <v>-25</v>
      </c>
      <c r="AF150">
        <f t="shared" si="99"/>
        <v>-5.0523937468720375</v>
      </c>
      <c r="AG150">
        <f t="shared" si="100"/>
        <v>-4.845638462522464</v>
      </c>
    </row>
    <row r="151" spans="1:33">
      <c r="A151" s="7">
        <v>146</v>
      </c>
      <c r="B151" s="7">
        <v>10</v>
      </c>
      <c r="C151" s="8">
        <v>43052</v>
      </c>
      <c r="D151" s="8" t="s">
        <v>24</v>
      </c>
      <c r="E151" s="7">
        <v>5</v>
      </c>
      <c r="F151" s="7">
        <v>45</v>
      </c>
      <c r="G151" s="7" t="s">
        <v>33</v>
      </c>
      <c r="H151" s="7">
        <v>19</v>
      </c>
      <c r="I151" s="7">
        <v>21</v>
      </c>
      <c r="J151" s="7">
        <v>24</v>
      </c>
      <c r="K151" s="7">
        <v>66</v>
      </c>
      <c r="N151" t="str">
        <f t="shared" si="77"/>
        <v>Carolina Panthers</v>
      </c>
      <c r="O151" t="str">
        <f t="shared" si="78"/>
        <v>Miami Dolphins</v>
      </c>
      <c r="P151">
        <f t="shared" si="79"/>
        <v>5</v>
      </c>
      <c r="Q151">
        <f t="shared" si="80"/>
        <v>19</v>
      </c>
      <c r="R151">
        <f t="shared" si="81"/>
        <v>10</v>
      </c>
      <c r="S151">
        <f t="shared" si="82"/>
        <v>9.9999999999998175E-5</v>
      </c>
      <c r="T151">
        <f t="shared" si="76"/>
        <v>2.9818473535468235</v>
      </c>
      <c r="U151">
        <f t="shared" si="93"/>
        <v>0.99999769804007255</v>
      </c>
      <c r="V151">
        <f t="shared" si="94"/>
        <v>2.3019599274531899E-6</v>
      </c>
      <c r="W151" s="32">
        <f t="shared" si="83"/>
        <v>10</v>
      </c>
      <c r="X151">
        <f t="shared" si="84"/>
        <v>0.99999769804007255</v>
      </c>
      <c r="Y151" s="35">
        <f t="shared" si="88"/>
        <v>5.1847055285870731E+21</v>
      </c>
      <c r="Z151">
        <f t="shared" si="95"/>
        <v>-2.3019625769670096E-6</v>
      </c>
      <c r="AA151">
        <f t="shared" si="96"/>
        <v>-1.19349980994014E+16</v>
      </c>
      <c r="AC151">
        <f t="shared" si="97"/>
        <v>0.99999769804007255</v>
      </c>
      <c r="AD151">
        <f t="shared" si="98"/>
        <v>0.49999769804007255</v>
      </c>
      <c r="AE151">
        <f t="shared" si="85"/>
        <v>24</v>
      </c>
      <c r="AF151">
        <f t="shared" si="99"/>
        <v>4.6475478044126204</v>
      </c>
      <c r="AG151">
        <f t="shared" si="100"/>
        <v>4.8543030887621939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HW3 Assignment</vt:lpstr>
      <vt:lpstr>Power Function</vt:lpstr>
      <vt:lpstr>Sheet1</vt:lpstr>
      <vt:lpstr>Logistic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Christopher Lang</cp:lastModifiedBy>
  <dcterms:created xsi:type="dcterms:W3CDTF">2017-11-10T21:19:57Z</dcterms:created>
  <dcterms:modified xsi:type="dcterms:W3CDTF">2017-11-16T04:49:44Z</dcterms:modified>
</cp:coreProperties>
</file>