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sellresearch-my.sharepoint.com/personal/robert_kissell_kissellresearch_com/Documents/Rob Documents/CUNY Baruch/2017_Fall/"/>
    </mc:Choice>
  </mc:AlternateContent>
  <xr:revisionPtr revIDLastSave="47" documentId="96898A6FB69D10AD8BB2ADFB818EF2CFF8524276" xr6:coauthVersionLast="23" xr6:coauthVersionMax="23" xr10:uidLastSave="{B10AC26A-4C0E-4FC8-8735-C98A97B1DEDD}"/>
  <bookViews>
    <workbookView xWindow="0" yWindow="0" windowWidth="12585" windowHeight="945" xr2:uid="{C2A13A3F-B040-4F65-B2DF-A7C8BD961DC3}"/>
  </bookViews>
  <sheets>
    <sheet name="HW3 Assignment" sheetId="9" r:id="rId1"/>
    <sheet name="Power Function" sheetId="4" r:id="rId2"/>
    <sheet name="Logistic Function" sheetId="5" r:id="rId3"/>
  </sheets>
  <definedNames>
    <definedName name="solver_adj" localSheetId="2" hidden="1">'Logistic Function'!$AP$6:$AP$38</definedName>
    <definedName name="solver_adj" localSheetId="1" hidden="1">'Power Function'!$AP$6:$AP$38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est" localSheetId="2" hidden="1">1</definedName>
    <definedName name="solver_est" localSheetId="1" hidden="1">1</definedName>
    <definedName name="solver_itr" localSheetId="2" hidden="1">2147483647</definedName>
    <definedName name="solver_itr" localSheetId="1" hidden="1">2147483647</definedName>
    <definedName name="solver_lhs1" localSheetId="2" hidden="1">'Logistic Function'!$AP$6:$AP$38</definedName>
    <definedName name="solver_lhs1" localSheetId="1" hidden="1">'Power Function'!$AP$6:$AP$38</definedName>
    <definedName name="solver_lhs2" localSheetId="2" hidden="1">'Logistic Function'!$AP$6:$AP$38</definedName>
    <definedName name="solver_lhs2" localSheetId="1" hidden="1">'Power Function'!$AP$6:$AP$38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2</definedName>
    <definedName name="solver_num" localSheetId="1" hidden="1">2</definedName>
    <definedName name="solver_nwt" localSheetId="2" hidden="1">1</definedName>
    <definedName name="solver_nwt" localSheetId="1" hidden="1">1</definedName>
    <definedName name="solver_opt" localSheetId="2" hidden="1">'Logistic Function'!$AA$2</definedName>
    <definedName name="solver_opt" localSheetId="1" hidden="1">'Power Function'!$AA$2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el1" localSheetId="2" hidden="1">1</definedName>
    <definedName name="solver_rel1" localSheetId="1" hidden="1">1</definedName>
    <definedName name="solver_rel2" localSheetId="2" hidden="1">3</definedName>
    <definedName name="solver_rel2" localSheetId="1" hidden="1">3</definedName>
    <definedName name="solver_rhs1" localSheetId="2" hidden="1">'Logistic Function'!$AR$6:$AR$38</definedName>
    <definedName name="solver_rhs1" localSheetId="1" hidden="1">'Power Function'!$AR$6:$AR$38</definedName>
    <definedName name="solver_rhs2" localSheetId="2" hidden="1">'Logistic Function'!$AQ$6:$AQ$38</definedName>
    <definedName name="solver_rhs2" localSheetId="1" hidden="1">'Power Function'!$AQ$6:$AQ$38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51" i="4" l="1"/>
  <c r="W151" i="4"/>
  <c r="T151" i="4"/>
  <c r="S151" i="4"/>
  <c r="V151" i="4" s="1"/>
  <c r="R151" i="4"/>
  <c r="U151" i="4" s="1"/>
  <c r="AC151" i="4" s="1"/>
  <c r="Q151" i="4"/>
  <c r="P151" i="4"/>
  <c r="O151" i="4"/>
  <c r="N151" i="4"/>
  <c r="AE150" i="4"/>
  <c r="W150" i="4"/>
  <c r="T150" i="4"/>
  <c r="U150" i="4" s="1"/>
  <c r="AC150" i="4" s="1"/>
  <c r="S150" i="4"/>
  <c r="V150" i="4" s="1"/>
  <c r="R150" i="4"/>
  <c r="Q150" i="4"/>
  <c r="P150" i="4"/>
  <c r="O150" i="4"/>
  <c r="N150" i="4"/>
  <c r="AE149" i="4"/>
  <c r="W149" i="4"/>
  <c r="T149" i="4"/>
  <c r="S149" i="4"/>
  <c r="V149" i="4" s="1"/>
  <c r="R149" i="4"/>
  <c r="U149" i="4" s="1"/>
  <c r="AC149" i="4" s="1"/>
  <c r="Q149" i="4"/>
  <c r="P149" i="4"/>
  <c r="X149" i="4" s="1"/>
  <c r="Z149" i="4" s="1"/>
  <c r="AA149" i="4" s="1"/>
  <c r="O149" i="4"/>
  <c r="N149" i="4"/>
  <c r="AE148" i="4"/>
  <c r="W148" i="4"/>
  <c r="T148" i="4"/>
  <c r="U148" i="4" s="1"/>
  <c r="AC148" i="4" s="1"/>
  <c r="S148" i="4"/>
  <c r="V148" i="4" s="1"/>
  <c r="R148" i="4"/>
  <c r="Q148" i="4"/>
  <c r="P148" i="4"/>
  <c r="X148" i="4" s="1"/>
  <c r="Z148" i="4" s="1"/>
  <c r="AA148" i="4" s="1"/>
  <c r="O148" i="4"/>
  <c r="N148" i="4"/>
  <c r="AE147" i="4"/>
  <c r="W147" i="4"/>
  <c r="V147" i="4"/>
  <c r="T147" i="4"/>
  <c r="S147" i="4"/>
  <c r="R147" i="4"/>
  <c r="U147" i="4" s="1"/>
  <c r="AC147" i="4" s="1"/>
  <c r="Q147" i="4"/>
  <c r="P147" i="4"/>
  <c r="O147" i="4"/>
  <c r="N147" i="4"/>
  <c r="AE146" i="4"/>
  <c r="W146" i="4"/>
  <c r="U146" i="4"/>
  <c r="AC146" i="4" s="1"/>
  <c r="T146" i="4"/>
  <c r="S146" i="4"/>
  <c r="V146" i="4" s="1"/>
  <c r="R146" i="4"/>
  <c r="Q146" i="4"/>
  <c r="P146" i="4"/>
  <c r="X146" i="4" s="1"/>
  <c r="Z146" i="4" s="1"/>
  <c r="AA146" i="4" s="1"/>
  <c r="O146" i="4"/>
  <c r="N146" i="4"/>
  <c r="AE145" i="4"/>
  <c r="W145" i="4"/>
  <c r="T145" i="4"/>
  <c r="S145" i="4"/>
  <c r="V145" i="4" s="1"/>
  <c r="R145" i="4"/>
  <c r="U145" i="4" s="1"/>
  <c r="AC145" i="4" s="1"/>
  <c r="Q145" i="4"/>
  <c r="P145" i="4"/>
  <c r="O145" i="4"/>
  <c r="N145" i="4"/>
  <c r="AE144" i="4"/>
  <c r="W144" i="4"/>
  <c r="T144" i="4"/>
  <c r="U144" i="4" s="1"/>
  <c r="AC144" i="4" s="1"/>
  <c r="S144" i="4"/>
  <c r="V144" i="4" s="1"/>
  <c r="R144" i="4"/>
  <c r="Q144" i="4"/>
  <c r="P144" i="4"/>
  <c r="O144" i="4"/>
  <c r="N144" i="4"/>
  <c r="AE143" i="4"/>
  <c r="W143" i="4"/>
  <c r="V143" i="4"/>
  <c r="T143" i="4"/>
  <c r="S143" i="4"/>
  <c r="R143" i="4"/>
  <c r="U143" i="4" s="1"/>
  <c r="AC143" i="4" s="1"/>
  <c r="Q143" i="4"/>
  <c r="P143" i="4"/>
  <c r="X143" i="4" s="1"/>
  <c r="Z143" i="4" s="1"/>
  <c r="AA143" i="4" s="1"/>
  <c r="O143" i="4"/>
  <c r="N143" i="4"/>
  <c r="AE142" i="4"/>
  <c r="W142" i="4"/>
  <c r="U142" i="4"/>
  <c r="AC142" i="4" s="1"/>
  <c r="T142" i="4"/>
  <c r="S142" i="4"/>
  <c r="V142" i="4" s="1"/>
  <c r="R142" i="4"/>
  <c r="Q142" i="4"/>
  <c r="P142" i="4"/>
  <c r="X142" i="4" s="1"/>
  <c r="Z142" i="4" s="1"/>
  <c r="AA142" i="4" s="1"/>
  <c r="O142" i="4"/>
  <c r="N142" i="4"/>
  <c r="AE141" i="4"/>
  <c r="W141" i="4"/>
  <c r="T141" i="4"/>
  <c r="S141" i="4"/>
  <c r="V141" i="4" s="1"/>
  <c r="R141" i="4"/>
  <c r="U141" i="4" s="1"/>
  <c r="AC141" i="4" s="1"/>
  <c r="Q141" i="4"/>
  <c r="P141" i="4"/>
  <c r="X141" i="4" s="1"/>
  <c r="Z141" i="4" s="1"/>
  <c r="AA141" i="4" s="1"/>
  <c r="O141" i="4"/>
  <c r="N141" i="4"/>
  <c r="AE140" i="4"/>
  <c r="W140" i="4"/>
  <c r="T140" i="4"/>
  <c r="U140" i="4" s="1"/>
  <c r="AC140" i="4" s="1"/>
  <c r="S140" i="4"/>
  <c r="V140" i="4" s="1"/>
  <c r="R140" i="4"/>
  <c r="Q140" i="4"/>
  <c r="P140" i="4"/>
  <c r="O140" i="4"/>
  <c r="N140" i="4"/>
  <c r="AE139" i="4"/>
  <c r="W139" i="4"/>
  <c r="V139" i="4"/>
  <c r="T139" i="4"/>
  <c r="S139" i="4"/>
  <c r="R139" i="4"/>
  <c r="U139" i="4" s="1"/>
  <c r="AC139" i="4" s="1"/>
  <c r="Q139" i="4"/>
  <c r="P139" i="4"/>
  <c r="O139" i="4"/>
  <c r="N139" i="4"/>
  <c r="AE138" i="4"/>
  <c r="W138" i="4"/>
  <c r="U138" i="4"/>
  <c r="AC138" i="4" s="1"/>
  <c r="T138" i="4"/>
  <c r="S138" i="4"/>
  <c r="V138" i="4" s="1"/>
  <c r="R138" i="4"/>
  <c r="Q138" i="4"/>
  <c r="P138" i="4"/>
  <c r="X138" i="4" s="1"/>
  <c r="Z138" i="4" s="1"/>
  <c r="AA138" i="4" s="1"/>
  <c r="O138" i="4"/>
  <c r="N138" i="4"/>
  <c r="AE151" i="5"/>
  <c r="W151" i="5"/>
  <c r="T151" i="5"/>
  <c r="U151" i="5" s="1"/>
  <c r="S151" i="5"/>
  <c r="R151" i="5"/>
  <c r="Q151" i="5"/>
  <c r="P151" i="5"/>
  <c r="O151" i="5"/>
  <c r="N151" i="5"/>
  <c r="AE150" i="5"/>
  <c r="W150" i="5"/>
  <c r="T150" i="5"/>
  <c r="S150" i="5"/>
  <c r="R150" i="5"/>
  <c r="U150" i="5" s="1"/>
  <c r="Q150" i="5"/>
  <c r="P150" i="5"/>
  <c r="O150" i="5"/>
  <c r="N150" i="5"/>
  <c r="AE149" i="5"/>
  <c r="W149" i="5"/>
  <c r="T149" i="5"/>
  <c r="S149" i="5"/>
  <c r="R149" i="5"/>
  <c r="Q149" i="5"/>
  <c r="P149" i="5"/>
  <c r="O149" i="5"/>
  <c r="N149" i="5"/>
  <c r="AE148" i="5"/>
  <c r="W148" i="5"/>
  <c r="T148" i="5"/>
  <c r="S148" i="5"/>
  <c r="R148" i="5"/>
  <c r="Q148" i="5"/>
  <c r="P148" i="5"/>
  <c r="O148" i="5"/>
  <c r="N148" i="5"/>
  <c r="AE147" i="5"/>
  <c r="W147" i="5"/>
  <c r="T147" i="5"/>
  <c r="S147" i="5"/>
  <c r="R147" i="5"/>
  <c r="Q147" i="5"/>
  <c r="P147" i="5"/>
  <c r="O147" i="5"/>
  <c r="N147" i="5"/>
  <c r="AE146" i="5"/>
  <c r="W146" i="5"/>
  <c r="T146" i="5"/>
  <c r="S146" i="5"/>
  <c r="R146" i="5"/>
  <c r="Q146" i="5"/>
  <c r="P146" i="5"/>
  <c r="O146" i="5"/>
  <c r="N146" i="5"/>
  <c r="AE145" i="5"/>
  <c r="W145" i="5"/>
  <c r="T145" i="5"/>
  <c r="U145" i="5" s="1"/>
  <c r="S145" i="5"/>
  <c r="R145" i="5"/>
  <c r="Q145" i="5"/>
  <c r="P145" i="5"/>
  <c r="O145" i="5"/>
  <c r="N145" i="5"/>
  <c r="AE144" i="5"/>
  <c r="W144" i="5"/>
  <c r="T144" i="5"/>
  <c r="S144" i="5"/>
  <c r="R144" i="5"/>
  <c r="Q144" i="5"/>
  <c r="P144" i="5"/>
  <c r="O144" i="5"/>
  <c r="N144" i="5"/>
  <c r="AE143" i="5"/>
  <c r="W143" i="5"/>
  <c r="T143" i="5"/>
  <c r="U143" i="5" s="1"/>
  <c r="S143" i="5"/>
  <c r="R143" i="5"/>
  <c r="Q143" i="5"/>
  <c r="P143" i="5"/>
  <c r="O143" i="5"/>
  <c r="N143" i="5"/>
  <c r="AE142" i="5"/>
  <c r="W142" i="5"/>
  <c r="T142" i="5"/>
  <c r="S142" i="5"/>
  <c r="R142" i="5"/>
  <c r="U142" i="5" s="1"/>
  <c r="Q142" i="5"/>
  <c r="P142" i="5"/>
  <c r="O142" i="5"/>
  <c r="N142" i="5"/>
  <c r="AE141" i="5"/>
  <c r="W141" i="5"/>
  <c r="T141" i="5"/>
  <c r="S141" i="5"/>
  <c r="R141" i="5"/>
  <c r="Q141" i="5"/>
  <c r="P141" i="5"/>
  <c r="O141" i="5"/>
  <c r="N141" i="5"/>
  <c r="AE140" i="5"/>
  <c r="W140" i="5"/>
  <c r="T140" i="5"/>
  <c r="S140" i="5"/>
  <c r="R140" i="5"/>
  <c r="Q140" i="5"/>
  <c r="P140" i="5"/>
  <c r="O140" i="5"/>
  <c r="N140" i="5"/>
  <c r="AE139" i="5"/>
  <c r="W139" i="5"/>
  <c r="T139" i="5"/>
  <c r="S139" i="5"/>
  <c r="R139" i="5"/>
  <c r="Q139" i="5"/>
  <c r="P139" i="5"/>
  <c r="O139" i="5"/>
  <c r="N139" i="5"/>
  <c r="AE138" i="5"/>
  <c r="W138" i="5"/>
  <c r="T138" i="5"/>
  <c r="S138" i="5"/>
  <c r="R138" i="5"/>
  <c r="Q138" i="5"/>
  <c r="P138" i="5"/>
  <c r="O138" i="5"/>
  <c r="N138" i="5"/>
  <c r="U140" i="5" l="1"/>
  <c r="X140" i="5" s="1"/>
  <c r="Z140" i="5" s="1"/>
  <c r="AA140" i="5" s="1"/>
  <c r="U139" i="5"/>
  <c r="U147" i="5"/>
  <c r="X151" i="5"/>
  <c r="Z151" i="5" s="1"/>
  <c r="AA151" i="5" s="1"/>
  <c r="U148" i="5"/>
  <c r="AC148" i="5" s="1"/>
  <c r="U141" i="5"/>
  <c r="X141" i="5" s="1"/>
  <c r="Z141" i="5" s="1"/>
  <c r="AA141" i="5" s="1"/>
  <c r="U149" i="5"/>
  <c r="V149" i="5" s="1"/>
  <c r="U138" i="5"/>
  <c r="V138" i="5" s="1"/>
  <c r="X138" i="5" s="1"/>
  <c r="Z138" i="5" s="1"/>
  <c r="AA138" i="5" s="1"/>
  <c r="U144" i="5"/>
  <c r="U146" i="5"/>
  <c r="V146" i="5" s="1"/>
  <c r="X146" i="5" s="1"/>
  <c r="Z146" i="5" s="1"/>
  <c r="AA146" i="5" s="1"/>
  <c r="AD140" i="4"/>
  <c r="AG140" i="4" s="1"/>
  <c r="AF140" i="4"/>
  <c r="AF147" i="4"/>
  <c r="AD147" i="4"/>
  <c r="AG147" i="4" s="1"/>
  <c r="AF146" i="4"/>
  <c r="AD146" i="4"/>
  <c r="AG146" i="4" s="1"/>
  <c r="X139" i="4"/>
  <c r="Z139" i="4" s="1"/>
  <c r="AA139" i="4" s="1"/>
  <c r="AF143" i="4"/>
  <c r="AD143" i="4"/>
  <c r="AG143" i="4" s="1"/>
  <c r="X144" i="4"/>
  <c r="Z144" i="4" s="1"/>
  <c r="AA144" i="4" s="1"/>
  <c r="X150" i="4"/>
  <c r="Z150" i="4" s="1"/>
  <c r="AA150" i="4" s="1"/>
  <c r="AF138" i="4"/>
  <c r="AD138" i="4"/>
  <c r="AG138" i="4" s="1"/>
  <c r="AF142" i="4"/>
  <c r="AD142" i="4"/>
  <c r="AG142" i="4" s="1"/>
  <c r="X145" i="4"/>
  <c r="Z145" i="4" s="1"/>
  <c r="AA145" i="4" s="1"/>
  <c r="AF149" i="4"/>
  <c r="AD149" i="4"/>
  <c r="AG149" i="4" s="1"/>
  <c r="X151" i="4"/>
  <c r="Z151" i="4" s="1"/>
  <c r="AA151" i="4" s="1"/>
  <c r="AF139" i="4"/>
  <c r="AD139" i="4"/>
  <c r="AG139" i="4" s="1"/>
  <c r="X140" i="4"/>
  <c r="Z140" i="4" s="1"/>
  <c r="AA140" i="4" s="1"/>
  <c r="AD148" i="4"/>
  <c r="AG148" i="4" s="1"/>
  <c r="AF148" i="4"/>
  <c r="AF151" i="4"/>
  <c r="AD151" i="4"/>
  <c r="AG151" i="4" s="1"/>
  <c r="AF145" i="4"/>
  <c r="AD145" i="4"/>
  <c r="AG145" i="4" s="1"/>
  <c r="AD144" i="4"/>
  <c r="AG144" i="4" s="1"/>
  <c r="AF144" i="4"/>
  <c r="X147" i="4"/>
  <c r="Z147" i="4" s="1"/>
  <c r="AA147" i="4" s="1"/>
  <c r="AF150" i="4"/>
  <c r="AD150" i="4"/>
  <c r="AG150" i="4" s="1"/>
  <c r="AF141" i="4"/>
  <c r="AD141" i="4"/>
  <c r="AG141" i="4" s="1"/>
  <c r="AC145" i="5"/>
  <c r="V145" i="5"/>
  <c r="V139" i="5"/>
  <c r="AC139" i="5"/>
  <c r="V147" i="5"/>
  <c r="AC147" i="5"/>
  <c r="V142" i="5"/>
  <c r="X142" i="5" s="1"/>
  <c r="Z142" i="5" s="1"/>
  <c r="AA142" i="5" s="1"/>
  <c r="AC142" i="5"/>
  <c r="V148" i="5"/>
  <c r="V150" i="5"/>
  <c r="AC150" i="5"/>
  <c r="AC144" i="5"/>
  <c r="V144" i="5"/>
  <c r="X144" i="5" s="1"/>
  <c r="Z144" i="5" s="1"/>
  <c r="AA144" i="5" s="1"/>
  <c r="X150" i="5"/>
  <c r="Z150" i="5" s="1"/>
  <c r="AA150" i="5" s="1"/>
  <c r="AC141" i="5"/>
  <c r="V141" i="5"/>
  <c r="X145" i="5"/>
  <c r="Z145" i="5" s="1"/>
  <c r="AA145" i="5" s="1"/>
  <c r="AC146" i="5"/>
  <c r="X139" i="5"/>
  <c r="Z139" i="5" s="1"/>
  <c r="AA139" i="5" s="1"/>
  <c r="V143" i="5"/>
  <c r="X143" i="5" s="1"/>
  <c r="Z143" i="5" s="1"/>
  <c r="AA143" i="5" s="1"/>
  <c r="AC143" i="5"/>
  <c r="X147" i="5"/>
  <c r="Z147" i="5" s="1"/>
  <c r="AA147" i="5" s="1"/>
  <c r="V151" i="5"/>
  <c r="AC151" i="5"/>
  <c r="V140" i="5" l="1"/>
  <c r="X149" i="5"/>
  <c r="Z149" i="5" s="1"/>
  <c r="AA149" i="5" s="1"/>
  <c r="AC140" i="5"/>
  <c r="AC138" i="5"/>
  <c r="X148" i="5"/>
  <c r="Z148" i="5" s="1"/>
  <c r="AA148" i="5" s="1"/>
  <c r="AC149" i="5"/>
  <c r="AD149" i="5" s="1"/>
  <c r="AD144" i="5"/>
  <c r="AD147" i="5"/>
  <c r="AD146" i="5"/>
  <c r="AD150" i="5"/>
  <c r="AD140" i="5"/>
  <c r="AD138" i="5"/>
  <c r="AD151" i="5"/>
  <c r="AD148" i="5"/>
  <c r="AD139" i="5"/>
  <c r="AD143" i="5"/>
  <c r="AD141" i="5"/>
  <c r="AD142" i="5"/>
  <c r="AD145" i="5"/>
  <c r="AE137" i="5"/>
  <c r="W137" i="5"/>
  <c r="T137" i="5"/>
  <c r="S137" i="5"/>
  <c r="R137" i="5"/>
  <c r="Q137" i="5"/>
  <c r="P137" i="5"/>
  <c r="O137" i="5"/>
  <c r="N137" i="5"/>
  <c r="AE136" i="5"/>
  <c r="W136" i="5"/>
  <c r="T136" i="5"/>
  <c r="S136" i="5"/>
  <c r="R136" i="5"/>
  <c r="Q136" i="5"/>
  <c r="P136" i="5"/>
  <c r="O136" i="5"/>
  <c r="N136" i="5"/>
  <c r="AE135" i="5"/>
  <c r="W135" i="5"/>
  <c r="T135" i="5"/>
  <c r="S135" i="5"/>
  <c r="R135" i="5"/>
  <c r="Q135" i="5"/>
  <c r="P135" i="5"/>
  <c r="O135" i="5"/>
  <c r="N135" i="5"/>
  <c r="AE134" i="5"/>
  <c r="W134" i="5"/>
  <c r="T134" i="5"/>
  <c r="S134" i="5"/>
  <c r="R134" i="5"/>
  <c r="Q134" i="5"/>
  <c r="P134" i="5"/>
  <c r="O134" i="5"/>
  <c r="N134" i="5"/>
  <c r="AE133" i="5"/>
  <c r="W133" i="5"/>
  <c r="T133" i="5"/>
  <c r="S133" i="5"/>
  <c r="R133" i="5"/>
  <c r="Q133" i="5"/>
  <c r="P133" i="5"/>
  <c r="O133" i="5"/>
  <c r="N133" i="5"/>
  <c r="AE132" i="5"/>
  <c r="W132" i="5"/>
  <c r="T132" i="5"/>
  <c r="S132" i="5"/>
  <c r="R132" i="5"/>
  <c r="Q132" i="5"/>
  <c r="P132" i="5"/>
  <c r="O132" i="5"/>
  <c r="N132" i="5"/>
  <c r="AE131" i="5"/>
  <c r="W131" i="5"/>
  <c r="T131" i="5"/>
  <c r="S131" i="5"/>
  <c r="R131" i="5"/>
  <c r="Q131" i="5"/>
  <c r="P131" i="5"/>
  <c r="O131" i="5"/>
  <c r="N131" i="5"/>
  <c r="AE130" i="5"/>
  <c r="W130" i="5"/>
  <c r="T130" i="5"/>
  <c r="S130" i="5"/>
  <c r="R130" i="5"/>
  <c r="Q130" i="5"/>
  <c r="P130" i="5"/>
  <c r="O130" i="5"/>
  <c r="N130" i="5"/>
  <c r="AE129" i="5"/>
  <c r="W129" i="5"/>
  <c r="T129" i="5"/>
  <c r="S129" i="5"/>
  <c r="R129" i="5"/>
  <c r="Q129" i="5"/>
  <c r="P129" i="5"/>
  <c r="O129" i="5"/>
  <c r="N129" i="5"/>
  <c r="AE128" i="5"/>
  <c r="W128" i="5"/>
  <c r="T128" i="5"/>
  <c r="S128" i="5"/>
  <c r="R128" i="5"/>
  <c r="Q128" i="5"/>
  <c r="P128" i="5"/>
  <c r="O128" i="5"/>
  <c r="N128" i="5"/>
  <c r="AE127" i="5"/>
  <c r="W127" i="5"/>
  <c r="T127" i="5"/>
  <c r="S127" i="5"/>
  <c r="R127" i="5"/>
  <c r="Q127" i="5"/>
  <c r="P127" i="5"/>
  <c r="O127" i="5"/>
  <c r="N127" i="5"/>
  <c r="AE126" i="5"/>
  <c r="W126" i="5"/>
  <c r="T126" i="5"/>
  <c r="S126" i="5"/>
  <c r="R126" i="5"/>
  <c r="Q126" i="5"/>
  <c r="P126" i="5"/>
  <c r="O126" i="5"/>
  <c r="N126" i="5"/>
  <c r="AE125" i="5"/>
  <c r="W125" i="5"/>
  <c r="T125" i="5"/>
  <c r="S125" i="5"/>
  <c r="R125" i="5"/>
  <c r="Q125" i="5"/>
  <c r="P125" i="5"/>
  <c r="O125" i="5"/>
  <c r="N125" i="5"/>
  <c r="AE124" i="5"/>
  <c r="W124" i="5"/>
  <c r="T124" i="5"/>
  <c r="S124" i="5"/>
  <c r="R124" i="5"/>
  <c r="Q124" i="5"/>
  <c r="P124" i="5"/>
  <c r="O124" i="5"/>
  <c r="N124" i="5"/>
  <c r="AE123" i="5"/>
  <c r="W123" i="5"/>
  <c r="T123" i="5"/>
  <c r="S123" i="5"/>
  <c r="R123" i="5"/>
  <c r="Q123" i="5"/>
  <c r="P123" i="5"/>
  <c r="O123" i="5"/>
  <c r="N123" i="5"/>
  <c r="AE122" i="5"/>
  <c r="W122" i="5"/>
  <c r="T122" i="5"/>
  <c r="S122" i="5"/>
  <c r="R122" i="5"/>
  <c r="Q122" i="5"/>
  <c r="P122" i="5"/>
  <c r="O122" i="5"/>
  <c r="N122" i="5"/>
  <c r="AE121" i="5"/>
  <c r="W121" i="5"/>
  <c r="T121" i="5"/>
  <c r="S121" i="5"/>
  <c r="R121" i="5"/>
  <c r="Q121" i="5"/>
  <c r="P121" i="5"/>
  <c r="O121" i="5"/>
  <c r="N121" i="5"/>
  <c r="AE120" i="5"/>
  <c r="W120" i="5"/>
  <c r="T120" i="5"/>
  <c r="S120" i="5"/>
  <c r="R120" i="5"/>
  <c r="Q120" i="5"/>
  <c r="P120" i="5"/>
  <c r="O120" i="5"/>
  <c r="N120" i="5"/>
  <c r="AE119" i="5"/>
  <c r="W119" i="5"/>
  <c r="T119" i="5"/>
  <c r="S119" i="5"/>
  <c r="R119" i="5"/>
  <c r="Q119" i="5"/>
  <c r="P119" i="5"/>
  <c r="O119" i="5"/>
  <c r="N119" i="5"/>
  <c r="AE118" i="5"/>
  <c r="W118" i="5"/>
  <c r="T118" i="5"/>
  <c r="S118" i="5"/>
  <c r="R118" i="5"/>
  <c r="Q118" i="5"/>
  <c r="P118" i="5"/>
  <c r="O118" i="5"/>
  <c r="N118" i="5"/>
  <c r="AE117" i="5"/>
  <c r="W117" i="5"/>
  <c r="T117" i="5"/>
  <c r="S117" i="5"/>
  <c r="R117" i="5"/>
  <c r="Q117" i="5"/>
  <c r="P117" i="5"/>
  <c r="O117" i="5"/>
  <c r="N117" i="5"/>
  <c r="AE116" i="5"/>
  <c r="W116" i="5"/>
  <c r="T116" i="5"/>
  <c r="S116" i="5"/>
  <c r="R116" i="5"/>
  <c r="Q116" i="5"/>
  <c r="P116" i="5"/>
  <c r="O116" i="5"/>
  <c r="N116" i="5"/>
  <c r="AE115" i="5"/>
  <c r="W115" i="5"/>
  <c r="T115" i="5"/>
  <c r="S115" i="5"/>
  <c r="R115" i="5"/>
  <c r="Q115" i="5"/>
  <c r="P115" i="5"/>
  <c r="O115" i="5"/>
  <c r="N115" i="5"/>
  <c r="AE114" i="5"/>
  <c r="W114" i="5"/>
  <c r="T114" i="5"/>
  <c r="S114" i="5"/>
  <c r="R114" i="5"/>
  <c r="Q114" i="5"/>
  <c r="P114" i="5"/>
  <c r="O114" i="5"/>
  <c r="N114" i="5"/>
  <c r="AE113" i="5"/>
  <c r="W113" i="5"/>
  <c r="T113" i="5"/>
  <c r="S113" i="5"/>
  <c r="R113" i="5"/>
  <c r="Q113" i="5"/>
  <c r="P113" i="5"/>
  <c r="O113" i="5"/>
  <c r="N113" i="5"/>
  <c r="AE112" i="5"/>
  <c r="W112" i="5"/>
  <c r="T112" i="5"/>
  <c r="S112" i="5"/>
  <c r="R112" i="5"/>
  <c r="Q112" i="5"/>
  <c r="P112" i="5"/>
  <c r="O112" i="5"/>
  <c r="N112" i="5"/>
  <c r="AE111" i="5"/>
  <c r="W111" i="5"/>
  <c r="T111" i="5"/>
  <c r="S111" i="5"/>
  <c r="R111" i="5"/>
  <c r="Q111" i="5"/>
  <c r="P111" i="5"/>
  <c r="O111" i="5"/>
  <c r="N111" i="5"/>
  <c r="AE110" i="5"/>
  <c r="W110" i="5"/>
  <c r="T110" i="5"/>
  <c r="S110" i="5"/>
  <c r="R110" i="5"/>
  <c r="Q110" i="5"/>
  <c r="P110" i="5"/>
  <c r="O110" i="5"/>
  <c r="N110" i="5"/>
  <c r="AE109" i="5"/>
  <c r="W109" i="5"/>
  <c r="T109" i="5"/>
  <c r="S109" i="5"/>
  <c r="R109" i="5"/>
  <c r="Q109" i="5"/>
  <c r="P109" i="5"/>
  <c r="O109" i="5"/>
  <c r="N109" i="5"/>
  <c r="AE108" i="5"/>
  <c r="W108" i="5"/>
  <c r="T108" i="5"/>
  <c r="S108" i="5"/>
  <c r="R108" i="5"/>
  <c r="Q108" i="5"/>
  <c r="P108" i="5"/>
  <c r="O108" i="5"/>
  <c r="N108" i="5"/>
  <c r="AE107" i="5"/>
  <c r="W107" i="5"/>
  <c r="T107" i="5"/>
  <c r="S107" i="5"/>
  <c r="R107" i="5"/>
  <c r="Q107" i="5"/>
  <c r="P107" i="5"/>
  <c r="O107" i="5"/>
  <c r="N107" i="5"/>
  <c r="AE106" i="5"/>
  <c r="W106" i="5"/>
  <c r="T106" i="5"/>
  <c r="S106" i="5"/>
  <c r="R106" i="5"/>
  <c r="Q106" i="5"/>
  <c r="P106" i="5"/>
  <c r="O106" i="5"/>
  <c r="N106" i="5"/>
  <c r="AE105" i="5"/>
  <c r="W105" i="5"/>
  <c r="T105" i="5"/>
  <c r="S105" i="5"/>
  <c r="R105" i="5"/>
  <c r="Q105" i="5"/>
  <c r="P105" i="5"/>
  <c r="O105" i="5"/>
  <c r="N105" i="5"/>
  <c r="AE104" i="5"/>
  <c r="W104" i="5"/>
  <c r="T104" i="5"/>
  <c r="S104" i="5"/>
  <c r="R104" i="5"/>
  <c r="Q104" i="5"/>
  <c r="P104" i="5"/>
  <c r="O104" i="5"/>
  <c r="N104" i="5"/>
  <c r="AE103" i="5"/>
  <c r="W103" i="5"/>
  <c r="T103" i="5"/>
  <c r="S103" i="5"/>
  <c r="R103" i="5"/>
  <c r="Q103" i="5"/>
  <c r="P103" i="5"/>
  <c r="O103" i="5"/>
  <c r="N103" i="5"/>
  <c r="AE102" i="5"/>
  <c r="W102" i="5"/>
  <c r="T102" i="5"/>
  <c r="S102" i="5"/>
  <c r="R102" i="5"/>
  <c r="Q102" i="5"/>
  <c r="P102" i="5"/>
  <c r="O102" i="5"/>
  <c r="N102" i="5"/>
  <c r="AE101" i="5"/>
  <c r="W101" i="5"/>
  <c r="T101" i="5"/>
  <c r="S101" i="5"/>
  <c r="R101" i="5"/>
  <c r="Q101" i="5"/>
  <c r="P101" i="5"/>
  <c r="O101" i="5"/>
  <c r="N101" i="5"/>
  <c r="AE100" i="5"/>
  <c r="W100" i="5"/>
  <c r="T100" i="5"/>
  <c r="S100" i="5"/>
  <c r="R100" i="5"/>
  <c r="Q100" i="5"/>
  <c r="P100" i="5"/>
  <c r="O100" i="5"/>
  <c r="N100" i="5"/>
  <c r="AE99" i="5"/>
  <c r="W99" i="5"/>
  <c r="T99" i="5"/>
  <c r="S99" i="5"/>
  <c r="R99" i="5"/>
  <c r="Q99" i="5"/>
  <c r="P99" i="5"/>
  <c r="O99" i="5"/>
  <c r="N99" i="5"/>
  <c r="AE98" i="5"/>
  <c r="W98" i="5"/>
  <c r="T98" i="5"/>
  <c r="S98" i="5"/>
  <c r="R98" i="5"/>
  <c r="Q98" i="5"/>
  <c r="P98" i="5"/>
  <c r="O98" i="5"/>
  <c r="N98" i="5"/>
  <c r="AE97" i="5"/>
  <c r="W97" i="5"/>
  <c r="T97" i="5"/>
  <c r="S97" i="5"/>
  <c r="R97" i="5"/>
  <c r="Q97" i="5"/>
  <c r="P97" i="5"/>
  <c r="O97" i="5"/>
  <c r="N97" i="5"/>
  <c r="AE96" i="5"/>
  <c r="W96" i="5"/>
  <c r="T96" i="5"/>
  <c r="S96" i="5"/>
  <c r="R96" i="5"/>
  <c r="Q96" i="5"/>
  <c r="P96" i="5"/>
  <c r="O96" i="5"/>
  <c r="N96" i="5"/>
  <c r="AE95" i="5"/>
  <c r="W95" i="5"/>
  <c r="T95" i="5"/>
  <c r="S95" i="5"/>
  <c r="R95" i="5"/>
  <c r="Q95" i="5"/>
  <c r="P95" i="5"/>
  <c r="O95" i="5"/>
  <c r="N95" i="5"/>
  <c r="AE94" i="5"/>
  <c r="W94" i="5"/>
  <c r="T94" i="5"/>
  <c r="S94" i="5"/>
  <c r="R94" i="5"/>
  <c r="Q94" i="5"/>
  <c r="P94" i="5"/>
  <c r="O94" i="5"/>
  <c r="N94" i="5"/>
  <c r="AE93" i="5"/>
  <c r="W93" i="5"/>
  <c r="T93" i="5"/>
  <c r="S93" i="5"/>
  <c r="R93" i="5"/>
  <c r="Q93" i="5"/>
  <c r="P93" i="5"/>
  <c r="O93" i="5"/>
  <c r="N93" i="5"/>
  <c r="AE92" i="5"/>
  <c r="W92" i="5"/>
  <c r="T92" i="5"/>
  <c r="S92" i="5"/>
  <c r="R92" i="5"/>
  <c r="Q92" i="5"/>
  <c r="P92" i="5"/>
  <c r="O92" i="5"/>
  <c r="N92" i="5"/>
  <c r="AE91" i="5"/>
  <c r="W91" i="5"/>
  <c r="T91" i="5"/>
  <c r="S91" i="5"/>
  <c r="R91" i="5"/>
  <c r="Q91" i="5"/>
  <c r="P91" i="5"/>
  <c r="O91" i="5"/>
  <c r="N91" i="5"/>
  <c r="AE90" i="5"/>
  <c r="W90" i="5"/>
  <c r="T90" i="5"/>
  <c r="S90" i="5"/>
  <c r="R90" i="5"/>
  <c r="Q90" i="5"/>
  <c r="P90" i="5"/>
  <c r="O90" i="5"/>
  <c r="N90" i="5"/>
  <c r="AE89" i="5"/>
  <c r="W89" i="5"/>
  <c r="T89" i="5"/>
  <c r="S89" i="5"/>
  <c r="R89" i="5"/>
  <c r="Q89" i="5"/>
  <c r="P89" i="5"/>
  <c r="O89" i="5"/>
  <c r="N89" i="5"/>
  <c r="AE88" i="5"/>
  <c r="W88" i="5"/>
  <c r="T88" i="5"/>
  <c r="S88" i="5"/>
  <c r="R88" i="5"/>
  <c r="Q88" i="5"/>
  <c r="P88" i="5"/>
  <c r="O88" i="5"/>
  <c r="N88" i="5"/>
  <c r="AE87" i="5"/>
  <c r="W87" i="5"/>
  <c r="T87" i="5"/>
  <c r="S87" i="5"/>
  <c r="R87" i="5"/>
  <c r="Q87" i="5"/>
  <c r="P87" i="5"/>
  <c r="O87" i="5"/>
  <c r="N87" i="5"/>
  <c r="AE86" i="5"/>
  <c r="W86" i="5"/>
  <c r="T86" i="5"/>
  <c r="S86" i="5"/>
  <c r="R86" i="5"/>
  <c r="Q86" i="5"/>
  <c r="P86" i="5"/>
  <c r="O86" i="5"/>
  <c r="N86" i="5"/>
  <c r="AE85" i="5"/>
  <c r="W85" i="5"/>
  <c r="T85" i="5"/>
  <c r="S85" i="5"/>
  <c r="R85" i="5"/>
  <c r="Q85" i="5"/>
  <c r="P85" i="5"/>
  <c r="O85" i="5"/>
  <c r="N85" i="5"/>
  <c r="AE84" i="5"/>
  <c r="W84" i="5"/>
  <c r="T84" i="5"/>
  <c r="S84" i="5"/>
  <c r="R84" i="5"/>
  <c r="Q84" i="5"/>
  <c r="P84" i="5"/>
  <c r="O84" i="5"/>
  <c r="N84" i="5"/>
  <c r="AE83" i="5"/>
  <c r="W83" i="5"/>
  <c r="T83" i="5"/>
  <c r="S83" i="5"/>
  <c r="R83" i="5"/>
  <c r="Q83" i="5"/>
  <c r="P83" i="5"/>
  <c r="O83" i="5"/>
  <c r="N83" i="5"/>
  <c r="AE82" i="5"/>
  <c r="W82" i="5"/>
  <c r="T82" i="5"/>
  <c r="S82" i="5"/>
  <c r="R82" i="5"/>
  <c r="Q82" i="5"/>
  <c r="P82" i="5"/>
  <c r="O82" i="5"/>
  <c r="N82" i="5"/>
  <c r="AE81" i="5"/>
  <c r="W81" i="5"/>
  <c r="T81" i="5"/>
  <c r="S81" i="5"/>
  <c r="R81" i="5"/>
  <c r="Q81" i="5"/>
  <c r="P81" i="5"/>
  <c r="O81" i="5"/>
  <c r="N81" i="5"/>
  <c r="AE80" i="5"/>
  <c r="W80" i="5"/>
  <c r="T80" i="5"/>
  <c r="S80" i="5"/>
  <c r="R80" i="5"/>
  <c r="Q80" i="5"/>
  <c r="P80" i="5"/>
  <c r="O80" i="5"/>
  <c r="N80" i="5"/>
  <c r="AE79" i="5"/>
  <c r="W79" i="5"/>
  <c r="T79" i="5"/>
  <c r="S79" i="5"/>
  <c r="R79" i="5"/>
  <c r="Q79" i="5"/>
  <c r="P79" i="5"/>
  <c r="O79" i="5"/>
  <c r="N79" i="5"/>
  <c r="AE78" i="5"/>
  <c r="W78" i="5"/>
  <c r="T78" i="5"/>
  <c r="S78" i="5"/>
  <c r="R78" i="5"/>
  <c r="Q78" i="5"/>
  <c r="P78" i="5"/>
  <c r="O78" i="5"/>
  <c r="N78" i="5"/>
  <c r="AE77" i="5"/>
  <c r="W77" i="5"/>
  <c r="T77" i="5"/>
  <c r="S77" i="5"/>
  <c r="R77" i="5"/>
  <c r="Q77" i="5"/>
  <c r="P77" i="5"/>
  <c r="O77" i="5"/>
  <c r="N77" i="5"/>
  <c r="AE76" i="5"/>
  <c r="W76" i="5"/>
  <c r="T76" i="5"/>
  <c r="S76" i="5"/>
  <c r="R76" i="5"/>
  <c r="Q76" i="5"/>
  <c r="P76" i="5"/>
  <c r="O76" i="5"/>
  <c r="N76" i="5"/>
  <c r="AE75" i="5"/>
  <c r="W75" i="5"/>
  <c r="T75" i="5"/>
  <c r="S75" i="5"/>
  <c r="R75" i="5"/>
  <c r="Q75" i="5"/>
  <c r="P75" i="5"/>
  <c r="O75" i="5"/>
  <c r="N75" i="5"/>
  <c r="AE74" i="5"/>
  <c r="W74" i="5"/>
  <c r="T74" i="5"/>
  <c r="S74" i="5"/>
  <c r="R74" i="5"/>
  <c r="Q74" i="5"/>
  <c r="P74" i="5"/>
  <c r="O74" i="5"/>
  <c r="N74" i="5"/>
  <c r="AE73" i="5"/>
  <c r="W73" i="5"/>
  <c r="T73" i="5"/>
  <c r="S73" i="5"/>
  <c r="R73" i="5"/>
  <c r="Q73" i="5"/>
  <c r="P73" i="5"/>
  <c r="O73" i="5"/>
  <c r="N73" i="5"/>
  <c r="AE72" i="5"/>
  <c r="W72" i="5"/>
  <c r="T72" i="5"/>
  <c r="S72" i="5"/>
  <c r="R72" i="5"/>
  <c r="Q72" i="5"/>
  <c r="P72" i="5"/>
  <c r="O72" i="5"/>
  <c r="N72" i="5"/>
  <c r="AE71" i="5"/>
  <c r="W71" i="5"/>
  <c r="T71" i="5"/>
  <c r="S71" i="5"/>
  <c r="R71" i="5"/>
  <c r="Q71" i="5"/>
  <c r="P71" i="5"/>
  <c r="O71" i="5"/>
  <c r="N71" i="5"/>
  <c r="AE70" i="5"/>
  <c r="W70" i="5"/>
  <c r="T70" i="5"/>
  <c r="S70" i="5"/>
  <c r="R70" i="5"/>
  <c r="Q70" i="5"/>
  <c r="P70" i="5"/>
  <c r="O70" i="5"/>
  <c r="N70" i="5"/>
  <c r="AE69" i="5"/>
  <c r="W69" i="5"/>
  <c r="T69" i="5"/>
  <c r="S69" i="5"/>
  <c r="R69" i="5"/>
  <c r="Q69" i="5"/>
  <c r="P69" i="5"/>
  <c r="O69" i="5"/>
  <c r="N69" i="5"/>
  <c r="AE68" i="5"/>
  <c r="W68" i="5"/>
  <c r="T68" i="5"/>
  <c r="S68" i="5"/>
  <c r="R68" i="5"/>
  <c r="Q68" i="5"/>
  <c r="P68" i="5"/>
  <c r="O68" i="5"/>
  <c r="N68" i="5"/>
  <c r="AE67" i="5"/>
  <c r="W67" i="5"/>
  <c r="T67" i="5"/>
  <c r="S67" i="5"/>
  <c r="R67" i="5"/>
  <c r="Q67" i="5"/>
  <c r="P67" i="5"/>
  <c r="O67" i="5"/>
  <c r="N67" i="5"/>
  <c r="AE66" i="5"/>
  <c r="W66" i="5"/>
  <c r="T66" i="5"/>
  <c r="S66" i="5"/>
  <c r="R66" i="5"/>
  <c r="Q66" i="5"/>
  <c r="P66" i="5"/>
  <c r="O66" i="5"/>
  <c r="N66" i="5"/>
  <c r="AE65" i="5"/>
  <c r="W65" i="5"/>
  <c r="T65" i="5"/>
  <c r="S65" i="5"/>
  <c r="R65" i="5"/>
  <c r="Q65" i="5"/>
  <c r="P65" i="5"/>
  <c r="O65" i="5"/>
  <c r="N65" i="5"/>
  <c r="AE64" i="5"/>
  <c r="W64" i="5"/>
  <c r="T64" i="5"/>
  <c r="S64" i="5"/>
  <c r="R64" i="5"/>
  <c r="Q64" i="5"/>
  <c r="P64" i="5"/>
  <c r="O64" i="5"/>
  <c r="N64" i="5"/>
  <c r="AE63" i="5"/>
  <c r="W63" i="5"/>
  <c r="T63" i="5"/>
  <c r="S63" i="5"/>
  <c r="R63" i="5"/>
  <c r="Q63" i="5"/>
  <c r="P63" i="5"/>
  <c r="O63" i="5"/>
  <c r="N63" i="5"/>
  <c r="AE62" i="5"/>
  <c r="W62" i="5"/>
  <c r="T62" i="5"/>
  <c r="S62" i="5"/>
  <c r="R62" i="5"/>
  <c r="Q62" i="5"/>
  <c r="P62" i="5"/>
  <c r="O62" i="5"/>
  <c r="N62" i="5"/>
  <c r="AE61" i="5"/>
  <c r="W61" i="5"/>
  <c r="T61" i="5"/>
  <c r="S61" i="5"/>
  <c r="R61" i="5"/>
  <c r="Q61" i="5"/>
  <c r="P61" i="5"/>
  <c r="O61" i="5"/>
  <c r="N61" i="5"/>
  <c r="AE60" i="5"/>
  <c r="W60" i="5"/>
  <c r="T60" i="5"/>
  <c r="S60" i="5"/>
  <c r="R60" i="5"/>
  <c r="Q60" i="5"/>
  <c r="P60" i="5"/>
  <c r="O60" i="5"/>
  <c r="N60" i="5"/>
  <c r="AE59" i="5"/>
  <c r="W59" i="5"/>
  <c r="T59" i="5"/>
  <c r="S59" i="5"/>
  <c r="R59" i="5"/>
  <c r="Q59" i="5"/>
  <c r="P59" i="5"/>
  <c r="O59" i="5"/>
  <c r="N59" i="5"/>
  <c r="AE58" i="5"/>
  <c r="W58" i="5"/>
  <c r="T58" i="5"/>
  <c r="S58" i="5"/>
  <c r="R58" i="5"/>
  <c r="Q58" i="5"/>
  <c r="P58" i="5"/>
  <c r="O58" i="5"/>
  <c r="N58" i="5"/>
  <c r="AE57" i="5"/>
  <c r="W57" i="5"/>
  <c r="T57" i="5"/>
  <c r="S57" i="5"/>
  <c r="R57" i="5"/>
  <c r="Q57" i="5"/>
  <c r="P57" i="5"/>
  <c r="O57" i="5"/>
  <c r="N57" i="5"/>
  <c r="AE56" i="5"/>
  <c r="W56" i="5"/>
  <c r="T56" i="5"/>
  <c r="S56" i="5"/>
  <c r="R56" i="5"/>
  <c r="Q56" i="5"/>
  <c r="P56" i="5"/>
  <c r="O56" i="5"/>
  <c r="N56" i="5"/>
  <c r="AE55" i="5"/>
  <c r="W55" i="5"/>
  <c r="T55" i="5"/>
  <c r="S55" i="5"/>
  <c r="R55" i="5"/>
  <c r="Q55" i="5"/>
  <c r="P55" i="5"/>
  <c r="O55" i="5"/>
  <c r="N55" i="5"/>
  <c r="AE54" i="5"/>
  <c r="W54" i="5"/>
  <c r="T54" i="5"/>
  <c r="S54" i="5"/>
  <c r="R54" i="5"/>
  <c r="Q54" i="5"/>
  <c r="P54" i="5"/>
  <c r="O54" i="5"/>
  <c r="N54" i="5"/>
  <c r="AE53" i="5"/>
  <c r="W53" i="5"/>
  <c r="T53" i="5"/>
  <c r="S53" i="5"/>
  <c r="R53" i="5"/>
  <c r="Q53" i="5"/>
  <c r="P53" i="5"/>
  <c r="O53" i="5"/>
  <c r="N53" i="5"/>
  <c r="AE52" i="5"/>
  <c r="W52" i="5"/>
  <c r="T52" i="5"/>
  <c r="S52" i="5"/>
  <c r="R52" i="5"/>
  <c r="Q52" i="5"/>
  <c r="P52" i="5"/>
  <c r="O52" i="5"/>
  <c r="N52" i="5"/>
  <c r="AE51" i="5"/>
  <c r="W51" i="5"/>
  <c r="T51" i="5"/>
  <c r="S51" i="5"/>
  <c r="R51" i="5"/>
  <c r="Q51" i="5"/>
  <c r="P51" i="5"/>
  <c r="O51" i="5"/>
  <c r="N51" i="5"/>
  <c r="AE50" i="5"/>
  <c r="W50" i="5"/>
  <c r="T50" i="5"/>
  <c r="S50" i="5"/>
  <c r="R50" i="5"/>
  <c r="Q50" i="5"/>
  <c r="P50" i="5"/>
  <c r="O50" i="5"/>
  <c r="N50" i="5"/>
  <c r="AE49" i="5"/>
  <c r="W49" i="5"/>
  <c r="T49" i="5"/>
  <c r="S49" i="5"/>
  <c r="R49" i="5"/>
  <c r="Q49" i="5"/>
  <c r="P49" i="5"/>
  <c r="O49" i="5"/>
  <c r="N49" i="5"/>
  <c r="AE48" i="5"/>
  <c r="W48" i="5"/>
  <c r="T48" i="5"/>
  <c r="S48" i="5"/>
  <c r="R48" i="5"/>
  <c r="Q48" i="5"/>
  <c r="P48" i="5"/>
  <c r="O48" i="5"/>
  <c r="N48" i="5"/>
  <c r="AE47" i="5"/>
  <c r="W47" i="5"/>
  <c r="T47" i="5"/>
  <c r="S47" i="5"/>
  <c r="R47" i="5"/>
  <c r="Q47" i="5"/>
  <c r="P47" i="5"/>
  <c r="O47" i="5"/>
  <c r="N47" i="5"/>
  <c r="AE46" i="5"/>
  <c r="W46" i="5"/>
  <c r="T46" i="5"/>
  <c r="S46" i="5"/>
  <c r="R46" i="5"/>
  <c r="Q46" i="5"/>
  <c r="P46" i="5"/>
  <c r="O46" i="5"/>
  <c r="N46" i="5"/>
  <c r="AE45" i="5"/>
  <c r="W45" i="5"/>
  <c r="T45" i="5"/>
  <c r="S45" i="5"/>
  <c r="R45" i="5"/>
  <c r="Q45" i="5"/>
  <c r="P45" i="5"/>
  <c r="O45" i="5"/>
  <c r="N45" i="5"/>
  <c r="AE44" i="5"/>
  <c r="W44" i="5"/>
  <c r="T44" i="5"/>
  <c r="S44" i="5"/>
  <c r="R44" i="5"/>
  <c r="Q44" i="5"/>
  <c r="P44" i="5"/>
  <c r="O44" i="5"/>
  <c r="N44" i="5"/>
  <c r="AE43" i="5"/>
  <c r="W43" i="5"/>
  <c r="T43" i="5"/>
  <c r="S43" i="5"/>
  <c r="R43" i="5"/>
  <c r="Q43" i="5"/>
  <c r="P43" i="5"/>
  <c r="O43" i="5"/>
  <c r="N43" i="5"/>
  <c r="AE42" i="5"/>
  <c r="W42" i="5"/>
  <c r="T42" i="5"/>
  <c r="S42" i="5"/>
  <c r="R42" i="5"/>
  <c r="Q42" i="5"/>
  <c r="P42" i="5"/>
  <c r="O42" i="5"/>
  <c r="N42" i="5"/>
  <c r="AE41" i="5"/>
  <c r="W41" i="5"/>
  <c r="T41" i="5"/>
  <c r="S41" i="5"/>
  <c r="R41" i="5"/>
  <c r="Q41" i="5"/>
  <c r="P41" i="5"/>
  <c r="O41" i="5"/>
  <c r="N41" i="5"/>
  <c r="AE40" i="5"/>
  <c r="W40" i="5"/>
  <c r="T40" i="5"/>
  <c r="S40" i="5"/>
  <c r="R40" i="5"/>
  <c r="Q40" i="5"/>
  <c r="P40" i="5"/>
  <c r="O40" i="5"/>
  <c r="N40" i="5"/>
  <c r="AE39" i="5"/>
  <c r="W39" i="5"/>
  <c r="T39" i="5"/>
  <c r="S39" i="5"/>
  <c r="R39" i="5"/>
  <c r="Q39" i="5"/>
  <c r="P39" i="5"/>
  <c r="O39" i="5"/>
  <c r="N39" i="5"/>
  <c r="AE38" i="5"/>
  <c r="W38" i="5"/>
  <c r="T38" i="5"/>
  <c r="S38" i="5"/>
  <c r="R38" i="5"/>
  <c r="Q38" i="5"/>
  <c r="P38" i="5"/>
  <c r="O38" i="5"/>
  <c r="N38" i="5"/>
  <c r="AE37" i="5"/>
  <c r="W37" i="5"/>
  <c r="T37" i="5"/>
  <c r="S37" i="5"/>
  <c r="R37" i="5"/>
  <c r="Q37" i="5"/>
  <c r="P37" i="5"/>
  <c r="O37" i="5"/>
  <c r="N37" i="5"/>
  <c r="AE36" i="5"/>
  <c r="W36" i="5"/>
  <c r="T36" i="5"/>
  <c r="S36" i="5"/>
  <c r="R36" i="5"/>
  <c r="Q36" i="5"/>
  <c r="P36" i="5"/>
  <c r="O36" i="5"/>
  <c r="N36" i="5"/>
  <c r="AE35" i="5"/>
  <c r="W35" i="5"/>
  <c r="T35" i="5"/>
  <c r="S35" i="5"/>
  <c r="R35" i="5"/>
  <c r="Q35" i="5"/>
  <c r="P35" i="5"/>
  <c r="O35" i="5"/>
  <c r="N35" i="5"/>
  <c r="AE34" i="5"/>
  <c r="W34" i="5"/>
  <c r="T34" i="5"/>
  <c r="S34" i="5"/>
  <c r="R34" i="5"/>
  <c r="Q34" i="5"/>
  <c r="P34" i="5"/>
  <c r="O34" i="5"/>
  <c r="N34" i="5"/>
  <c r="AE33" i="5"/>
  <c r="W33" i="5"/>
  <c r="T33" i="5"/>
  <c r="S33" i="5"/>
  <c r="R33" i="5"/>
  <c r="Q33" i="5"/>
  <c r="P33" i="5"/>
  <c r="O33" i="5"/>
  <c r="N33" i="5"/>
  <c r="AE32" i="5"/>
  <c r="W32" i="5"/>
  <c r="T32" i="5"/>
  <c r="S32" i="5"/>
  <c r="R32" i="5"/>
  <c r="Q32" i="5"/>
  <c r="P32" i="5"/>
  <c r="O32" i="5"/>
  <c r="N32" i="5"/>
  <c r="AE31" i="5"/>
  <c r="W31" i="5"/>
  <c r="T31" i="5"/>
  <c r="S31" i="5"/>
  <c r="R31" i="5"/>
  <c r="Q31" i="5"/>
  <c r="P31" i="5"/>
  <c r="O31" i="5"/>
  <c r="N31" i="5"/>
  <c r="AE30" i="5"/>
  <c r="W30" i="5"/>
  <c r="T30" i="5"/>
  <c r="S30" i="5"/>
  <c r="R30" i="5"/>
  <c r="Q30" i="5"/>
  <c r="P30" i="5"/>
  <c r="O30" i="5"/>
  <c r="N30" i="5"/>
  <c r="AE29" i="5"/>
  <c r="W29" i="5"/>
  <c r="T29" i="5"/>
  <c r="S29" i="5"/>
  <c r="R29" i="5"/>
  <c r="Q29" i="5"/>
  <c r="P29" i="5"/>
  <c r="O29" i="5"/>
  <c r="N29" i="5"/>
  <c r="AE28" i="5"/>
  <c r="W28" i="5"/>
  <c r="T28" i="5"/>
  <c r="S28" i="5"/>
  <c r="R28" i="5"/>
  <c r="Q28" i="5"/>
  <c r="P28" i="5"/>
  <c r="O28" i="5"/>
  <c r="N28" i="5"/>
  <c r="AE27" i="5"/>
  <c r="W27" i="5"/>
  <c r="T27" i="5"/>
  <c r="S27" i="5"/>
  <c r="R27" i="5"/>
  <c r="Q27" i="5"/>
  <c r="P27" i="5"/>
  <c r="O27" i="5"/>
  <c r="N27" i="5"/>
  <c r="AE26" i="5"/>
  <c r="W26" i="5"/>
  <c r="T26" i="5"/>
  <c r="S26" i="5"/>
  <c r="R26" i="5"/>
  <c r="Q26" i="5"/>
  <c r="P26" i="5"/>
  <c r="O26" i="5"/>
  <c r="N26" i="5"/>
  <c r="AE25" i="5"/>
  <c r="W25" i="5"/>
  <c r="T25" i="5"/>
  <c r="S25" i="5"/>
  <c r="R25" i="5"/>
  <c r="Q25" i="5"/>
  <c r="P25" i="5"/>
  <c r="O25" i="5"/>
  <c r="N25" i="5"/>
  <c r="AE24" i="5"/>
  <c r="W24" i="5"/>
  <c r="T24" i="5"/>
  <c r="S24" i="5"/>
  <c r="R24" i="5"/>
  <c r="Q24" i="5"/>
  <c r="P24" i="5"/>
  <c r="O24" i="5"/>
  <c r="N24" i="5"/>
  <c r="AE23" i="5"/>
  <c r="W23" i="5"/>
  <c r="T23" i="5"/>
  <c r="S23" i="5"/>
  <c r="R23" i="5"/>
  <c r="Q23" i="5"/>
  <c r="P23" i="5"/>
  <c r="O23" i="5"/>
  <c r="N23" i="5"/>
  <c r="AE22" i="5"/>
  <c r="W22" i="5"/>
  <c r="T22" i="5"/>
  <c r="S22" i="5"/>
  <c r="R22" i="5"/>
  <c r="Q22" i="5"/>
  <c r="P22" i="5"/>
  <c r="O22" i="5"/>
  <c r="N22" i="5"/>
  <c r="AE21" i="5"/>
  <c r="W21" i="5"/>
  <c r="T21" i="5"/>
  <c r="S21" i="5"/>
  <c r="R21" i="5"/>
  <c r="Q21" i="5"/>
  <c r="P21" i="5"/>
  <c r="O21" i="5"/>
  <c r="N21" i="5"/>
  <c r="AE20" i="5"/>
  <c r="W20" i="5"/>
  <c r="T20" i="5"/>
  <c r="S20" i="5"/>
  <c r="R20" i="5"/>
  <c r="Q20" i="5"/>
  <c r="P20" i="5"/>
  <c r="O20" i="5"/>
  <c r="N20" i="5"/>
  <c r="BT19" i="5"/>
  <c r="BS19" i="5"/>
  <c r="BR19" i="5"/>
  <c r="BC19" i="5"/>
  <c r="BB19" i="5"/>
  <c r="BA19" i="5"/>
  <c r="AE19" i="5"/>
  <c r="W19" i="5"/>
  <c r="T19" i="5"/>
  <c r="S19" i="5"/>
  <c r="R19" i="5"/>
  <c r="Q19" i="5"/>
  <c r="P19" i="5"/>
  <c r="O19" i="5"/>
  <c r="N19" i="5"/>
  <c r="BT18" i="5"/>
  <c r="BS18" i="5"/>
  <c r="BR18" i="5"/>
  <c r="BC18" i="5"/>
  <c r="BB18" i="5"/>
  <c r="BA18" i="5"/>
  <c r="AE18" i="5"/>
  <c r="W18" i="5"/>
  <c r="T18" i="5"/>
  <c r="S18" i="5"/>
  <c r="R18" i="5"/>
  <c r="Q18" i="5"/>
  <c r="P18" i="5"/>
  <c r="O18" i="5"/>
  <c r="N18" i="5"/>
  <c r="BT17" i="5"/>
  <c r="BS17" i="5"/>
  <c r="BR17" i="5"/>
  <c r="BC17" i="5"/>
  <c r="BB17" i="5"/>
  <c r="BA17" i="5"/>
  <c r="AE17" i="5"/>
  <c r="W17" i="5"/>
  <c r="T17" i="5"/>
  <c r="S17" i="5"/>
  <c r="R17" i="5"/>
  <c r="Q17" i="5"/>
  <c r="P17" i="5"/>
  <c r="O17" i="5"/>
  <c r="N17" i="5"/>
  <c r="BT16" i="5"/>
  <c r="BS16" i="5"/>
  <c r="BR16" i="5"/>
  <c r="BC16" i="5"/>
  <c r="BB16" i="5"/>
  <c r="BA16" i="5"/>
  <c r="AE16" i="5"/>
  <c r="W16" i="5"/>
  <c r="T16" i="5"/>
  <c r="S16" i="5"/>
  <c r="R16" i="5"/>
  <c r="Q16" i="5"/>
  <c r="P16" i="5"/>
  <c r="O16" i="5"/>
  <c r="N16" i="5"/>
  <c r="BT15" i="5"/>
  <c r="BS15" i="5"/>
  <c r="BR15" i="5"/>
  <c r="BC15" i="5"/>
  <c r="BB15" i="5"/>
  <c r="BA15" i="5"/>
  <c r="AE15" i="5"/>
  <c r="W15" i="5"/>
  <c r="T15" i="5"/>
  <c r="S15" i="5"/>
  <c r="R15" i="5"/>
  <c r="Q15" i="5"/>
  <c r="P15" i="5"/>
  <c r="O15" i="5"/>
  <c r="N15" i="5"/>
  <c r="BT14" i="5"/>
  <c r="BS14" i="5"/>
  <c r="BR14" i="5"/>
  <c r="BC14" i="5"/>
  <c r="BB14" i="5"/>
  <c r="BA14" i="5"/>
  <c r="AE14" i="5"/>
  <c r="W14" i="5"/>
  <c r="T14" i="5"/>
  <c r="S14" i="5"/>
  <c r="R14" i="5"/>
  <c r="Q14" i="5"/>
  <c r="P14" i="5"/>
  <c r="O14" i="5"/>
  <c r="N14" i="5"/>
  <c r="BT13" i="5"/>
  <c r="BS13" i="5"/>
  <c r="BR13" i="5"/>
  <c r="BC13" i="5"/>
  <c r="BB13" i="5"/>
  <c r="BA13" i="5"/>
  <c r="AE13" i="5"/>
  <c r="W13" i="5"/>
  <c r="T13" i="5"/>
  <c r="S13" i="5"/>
  <c r="R13" i="5"/>
  <c r="Q13" i="5"/>
  <c r="P13" i="5"/>
  <c r="O13" i="5"/>
  <c r="N13" i="5"/>
  <c r="BT12" i="5"/>
  <c r="BS12" i="5"/>
  <c r="BR12" i="5"/>
  <c r="BC12" i="5"/>
  <c r="BB12" i="5"/>
  <c r="BA12" i="5"/>
  <c r="AE12" i="5"/>
  <c r="W12" i="5"/>
  <c r="T12" i="5"/>
  <c r="S12" i="5"/>
  <c r="R12" i="5"/>
  <c r="Q12" i="5"/>
  <c r="P12" i="5"/>
  <c r="O12" i="5"/>
  <c r="N12" i="5"/>
  <c r="BT11" i="5"/>
  <c r="BS11" i="5"/>
  <c r="BR11" i="5"/>
  <c r="BC11" i="5"/>
  <c r="BB11" i="5"/>
  <c r="BA11" i="5"/>
  <c r="AE11" i="5"/>
  <c r="W11" i="5"/>
  <c r="T11" i="5"/>
  <c r="S11" i="5"/>
  <c r="R11" i="5"/>
  <c r="Q11" i="5"/>
  <c r="P11" i="5"/>
  <c r="O11" i="5"/>
  <c r="N11" i="5"/>
  <c r="BT10" i="5"/>
  <c r="BS10" i="5"/>
  <c r="BR10" i="5"/>
  <c r="BC10" i="5"/>
  <c r="BB10" i="5"/>
  <c r="BA10" i="5"/>
  <c r="AE10" i="5"/>
  <c r="W10" i="5"/>
  <c r="T10" i="5"/>
  <c r="S10" i="5"/>
  <c r="R10" i="5"/>
  <c r="Q10" i="5"/>
  <c r="P10" i="5"/>
  <c r="O10" i="5"/>
  <c r="N10" i="5"/>
  <c r="BT9" i="5"/>
  <c r="BS9" i="5"/>
  <c r="BR9" i="5"/>
  <c r="BC9" i="5"/>
  <c r="BB9" i="5"/>
  <c r="BA9" i="5"/>
  <c r="AE9" i="5"/>
  <c r="W9" i="5"/>
  <c r="T9" i="5"/>
  <c r="S9" i="5"/>
  <c r="R9" i="5"/>
  <c r="Q9" i="5"/>
  <c r="P9" i="5"/>
  <c r="O9" i="5"/>
  <c r="N9" i="5"/>
  <c r="BT8" i="5"/>
  <c r="BS8" i="5"/>
  <c r="BR8" i="5"/>
  <c r="BC8" i="5"/>
  <c r="BB8" i="5"/>
  <c r="BA8" i="5"/>
  <c r="AE8" i="5"/>
  <c r="W8" i="5"/>
  <c r="T8" i="5"/>
  <c r="S8" i="5"/>
  <c r="R8" i="5"/>
  <c r="Q8" i="5"/>
  <c r="P8" i="5"/>
  <c r="O8" i="5"/>
  <c r="N8" i="5"/>
  <c r="BT7" i="5"/>
  <c r="BS7" i="5"/>
  <c r="BR7" i="5"/>
  <c r="BC7" i="5"/>
  <c r="BB7" i="5"/>
  <c r="BA7" i="5"/>
  <c r="AE7" i="5"/>
  <c r="W7" i="5"/>
  <c r="T7" i="5"/>
  <c r="S7" i="5"/>
  <c r="R7" i="5"/>
  <c r="Q7" i="5"/>
  <c r="P7" i="5"/>
  <c r="O7" i="5"/>
  <c r="N7" i="5"/>
  <c r="BT6" i="5"/>
  <c r="BS6" i="5"/>
  <c r="BR6" i="5"/>
  <c r="BC6" i="5"/>
  <c r="BB6" i="5"/>
  <c r="BA6" i="5"/>
  <c r="AE6" i="5"/>
  <c r="W6" i="5"/>
  <c r="T6" i="5"/>
  <c r="S6" i="5"/>
  <c r="R6" i="5"/>
  <c r="Q6" i="5"/>
  <c r="P6" i="5"/>
  <c r="O6" i="5"/>
  <c r="N6" i="5"/>
  <c r="BT19" i="4"/>
  <c r="BS19" i="4"/>
  <c r="BR19" i="4"/>
  <c r="BT18" i="4"/>
  <c r="BS18" i="4"/>
  <c r="BR18" i="4"/>
  <c r="BT17" i="4"/>
  <c r="BS17" i="4"/>
  <c r="BR17" i="4"/>
  <c r="BT16" i="4"/>
  <c r="BS16" i="4"/>
  <c r="BR16" i="4"/>
  <c r="BT15" i="4"/>
  <c r="BS15" i="4"/>
  <c r="BR15" i="4"/>
  <c r="BT14" i="4"/>
  <c r="BS14" i="4"/>
  <c r="BR14" i="4"/>
  <c r="BT13" i="4"/>
  <c r="BS13" i="4"/>
  <c r="BR13" i="4"/>
  <c r="BT12" i="4"/>
  <c r="BS12" i="4"/>
  <c r="BR12" i="4"/>
  <c r="BT11" i="4"/>
  <c r="BS11" i="4"/>
  <c r="BR11" i="4"/>
  <c r="BT10" i="4"/>
  <c r="BS10" i="4"/>
  <c r="BR10" i="4"/>
  <c r="BT9" i="4"/>
  <c r="BS9" i="4"/>
  <c r="BR9" i="4"/>
  <c r="BT8" i="4"/>
  <c r="BS8" i="4"/>
  <c r="BR8" i="4"/>
  <c r="BT7" i="4"/>
  <c r="BS7" i="4"/>
  <c r="BR7" i="4"/>
  <c r="BT6" i="4"/>
  <c r="BS6" i="4"/>
  <c r="BR6" i="4"/>
  <c r="W137" i="4"/>
  <c r="W136" i="4"/>
  <c r="W135" i="4"/>
  <c r="W134" i="4"/>
  <c r="W133" i="4"/>
  <c r="W132" i="4"/>
  <c r="W131" i="4"/>
  <c r="W130" i="4"/>
  <c r="W129" i="4"/>
  <c r="W128" i="4"/>
  <c r="W127" i="4"/>
  <c r="W126" i="4"/>
  <c r="W125" i="4"/>
  <c r="W124" i="4"/>
  <c r="W123" i="4"/>
  <c r="W122" i="4"/>
  <c r="W121" i="4"/>
  <c r="W120" i="4"/>
  <c r="W119" i="4"/>
  <c r="W118" i="4"/>
  <c r="W117" i="4"/>
  <c r="W116" i="4"/>
  <c r="W115" i="4"/>
  <c r="W114" i="4"/>
  <c r="W113" i="4"/>
  <c r="W112" i="4"/>
  <c r="W111" i="4"/>
  <c r="W110" i="4"/>
  <c r="W109" i="4"/>
  <c r="W108" i="4"/>
  <c r="W107" i="4"/>
  <c r="W106" i="4"/>
  <c r="W105" i="4"/>
  <c r="W104" i="4"/>
  <c r="W103" i="4"/>
  <c r="W102" i="4"/>
  <c r="W101" i="4"/>
  <c r="W100" i="4"/>
  <c r="W99" i="4"/>
  <c r="W98" i="4"/>
  <c r="W97" i="4"/>
  <c r="W96" i="4"/>
  <c r="W95" i="4"/>
  <c r="W94" i="4"/>
  <c r="W93" i="4"/>
  <c r="W92" i="4"/>
  <c r="W91" i="4"/>
  <c r="W90" i="4"/>
  <c r="W89" i="4"/>
  <c r="W88" i="4"/>
  <c r="W87" i="4"/>
  <c r="W86" i="4"/>
  <c r="W85" i="4"/>
  <c r="W84" i="4"/>
  <c r="W83" i="4"/>
  <c r="W82" i="4"/>
  <c r="W81" i="4"/>
  <c r="W80" i="4"/>
  <c r="W79" i="4"/>
  <c r="W78" i="4"/>
  <c r="W77" i="4"/>
  <c r="W76" i="4"/>
  <c r="W75" i="4"/>
  <c r="W74" i="4"/>
  <c r="W73" i="4"/>
  <c r="W72" i="4"/>
  <c r="W71" i="4"/>
  <c r="W70" i="4"/>
  <c r="W69" i="4"/>
  <c r="W68" i="4"/>
  <c r="W67" i="4"/>
  <c r="W66" i="4"/>
  <c r="W65" i="4"/>
  <c r="W64" i="4"/>
  <c r="W63" i="4"/>
  <c r="W62" i="4"/>
  <c r="W61" i="4"/>
  <c r="W60" i="4"/>
  <c r="W59" i="4"/>
  <c r="W58" i="4"/>
  <c r="W57" i="4"/>
  <c r="W56" i="4"/>
  <c r="W55" i="4"/>
  <c r="W54" i="4"/>
  <c r="W53" i="4"/>
  <c r="W52" i="4"/>
  <c r="W51" i="4"/>
  <c r="W50" i="4"/>
  <c r="W49" i="4"/>
  <c r="W48" i="4"/>
  <c r="W47" i="4"/>
  <c r="W46" i="4"/>
  <c r="W45" i="4"/>
  <c r="W44" i="4"/>
  <c r="W43" i="4"/>
  <c r="W42" i="4"/>
  <c r="W41" i="4"/>
  <c r="W40" i="4"/>
  <c r="W39" i="4"/>
  <c r="W38" i="4"/>
  <c r="W37" i="4"/>
  <c r="W36" i="4"/>
  <c r="W35" i="4"/>
  <c r="W34" i="4"/>
  <c r="W33" i="4"/>
  <c r="W32" i="4"/>
  <c r="W31" i="4"/>
  <c r="W30" i="4"/>
  <c r="W29" i="4"/>
  <c r="W28" i="4"/>
  <c r="W27" i="4"/>
  <c r="W26" i="4"/>
  <c r="W25" i="4"/>
  <c r="W24" i="4"/>
  <c r="W23" i="4"/>
  <c r="W22" i="4"/>
  <c r="W21" i="4"/>
  <c r="W20" i="4"/>
  <c r="W19" i="4"/>
  <c r="W18" i="4"/>
  <c r="W17" i="4"/>
  <c r="W16" i="4"/>
  <c r="W15" i="4"/>
  <c r="W14" i="4"/>
  <c r="W13" i="4"/>
  <c r="W12" i="4"/>
  <c r="W11" i="4"/>
  <c r="W10" i="4"/>
  <c r="W9" i="4"/>
  <c r="W8" i="4"/>
  <c r="W7" i="4"/>
  <c r="W6" i="4"/>
  <c r="BU9" i="4" l="1"/>
  <c r="BU13" i="4"/>
  <c r="BU17" i="4"/>
  <c r="BU8" i="4"/>
  <c r="BU12" i="4"/>
  <c r="BU16" i="4"/>
  <c r="BU7" i="4"/>
  <c r="BU11" i="4"/>
  <c r="BU15" i="4"/>
  <c r="BU19" i="4"/>
  <c r="BU10" i="4"/>
  <c r="BU14" i="4"/>
  <c r="BU18" i="4"/>
  <c r="BU18" i="5"/>
  <c r="BU10" i="5"/>
  <c r="BU14" i="5"/>
  <c r="BU9" i="5"/>
  <c r="BU13" i="5"/>
  <c r="BU17" i="5"/>
  <c r="BU12" i="5"/>
  <c r="BU16" i="5"/>
  <c r="BU8" i="5"/>
  <c r="BU7" i="5"/>
  <c r="BU11" i="5"/>
  <c r="BU15" i="5"/>
  <c r="BU19" i="5"/>
  <c r="U9" i="5"/>
  <c r="V9" i="5" s="1"/>
  <c r="U13" i="5"/>
  <c r="V13" i="5" s="1"/>
  <c r="X13" i="5" s="1"/>
  <c r="Z13" i="5" s="1"/>
  <c r="AA13" i="5" s="1"/>
  <c r="U17" i="5"/>
  <c r="AC17" i="5" s="1"/>
  <c r="AD17" i="5" s="1"/>
  <c r="U23" i="5"/>
  <c r="V23" i="5" s="1"/>
  <c r="X23" i="5" s="1"/>
  <c r="Z23" i="5" s="1"/>
  <c r="AA23" i="5" s="1"/>
  <c r="U27" i="5"/>
  <c r="V27" i="5" s="1"/>
  <c r="U31" i="5"/>
  <c r="AC31" i="5" s="1"/>
  <c r="AD31" i="5" s="1"/>
  <c r="U35" i="5"/>
  <c r="AC35" i="5" s="1"/>
  <c r="AD35" i="5" s="1"/>
  <c r="U39" i="5"/>
  <c r="V39" i="5" s="1"/>
  <c r="U43" i="5"/>
  <c r="X43" i="5" s="1"/>
  <c r="Z43" i="5" s="1"/>
  <c r="AA43" i="5" s="1"/>
  <c r="U47" i="5"/>
  <c r="V47" i="5" s="1"/>
  <c r="U51" i="5"/>
  <c r="AC51" i="5" s="1"/>
  <c r="AD51" i="5" s="1"/>
  <c r="U55" i="5"/>
  <c r="U59" i="5"/>
  <c r="V59" i="5" s="1"/>
  <c r="X59" i="5" s="1"/>
  <c r="Z59" i="5" s="1"/>
  <c r="AA59" i="5" s="1"/>
  <c r="U63" i="5"/>
  <c r="V63" i="5" s="1"/>
  <c r="X63" i="5" s="1"/>
  <c r="Z63" i="5" s="1"/>
  <c r="AA63" i="5" s="1"/>
  <c r="U67" i="5"/>
  <c r="V67" i="5" s="1"/>
  <c r="U71" i="5"/>
  <c r="V71" i="5" s="1"/>
  <c r="X71" i="5" s="1"/>
  <c r="Z71" i="5" s="1"/>
  <c r="AA71" i="5" s="1"/>
  <c r="U75" i="5"/>
  <c r="V75" i="5" s="1"/>
  <c r="X75" i="5" s="1"/>
  <c r="Z75" i="5" s="1"/>
  <c r="AA75" i="5" s="1"/>
  <c r="U79" i="5"/>
  <c r="AC79" i="5" s="1"/>
  <c r="AD79" i="5" s="1"/>
  <c r="U111" i="5"/>
  <c r="V111" i="5" s="1"/>
  <c r="U115" i="5"/>
  <c r="V115" i="5" s="1"/>
  <c r="X115" i="5" s="1"/>
  <c r="Z115" i="5" s="1"/>
  <c r="AA115" i="5" s="1"/>
  <c r="U119" i="5"/>
  <c r="V119" i="5" s="1"/>
  <c r="X119" i="5" s="1"/>
  <c r="Z119" i="5" s="1"/>
  <c r="AA119" i="5" s="1"/>
  <c r="U123" i="5"/>
  <c r="AC123" i="5" s="1"/>
  <c r="AD123" i="5" s="1"/>
  <c r="U127" i="5"/>
  <c r="X127" i="5" s="1"/>
  <c r="Z127" i="5" s="1"/>
  <c r="AA127" i="5" s="1"/>
  <c r="U131" i="5"/>
  <c r="V131" i="5" s="1"/>
  <c r="U135" i="5"/>
  <c r="X135" i="5" s="1"/>
  <c r="Z135" i="5" s="1"/>
  <c r="AA135" i="5" s="1"/>
  <c r="U8" i="5"/>
  <c r="V8" i="5" s="1"/>
  <c r="X8" i="5" s="1"/>
  <c r="Z8" i="5" s="1"/>
  <c r="AA8" i="5" s="1"/>
  <c r="U12" i="5"/>
  <c r="V12" i="5" s="1"/>
  <c r="X12" i="5" s="1"/>
  <c r="Z12" i="5" s="1"/>
  <c r="AA12" i="5" s="1"/>
  <c r="U16" i="5"/>
  <c r="X16" i="5" s="1"/>
  <c r="Z16" i="5" s="1"/>
  <c r="AA16" i="5" s="1"/>
  <c r="U20" i="5"/>
  <c r="AC20" i="5" s="1"/>
  <c r="AD20" i="5" s="1"/>
  <c r="U24" i="5"/>
  <c r="X24" i="5" s="1"/>
  <c r="Z24" i="5" s="1"/>
  <c r="AA24" i="5" s="1"/>
  <c r="U28" i="5"/>
  <c r="V28" i="5" s="1"/>
  <c r="U32" i="5"/>
  <c r="V32" i="5" s="1"/>
  <c r="U36" i="5"/>
  <c r="AC36" i="5" s="1"/>
  <c r="AD36" i="5" s="1"/>
  <c r="U40" i="5"/>
  <c r="V40" i="5" s="1"/>
  <c r="U44" i="5"/>
  <c r="V44" i="5" s="1"/>
  <c r="U48" i="5"/>
  <c r="AC48" i="5" s="1"/>
  <c r="AD48" i="5" s="1"/>
  <c r="U52" i="5"/>
  <c r="AC52" i="5" s="1"/>
  <c r="AD52" i="5" s="1"/>
  <c r="U56" i="5"/>
  <c r="V56" i="5" s="1"/>
  <c r="X56" i="5" s="1"/>
  <c r="Z56" i="5" s="1"/>
  <c r="AA56" i="5" s="1"/>
  <c r="U60" i="5"/>
  <c r="V60" i="5" s="1"/>
  <c r="X60" i="5" s="1"/>
  <c r="Z60" i="5" s="1"/>
  <c r="AA60" i="5" s="1"/>
  <c r="U64" i="5"/>
  <c r="AC64" i="5" s="1"/>
  <c r="AD64" i="5" s="1"/>
  <c r="U68" i="5"/>
  <c r="AC68" i="5" s="1"/>
  <c r="AD68" i="5" s="1"/>
  <c r="U72" i="5"/>
  <c r="V72" i="5" s="1"/>
  <c r="U76" i="5"/>
  <c r="U80" i="5"/>
  <c r="V80" i="5" s="1"/>
  <c r="X80" i="5" s="1"/>
  <c r="Z80" i="5" s="1"/>
  <c r="AA80" i="5" s="1"/>
  <c r="U84" i="5"/>
  <c r="V84" i="5" s="1"/>
  <c r="X84" i="5" s="1"/>
  <c r="Z84" i="5" s="1"/>
  <c r="AA84" i="5" s="1"/>
  <c r="U88" i="5"/>
  <c r="AC88" i="5" s="1"/>
  <c r="AD88" i="5" s="1"/>
  <c r="U92" i="5"/>
  <c r="V92" i="5" s="1"/>
  <c r="U96" i="5"/>
  <c r="AC96" i="5" s="1"/>
  <c r="AD96" i="5" s="1"/>
  <c r="U100" i="5"/>
  <c r="V100" i="5" s="1"/>
  <c r="U104" i="5"/>
  <c r="AC104" i="5" s="1"/>
  <c r="AD104" i="5" s="1"/>
  <c r="U7" i="5"/>
  <c r="V7" i="5" s="1"/>
  <c r="X7" i="5" s="1"/>
  <c r="Z7" i="5" s="1"/>
  <c r="AA7" i="5" s="1"/>
  <c r="U11" i="5"/>
  <c r="V11" i="5" s="1"/>
  <c r="X11" i="5" s="1"/>
  <c r="Z11" i="5" s="1"/>
  <c r="AA11" i="5" s="1"/>
  <c r="U15" i="5"/>
  <c r="V15" i="5" s="1"/>
  <c r="U19" i="5"/>
  <c r="AC19" i="5" s="1"/>
  <c r="AD19" i="5" s="1"/>
  <c r="U21" i="5"/>
  <c r="AC21" i="5" s="1"/>
  <c r="AD21" i="5" s="1"/>
  <c r="U25" i="5"/>
  <c r="V25" i="5" s="1"/>
  <c r="U29" i="5"/>
  <c r="V29" i="5" s="1"/>
  <c r="X29" i="5" s="1"/>
  <c r="Z29" i="5" s="1"/>
  <c r="AA29" i="5" s="1"/>
  <c r="U33" i="5"/>
  <c r="AC33" i="5" s="1"/>
  <c r="AD33" i="5" s="1"/>
  <c r="U37" i="5"/>
  <c r="V37" i="5" s="1"/>
  <c r="X37" i="5" s="1"/>
  <c r="Z37" i="5" s="1"/>
  <c r="AA37" i="5" s="1"/>
  <c r="U41" i="5"/>
  <c r="V41" i="5" s="1"/>
  <c r="X41" i="5" s="1"/>
  <c r="Z41" i="5" s="1"/>
  <c r="AA41" i="5" s="1"/>
  <c r="U45" i="5"/>
  <c r="U49" i="5"/>
  <c r="AC49" i="5" s="1"/>
  <c r="AD49" i="5" s="1"/>
  <c r="U53" i="5"/>
  <c r="X53" i="5" s="1"/>
  <c r="Z53" i="5" s="1"/>
  <c r="AA53" i="5" s="1"/>
  <c r="U57" i="5"/>
  <c r="V57" i="5" s="1"/>
  <c r="X57" i="5" s="1"/>
  <c r="Z57" i="5" s="1"/>
  <c r="AA57" i="5" s="1"/>
  <c r="U61" i="5"/>
  <c r="V61" i="5" s="1"/>
  <c r="U65" i="5"/>
  <c r="AC65" i="5" s="1"/>
  <c r="AD65" i="5" s="1"/>
  <c r="U69" i="5"/>
  <c r="V69" i="5" s="1"/>
  <c r="X69" i="5" s="1"/>
  <c r="Z69" i="5" s="1"/>
  <c r="AA69" i="5" s="1"/>
  <c r="U73" i="5"/>
  <c r="V73" i="5" s="1"/>
  <c r="U77" i="5"/>
  <c r="V77" i="5" s="1"/>
  <c r="X77" i="5" s="1"/>
  <c r="Z77" i="5" s="1"/>
  <c r="AA77" i="5" s="1"/>
  <c r="U6" i="5"/>
  <c r="AC6" i="5" s="1"/>
  <c r="AD6" i="5" s="1"/>
  <c r="BU6" i="5"/>
  <c r="BD7" i="5"/>
  <c r="U10" i="5"/>
  <c r="AC10" i="5" s="1"/>
  <c r="AD10" i="5" s="1"/>
  <c r="BD11" i="5"/>
  <c r="U14" i="5"/>
  <c r="AC14" i="5" s="1"/>
  <c r="AD14" i="5" s="1"/>
  <c r="BD15" i="5"/>
  <c r="U18" i="5"/>
  <c r="AC18" i="5" s="1"/>
  <c r="AD18" i="5" s="1"/>
  <c r="BD19" i="5"/>
  <c r="U22" i="5"/>
  <c r="U26" i="5"/>
  <c r="V26" i="5" s="1"/>
  <c r="X26" i="5" s="1"/>
  <c r="Z26" i="5" s="1"/>
  <c r="AA26" i="5" s="1"/>
  <c r="U30" i="5"/>
  <c r="AC30" i="5" s="1"/>
  <c r="AD30" i="5" s="1"/>
  <c r="U34" i="5"/>
  <c r="V34" i="5" s="1"/>
  <c r="U38" i="5"/>
  <c r="V38" i="5" s="1"/>
  <c r="U42" i="5"/>
  <c r="V42" i="5" s="1"/>
  <c r="X42" i="5" s="1"/>
  <c r="Z42" i="5" s="1"/>
  <c r="AA42" i="5" s="1"/>
  <c r="U46" i="5"/>
  <c r="V46" i="5" s="1"/>
  <c r="U50" i="5"/>
  <c r="V50" i="5" s="1"/>
  <c r="X50" i="5" s="1"/>
  <c r="Z50" i="5" s="1"/>
  <c r="AA50" i="5" s="1"/>
  <c r="U54" i="5"/>
  <c r="V54" i="5" s="1"/>
  <c r="X54" i="5" s="1"/>
  <c r="Z54" i="5" s="1"/>
  <c r="AA54" i="5" s="1"/>
  <c r="U58" i="5"/>
  <c r="AC58" i="5" s="1"/>
  <c r="AD58" i="5" s="1"/>
  <c r="U62" i="5"/>
  <c r="AC62" i="5" s="1"/>
  <c r="AD62" i="5" s="1"/>
  <c r="U66" i="5"/>
  <c r="AC66" i="5" s="1"/>
  <c r="AD66" i="5" s="1"/>
  <c r="U70" i="5"/>
  <c r="V70" i="5" s="1"/>
  <c r="U74" i="5"/>
  <c r="AC74" i="5" s="1"/>
  <c r="AD74" i="5" s="1"/>
  <c r="U78" i="5"/>
  <c r="V78" i="5" s="1"/>
  <c r="X78" i="5" s="1"/>
  <c r="Z78" i="5" s="1"/>
  <c r="AA78" i="5" s="1"/>
  <c r="U82" i="5"/>
  <c r="V82" i="5" s="1"/>
  <c r="X82" i="5" s="1"/>
  <c r="Z82" i="5" s="1"/>
  <c r="AA82" i="5" s="1"/>
  <c r="BD8" i="5"/>
  <c r="BD12" i="5"/>
  <c r="BD16" i="5"/>
  <c r="U81" i="5"/>
  <c r="U85" i="5"/>
  <c r="U89" i="5"/>
  <c r="X89" i="5" s="1"/>
  <c r="Z89" i="5" s="1"/>
  <c r="AA89" i="5" s="1"/>
  <c r="U93" i="5"/>
  <c r="U97" i="5"/>
  <c r="U101" i="5"/>
  <c r="U105" i="5"/>
  <c r="U108" i="5"/>
  <c r="X108" i="5" s="1"/>
  <c r="Z108" i="5" s="1"/>
  <c r="AA108" i="5" s="1"/>
  <c r="U112" i="5"/>
  <c r="X112" i="5" s="1"/>
  <c r="Z112" i="5" s="1"/>
  <c r="AA112" i="5" s="1"/>
  <c r="U116" i="5"/>
  <c r="U120" i="5"/>
  <c r="X120" i="5" s="1"/>
  <c r="Z120" i="5" s="1"/>
  <c r="AA120" i="5" s="1"/>
  <c r="U124" i="5"/>
  <c r="U128" i="5"/>
  <c r="U132" i="5"/>
  <c r="U136" i="5"/>
  <c r="U86" i="5"/>
  <c r="U90" i="5"/>
  <c r="U94" i="5"/>
  <c r="U98" i="5"/>
  <c r="X98" i="5" s="1"/>
  <c r="Z98" i="5" s="1"/>
  <c r="AA98" i="5" s="1"/>
  <c r="U102" i="5"/>
  <c r="X102" i="5" s="1"/>
  <c r="Z102" i="5" s="1"/>
  <c r="AA102" i="5" s="1"/>
  <c r="U106" i="5"/>
  <c r="U109" i="5"/>
  <c r="U113" i="5"/>
  <c r="U117" i="5"/>
  <c r="X117" i="5" s="1"/>
  <c r="Z117" i="5" s="1"/>
  <c r="AA117" i="5" s="1"/>
  <c r="U121" i="5"/>
  <c r="X121" i="5" s="1"/>
  <c r="Z121" i="5" s="1"/>
  <c r="AA121" i="5" s="1"/>
  <c r="U125" i="5"/>
  <c r="X125" i="5" s="1"/>
  <c r="Z125" i="5" s="1"/>
  <c r="AA125" i="5" s="1"/>
  <c r="U129" i="5"/>
  <c r="U133" i="5"/>
  <c r="U137" i="5"/>
  <c r="BD6" i="5"/>
  <c r="BD10" i="5"/>
  <c r="BD14" i="5"/>
  <c r="BD18" i="5"/>
  <c r="U83" i="5"/>
  <c r="U87" i="5"/>
  <c r="U91" i="5"/>
  <c r="U95" i="5"/>
  <c r="U99" i="5"/>
  <c r="U103" i="5"/>
  <c r="U107" i="5"/>
  <c r="U110" i="5"/>
  <c r="X110" i="5" s="1"/>
  <c r="Z110" i="5" s="1"/>
  <c r="AA110" i="5" s="1"/>
  <c r="U114" i="5"/>
  <c r="X114" i="5" s="1"/>
  <c r="Z114" i="5" s="1"/>
  <c r="AA114" i="5" s="1"/>
  <c r="U118" i="5"/>
  <c r="X118" i="5" s="1"/>
  <c r="Z118" i="5" s="1"/>
  <c r="AA118" i="5" s="1"/>
  <c r="U122" i="5"/>
  <c r="U126" i="5"/>
  <c r="X126" i="5" s="1"/>
  <c r="Z126" i="5" s="1"/>
  <c r="AA126" i="5" s="1"/>
  <c r="U130" i="5"/>
  <c r="X130" i="5" s="1"/>
  <c r="Z130" i="5" s="1"/>
  <c r="AA130" i="5" s="1"/>
  <c r="U134" i="5"/>
  <c r="BD9" i="5"/>
  <c r="BD13" i="5"/>
  <c r="BD17" i="5"/>
  <c r="BU6" i="4"/>
  <c r="BC19" i="4"/>
  <c r="BB19" i="4"/>
  <c r="BA19" i="4"/>
  <c r="BC18" i="4"/>
  <c r="BB18" i="4"/>
  <c r="BA18" i="4"/>
  <c r="BC17" i="4"/>
  <c r="BB17" i="4"/>
  <c r="BA17" i="4"/>
  <c r="BC16" i="4"/>
  <c r="BB16" i="4"/>
  <c r="BA16" i="4"/>
  <c r="BC15" i="4"/>
  <c r="BB15" i="4"/>
  <c r="BA15" i="4"/>
  <c r="BC14" i="4"/>
  <c r="BB14" i="4"/>
  <c r="BA14" i="4"/>
  <c r="BC13" i="4"/>
  <c r="BB13" i="4"/>
  <c r="BA13" i="4"/>
  <c r="BC12" i="4"/>
  <c r="BB12" i="4"/>
  <c r="BA12" i="4"/>
  <c r="BC11" i="4"/>
  <c r="BB11" i="4"/>
  <c r="BA11" i="4"/>
  <c r="BC10" i="4"/>
  <c r="BB10" i="4"/>
  <c r="BA10" i="4"/>
  <c r="BC9" i="4"/>
  <c r="BB9" i="4"/>
  <c r="BA9" i="4"/>
  <c r="BC8" i="4"/>
  <c r="BB8" i="4"/>
  <c r="BA8" i="4"/>
  <c r="BC7" i="4"/>
  <c r="BB7" i="4"/>
  <c r="BA7" i="4"/>
  <c r="BC6" i="4"/>
  <c r="BB6" i="4"/>
  <c r="BA6" i="4"/>
  <c r="AE137" i="4"/>
  <c r="AE136" i="4"/>
  <c r="AE135" i="4"/>
  <c r="AE134" i="4"/>
  <c r="AE133" i="4"/>
  <c r="AE132" i="4"/>
  <c r="AE131" i="4"/>
  <c r="AE130" i="4"/>
  <c r="AE129" i="4"/>
  <c r="AE128" i="4"/>
  <c r="AE127" i="4"/>
  <c r="AE126" i="4"/>
  <c r="AE125" i="4"/>
  <c r="AE124" i="4"/>
  <c r="AE123" i="4"/>
  <c r="AE122" i="4"/>
  <c r="AE121" i="4"/>
  <c r="AE120" i="4"/>
  <c r="AE119" i="4"/>
  <c r="AE118" i="4"/>
  <c r="AE117" i="4"/>
  <c r="AE116" i="4"/>
  <c r="AE115" i="4"/>
  <c r="AE114" i="4"/>
  <c r="AE113" i="4"/>
  <c r="AE112" i="4"/>
  <c r="AE111" i="4"/>
  <c r="AE110" i="4"/>
  <c r="AE109" i="4"/>
  <c r="AE108" i="4"/>
  <c r="AE107" i="4"/>
  <c r="AE106" i="4"/>
  <c r="AE105" i="4"/>
  <c r="AE104" i="4"/>
  <c r="AE103" i="4"/>
  <c r="AE102" i="4"/>
  <c r="AE101" i="4"/>
  <c r="AE100" i="4"/>
  <c r="AE99" i="4"/>
  <c r="AE98" i="4"/>
  <c r="AE97" i="4"/>
  <c r="AE96" i="4"/>
  <c r="AE95" i="4"/>
  <c r="AE94" i="4"/>
  <c r="AE93" i="4"/>
  <c r="AE92" i="4"/>
  <c r="AE91" i="4"/>
  <c r="AE90" i="4"/>
  <c r="AE89" i="4"/>
  <c r="AE88" i="4"/>
  <c r="AE87" i="4"/>
  <c r="AE86" i="4"/>
  <c r="AE85" i="4"/>
  <c r="AE84" i="4"/>
  <c r="AE83" i="4"/>
  <c r="AE82" i="4"/>
  <c r="AE81" i="4"/>
  <c r="AE80" i="4"/>
  <c r="AE79" i="4"/>
  <c r="AE78" i="4"/>
  <c r="AE77" i="4"/>
  <c r="AE76" i="4"/>
  <c r="AE75" i="4"/>
  <c r="AE74" i="4"/>
  <c r="AE73" i="4"/>
  <c r="AE72" i="4"/>
  <c r="AE71" i="4"/>
  <c r="AE70" i="4"/>
  <c r="AE69" i="4"/>
  <c r="AE68" i="4"/>
  <c r="AE67" i="4"/>
  <c r="AE66" i="4"/>
  <c r="AE65" i="4"/>
  <c r="AE64" i="4"/>
  <c r="AE63" i="4"/>
  <c r="AE62" i="4"/>
  <c r="AE61" i="4"/>
  <c r="AE60" i="4"/>
  <c r="AE59" i="4"/>
  <c r="AE58" i="4"/>
  <c r="AE57" i="4"/>
  <c r="AE56" i="4"/>
  <c r="AE55" i="4"/>
  <c r="AE54" i="4"/>
  <c r="AE53" i="4"/>
  <c r="AE52" i="4"/>
  <c r="AE51" i="4"/>
  <c r="AE50" i="4"/>
  <c r="AE49" i="4"/>
  <c r="AE48" i="4"/>
  <c r="AE47" i="4"/>
  <c r="AE46" i="4"/>
  <c r="AE45" i="4"/>
  <c r="AE44" i="4"/>
  <c r="AE43" i="4"/>
  <c r="AE42" i="4"/>
  <c r="AE41" i="4"/>
  <c r="AE40" i="4"/>
  <c r="AE39" i="4"/>
  <c r="AE38" i="4"/>
  <c r="AE37" i="4"/>
  <c r="AE36" i="4"/>
  <c r="AE35" i="4"/>
  <c r="AE34" i="4"/>
  <c r="AE33" i="4"/>
  <c r="AE32" i="4"/>
  <c r="AE31" i="4"/>
  <c r="AE30" i="4"/>
  <c r="AE29" i="4"/>
  <c r="AE28" i="4"/>
  <c r="AE27" i="4"/>
  <c r="AE26" i="4"/>
  <c r="AE25" i="4"/>
  <c r="AE24" i="4"/>
  <c r="AE23" i="4"/>
  <c r="AE22" i="4"/>
  <c r="AE21" i="4"/>
  <c r="AE20" i="4"/>
  <c r="AE19" i="4"/>
  <c r="AE18" i="4"/>
  <c r="AE17" i="4"/>
  <c r="AE16" i="4"/>
  <c r="AE15" i="4"/>
  <c r="AE14" i="4"/>
  <c r="AE13" i="4"/>
  <c r="AE12" i="4"/>
  <c r="AE11" i="4"/>
  <c r="AE10" i="4"/>
  <c r="AE9" i="4"/>
  <c r="AE8" i="4"/>
  <c r="AE7" i="4"/>
  <c r="AE6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Q137" i="4"/>
  <c r="P137" i="4"/>
  <c r="Q136" i="4"/>
  <c r="P136" i="4"/>
  <c r="Q135" i="4"/>
  <c r="P135" i="4"/>
  <c r="Q134" i="4"/>
  <c r="P134" i="4"/>
  <c r="Q133" i="4"/>
  <c r="P133" i="4"/>
  <c r="Q132" i="4"/>
  <c r="P132" i="4"/>
  <c r="Q131" i="4"/>
  <c r="P131" i="4"/>
  <c r="Q130" i="4"/>
  <c r="P130" i="4"/>
  <c r="Q129" i="4"/>
  <c r="P129" i="4"/>
  <c r="Q128" i="4"/>
  <c r="P128" i="4"/>
  <c r="Q127" i="4"/>
  <c r="P127" i="4"/>
  <c r="Q126" i="4"/>
  <c r="P126" i="4"/>
  <c r="Q125" i="4"/>
  <c r="P125" i="4"/>
  <c r="Q124" i="4"/>
  <c r="P124" i="4"/>
  <c r="Q123" i="4"/>
  <c r="P123" i="4"/>
  <c r="Q122" i="4"/>
  <c r="P122" i="4"/>
  <c r="Q121" i="4"/>
  <c r="P121" i="4"/>
  <c r="Q120" i="4"/>
  <c r="P120" i="4"/>
  <c r="Q119" i="4"/>
  <c r="P119" i="4"/>
  <c r="Q118" i="4"/>
  <c r="P118" i="4"/>
  <c r="Q117" i="4"/>
  <c r="P117" i="4"/>
  <c r="Q116" i="4"/>
  <c r="P116" i="4"/>
  <c r="Q115" i="4"/>
  <c r="P115" i="4"/>
  <c r="Q114" i="4"/>
  <c r="P114" i="4"/>
  <c r="Q113" i="4"/>
  <c r="P113" i="4"/>
  <c r="Q112" i="4"/>
  <c r="P112" i="4"/>
  <c r="Q111" i="4"/>
  <c r="P111" i="4"/>
  <c r="Q110" i="4"/>
  <c r="P110" i="4"/>
  <c r="Q109" i="4"/>
  <c r="P109" i="4"/>
  <c r="Q108" i="4"/>
  <c r="P108" i="4"/>
  <c r="Q107" i="4"/>
  <c r="P107" i="4"/>
  <c r="Q106" i="4"/>
  <c r="P106" i="4"/>
  <c r="Q105" i="4"/>
  <c r="P105" i="4"/>
  <c r="Q104" i="4"/>
  <c r="P104" i="4"/>
  <c r="Q103" i="4"/>
  <c r="P103" i="4"/>
  <c r="Q102" i="4"/>
  <c r="P102" i="4"/>
  <c r="Q101" i="4"/>
  <c r="P101" i="4"/>
  <c r="Q100" i="4"/>
  <c r="P100" i="4"/>
  <c r="Q99" i="4"/>
  <c r="P99" i="4"/>
  <c r="Q98" i="4"/>
  <c r="P98" i="4"/>
  <c r="Q97" i="4"/>
  <c r="P97" i="4"/>
  <c r="Q96" i="4"/>
  <c r="P96" i="4"/>
  <c r="Q95" i="4"/>
  <c r="P95" i="4"/>
  <c r="Q94" i="4"/>
  <c r="P94" i="4"/>
  <c r="Q93" i="4"/>
  <c r="P93" i="4"/>
  <c r="Q92" i="4"/>
  <c r="P92" i="4"/>
  <c r="Q91" i="4"/>
  <c r="P91" i="4"/>
  <c r="Q90" i="4"/>
  <c r="P90" i="4"/>
  <c r="Q89" i="4"/>
  <c r="P89" i="4"/>
  <c r="Q88" i="4"/>
  <c r="P88" i="4"/>
  <c r="Q87" i="4"/>
  <c r="P87" i="4"/>
  <c r="Q86" i="4"/>
  <c r="P86" i="4"/>
  <c r="Q85" i="4"/>
  <c r="P85" i="4"/>
  <c r="Q84" i="4"/>
  <c r="P84" i="4"/>
  <c r="Q83" i="4"/>
  <c r="P83" i="4"/>
  <c r="Q82" i="4"/>
  <c r="P82" i="4"/>
  <c r="Q81" i="4"/>
  <c r="P81" i="4"/>
  <c r="Q80" i="4"/>
  <c r="P80" i="4"/>
  <c r="Q79" i="4"/>
  <c r="P79" i="4"/>
  <c r="Q78" i="4"/>
  <c r="P78" i="4"/>
  <c r="Q77" i="4"/>
  <c r="P77" i="4"/>
  <c r="Q76" i="4"/>
  <c r="P76" i="4"/>
  <c r="Q75" i="4"/>
  <c r="P75" i="4"/>
  <c r="Q74" i="4"/>
  <c r="P74" i="4"/>
  <c r="Q73" i="4"/>
  <c r="P73" i="4"/>
  <c r="Q72" i="4"/>
  <c r="P72" i="4"/>
  <c r="Q71" i="4"/>
  <c r="P71" i="4"/>
  <c r="Q70" i="4"/>
  <c r="P70" i="4"/>
  <c r="Q69" i="4"/>
  <c r="P69" i="4"/>
  <c r="Q68" i="4"/>
  <c r="P68" i="4"/>
  <c r="Q67" i="4"/>
  <c r="P67" i="4"/>
  <c r="Q66" i="4"/>
  <c r="P66" i="4"/>
  <c r="Q65" i="4"/>
  <c r="P65" i="4"/>
  <c r="Q64" i="4"/>
  <c r="P64" i="4"/>
  <c r="Q63" i="4"/>
  <c r="P63" i="4"/>
  <c r="Q62" i="4"/>
  <c r="P62" i="4"/>
  <c r="Q61" i="4"/>
  <c r="P61" i="4"/>
  <c r="Q60" i="4"/>
  <c r="P60" i="4"/>
  <c r="Q59" i="4"/>
  <c r="P59" i="4"/>
  <c r="Q58" i="4"/>
  <c r="P58" i="4"/>
  <c r="Q57" i="4"/>
  <c r="P57" i="4"/>
  <c r="Q56" i="4"/>
  <c r="P56" i="4"/>
  <c r="Q55" i="4"/>
  <c r="P55" i="4"/>
  <c r="Q54" i="4"/>
  <c r="P54" i="4"/>
  <c r="Q53" i="4"/>
  <c r="P53" i="4"/>
  <c r="Q52" i="4"/>
  <c r="P52" i="4"/>
  <c r="Q51" i="4"/>
  <c r="P51" i="4"/>
  <c r="Q50" i="4"/>
  <c r="P50" i="4"/>
  <c r="Q49" i="4"/>
  <c r="P49" i="4"/>
  <c r="Q48" i="4"/>
  <c r="P48" i="4"/>
  <c r="Q47" i="4"/>
  <c r="P47" i="4"/>
  <c r="Q46" i="4"/>
  <c r="P46" i="4"/>
  <c r="Q45" i="4"/>
  <c r="P45" i="4"/>
  <c r="Q44" i="4"/>
  <c r="P44" i="4"/>
  <c r="Q43" i="4"/>
  <c r="P43" i="4"/>
  <c r="Q42" i="4"/>
  <c r="P42" i="4"/>
  <c r="Q41" i="4"/>
  <c r="P41" i="4"/>
  <c r="Q40" i="4"/>
  <c r="P40" i="4"/>
  <c r="Q39" i="4"/>
  <c r="P39" i="4"/>
  <c r="Q38" i="4"/>
  <c r="P38" i="4"/>
  <c r="Q37" i="4"/>
  <c r="P37" i="4"/>
  <c r="Q36" i="4"/>
  <c r="P36" i="4"/>
  <c r="Q35" i="4"/>
  <c r="P35" i="4"/>
  <c r="Q34" i="4"/>
  <c r="P34" i="4"/>
  <c r="Q33" i="4"/>
  <c r="P33" i="4"/>
  <c r="Q32" i="4"/>
  <c r="P32" i="4"/>
  <c r="Q31" i="4"/>
  <c r="P31" i="4"/>
  <c r="Q30" i="4"/>
  <c r="P30" i="4"/>
  <c r="Q29" i="4"/>
  <c r="P29" i="4"/>
  <c r="Q28" i="4"/>
  <c r="P28" i="4"/>
  <c r="Q27" i="4"/>
  <c r="P27" i="4"/>
  <c r="Q26" i="4"/>
  <c r="P26" i="4"/>
  <c r="Q25" i="4"/>
  <c r="P25" i="4"/>
  <c r="Q24" i="4"/>
  <c r="P24" i="4"/>
  <c r="Q23" i="4"/>
  <c r="P23" i="4"/>
  <c r="Q22" i="4"/>
  <c r="P22" i="4"/>
  <c r="Q21" i="4"/>
  <c r="P21" i="4"/>
  <c r="Q20" i="4"/>
  <c r="P20" i="4"/>
  <c r="Q19" i="4"/>
  <c r="P19" i="4"/>
  <c r="Q18" i="4"/>
  <c r="P18" i="4"/>
  <c r="Q17" i="4"/>
  <c r="P17" i="4"/>
  <c r="Q16" i="4"/>
  <c r="P16" i="4"/>
  <c r="Q15" i="4"/>
  <c r="P15" i="4"/>
  <c r="Q14" i="4"/>
  <c r="P14" i="4"/>
  <c r="Q13" i="4"/>
  <c r="P13" i="4"/>
  <c r="Q12" i="4"/>
  <c r="P12" i="4"/>
  <c r="Q11" i="4"/>
  <c r="P11" i="4"/>
  <c r="Q10" i="4"/>
  <c r="P10" i="4"/>
  <c r="Q9" i="4"/>
  <c r="P9" i="4"/>
  <c r="Q8" i="4"/>
  <c r="P8" i="4"/>
  <c r="Q7" i="4"/>
  <c r="P7" i="4"/>
  <c r="Q6" i="4"/>
  <c r="P6" i="4"/>
  <c r="S137" i="4"/>
  <c r="R137" i="4"/>
  <c r="S136" i="4"/>
  <c r="R136" i="4"/>
  <c r="S135" i="4"/>
  <c r="R135" i="4"/>
  <c r="S134" i="4"/>
  <c r="R134" i="4"/>
  <c r="S133" i="4"/>
  <c r="R133" i="4"/>
  <c r="S132" i="4"/>
  <c r="R132" i="4"/>
  <c r="S131" i="4"/>
  <c r="R131" i="4"/>
  <c r="S130" i="4"/>
  <c r="R130" i="4"/>
  <c r="S129" i="4"/>
  <c r="R129" i="4"/>
  <c r="S128" i="4"/>
  <c r="R128" i="4"/>
  <c r="S127" i="4"/>
  <c r="R127" i="4"/>
  <c r="S126" i="4"/>
  <c r="R126" i="4"/>
  <c r="S125" i="4"/>
  <c r="R125" i="4"/>
  <c r="S124" i="4"/>
  <c r="R124" i="4"/>
  <c r="S123" i="4"/>
  <c r="R123" i="4"/>
  <c r="S122" i="4"/>
  <c r="R122" i="4"/>
  <c r="S121" i="4"/>
  <c r="R121" i="4"/>
  <c r="S120" i="4"/>
  <c r="R120" i="4"/>
  <c r="S119" i="4"/>
  <c r="R119" i="4"/>
  <c r="S118" i="4"/>
  <c r="R118" i="4"/>
  <c r="S117" i="4"/>
  <c r="R117" i="4"/>
  <c r="S116" i="4"/>
  <c r="R116" i="4"/>
  <c r="S115" i="4"/>
  <c r="R115" i="4"/>
  <c r="S114" i="4"/>
  <c r="R114" i="4"/>
  <c r="S113" i="4"/>
  <c r="R113" i="4"/>
  <c r="S112" i="4"/>
  <c r="R112" i="4"/>
  <c r="S111" i="4"/>
  <c r="R111" i="4"/>
  <c r="S110" i="4"/>
  <c r="R110" i="4"/>
  <c r="S109" i="4"/>
  <c r="R109" i="4"/>
  <c r="S108" i="4"/>
  <c r="R108" i="4"/>
  <c r="S107" i="4"/>
  <c r="R107" i="4"/>
  <c r="S106" i="4"/>
  <c r="R106" i="4"/>
  <c r="S105" i="4"/>
  <c r="R105" i="4"/>
  <c r="S104" i="4"/>
  <c r="R104" i="4"/>
  <c r="S103" i="4"/>
  <c r="R103" i="4"/>
  <c r="S102" i="4"/>
  <c r="R102" i="4"/>
  <c r="S101" i="4"/>
  <c r="R101" i="4"/>
  <c r="S100" i="4"/>
  <c r="R100" i="4"/>
  <c r="S99" i="4"/>
  <c r="R99" i="4"/>
  <c r="S98" i="4"/>
  <c r="R98" i="4"/>
  <c r="S97" i="4"/>
  <c r="R97" i="4"/>
  <c r="S96" i="4"/>
  <c r="R96" i="4"/>
  <c r="S95" i="4"/>
  <c r="R95" i="4"/>
  <c r="S94" i="4"/>
  <c r="R94" i="4"/>
  <c r="S93" i="4"/>
  <c r="R93" i="4"/>
  <c r="S92" i="4"/>
  <c r="R92" i="4"/>
  <c r="S91" i="4"/>
  <c r="R91" i="4"/>
  <c r="S90" i="4"/>
  <c r="R90" i="4"/>
  <c r="S89" i="4"/>
  <c r="R89" i="4"/>
  <c r="S88" i="4"/>
  <c r="R88" i="4"/>
  <c r="S87" i="4"/>
  <c r="R87" i="4"/>
  <c r="S86" i="4"/>
  <c r="R86" i="4"/>
  <c r="S85" i="4"/>
  <c r="R85" i="4"/>
  <c r="S84" i="4"/>
  <c r="R84" i="4"/>
  <c r="S83" i="4"/>
  <c r="R83" i="4"/>
  <c r="S82" i="4"/>
  <c r="R82" i="4"/>
  <c r="S81" i="4"/>
  <c r="R81" i="4"/>
  <c r="S80" i="4"/>
  <c r="R80" i="4"/>
  <c r="S79" i="4"/>
  <c r="R79" i="4"/>
  <c r="S78" i="4"/>
  <c r="R78" i="4"/>
  <c r="S77" i="4"/>
  <c r="R77" i="4"/>
  <c r="S76" i="4"/>
  <c r="R76" i="4"/>
  <c r="S75" i="4"/>
  <c r="R75" i="4"/>
  <c r="S74" i="4"/>
  <c r="R74" i="4"/>
  <c r="S73" i="4"/>
  <c r="R73" i="4"/>
  <c r="S72" i="4"/>
  <c r="R72" i="4"/>
  <c r="S71" i="4"/>
  <c r="R71" i="4"/>
  <c r="S70" i="4"/>
  <c r="R70" i="4"/>
  <c r="S69" i="4"/>
  <c r="R69" i="4"/>
  <c r="S68" i="4"/>
  <c r="R68" i="4"/>
  <c r="S67" i="4"/>
  <c r="R67" i="4"/>
  <c r="S66" i="4"/>
  <c r="R66" i="4"/>
  <c r="S65" i="4"/>
  <c r="R65" i="4"/>
  <c r="S64" i="4"/>
  <c r="R64" i="4"/>
  <c r="S63" i="4"/>
  <c r="R63" i="4"/>
  <c r="S62" i="4"/>
  <c r="R62" i="4"/>
  <c r="S61" i="4"/>
  <c r="R61" i="4"/>
  <c r="S60" i="4"/>
  <c r="R60" i="4"/>
  <c r="S59" i="4"/>
  <c r="R59" i="4"/>
  <c r="S58" i="4"/>
  <c r="R58" i="4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O137" i="4"/>
  <c r="N137" i="4"/>
  <c r="O136" i="4"/>
  <c r="N136" i="4"/>
  <c r="O135" i="4"/>
  <c r="N135" i="4"/>
  <c r="O134" i="4"/>
  <c r="N134" i="4"/>
  <c r="O133" i="4"/>
  <c r="N133" i="4"/>
  <c r="O132" i="4"/>
  <c r="N132" i="4"/>
  <c r="O131" i="4"/>
  <c r="N131" i="4"/>
  <c r="O130" i="4"/>
  <c r="N130" i="4"/>
  <c r="O129" i="4"/>
  <c r="N129" i="4"/>
  <c r="O128" i="4"/>
  <c r="N128" i="4"/>
  <c r="O127" i="4"/>
  <c r="N127" i="4"/>
  <c r="O126" i="4"/>
  <c r="N126" i="4"/>
  <c r="O125" i="4"/>
  <c r="N125" i="4"/>
  <c r="O124" i="4"/>
  <c r="N124" i="4"/>
  <c r="O123" i="4"/>
  <c r="N123" i="4"/>
  <c r="O122" i="4"/>
  <c r="N122" i="4"/>
  <c r="O121" i="4"/>
  <c r="N121" i="4"/>
  <c r="O120" i="4"/>
  <c r="N120" i="4"/>
  <c r="O119" i="4"/>
  <c r="N119" i="4"/>
  <c r="O118" i="4"/>
  <c r="N118" i="4"/>
  <c r="O117" i="4"/>
  <c r="N117" i="4"/>
  <c r="O116" i="4"/>
  <c r="N116" i="4"/>
  <c r="O115" i="4"/>
  <c r="N115" i="4"/>
  <c r="O114" i="4"/>
  <c r="N114" i="4"/>
  <c r="O113" i="4"/>
  <c r="N113" i="4"/>
  <c r="O112" i="4"/>
  <c r="N112" i="4"/>
  <c r="O111" i="4"/>
  <c r="N111" i="4"/>
  <c r="O110" i="4"/>
  <c r="N110" i="4"/>
  <c r="O109" i="4"/>
  <c r="N109" i="4"/>
  <c r="O108" i="4"/>
  <c r="N108" i="4"/>
  <c r="O107" i="4"/>
  <c r="N107" i="4"/>
  <c r="O106" i="4"/>
  <c r="N106" i="4"/>
  <c r="O105" i="4"/>
  <c r="N105" i="4"/>
  <c r="O104" i="4"/>
  <c r="N104" i="4"/>
  <c r="O103" i="4"/>
  <c r="N103" i="4"/>
  <c r="O102" i="4"/>
  <c r="N102" i="4"/>
  <c r="O101" i="4"/>
  <c r="N101" i="4"/>
  <c r="O100" i="4"/>
  <c r="N100" i="4"/>
  <c r="O99" i="4"/>
  <c r="N99" i="4"/>
  <c r="O98" i="4"/>
  <c r="N98" i="4"/>
  <c r="O97" i="4"/>
  <c r="N97" i="4"/>
  <c r="O96" i="4"/>
  <c r="N96" i="4"/>
  <c r="O95" i="4"/>
  <c r="N95" i="4"/>
  <c r="O94" i="4"/>
  <c r="N94" i="4"/>
  <c r="O93" i="4"/>
  <c r="N93" i="4"/>
  <c r="O92" i="4"/>
  <c r="N92" i="4"/>
  <c r="O91" i="4"/>
  <c r="N91" i="4"/>
  <c r="O90" i="4"/>
  <c r="N90" i="4"/>
  <c r="O89" i="4"/>
  <c r="N89" i="4"/>
  <c r="O88" i="4"/>
  <c r="N88" i="4"/>
  <c r="O87" i="4"/>
  <c r="N87" i="4"/>
  <c r="O86" i="4"/>
  <c r="N86" i="4"/>
  <c r="O85" i="4"/>
  <c r="N85" i="4"/>
  <c r="O84" i="4"/>
  <c r="N84" i="4"/>
  <c r="O83" i="4"/>
  <c r="N83" i="4"/>
  <c r="O82" i="4"/>
  <c r="N82" i="4"/>
  <c r="O81" i="4"/>
  <c r="N81" i="4"/>
  <c r="O80" i="4"/>
  <c r="N80" i="4"/>
  <c r="O79" i="4"/>
  <c r="N79" i="4"/>
  <c r="O78" i="4"/>
  <c r="N78" i="4"/>
  <c r="O77" i="4"/>
  <c r="N77" i="4"/>
  <c r="O76" i="4"/>
  <c r="N76" i="4"/>
  <c r="O75" i="4"/>
  <c r="N75" i="4"/>
  <c r="O74" i="4"/>
  <c r="N74" i="4"/>
  <c r="O73" i="4"/>
  <c r="N73" i="4"/>
  <c r="O72" i="4"/>
  <c r="N72" i="4"/>
  <c r="O71" i="4"/>
  <c r="N71" i="4"/>
  <c r="O70" i="4"/>
  <c r="N70" i="4"/>
  <c r="O69" i="4"/>
  <c r="N69" i="4"/>
  <c r="O68" i="4"/>
  <c r="N68" i="4"/>
  <c r="O67" i="4"/>
  <c r="N67" i="4"/>
  <c r="O66" i="4"/>
  <c r="N66" i="4"/>
  <c r="O65" i="4"/>
  <c r="N65" i="4"/>
  <c r="O64" i="4"/>
  <c r="N64" i="4"/>
  <c r="O63" i="4"/>
  <c r="N63" i="4"/>
  <c r="O62" i="4"/>
  <c r="N62" i="4"/>
  <c r="O61" i="4"/>
  <c r="N61" i="4"/>
  <c r="O60" i="4"/>
  <c r="N60" i="4"/>
  <c r="O59" i="4"/>
  <c r="N59" i="4"/>
  <c r="O58" i="4"/>
  <c r="N58" i="4"/>
  <c r="O57" i="4"/>
  <c r="N57" i="4"/>
  <c r="O56" i="4"/>
  <c r="N56" i="4"/>
  <c r="O55" i="4"/>
  <c r="N55" i="4"/>
  <c r="O54" i="4"/>
  <c r="N54" i="4"/>
  <c r="O53" i="4"/>
  <c r="N53" i="4"/>
  <c r="O52" i="4"/>
  <c r="N52" i="4"/>
  <c r="O51" i="4"/>
  <c r="N51" i="4"/>
  <c r="O50" i="4"/>
  <c r="N50" i="4"/>
  <c r="O49" i="4"/>
  <c r="N49" i="4"/>
  <c r="O48" i="4"/>
  <c r="N48" i="4"/>
  <c r="O47" i="4"/>
  <c r="N47" i="4"/>
  <c r="O46" i="4"/>
  <c r="N46" i="4"/>
  <c r="O45" i="4"/>
  <c r="N45" i="4"/>
  <c r="O44" i="4"/>
  <c r="N44" i="4"/>
  <c r="O43" i="4"/>
  <c r="N43" i="4"/>
  <c r="O42" i="4"/>
  <c r="N42" i="4"/>
  <c r="O41" i="4"/>
  <c r="N41" i="4"/>
  <c r="O40" i="4"/>
  <c r="N40" i="4"/>
  <c r="O39" i="4"/>
  <c r="N39" i="4"/>
  <c r="O38" i="4"/>
  <c r="N38" i="4"/>
  <c r="O37" i="4"/>
  <c r="N37" i="4"/>
  <c r="O36" i="4"/>
  <c r="N36" i="4"/>
  <c r="O35" i="4"/>
  <c r="N35" i="4"/>
  <c r="O34" i="4"/>
  <c r="N34" i="4"/>
  <c r="O33" i="4"/>
  <c r="N33" i="4"/>
  <c r="O32" i="4"/>
  <c r="N32" i="4"/>
  <c r="O31" i="4"/>
  <c r="N31" i="4"/>
  <c r="O30" i="4"/>
  <c r="N30" i="4"/>
  <c r="O29" i="4"/>
  <c r="N29" i="4"/>
  <c r="O28" i="4"/>
  <c r="N28" i="4"/>
  <c r="O27" i="4"/>
  <c r="N27" i="4"/>
  <c r="O26" i="4"/>
  <c r="N26" i="4"/>
  <c r="O25" i="4"/>
  <c r="N25" i="4"/>
  <c r="O24" i="4"/>
  <c r="N24" i="4"/>
  <c r="O23" i="4"/>
  <c r="N23" i="4"/>
  <c r="O22" i="4"/>
  <c r="N22" i="4"/>
  <c r="O21" i="4"/>
  <c r="N21" i="4"/>
  <c r="O20" i="4"/>
  <c r="N20" i="4"/>
  <c r="O19" i="4"/>
  <c r="N19" i="4"/>
  <c r="O18" i="4"/>
  <c r="N18" i="4"/>
  <c r="O17" i="4"/>
  <c r="N17" i="4"/>
  <c r="O16" i="4"/>
  <c r="N16" i="4"/>
  <c r="O15" i="4"/>
  <c r="N15" i="4"/>
  <c r="O14" i="4"/>
  <c r="N14" i="4"/>
  <c r="O13" i="4"/>
  <c r="N13" i="4"/>
  <c r="O12" i="4"/>
  <c r="N12" i="4"/>
  <c r="O11" i="4"/>
  <c r="N11" i="4"/>
  <c r="O10" i="4"/>
  <c r="N10" i="4"/>
  <c r="O9" i="4"/>
  <c r="N9" i="4"/>
  <c r="O8" i="4"/>
  <c r="N8" i="4"/>
  <c r="O7" i="4"/>
  <c r="N7" i="4"/>
  <c r="O6" i="4"/>
  <c r="N6" i="4"/>
  <c r="X9" i="5" l="1"/>
  <c r="Z9" i="5" s="1"/>
  <c r="AA9" i="5" s="1"/>
  <c r="AC43" i="5"/>
  <c r="AD43" i="5" s="1"/>
  <c r="AC9" i="5"/>
  <c r="AD9" i="5" s="1"/>
  <c r="V135" i="5"/>
  <c r="AC119" i="5"/>
  <c r="AD119" i="5" s="1"/>
  <c r="V43" i="5"/>
  <c r="AC27" i="5"/>
  <c r="AD27" i="5" s="1"/>
  <c r="AC59" i="5"/>
  <c r="AD59" i="5" s="1"/>
  <c r="X27" i="5"/>
  <c r="Z27" i="5" s="1"/>
  <c r="AA27" i="5" s="1"/>
  <c r="AC135" i="5"/>
  <c r="AD135" i="5" s="1"/>
  <c r="AC75" i="5"/>
  <c r="AD75" i="5" s="1"/>
  <c r="AC72" i="5"/>
  <c r="AD72" i="5" s="1"/>
  <c r="V49" i="5"/>
  <c r="X49" i="5" s="1"/>
  <c r="Z49" i="5" s="1"/>
  <c r="AA49" i="5" s="1"/>
  <c r="AC8" i="5"/>
  <c r="AD8" i="5" s="1"/>
  <c r="V88" i="5"/>
  <c r="X88" i="5" s="1"/>
  <c r="Z88" i="5" s="1"/>
  <c r="AA88" i="5" s="1"/>
  <c r="V19" i="5"/>
  <c r="X66" i="5"/>
  <c r="Z66" i="5" s="1"/>
  <c r="AA66" i="5" s="1"/>
  <c r="V79" i="5"/>
  <c r="X79" i="5" s="1"/>
  <c r="Z79" i="5" s="1"/>
  <c r="AA79" i="5" s="1"/>
  <c r="AC13" i="5"/>
  <c r="AD13" i="5" s="1"/>
  <c r="AC40" i="5"/>
  <c r="AD40" i="5" s="1"/>
  <c r="AC82" i="5"/>
  <c r="AD82" i="5" s="1"/>
  <c r="V14" i="5"/>
  <c r="X104" i="5"/>
  <c r="Z104" i="5" s="1"/>
  <c r="AA104" i="5" s="1"/>
  <c r="X34" i="5"/>
  <c r="Z34" i="5" s="1"/>
  <c r="AA34" i="5" s="1"/>
  <c r="X31" i="5"/>
  <c r="Z31" i="5" s="1"/>
  <c r="AA31" i="5" s="1"/>
  <c r="V123" i="5"/>
  <c r="X123" i="5" s="1"/>
  <c r="Z123" i="5" s="1"/>
  <c r="AA123" i="5" s="1"/>
  <c r="V104" i="5"/>
  <c r="V65" i="5"/>
  <c r="V33" i="5"/>
  <c r="X33" i="5" s="1"/>
  <c r="Z33" i="5" s="1"/>
  <c r="AA33" i="5" s="1"/>
  <c r="AC47" i="5"/>
  <c r="AD47" i="5" s="1"/>
  <c r="AC56" i="5"/>
  <c r="AD56" i="5" s="1"/>
  <c r="AC24" i="5"/>
  <c r="AD24" i="5" s="1"/>
  <c r="AC63" i="5"/>
  <c r="AD63" i="5" s="1"/>
  <c r="V31" i="5"/>
  <c r="X72" i="5"/>
  <c r="Z72" i="5" s="1"/>
  <c r="AA72" i="5" s="1"/>
  <c r="X47" i="5"/>
  <c r="Z47" i="5" s="1"/>
  <c r="AA47" i="5" s="1"/>
  <c r="X19" i="5"/>
  <c r="Z19" i="5" s="1"/>
  <c r="AA19" i="5" s="1"/>
  <c r="V24" i="5"/>
  <c r="X40" i="5"/>
  <c r="Z40" i="5" s="1"/>
  <c r="AA40" i="5" s="1"/>
  <c r="X65" i="5"/>
  <c r="Z65" i="5" s="1"/>
  <c r="AA65" i="5" s="1"/>
  <c r="AC111" i="5"/>
  <c r="AD111" i="5" s="1"/>
  <c r="X111" i="5"/>
  <c r="Z111" i="5" s="1"/>
  <c r="AA111" i="5" s="1"/>
  <c r="AC127" i="5"/>
  <c r="AD127" i="5" s="1"/>
  <c r="V35" i="5"/>
  <c r="AC32" i="5"/>
  <c r="AD32" i="5" s="1"/>
  <c r="V48" i="5"/>
  <c r="X70" i="5"/>
  <c r="Z70" i="5" s="1"/>
  <c r="AA70" i="5" s="1"/>
  <c r="X38" i="5"/>
  <c r="Z38" i="5" s="1"/>
  <c r="AA38" i="5" s="1"/>
  <c r="X35" i="5"/>
  <c r="Z35" i="5" s="1"/>
  <c r="AA35" i="5" s="1"/>
  <c r="AC76" i="5"/>
  <c r="AD76" i="5" s="1"/>
  <c r="AC12" i="5"/>
  <c r="AD12" i="5" s="1"/>
  <c r="V51" i="5"/>
  <c r="V17" i="5"/>
  <c r="X17" i="5" s="1"/>
  <c r="Z17" i="5" s="1"/>
  <c r="AA17" i="5" s="1"/>
  <c r="V127" i="5"/>
  <c r="X67" i="5"/>
  <c r="Z67" i="5" s="1"/>
  <c r="AA67" i="5" s="1"/>
  <c r="AC67" i="5"/>
  <c r="AD67" i="5" s="1"/>
  <c r="AC44" i="5"/>
  <c r="AD44" i="5" s="1"/>
  <c r="X51" i="5"/>
  <c r="Z51" i="5" s="1"/>
  <c r="AA51" i="5" s="1"/>
  <c r="X48" i="5"/>
  <c r="Z48" i="5" s="1"/>
  <c r="AA48" i="5" s="1"/>
  <c r="AC55" i="5"/>
  <c r="AD55" i="5" s="1"/>
  <c r="V64" i="5"/>
  <c r="V96" i="5"/>
  <c r="AC16" i="5"/>
  <c r="AD16" i="5" s="1"/>
  <c r="AC53" i="5"/>
  <c r="AD53" i="5" s="1"/>
  <c r="X96" i="5"/>
  <c r="Z96" i="5" s="1"/>
  <c r="AA96" i="5" s="1"/>
  <c r="X32" i="5"/>
  <c r="Z32" i="5" s="1"/>
  <c r="AA32" i="5" s="1"/>
  <c r="AC115" i="5"/>
  <c r="AD115" i="5" s="1"/>
  <c r="X39" i="5"/>
  <c r="Z39" i="5" s="1"/>
  <c r="AA39" i="5" s="1"/>
  <c r="AC73" i="5"/>
  <c r="AD73" i="5" s="1"/>
  <c r="AC57" i="5"/>
  <c r="AD57" i="5" s="1"/>
  <c r="V55" i="5"/>
  <c r="X55" i="5" s="1"/>
  <c r="Z55" i="5" s="1"/>
  <c r="AA55" i="5" s="1"/>
  <c r="V16" i="5"/>
  <c r="AC71" i="5"/>
  <c r="AD71" i="5" s="1"/>
  <c r="AC39" i="5"/>
  <c r="AD39" i="5" s="1"/>
  <c r="AC23" i="5"/>
  <c r="AD23" i="5" s="1"/>
  <c r="X73" i="5"/>
  <c r="Z73" i="5" s="1"/>
  <c r="AA73" i="5" s="1"/>
  <c r="X25" i="5"/>
  <c r="Z25" i="5" s="1"/>
  <c r="AA25" i="5" s="1"/>
  <c r="AC41" i="5"/>
  <c r="AD41" i="5" s="1"/>
  <c r="AC25" i="5"/>
  <c r="AD25" i="5" s="1"/>
  <c r="AC11" i="5"/>
  <c r="AD11" i="5" s="1"/>
  <c r="AC80" i="5"/>
  <c r="AD80" i="5" s="1"/>
  <c r="X64" i="5"/>
  <c r="Z64" i="5" s="1"/>
  <c r="AA64" i="5" s="1"/>
  <c r="V66" i="5"/>
  <c r="AC22" i="5"/>
  <c r="AD22" i="5" s="1"/>
  <c r="AC54" i="5"/>
  <c r="AD54" i="5" s="1"/>
  <c r="V18" i="5"/>
  <c r="X44" i="5"/>
  <c r="Z44" i="5" s="1"/>
  <c r="AA44" i="5" s="1"/>
  <c r="X28" i="5"/>
  <c r="Z28" i="5" s="1"/>
  <c r="AA28" i="5" s="1"/>
  <c r="X92" i="5"/>
  <c r="Z92" i="5" s="1"/>
  <c r="AA92" i="5" s="1"/>
  <c r="AC70" i="5"/>
  <c r="AD70" i="5" s="1"/>
  <c r="V53" i="5"/>
  <c r="V21" i="5"/>
  <c r="X21" i="5" s="1"/>
  <c r="Z21" i="5" s="1"/>
  <c r="AA21" i="5" s="1"/>
  <c r="V22" i="5"/>
  <c r="X22" i="5" s="1"/>
  <c r="Z22" i="5" s="1"/>
  <c r="AA22" i="5" s="1"/>
  <c r="V76" i="5"/>
  <c r="X76" i="5" s="1"/>
  <c r="Z76" i="5" s="1"/>
  <c r="AA76" i="5" s="1"/>
  <c r="X131" i="5"/>
  <c r="Z131" i="5" s="1"/>
  <c r="AA131" i="5" s="1"/>
  <c r="AC131" i="5"/>
  <c r="AD131" i="5" s="1"/>
  <c r="AC92" i="5"/>
  <c r="AD92" i="5" s="1"/>
  <c r="AC69" i="5"/>
  <c r="AD69" i="5" s="1"/>
  <c r="AC37" i="5"/>
  <c r="AD37" i="5" s="1"/>
  <c r="AC7" i="5"/>
  <c r="AD7" i="5" s="1"/>
  <c r="AC38" i="5"/>
  <c r="AD38" i="5" s="1"/>
  <c r="AC60" i="5"/>
  <c r="AD60" i="5" s="1"/>
  <c r="AC28" i="5"/>
  <c r="AD28" i="5" s="1"/>
  <c r="X14" i="5"/>
  <c r="Z14" i="5" s="1"/>
  <c r="AA14" i="5" s="1"/>
  <c r="V74" i="5"/>
  <c r="X74" i="5" s="1"/>
  <c r="Z74" i="5" s="1"/>
  <c r="AA74" i="5" s="1"/>
  <c r="X68" i="5"/>
  <c r="Z68" i="5" s="1"/>
  <c r="AA68" i="5" s="1"/>
  <c r="V30" i="5"/>
  <c r="X30" i="5" s="1"/>
  <c r="Z30" i="5" s="1"/>
  <c r="AA30" i="5" s="1"/>
  <c r="V36" i="5"/>
  <c r="X36" i="5" s="1"/>
  <c r="Z36" i="5" s="1"/>
  <c r="AA36" i="5" s="1"/>
  <c r="V52" i="5"/>
  <c r="X52" i="5" s="1"/>
  <c r="Z52" i="5" s="1"/>
  <c r="AA52" i="5" s="1"/>
  <c r="X15" i="5"/>
  <c r="Z15" i="5" s="1"/>
  <c r="AA15" i="5" s="1"/>
  <c r="V68" i="5"/>
  <c r="V62" i="5"/>
  <c r="X62" i="5" s="1"/>
  <c r="Z62" i="5" s="1"/>
  <c r="AA62" i="5" s="1"/>
  <c r="V10" i="5"/>
  <c r="X10" i="5" s="1"/>
  <c r="Z10" i="5" s="1"/>
  <c r="AA10" i="5" s="1"/>
  <c r="V20" i="5"/>
  <c r="X20" i="5"/>
  <c r="Z20" i="5" s="1"/>
  <c r="AA20" i="5" s="1"/>
  <c r="X100" i="5"/>
  <c r="Z100" i="5" s="1"/>
  <c r="AA100" i="5" s="1"/>
  <c r="X61" i="5"/>
  <c r="Z61" i="5" s="1"/>
  <c r="AA61" i="5" s="1"/>
  <c r="AC78" i="5"/>
  <c r="AD78" i="5" s="1"/>
  <c r="AC77" i="5"/>
  <c r="AD77" i="5" s="1"/>
  <c r="AC61" i="5"/>
  <c r="AD61" i="5" s="1"/>
  <c r="AC45" i="5"/>
  <c r="AD45" i="5" s="1"/>
  <c r="AC29" i="5"/>
  <c r="AD29" i="5" s="1"/>
  <c r="AC15" i="5"/>
  <c r="AD15" i="5" s="1"/>
  <c r="AC46" i="5"/>
  <c r="AD46" i="5" s="1"/>
  <c r="X46" i="5"/>
  <c r="Z46" i="5" s="1"/>
  <c r="AA46" i="5" s="1"/>
  <c r="X18" i="5"/>
  <c r="Z18" i="5" s="1"/>
  <c r="AA18" i="5" s="1"/>
  <c r="AC100" i="5"/>
  <c r="AD100" i="5" s="1"/>
  <c r="AC84" i="5"/>
  <c r="AD84" i="5" s="1"/>
  <c r="V45" i="5"/>
  <c r="X45" i="5" s="1"/>
  <c r="Z45" i="5" s="1"/>
  <c r="AA45" i="5" s="1"/>
  <c r="V58" i="5"/>
  <c r="X58" i="5" s="1"/>
  <c r="Z58" i="5" s="1"/>
  <c r="AA58" i="5" s="1"/>
  <c r="AC42" i="5"/>
  <c r="AD42" i="5" s="1"/>
  <c r="AC26" i="5"/>
  <c r="AD26" i="5" s="1"/>
  <c r="AC50" i="5"/>
  <c r="AD50" i="5" s="1"/>
  <c r="AC34" i="5"/>
  <c r="AD34" i="5" s="1"/>
  <c r="V6" i="5"/>
  <c r="X6" i="5" s="1"/>
  <c r="Z6" i="5" s="1"/>
  <c r="AA6" i="5" s="1"/>
  <c r="V122" i="5"/>
  <c r="X122" i="5" s="1"/>
  <c r="Z122" i="5" s="1"/>
  <c r="AA122" i="5" s="1"/>
  <c r="AC122" i="5"/>
  <c r="AD122" i="5" s="1"/>
  <c r="V107" i="5"/>
  <c r="AC107" i="5"/>
  <c r="AD107" i="5" s="1"/>
  <c r="X107" i="5"/>
  <c r="Z107" i="5" s="1"/>
  <c r="AA107" i="5" s="1"/>
  <c r="V95" i="5"/>
  <c r="X95" i="5" s="1"/>
  <c r="Z95" i="5" s="1"/>
  <c r="AA95" i="5" s="1"/>
  <c r="AC95" i="5"/>
  <c r="AD95" i="5" s="1"/>
  <c r="V83" i="5"/>
  <c r="X83" i="5" s="1"/>
  <c r="Z83" i="5" s="1"/>
  <c r="AA83" i="5" s="1"/>
  <c r="AC83" i="5"/>
  <c r="AD83" i="5" s="1"/>
  <c r="V137" i="5"/>
  <c r="X137" i="5" s="1"/>
  <c r="Z137" i="5" s="1"/>
  <c r="AA137" i="5" s="1"/>
  <c r="AC137" i="5"/>
  <c r="AD137" i="5" s="1"/>
  <c r="V121" i="5"/>
  <c r="AC121" i="5"/>
  <c r="AD121" i="5" s="1"/>
  <c r="V106" i="5"/>
  <c r="X106" i="5" s="1"/>
  <c r="Z106" i="5" s="1"/>
  <c r="AA106" i="5" s="1"/>
  <c r="AC106" i="5"/>
  <c r="AD106" i="5" s="1"/>
  <c r="V94" i="5"/>
  <c r="X94" i="5" s="1"/>
  <c r="Z94" i="5" s="1"/>
  <c r="AA94" i="5" s="1"/>
  <c r="AC94" i="5"/>
  <c r="AD94" i="5" s="1"/>
  <c r="V128" i="5"/>
  <c r="AC128" i="5"/>
  <c r="AD128" i="5" s="1"/>
  <c r="V120" i="5"/>
  <c r="AC120" i="5"/>
  <c r="AD120" i="5" s="1"/>
  <c r="V105" i="5"/>
  <c r="X105" i="5" s="1"/>
  <c r="Z105" i="5" s="1"/>
  <c r="AA105" i="5" s="1"/>
  <c r="AC105" i="5"/>
  <c r="AD105" i="5" s="1"/>
  <c r="V93" i="5"/>
  <c r="X93" i="5" s="1"/>
  <c r="Z93" i="5" s="1"/>
  <c r="AA93" i="5" s="1"/>
  <c r="AC93" i="5"/>
  <c r="AD93" i="5" s="1"/>
  <c r="V134" i="5"/>
  <c r="X134" i="5" s="1"/>
  <c r="Z134" i="5" s="1"/>
  <c r="AA134" i="5" s="1"/>
  <c r="AC134" i="5"/>
  <c r="AD134" i="5" s="1"/>
  <c r="V118" i="5"/>
  <c r="AC118" i="5"/>
  <c r="AD118" i="5" s="1"/>
  <c r="V103" i="5"/>
  <c r="X103" i="5" s="1"/>
  <c r="Z103" i="5" s="1"/>
  <c r="AA103" i="5" s="1"/>
  <c r="AC103" i="5"/>
  <c r="AD103" i="5" s="1"/>
  <c r="V91" i="5"/>
  <c r="X91" i="5" s="1"/>
  <c r="Z91" i="5" s="1"/>
  <c r="AA91" i="5" s="1"/>
  <c r="AC91" i="5"/>
  <c r="AD91" i="5" s="1"/>
  <c r="V133" i="5"/>
  <c r="X133" i="5" s="1"/>
  <c r="Z133" i="5" s="1"/>
  <c r="AA133" i="5" s="1"/>
  <c r="AC133" i="5"/>
  <c r="AD133" i="5" s="1"/>
  <c r="V117" i="5"/>
  <c r="AC117" i="5"/>
  <c r="AD117" i="5" s="1"/>
  <c r="V102" i="5"/>
  <c r="AC102" i="5"/>
  <c r="AD102" i="5" s="1"/>
  <c r="V90" i="5"/>
  <c r="X90" i="5" s="1"/>
  <c r="Z90" i="5" s="1"/>
  <c r="AA90" i="5" s="1"/>
  <c r="AC90" i="5"/>
  <c r="AD90" i="5" s="1"/>
  <c r="X128" i="5"/>
  <c r="Z128" i="5" s="1"/>
  <c r="AA128" i="5" s="1"/>
  <c r="V116" i="5"/>
  <c r="X116" i="5" s="1"/>
  <c r="Z116" i="5" s="1"/>
  <c r="AA116" i="5" s="1"/>
  <c r="AC116" i="5"/>
  <c r="AD116" i="5" s="1"/>
  <c r="V101" i="5"/>
  <c r="X101" i="5" s="1"/>
  <c r="Z101" i="5" s="1"/>
  <c r="AA101" i="5" s="1"/>
  <c r="AC101" i="5"/>
  <c r="AD101" i="5" s="1"/>
  <c r="V89" i="5"/>
  <c r="AC89" i="5"/>
  <c r="AD89" i="5" s="1"/>
  <c r="V81" i="5"/>
  <c r="X81" i="5" s="1"/>
  <c r="Z81" i="5" s="1"/>
  <c r="AA81" i="5" s="1"/>
  <c r="AC81" i="5"/>
  <c r="AD81" i="5" s="1"/>
  <c r="V130" i="5"/>
  <c r="AC130" i="5"/>
  <c r="AD130" i="5" s="1"/>
  <c r="V114" i="5"/>
  <c r="AC114" i="5"/>
  <c r="AD114" i="5" s="1"/>
  <c r="V99" i="5"/>
  <c r="AC99" i="5"/>
  <c r="AD99" i="5" s="1"/>
  <c r="V87" i="5"/>
  <c r="X87" i="5" s="1"/>
  <c r="Z87" i="5" s="1"/>
  <c r="AA87" i="5" s="1"/>
  <c r="AC87" i="5"/>
  <c r="AD87" i="5" s="1"/>
  <c r="V129" i="5"/>
  <c r="X129" i="5" s="1"/>
  <c r="Z129" i="5" s="1"/>
  <c r="AA129" i="5" s="1"/>
  <c r="AC129" i="5"/>
  <c r="AD129" i="5" s="1"/>
  <c r="V113" i="5"/>
  <c r="X113" i="5" s="1"/>
  <c r="Z113" i="5" s="1"/>
  <c r="AA113" i="5" s="1"/>
  <c r="AC113" i="5"/>
  <c r="AD113" i="5" s="1"/>
  <c r="V86" i="5"/>
  <c r="AC86" i="5"/>
  <c r="AD86" i="5" s="1"/>
  <c r="V136" i="5"/>
  <c r="X136" i="5" s="1"/>
  <c r="Z136" i="5" s="1"/>
  <c r="AA136" i="5" s="1"/>
  <c r="AC136" i="5"/>
  <c r="AD136" i="5" s="1"/>
  <c r="V124" i="5"/>
  <c r="AC124" i="5"/>
  <c r="AD124" i="5" s="1"/>
  <c r="V112" i="5"/>
  <c r="AC112" i="5"/>
  <c r="AD112" i="5" s="1"/>
  <c r="V97" i="5"/>
  <c r="AC97" i="5"/>
  <c r="AD97" i="5" s="1"/>
  <c r="V126" i="5"/>
  <c r="AC126" i="5"/>
  <c r="AD126" i="5" s="1"/>
  <c r="V110" i="5"/>
  <c r="AC110" i="5"/>
  <c r="AD110" i="5" s="1"/>
  <c r="X99" i="5"/>
  <c r="Z99" i="5" s="1"/>
  <c r="AA99" i="5" s="1"/>
  <c r="V125" i="5"/>
  <c r="AC125" i="5"/>
  <c r="AD125" i="5" s="1"/>
  <c r="V109" i="5"/>
  <c r="X109" i="5" s="1"/>
  <c r="Z109" i="5" s="1"/>
  <c r="AA109" i="5" s="1"/>
  <c r="AC109" i="5"/>
  <c r="AD109" i="5" s="1"/>
  <c r="V98" i="5"/>
  <c r="AC98" i="5"/>
  <c r="AD98" i="5" s="1"/>
  <c r="X86" i="5"/>
  <c r="Z86" i="5" s="1"/>
  <c r="AA86" i="5" s="1"/>
  <c r="V132" i="5"/>
  <c r="X132" i="5" s="1"/>
  <c r="Z132" i="5" s="1"/>
  <c r="AA132" i="5" s="1"/>
  <c r="AC132" i="5"/>
  <c r="AD132" i="5" s="1"/>
  <c r="X124" i="5"/>
  <c r="Z124" i="5" s="1"/>
  <c r="AA124" i="5" s="1"/>
  <c r="V108" i="5"/>
  <c r="AC108" i="5"/>
  <c r="AD108" i="5" s="1"/>
  <c r="X97" i="5"/>
  <c r="Z97" i="5" s="1"/>
  <c r="AA97" i="5" s="1"/>
  <c r="V85" i="5"/>
  <c r="X85" i="5" s="1"/>
  <c r="Z85" i="5" s="1"/>
  <c r="AA85" i="5" s="1"/>
  <c r="AC85" i="5"/>
  <c r="AD85" i="5" s="1"/>
  <c r="BD9" i="4"/>
  <c r="BD6" i="4"/>
  <c r="BD18" i="4"/>
  <c r="BD13" i="4"/>
  <c r="BD15" i="4"/>
  <c r="BD17" i="4"/>
  <c r="BD10" i="4"/>
  <c r="BD12" i="4"/>
  <c r="BD16" i="4"/>
  <c r="BD14" i="4"/>
  <c r="BD7" i="4"/>
  <c r="BD19" i="4"/>
  <c r="BD8" i="4"/>
  <c r="BD11" i="4"/>
  <c r="V12" i="4"/>
  <c r="X12" i="4" s="1"/>
  <c r="Z12" i="4" s="1"/>
  <c r="AA12" i="4" s="1"/>
  <c r="V19" i="4"/>
  <c r="V27" i="4"/>
  <c r="V28" i="4"/>
  <c r="V36" i="4"/>
  <c r="X36" i="4" s="1"/>
  <c r="Z36" i="4" s="1"/>
  <c r="AA36" i="4" s="1"/>
  <c r="V11" i="4"/>
  <c r="X11" i="4" s="1"/>
  <c r="Z11" i="4" s="1"/>
  <c r="AA11" i="4" s="1"/>
  <c r="V20" i="4"/>
  <c r="V35" i="4"/>
  <c r="V14" i="4"/>
  <c r="V22" i="4"/>
  <c r="V30" i="4"/>
  <c r="X30" i="4" s="1"/>
  <c r="Z30" i="4" s="1"/>
  <c r="AA30" i="4" s="1"/>
  <c r="V38" i="4"/>
  <c r="V42" i="4"/>
  <c r="V46" i="4"/>
  <c r="V50" i="4"/>
  <c r="V54" i="4"/>
  <c r="X54" i="4" s="1"/>
  <c r="Z54" i="4" s="1"/>
  <c r="AA54" i="4" s="1"/>
  <c r="V58" i="4"/>
  <c r="V62" i="4"/>
  <c r="V66" i="4"/>
  <c r="V70" i="4"/>
  <c r="V74" i="4"/>
  <c r="X74" i="4" s="1"/>
  <c r="Z74" i="4" s="1"/>
  <c r="AA74" i="4" s="1"/>
  <c r="V9" i="4"/>
  <c r="V17" i="4"/>
  <c r="X17" i="4" s="1"/>
  <c r="Z17" i="4" s="1"/>
  <c r="AA17" i="4" s="1"/>
  <c r="V26" i="4"/>
  <c r="X26" i="4" s="1"/>
  <c r="Z26" i="4" s="1"/>
  <c r="AA26" i="4" s="1"/>
  <c r="V33" i="4"/>
  <c r="X33" i="4" s="1"/>
  <c r="Z33" i="4" s="1"/>
  <c r="AA33" i="4" s="1"/>
  <c r="V39" i="4"/>
  <c r="V43" i="4"/>
  <c r="V47" i="4"/>
  <c r="V52" i="4"/>
  <c r="X52" i="4" s="1"/>
  <c r="Z52" i="4" s="1"/>
  <c r="AA52" i="4" s="1"/>
  <c r="V56" i="4"/>
  <c r="X56" i="4" s="1"/>
  <c r="Z56" i="4" s="1"/>
  <c r="AA56" i="4" s="1"/>
  <c r="V59" i="4"/>
  <c r="X59" i="4" s="1"/>
  <c r="Z59" i="4" s="1"/>
  <c r="AA59" i="4" s="1"/>
  <c r="V63" i="4"/>
  <c r="V67" i="4"/>
  <c r="V72" i="4"/>
  <c r="V75" i="4"/>
  <c r="V80" i="4"/>
  <c r="X80" i="4" s="1"/>
  <c r="Z80" i="4" s="1"/>
  <c r="AA80" i="4" s="1"/>
  <c r="V83" i="4"/>
  <c r="X83" i="4" s="1"/>
  <c r="Z83" i="4" s="1"/>
  <c r="AA83" i="4" s="1"/>
  <c r="V87" i="4"/>
  <c r="V92" i="4"/>
  <c r="V95" i="4"/>
  <c r="X95" i="4" s="1"/>
  <c r="Z95" i="4" s="1"/>
  <c r="AA95" i="4" s="1"/>
  <c r="V100" i="4"/>
  <c r="V103" i="4"/>
  <c r="V107" i="4"/>
  <c r="V112" i="4"/>
  <c r="V116" i="4"/>
  <c r="V120" i="4"/>
  <c r="V123" i="4"/>
  <c r="X123" i="4" s="1"/>
  <c r="Z123" i="4" s="1"/>
  <c r="AA123" i="4" s="1"/>
  <c r="V127" i="4"/>
  <c r="V131" i="4"/>
  <c r="V132" i="4"/>
  <c r="X132" i="4" s="1"/>
  <c r="Z132" i="4" s="1"/>
  <c r="AA132" i="4" s="1"/>
  <c r="V136" i="4"/>
  <c r="X136" i="4" s="1"/>
  <c r="Z136" i="4" s="1"/>
  <c r="AA136" i="4" s="1"/>
  <c r="V6" i="4"/>
  <c r="X6" i="4" s="1"/>
  <c r="Z6" i="4" s="1"/>
  <c r="AA6" i="4" s="1"/>
  <c r="V7" i="4"/>
  <c r="X7" i="4" s="1"/>
  <c r="Z7" i="4" s="1"/>
  <c r="AA7" i="4" s="1"/>
  <c r="V8" i="4"/>
  <c r="X8" i="4" s="1"/>
  <c r="Z8" i="4" s="1"/>
  <c r="AA8" i="4" s="1"/>
  <c r="V15" i="4"/>
  <c r="V16" i="4"/>
  <c r="V23" i="4"/>
  <c r="V24" i="4"/>
  <c r="V31" i="4"/>
  <c r="V32" i="4"/>
  <c r="V10" i="4"/>
  <c r="X10" i="4" s="1"/>
  <c r="Z10" i="4" s="1"/>
  <c r="AA10" i="4" s="1"/>
  <c r="V18" i="4"/>
  <c r="V25" i="4"/>
  <c r="V34" i="4"/>
  <c r="V40" i="4"/>
  <c r="V44" i="4"/>
  <c r="V48" i="4"/>
  <c r="V51" i="4"/>
  <c r="V55" i="4"/>
  <c r="V60" i="4"/>
  <c r="V64" i="4"/>
  <c r="V68" i="4"/>
  <c r="V71" i="4"/>
  <c r="X71" i="4" s="1"/>
  <c r="Z71" i="4" s="1"/>
  <c r="AA71" i="4" s="1"/>
  <c r="V76" i="4"/>
  <c r="V79" i="4"/>
  <c r="X79" i="4" s="1"/>
  <c r="Z79" i="4" s="1"/>
  <c r="AA79" i="4" s="1"/>
  <c r="V84" i="4"/>
  <c r="X84" i="4" s="1"/>
  <c r="Z84" i="4" s="1"/>
  <c r="AA84" i="4" s="1"/>
  <c r="V88" i="4"/>
  <c r="V91" i="4"/>
  <c r="V96" i="4"/>
  <c r="V99" i="4"/>
  <c r="V104" i="4"/>
  <c r="V108" i="4"/>
  <c r="V111" i="4"/>
  <c r="V115" i="4"/>
  <c r="V119" i="4"/>
  <c r="X119" i="4" s="1"/>
  <c r="Z119" i="4" s="1"/>
  <c r="AA119" i="4" s="1"/>
  <c r="V124" i="4"/>
  <c r="V128" i="4"/>
  <c r="V135" i="4"/>
  <c r="V13" i="4"/>
  <c r="X13" i="4" s="1"/>
  <c r="Z13" i="4" s="1"/>
  <c r="AA13" i="4" s="1"/>
  <c r="V21" i="4"/>
  <c r="X21" i="4" s="1"/>
  <c r="Z21" i="4" s="1"/>
  <c r="AA21" i="4" s="1"/>
  <c r="V29" i="4"/>
  <c r="V37" i="4"/>
  <c r="X37" i="4" s="1"/>
  <c r="Z37" i="4" s="1"/>
  <c r="AA37" i="4" s="1"/>
  <c r="V41" i="4"/>
  <c r="X41" i="4" s="1"/>
  <c r="Z41" i="4" s="1"/>
  <c r="AA41" i="4" s="1"/>
  <c r="V45" i="4"/>
  <c r="V49" i="4"/>
  <c r="V53" i="4"/>
  <c r="V57" i="4"/>
  <c r="X57" i="4" s="1"/>
  <c r="Z57" i="4" s="1"/>
  <c r="AA57" i="4" s="1"/>
  <c r="V61" i="4"/>
  <c r="V65" i="4"/>
  <c r="V69" i="4"/>
  <c r="X69" i="4" s="1"/>
  <c r="Z69" i="4" s="1"/>
  <c r="AA69" i="4" s="1"/>
  <c r="V73" i="4"/>
  <c r="V77" i="4"/>
  <c r="X77" i="4" s="1"/>
  <c r="Z77" i="4" s="1"/>
  <c r="AA77" i="4" s="1"/>
  <c r="V78" i="4"/>
  <c r="X78" i="4" s="1"/>
  <c r="Z78" i="4" s="1"/>
  <c r="AA78" i="4" s="1"/>
  <c r="V81" i="4"/>
  <c r="X81" i="4" s="1"/>
  <c r="Z81" i="4" s="1"/>
  <c r="AA81" i="4" s="1"/>
  <c r="V82" i="4"/>
  <c r="X82" i="4" s="1"/>
  <c r="Z82" i="4" s="1"/>
  <c r="AA82" i="4" s="1"/>
  <c r="V85" i="4"/>
  <c r="V86" i="4"/>
  <c r="V89" i="4"/>
  <c r="V90" i="4"/>
  <c r="V93" i="4"/>
  <c r="X93" i="4" s="1"/>
  <c r="Z93" i="4" s="1"/>
  <c r="AA93" i="4" s="1"/>
  <c r="V94" i="4"/>
  <c r="X94" i="4" s="1"/>
  <c r="Z94" i="4" s="1"/>
  <c r="AA94" i="4" s="1"/>
  <c r="V97" i="4"/>
  <c r="V98" i="4"/>
  <c r="V101" i="4"/>
  <c r="X101" i="4" s="1"/>
  <c r="Z101" i="4" s="1"/>
  <c r="AA101" i="4" s="1"/>
  <c r="V102" i="4"/>
  <c r="V105" i="4"/>
  <c r="X105" i="4" s="1"/>
  <c r="Z105" i="4" s="1"/>
  <c r="AA105" i="4" s="1"/>
  <c r="V106" i="4"/>
  <c r="X106" i="4" s="1"/>
  <c r="Z106" i="4" s="1"/>
  <c r="AA106" i="4" s="1"/>
  <c r="V109" i="4"/>
  <c r="X109" i="4" s="1"/>
  <c r="Z109" i="4" s="1"/>
  <c r="AA109" i="4" s="1"/>
  <c r="V110" i="4"/>
  <c r="V113" i="4"/>
  <c r="X113" i="4" s="1"/>
  <c r="Z113" i="4" s="1"/>
  <c r="AA113" i="4" s="1"/>
  <c r="V114" i="4"/>
  <c r="V117" i="4"/>
  <c r="V118" i="4"/>
  <c r="V121" i="4"/>
  <c r="V122" i="4"/>
  <c r="X122" i="4" s="1"/>
  <c r="Z122" i="4" s="1"/>
  <c r="AA122" i="4" s="1"/>
  <c r="V125" i="4"/>
  <c r="V126" i="4"/>
  <c r="V129" i="4"/>
  <c r="V130" i="4"/>
  <c r="V133" i="4"/>
  <c r="X133" i="4" s="1"/>
  <c r="Z133" i="4" s="1"/>
  <c r="AA133" i="4" s="1"/>
  <c r="V134" i="4"/>
  <c r="X134" i="4" s="1"/>
  <c r="Z134" i="4" s="1"/>
  <c r="AA134" i="4" s="1"/>
  <c r="V137" i="4"/>
  <c r="X137" i="4" s="1"/>
  <c r="Z137" i="4" s="1"/>
  <c r="AA137" i="4" s="1"/>
  <c r="U41" i="4"/>
  <c r="AC41" i="4" s="1"/>
  <c r="AD41" i="4" s="1"/>
  <c r="U69" i="4"/>
  <c r="AC69" i="4" s="1"/>
  <c r="AD69" i="4" s="1"/>
  <c r="U86" i="4"/>
  <c r="U89" i="4"/>
  <c r="U93" i="4"/>
  <c r="AC93" i="4" s="1"/>
  <c r="AD93" i="4" s="1"/>
  <c r="U101" i="4"/>
  <c r="AC101" i="4" s="1"/>
  <c r="AD101" i="4" s="1"/>
  <c r="U109" i="4"/>
  <c r="AC109" i="4" s="1"/>
  <c r="AD109" i="4" s="1"/>
  <c r="U113" i="4"/>
  <c r="AC113" i="4" s="1"/>
  <c r="AD113" i="4" s="1"/>
  <c r="U117" i="4"/>
  <c r="U121" i="4"/>
  <c r="U125" i="4"/>
  <c r="U119" i="4"/>
  <c r="AC119" i="4" s="1"/>
  <c r="AD119" i="4" s="1"/>
  <c r="U23" i="4"/>
  <c r="AC23" i="4" s="1"/>
  <c r="AD23" i="4" s="1"/>
  <c r="U11" i="4"/>
  <c r="AC11" i="4" s="1"/>
  <c r="AD11" i="4" s="1"/>
  <c r="U19" i="4"/>
  <c r="U27" i="4"/>
  <c r="U35" i="4"/>
  <c r="U12" i="4"/>
  <c r="AC12" i="4" s="1"/>
  <c r="AD12" i="4" s="1"/>
  <c r="U28" i="4"/>
  <c r="U36" i="4"/>
  <c r="AC36" i="4" s="1"/>
  <c r="AD36" i="4" s="1"/>
  <c r="X62" i="4"/>
  <c r="Z62" i="4" s="1"/>
  <c r="AA62" i="4" s="1"/>
  <c r="U20" i="4"/>
  <c r="U9" i="4"/>
  <c r="U25" i="4"/>
  <c r="U39" i="4"/>
  <c r="U48" i="4"/>
  <c r="U60" i="4"/>
  <c r="AC60" i="4" s="1"/>
  <c r="AD60" i="4" s="1"/>
  <c r="U6" i="4"/>
  <c r="AC6" i="4" s="1"/>
  <c r="AD6" i="4" s="1"/>
  <c r="U7" i="4"/>
  <c r="AC7" i="4" s="1"/>
  <c r="AD7" i="4" s="1"/>
  <c r="U16" i="4"/>
  <c r="U32" i="4"/>
  <c r="U17" i="4"/>
  <c r="AC17" i="4" s="1"/>
  <c r="AD17" i="4" s="1"/>
  <c r="U33" i="4"/>
  <c r="AC33" i="4" s="1"/>
  <c r="AD33" i="4" s="1"/>
  <c r="U40" i="4"/>
  <c r="U43" i="4"/>
  <c r="U44" i="4"/>
  <c r="U47" i="4"/>
  <c r="U51" i="4"/>
  <c r="U52" i="4"/>
  <c r="AC52" i="4" s="1"/>
  <c r="AD52" i="4" s="1"/>
  <c r="U55" i="4"/>
  <c r="U56" i="4"/>
  <c r="AC56" i="4" s="1"/>
  <c r="AD56" i="4" s="1"/>
  <c r="U59" i="4"/>
  <c r="AC59" i="4" s="1"/>
  <c r="AD59" i="4" s="1"/>
  <c r="U63" i="4"/>
  <c r="AC63" i="4" s="1"/>
  <c r="AD63" i="4" s="1"/>
  <c r="U64" i="4"/>
  <c r="U67" i="4"/>
  <c r="U68" i="4"/>
  <c r="U71" i="4"/>
  <c r="AC71" i="4" s="1"/>
  <c r="AD71" i="4" s="1"/>
  <c r="U72" i="4"/>
  <c r="U75" i="4"/>
  <c r="AC75" i="4" s="1"/>
  <c r="AD75" i="4" s="1"/>
  <c r="U76" i="4"/>
  <c r="U80" i="4"/>
  <c r="AC80" i="4" s="1"/>
  <c r="AD80" i="4" s="1"/>
  <c r="U83" i="4"/>
  <c r="AC83" i="4" s="1"/>
  <c r="AD83" i="4" s="1"/>
  <c r="U84" i="4"/>
  <c r="AC84" i="4" s="1"/>
  <c r="AD84" i="4" s="1"/>
  <c r="U87" i="4"/>
  <c r="U88" i="4"/>
  <c r="AC88" i="4" s="1"/>
  <c r="AD88" i="4" s="1"/>
  <c r="U92" i="4"/>
  <c r="U95" i="4"/>
  <c r="AC95" i="4" s="1"/>
  <c r="AD95" i="4" s="1"/>
  <c r="U96" i="4"/>
  <c r="U100" i="4"/>
  <c r="U103" i="4"/>
  <c r="AC103" i="4" s="1"/>
  <c r="AD103" i="4" s="1"/>
  <c r="U108" i="4"/>
  <c r="U111" i="4"/>
  <c r="U112" i="4"/>
  <c r="U116" i="4"/>
  <c r="U120" i="4"/>
  <c r="U124" i="4"/>
  <c r="U127" i="4"/>
  <c r="U131" i="4"/>
  <c r="U135" i="4"/>
  <c r="U8" i="4"/>
  <c r="AC8" i="4" s="1"/>
  <c r="AD8" i="4" s="1"/>
  <c r="U15" i="4"/>
  <c r="U24" i="4"/>
  <c r="U31" i="4"/>
  <c r="U104" i="4"/>
  <c r="U128" i="4"/>
  <c r="U132" i="4"/>
  <c r="AC132" i="4" s="1"/>
  <c r="AD132" i="4" s="1"/>
  <c r="U136" i="4"/>
  <c r="AC136" i="4" s="1"/>
  <c r="AD136" i="4" s="1"/>
  <c r="U91" i="4"/>
  <c r="AC91" i="4" s="1"/>
  <c r="AD91" i="4" s="1"/>
  <c r="U99" i="4"/>
  <c r="U107" i="4"/>
  <c r="U115" i="4"/>
  <c r="AC115" i="4" s="1"/>
  <c r="AD115" i="4" s="1"/>
  <c r="U123" i="4"/>
  <c r="AC123" i="4" s="1"/>
  <c r="AD123" i="4" s="1"/>
  <c r="U13" i="4"/>
  <c r="AC13" i="4" s="1"/>
  <c r="AD13" i="4" s="1"/>
  <c r="U21" i="4"/>
  <c r="AC21" i="4" s="1"/>
  <c r="AD21" i="4" s="1"/>
  <c r="U29" i="4"/>
  <c r="AC29" i="4" s="1"/>
  <c r="AD29" i="4" s="1"/>
  <c r="U37" i="4"/>
  <c r="AC37" i="4" s="1"/>
  <c r="AD37" i="4" s="1"/>
  <c r="U45" i="4"/>
  <c r="U49" i="4"/>
  <c r="U53" i="4"/>
  <c r="U57" i="4"/>
  <c r="AC57" i="4" s="1"/>
  <c r="AD57" i="4" s="1"/>
  <c r="U61" i="4"/>
  <c r="U65" i="4"/>
  <c r="U66" i="4"/>
  <c r="U73" i="4"/>
  <c r="U77" i="4"/>
  <c r="AC77" i="4" s="1"/>
  <c r="AD77" i="4" s="1"/>
  <c r="U78" i="4"/>
  <c r="AC78" i="4" s="1"/>
  <c r="AD78" i="4" s="1"/>
  <c r="U81" i="4"/>
  <c r="AC81" i="4" s="1"/>
  <c r="AD81" i="4" s="1"/>
  <c r="U85" i="4"/>
  <c r="U94" i="4"/>
  <c r="AC94" i="4" s="1"/>
  <c r="AD94" i="4" s="1"/>
  <c r="U97" i="4"/>
  <c r="U105" i="4"/>
  <c r="AC105" i="4" s="1"/>
  <c r="AD105" i="4" s="1"/>
  <c r="U106" i="4"/>
  <c r="AC106" i="4" s="1"/>
  <c r="AD106" i="4" s="1"/>
  <c r="U114" i="4"/>
  <c r="U118" i="4"/>
  <c r="U122" i="4"/>
  <c r="AC122" i="4" s="1"/>
  <c r="AD122" i="4" s="1"/>
  <c r="U129" i="4"/>
  <c r="AC129" i="4" s="1"/>
  <c r="AD129" i="4" s="1"/>
  <c r="U130" i="4"/>
  <c r="U133" i="4"/>
  <c r="AC133" i="4" s="1"/>
  <c r="AD133" i="4" s="1"/>
  <c r="U134" i="4"/>
  <c r="AC134" i="4" s="1"/>
  <c r="AD134" i="4" s="1"/>
  <c r="U137" i="4"/>
  <c r="AC137" i="4" s="1"/>
  <c r="AD137" i="4" s="1"/>
  <c r="U79" i="4"/>
  <c r="AC79" i="4" s="1"/>
  <c r="AD79" i="4" s="1"/>
  <c r="U10" i="4"/>
  <c r="AC10" i="4" s="1"/>
  <c r="AD10" i="4" s="1"/>
  <c r="U14" i="4"/>
  <c r="U18" i="4"/>
  <c r="U22" i="4"/>
  <c r="U26" i="4"/>
  <c r="AC26" i="4" s="1"/>
  <c r="AD26" i="4" s="1"/>
  <c r="U30" i="4"/>
  <c r="AC30" i="4" s="1"/>
  <c r="AD30" i="4" s="1"/>
  <c r="U34" i="4"/>
  <c r="U38" i="4"/>
  <c r="U42" i="4"/>
  <c r="AC42" i="4" s="1"/>
  <c r="AD42" i="4" s="1"/>
  <c r="U46" i="4"/>
  <c r="U50" i="4"/>
  <c r="AC50" i="4" s="1"/>
  <c r="AD50" i="4" s="1"/>
  <c r="U54" i="4"/>
  <c r="AC54" i="4" s="1"/>
  <c r="AD54" i="4" s="1"/>
  <c r="U58" i="4"/>
  <c r="AC58" i="4" s="1"/>
  <c r="AD58" i="4" s="1"/>
  <c r="U62" i="4"/>
  <c r="AC62" i="4" s="1"/>
  <c r="AD62" i="4" s="1"/>
  <c r="U70" i="4"/>
  <c r="U74" i="4"/>
  <c r="AC74" i="4" s="1"/>
  <c r="AD74" i="4" s="1"/>
  <c r="U82" i="4"/>
  <c r="AC82" i="4" s="1"/>
  <c r="AD82" i="4" s="1"/>
  <c r="U90" i="4"/>
  <c r="AC90" i="4" s="1"/>
  <c r="AD90" i="4" s="1"/>
  <c r="U98" i="4"/>
  <c r="U102" i="4"/>
  <c r="U110" i="4"/>
  <c r="U126" i="4"/>
  <c r="X23" i="4" l="1"/>
  <c r="Z23" i="4" s="1"/>
  <c r="AA23" i="4" s="1"/>
  <c r="X129" i="4"/>
  <c r="Z129" i="4" s="1"/>
  <c r="AA129" i="4" s="1"/>
  <c r="X63" i="4"/>
  <c r="Z63" i="4" s="1"/>
  <c r="AA63" i="4" s="1"/>
  <c r="X58" i="4"/>
  <c r="Z58" i="4" s="1"/>
  <c r="AA58" i="4" s="1"/>
  <c r="X91" i="4"/>
  <c r="Z91" i="4" s="1"/>
  <c r="AA91" i="4" s="1"/>
  <c r="X60" i="4"/>
  <c r="Z60" i="4" s="1"/>
  <c r="AA60" i="4" s="1"/>
  <c r="X90" i="4"/>
  <c r="Z90" i="4" s="1"/>
  <c r="AA90" i="4" s="1"/>
  <c r="X88" i="4"/>
  <c r="Z88" i="4" s="1"/>
  <c r="AA88" i="4" s="1"/>
  <c r="X42" i="4"/>
  <c r="Z42" i="4" s="1"/>
  <c r="AA42" i="4" s="1"/>
  <c r="X50" i="4"/>
  <c r="Z50" i="4" s="1"/>
  <c r="AA50" i="4" s="1"/>
  <c r="X115" i="4"/>
  <c r="Z115" i="4" s="1"/>
  <c r="AA115" i="4" s="1"/>
  <c r="X29" i="4"/>
  <c r="Z29" i="4" s="1"/>
  <c r="AA29" i="4" s="1"/>
  <c r="X75" i="4"/>
  <c r="Z75" i="4" s="1"/>
  <c r="AA75" i="4" s="1"/>
  <c r="X103" i="4"/>
  <c r="Z103" i="4" s="1"/>
  <c r="AA103" i="4" s="1"/>
  <c r="AJ18" i="5" a="1"/>
  <c r="AJ18" i="5" s="1"/>
  <c r="X49" i="4"/>
  <c r="Z49" i="4" s="1"/>
  <c r="AA49" i="4" s="1"/>
  <c r="AC49" i="4"/>
  <c r="AD49" i="4" s="1"/>
  <c r="X107" i="4"/>
  <c r="Z107" i="4" s="1"/>
  <c r="AA107" i="4" s="1"/>
  <c r="AC107" i="4"/>
  <c r="AD107" i="4" s="1"/>
  <c r="X24" i="4"/>
  <c r="Z24" i="4" s="1"/>
  <c r="AA24" i="4" s="1"/>
  <c r="AC24" i="4"/>
  <c r="AD24" i="4" s="1"/>
  <c r="X64" i="4"/>
  <c r="Z64" i="4" s="1"/>
  <c r="AA64" i="4" s="1"/>
  <c r="AC64" i="4"/>
  <c r="AD64" i="4" s="1"/>
  <c r="X44" i="4"/>
  <c r="Z44" i="4" s="1"/>
  <c r="AA44" i="4" s="1"/>
  <c r="AC44" i="4"/>
  <c r="AD44" i="4" s="1"/>
  <c r="X102" i="4"/>
  <c r="Z102" i="4" s="1"/>
  <c r="AA102" i="4" s="1"/>
  <c r="AC102" i="4"/>
  <c r="AD102" i="4" s="1"/>
  <c r="X22" i="4"/>
  <c r="Z22" i="4" s="1"/>
  <c r="AA22" i="4" s="1"/>
  <c r="AC22" i="4"/>
  <c r="AD22" i="4" s="1"/>
  <c r="X130" i="4"/>
  <c r="Z130" i="4" s="1"/>
  <c r="AA130" i="4" s="1"/>
  <c r="AC130" i="4"/>
  <c r="AD130" i="4" s="1"/>
  <c r="X114" i="4"/>
  <c r="Z114" i="4" s="1"/>
  <c r="AA114" i="4" s="1"/>
  <c r="AC114" i="4"/>
  <c r="AD114" i="4" s="1"/>
  <c r="X61" i="4"/>
  <c r="Z61" i="4" s="1"/>
  <c r="AA61" i="4" s="1"/>
  <c r="AC61" i="4"/>
  <c r="AD61" i="4" s="1"/>
  <c r="X45" i="4"/>
  <c r="Z45" i="4" s="1"/>
  <c r="AA45" i="4" s="1"/>
  <c r="AC45" i="4"/>
  <c r="AD45" i="4" s="1"/>
  <c r="X99" i="4"/>
  <c r="Z99" i="4" s="1"/>
  <c r="AA99" i="4" s="1"/>
  <c r="AC99" i="4"/>
  <c r="AD99" i="4" s="1"/>
  <c r="X128" i="4"/>
  <c r="Z128" i="4" s="1"/>
  <c r="AA128" i="4" s="1"/>
  <c r="AC128" i="4"/>
  <c r="AD128" i="4" s="1"/>
  <c r="X15" i="4"/>
  <c r="Z15" i="4" s="1"/>
  <c r="AA15" i="4" s="1"/>
  <c r="AC15" i="4"/>
  <c r="AD15" i="4" s="1"/>
  <c r="X127" i="4"/>
  <c r="Z127" i="4" s="1"/>
  <c r="AA127" i="4" s="1"/>
  <c r="AC127" i="4"/>
  <c r="AD127" i="4" s="1"/>
  <c r="X112" i="4"/>
  <c r="Z112" i="4" s="1"/>
  <c r="AA112" i="4" s="1"/>
  <c r="AC112" i="4"/>
  <c r="AD112" i="4" s="1"/>
  <c r="X100" i="4"/>
  <c r="Z100" i="4" s="1"/>
  <c r="AA100" i="4" s="1"/>
  <c r="AC100" i="4"/>
  <c r="AD100" i="4" s="1"/>
  <c r="X43" i="4"/>
  <c r="Z43" i="4" s="1"/>
  <c r="AA43" i="4" s="1"/>
  <c r="AC43" i="4"/>
  <c r="AD43" i="4" s="1"/>
  <c r="X32" i="4"/>
  <c r="Z32" i="4" s="1"/>
  <c r="AA32" i="4" s="1"/>
  <c r="AC32" i="4"/>
  <c r="AD32" i="4" s="1"/>
  <c r="X9" i="4"/>
  <c r="Z9" i="4" s="1"/>
  <c r="AA9" i="4" s="1"/>
  <c r="AC9" i="4"/>
  <c r="AD9" i="4" s="1"/>
  <c r="X27" i="4"/>
  <c r="Z27" i="4" s="1"/>
  <c r="AA27" i="4" s="1"/>
  <c r="AC27" i="4"/>
  <c r="AD27" i="4" s="1"/>
  <c r="X89" i="4"/>
  <c r="Z89" i="4" s="1"/>
  <c r="AA89" i="4" s="1"/>
  <c r="AC89" i="4"/>
  <c r="AD89" i="4" s="1"/>
  <c r="X118" i="4"/>
  <c r="Z118" i="4" s="1"/>
  <c r="AA118" i="4" s="1"/>
  <c r="AC118" i="4"/>
  <c r="AD118" i="4" s="1"/>
  <c r="X65" i="4"/>
  <c r="Z65" i="4" s="1"/>
  <c r="AA65" i="4" s="1"/>
  <c r="AC65" i="4"/>
  <c r="AD65" i="4" s="1"/>
  <c r="X35" i="4"/>
  <c r="Z35" i="4" s="1"/>
  <c r="AA35" i="4" s="1"/>
  <c r="AC35" i="4"/>
  <c r="AD35" i="4" s="1"/>
  <c r="X117" i="4"/>
  <c r="Z117" i="4" s="1"/>
  <c r="AA117" i="4" s="1"/>
  <c r="AC117" i="4"/>
  <c r="AD117" i="4" s="1"/>
  <c r="X38" i="4"/>
  <c r="Z38" i="4" s="1"/>
  <c r="AA38" i="4" s="1"/>
  <c r="AC38" i="4"/>
  <c r="AD38" i="4" s="1"/>
  <c r="X98" i="4"/>
  <c r="Z98" i="4" s="1"/>
  <c r="AA98" i="4" s="1"/>
  <c r="AC98" i="4"/>
  <c r="AD98" i="4" s="1"/>
  <c r="X70" i="4"/>
  <c r="Z70" i="4" s="1"/>
  <c r="AA70" i="4" s="1"/>
  <c r="AC70" i="4"/>
  <c r="AD70" i="4" s="1"/>
  <c r="X34" i="4"/>
  <c r="Z34" i="4" s="1"/>
  <c r="AA34" i="4" s="1"/>
  <c r="AC34" i="4"/>
  <c r="AD34" i="4" s="1"/>
  <c r="X18" i="4"/>
  <c r="Z18" i="4" s="1"/>
  <c r="AA18" i="4" s="1"/>
  <c r="AC18" i="4"/>
  <c r="AD18" i="4" s="1"/>
  <c r="X85" i="4"/>
  <c r="Z85" i="4" s="1"/>
  <c r="AA85" i="4" s="1"/>
  <c r="AC85" i="4"/>
  <c r="AD85" i="4" s="1"/>
  <c r="X73" i="4"/>
  <c r="Z73" i="4" s="1"/>
  <c r="AA73" i="4" s="1"/>
  <c r="AC73" i="4"/>
  <c r="AD73" i="4" s="1"/>
  <c r="X104" i="4"/>
  <c r="Z104" i="4" s="1"/>
  <c r="AA104" i="4" s="1"/>
  <c r="AC104" i="4"/>
  <c r="AD104" i="4" s="1"/>
  <c r="X124" i="4"/>
  <c r="Z124" i="4" s="1"/>
  <c r="AA124" i="4" s="1"/>
  <c r="AC124" i="4"/>
  <c r="AD124" i="4" s="1"/>
  <c r="X111" i="4"/>
  <c r="Z111" i="4" s="1"/>
  <c r="AA111" i="4" s="1"/>
  <c r="AC111" i="4"/>
  <c r="AD111" i="4" s="1"/>
  <c r="X96" i="4"/>
  <c r="Z96" i="4" s="1"/>
  <c r="AA96" i="4" s="1"/>
  <c r="AC96" i="4"/>
  <c r="AD96" i="4" s="1"/>
  <c r="X87" i="4"/>
  <c r="Z87" i="4" s="1"/>
  <c r="AA87" i="4" s="1"/>
  <c r="AC87" i="4"/>
  <c r="AD87" i="4" s="1"/>
  <c r="X76" i="4"/>
  <c r="Z76" i="4" s="1"/>
  <c r="AA76" i="4" s="1"/>
  <c r="AC76" i="4"/>
  <c r="AD76" i="4" s="1"/>
  <c r="X68" i="4"/>
  <c r="Z68" i="4" s="1"/>
  <c r="AA68" i="4" s="1"/>
  <c r="AC68" i="4"/>
  <c r="AD68" i="4" s="1"/>
  <c r="X51" i="4"/>
  <c r="Z51" i="4" s="1"/>
  <c r="AA51" i="4" s="1"/>
  <c r="AC51" i="4"/>
  <c r="AD51" i="4" s="1"/>
  <c r="X40" i="4"/>
  <c r="Z40" i="4" s="1"/>
  <c r="AA40" i="4" s="1"/>
  <c r="AC40" i="4"/>
  <c r="AD40" i="4" s="1"/>
  <c r="X16" i="4"/>
  <c r="Z16" i="4" s="1"/>
  <c r="AA16" i="4" s="1"/>
  <c r="AC16" i="4"/>
  <c r="AD16" i="4" s="1"/>
  <c r="X48" i="4"/>
  <c r="Z48" i="4" s="1"/>
  <c r="AA48" i="4" s="1"/>
  <c r="AC48" i="4"/>
  <c r="AD48" i="4" s="1"/>
  <c r="X20" i="4"/>
  <c r="Z20" i="4" s="1"/>
  <c r="AA20" i="4" s="1"/>
  <c r="AC20" i="4"/>
  <c r="AD20" i="4" s="1"/>
  <c r="X28" i="4"/>
  <c r="Z28" i="4" s="1"/>
  <c r="AA28" i="4" s="1"/>
  <c r="AC28" i="4"/>
  <c r="AD28" i="4" s="1"/>
  <c r="X19" i="4"/>
  <c r="Z19" i="4" s="1"/>
  <c r="AA19" i="4" s="1"/>
  <c r="AC19" i="4"/>
  <c r="AD19" i="4" s="1"/>
  <c r="X125" i="4"/>
  <c r="Z125" i="4" s="1"/>
  <c r="AA125" i="4" s="1"/>
  <c r="AC125" i="4"/>
  <c r="AD125" i="4" s="1"/>
  <c r="X86" i="4"/>
  <c r="Z86" i="4" s="1"/>
  <c r="AA86" i="4" s="1"/>
  <c r="AC86" i="4"/>
  <c r="AD86" i="4" s="1"/>
  <c r="X110" i="4"/>
  <c r="Z110" i="4" s="1"/>
  <c r="AA110" i="4" s="1"/>
  <c r="AC110" i="4"/>
  <c r="AD110" i="4" s="1"/>
  <c r="X97" i="4"/>
  <c r="Z97" i="4" s="1"/>
  <c r="AA97" i="4" s="1"/>
  <c r="AC97" i="4"/>
  <c r="AD97" i="4" s="1"/>
  <c r="X131" i="4"/>
  <c r="Z131" i="4" s="1"/>
  <c r="AA131" i="4" s="1"/>
  <c r="AC131" i="4"/>
  <c r="AD131" i="4" s="1"/>
  <c r="X116" i="4"/>
  <c r="Z116" i="4" s="1"/>
  <c r="AA116" i="4" s="1"/>
  <c r="AC116" i="4"/>
  <c r="AD116" i="4" s="1"/>
  <c r="X92" i="4"/>
  <c r="Z92" i="4" s="1"/>
  <c r="AA92" i="4" s="1"/>
  <c r="AC92" i="4"/>
  <c r="AD92" i="4" s="1"/>
  <c r="X72" i="4"/>
  <c r="Z72" i="4" s="1"/>
  <c r="AA72" i="4" s="1"/>
  <c r="AC72" i="4"/>
  <c r="AD72" i="4" s="1"/>
  <c r="X55" i="4"/>
  <c r="Z55" i="4" s="1"/>
  <c r="AA55" i="4" s="1"/>
  <c r="AC55" i="4"/>
  <c r="AD55" i="4" s="1"/>
  <c r="X25" i="4"/>
  <c r="Z25" i="4" s="1"/>
  <c r="AA25" i="4" s="1"/>
  <c r="AC25" i="4"/>
  <c r="AD25" i="4" s="1"/>
  <c r="X126" i="4"/>
  <c r="Z126" i="4" s="1"/>
  <c r="AA126" i="4" s="1"/>
  <c r="AC126" i="4"/>
  <c r="AD126" i="4" s="1"/>
  <c r="X46" i="4"/>
  <c r="Z46" i="4" s="1"/>
  <c r="AA46" i="4" s="1"/>
  <c r="AC46" i="4"/>
  <c r="AD46" i="4" s="1"/>
  <c r="X14" i="4"/>
  <c r="Z14" i="4" s="1"/>
  <c r="AA14" i="4" s="1"/>
  <c r="AC14" i="4"/>
  <c r="AD14" i="4" s="1"/>
  <c r="X66" i="4"/>
  <c r="Z66" i="4" s="1"/>
  <c r="AA66" i="4" s="1"/>
  <c r="AC66" i="4"/>
  <c r="AD66" i="4" s="1"/>
  <c r="X53" i="4"/>
  <c r="Z53" i="4" s="1"/>
  <c r="AA53" i="4" s="1"/>
  <c r="AC53" i="4"/>
  <c r="AD53" i="4" s="1"/>
  <c r="X31" i="4"/>
  <c r="Z31" i="4" s="1"/>
  <c r="AA31" i="4" s="1"/>
  <c r="AC31" i="4"/>
  <c r="AD31" i="4" s="1"/>
  <c r="X135" i="4"/>
  <c r="Z135" i="4" s="1"/>
  <c r="AA135" i="4" s="1"/>
  <c r="AC135" i="4"/>
  <c r="AD135" i="4" s="1"/>
  <c r="X120" i="4"/>
  <c r="Z120" i="4" s="1"/>
  <c r="AA120" i="4" s="1"/>
  <c r="AC120" i="4"/>
  <c r="AD120" i="4" s="1"/>
  <c r="X108" i="4"/>
  <c r="Z108" i="4" s="1"/>
  <c r="AA108" i="4" s="1"/>
  <c r="AC108" i="4"/>
  <c r="AD108" i="4" s="1"/>
  <c r="X67" i="4"/>
  <c r="Z67" i="4" s="1"/>
  <c r="AA67" i="4" s="1"/>
  <c r="AC67" i="4"/>
  <c r="AD67" i="4" s="1"/>
  <c r="X47" i="4"/>
  <c r="Z47" i="4" s="1"/>
  <c r="AA47" i="4" s="1"/>
  <c r="AC47" i="4"/>
  <c r="AD47" i="4" s="1"/>
  <c r="X39" i="4"/>
  <c r="Z39" i="4" s="1"/>
  <c r="AA39" i="4" s="1"/>
  <c r="AC39" i="4"/>
  <c r="AD39" i="4" s="1"/>
  <c r="X121" i="4"/>
  <c r="Z121" i="4" s="1"/>
  <c r="AA121" i="4" s="1"/>
  <c r="AC121" i="4"/>
  <c r="AD121" i="4" s="1"/>
  <c r="AJ9" i="5" a="1"/>
  <c r="AJ11" i="5" s="1"/>
  <c r="AA2" i="5"/>
  <c r="AG149" i="5" l="1"/>
  <c r="AG151" i="5"/>
  <c r="AG148" i="5"/>
  <c r="AG146" i="5"/>
  <c r="AG140" i="5"/>
  <c r="AG139" i="5"/>
  <c r="AG144" i="5"/>
  <c r="AG138" i="5"/>
  <c r="AG141" i="5"/>
  <c r="AG147" i="5"/>
  <c r="AG150" i="5"/>
  <c r="AG145" i="5"/>
  <c r="AG142" i="5"/>
  <c r="AG143" i="5"/>
  <c r="AK20" i="5"/>
  <c r="AK19" i="5"/>
  <c r="AJ21" i="5"/>
  <c r="AJ22" i="5"/>
  <c r="AK18" i="5"/>
  <c r="AJ20" i="5"/>
  <c r="AK21" i="5"/>
  <c r="AJ19" i="5"/>
  <c r="AK22" i="5"/>
  <c r="BW14" i="5"/>
  <c r="BW10" i="5"/>
  <c r="BW18" i="5"/>
  <c r="BW17" i="5"/>
  <c r="BW13" i="5"/>
  <c r="BW11" i="5"/>
  <c r="BW19" i="5"/>
  <c r="BW15" i="5"/>
  <c r="BW12" i="5"/>
  <c r="BW16" i="5"/>
  <c r="BW7" i="5"/>
  <c r="BW8" i="5"/>
  <c r="BW9" i="5"/>
  <c r="AJ18" i="4" a="1"/>
  <c r="AJ19" i="4" s="1"/>
  <c r="AA2" i="4"/>
  <c r="AJ9" i="4" a="1"/>
  <c r="AJ13" i="4" s="1"/>
  <c r="AK11" i="5"/>
  <c r="AK10" i="5"/>
  <c r="AJ13" i="5"/>
  <c r="AK13" i="5"/>
  <c r="AK12" i="5"/>
  <c r="AJ10" i="5"/>
  <c r="AJ9" i="5"/>
  <c r="AK9" i="5"/>
  <c r="AJ12" i="5"/>
  <c r="AG137" i="5"/>
  <c r="AG135" i="5"/>
  <c r="AG133" i="5"/>
  <c r="AG131" i="5"/>
  <c r="AG129" i="5"/>
  <c r="AG127" i="5"/>
  <c r="AG125" i="5"/>
  <c r="AG123" i="5"/>
  <c r="AG121" i="5"/>
  <c r="AG119" i="5"/>
  <c r="AG117" i="5"/>
  <c r="AG115" i="5"/>
  <c r="AG113" i="5"/>
  <c r="AG111" i="5"/>
  <c r="AG109" i="5"/>
  <c r="AG107" i="5"/>
  <c r="AG105" i="5"/>
  <c r="AG136" i="5"/>
  <c r="AG134" i="5"/>
  <c r="AG132" i="5"/>
  <c r="AG130" i="5"/>
  <c r="AG128" i="5"/>
  <c r="AG126" i="5"/>
  <c r="AG124" i="5"/>
  <c r="AG122" i="5"/>
  <c r="AG120" i="5"/>
  <c r="AG118" i="5"/>
  <c r="AG116" i="5"/>
  <c r="AG114" i="5"/>
  <c r="AG112" i="5"/>
  <c r="AG110" i="5"/>
  <c r="AG108" i="5"/>
  <c r="AG106" i="5"/>
  <c r="AG102" i="5"/>
  <c r="AG100" i="5"/>
  <c r="AG98" i="5"/>
  <c r="AG96" i="5"/>
  <c r="AG94" i="5"/>
  <c r="AG92" i="5"/>
  <c r="AG90" i="5"/>
  <c r="AG88" i="5"/>
  <c r="AG86" i="5"/>
  <c r="AG84" i="5"/>
  <c r="AG82" i="5"/>
  <c r="AG80" i="5"/>
  <c r="AG78" i="5"/>
  <c r="AG103" i="5"/>
  <c r="AG101" i="5"/>
  <c r="AG99" i="5"/>
  <c r="AG97" i="5"/>
  <c r="AG95" i="5"/>
  <c r="AG93" i="5"/>
  <c r="AG91" i="5"/>
  <c r="AG89" i="5"/>
  <c r="AG87" i="5"/>
  <c r="AG85" i="5"/>
  <c r="AG83" i="5"/>
  <c r="AG81" i="5"/>
  <c r="AG79" i="5"/>
  <c r="AG77" i="5"/>
  <c r="AG75" i="5"/>
  <c r="AG104" i="5"/>
  <c r="AG72" i="5"/>
  <c r="AG70" i="5"/>
  <c r="AG68" i="5"/>
  <c r="AG66" i="5"/>
  <c r="AG64" i="5"/>
  <c r="AG62" i="5"/>
  <c r="AG60" i="5"/>
  <c r="AG58" i="5"/>
  <c r="AG56" i="5"/>
  <c r="AG54" i="5"/>
  <c r="AG52" i="5"/>
  <c r="AG50" i="5"/>
  <c r="AG48" i="5"/>
  <c r="AG46" i="5"/>
  <c r="AG44" i="5"/>
  <c r="AG42" i="5"/>
  <c r="AG40" i="5"/>
  <c r="AG38" i="5"/>
  <c r="AG74" i="5"/>
  <c r="AG73" i="5"/>
  <c r="AG71" i="5"/>
  <c r="AG69" i="5"/>
  <c r="AG67" i="5"/>
  <c r="AG65" i="5"/>
  <c r="AG63" i="5"/>
  <c r="AG61" i="5"/>
  <c r="AG59" i="5"/>
  <c r="AG57" i="5"/>
  <c r="AG55" i="5"/>
  <c r="AG53" i="5"/>
  <c r="AG51" i="5"/>
  <c r="AG49" i="5"/>
  <c r="AG47" i="5"/>
  <c r="AG45" i="5"/>
  <c r="AG43" i="5"/>
  <c r="AG41" i="5"/>
  <c r="AG39" i="5"/>
  <c r="AG37" i="5"/>
  <c r="AG76" i="5"/>
  <c r="AG36" i="5"/>
  <c r="AG34" i="5"/>
  <c r="AG32" i="5"/>
  <c r="AG30" i="5"/>
  <c r="AG28" i="5"/>
  <c r="AG26" i="5"/>
  <c r="AG24" i="5"/>
  <c r="AG22" i="5"/>
  <c r="AG20" i="5"/>
  <c r="AG18" i="5"/>
  <c r="AG14" i="5"/>
  <c r="AG10" i="5"/>
  <c r="AG15" i="5"/>
  <c r="AG11" i="5"/>
  <c r="AG35" i="5"/>
  <c r="AG33" i="5"/>
  <c r="AG31" i="5"/>
  <c r="AG29" i="5"/>
  <c r="AG27" i="5"/>
  <c r="AG25" i="5"/>
  <c r="AG23" i="5"/>
  <c r="AG21" i="5"/>
  <c r="AG16" i="5"/>
  <c r="AG12" i="5"/>
  <c r="AG19" i="5"/>
  <c r="AG17" i="5"/>
  <c r="AG7" i="5"/>
  <c r="AG8" i="5"/>
  <c r="AG13" i="5"/>
  <c r="AG9" i="5"/>
  <c r="AG6" i="5"/>
  <c r="BF8" i="5"/>
  <c r="BF9" i="5"/>
  <c r="BF18" i="5"/>
  <c r="BW6" i="5"/>
  <c r="BF6" i="5"/>
  <c r="BF14" i="5"/>
  <c r="BF13" i="5"/>
  <c r="BF15" i="5"/>
  <c r="BF19" i="5"/>
  <c r="BF7" i="5"/>
  <c r="BF11" i="5"/>
  <c r="BF10" i="5"/>
  <c r="BF16" i="5"/>
  <c r="BF17" i="5"/>
  <c r="BF12" i="5"/>
  <c r="AF147" i="5" l="1"/>
  <c r="AF138" i="5"/>
  <c r="AF139" i="5"/>
  <c r="AF145" i="5"/>
  <c r="AF146" i="5"/>
  <c r="AF151" i="5"/>
  <c r="AF143" i="5"/>
  <c r="AF150" i="5"/>
  <c r="AF141" i="5"/>
  <c r="AF148" i="5"/>
  <c r="AF149" i="5"/>
  <c r="AF140" i="5"/>
  <c r="AF142" i="5"/>
  <c r="AF144" i="5"/>
  <c r="BV9" i="5"/>
  <c r="BV17" i="5"/>
  <c r="BV13" i="5"/>
  <c r="BV16" i="5"/>
  <c r="BV15" i="5"/>
  <c r="BV7" i="5"/>
  <c r="BV19" i="5"/>
  <c r="BV12" i="5"/>
  <c r="BV11" i="5"/>
  <c r="BV14" i="5"/>
  <c r="BV10" i="5"/>
  <c r="BV18" i="5"/>
  <c r="BV8" i="5"/>
  <c r="AJ22" i="4"/>
  <c r="AK18" i="4"/>
  <c r="AK19" i="4"/>
  <c r="AK20" i="4"/>
  <c r="AK22" i="4"/>
  <c r="AJ21" i="4"/>
  <c r="AJ18" i="4"/>
  <c r="AK21" i="4"/>
  <c r="AJ20" i="4"/>
  <c r="AJ11" i="4"/>
  <c r="AJ10" i="4"/>
  <c r="AK9" i="4"/>
  <c r="AK10" i="4"/>
  <c r="AK13" i="4"/>
  <c r="AJ12" i="4"/>
  <c r="AK12" i="4"/>
  <c r="AJ9" i="4"/>
  <c r="AK11" i="4"/>
  <c r="AF88" i="5"/>
  <c r="AF57" i="5"/>
  <c r="AF128" i="5"/>
  <c r="AF23" i="5"/>
  <c r="AF60" i="5"/>
  <c r="AF127" i="5"/>
  <c r="AF95" i="5"/>
  <c r="AF46" i="5"/>
  <c r="AF44" i="5"/>
  <c r="AF133" i="5"/>
  <c r="BV6" i="5"/>
  <c r="AF31" i="5"/>
  <c r="BE16" i="5"/>
  <c r="AF17" i="5"/>
  <c r="AF65" i="5"/>
  <c r="AF68" i="5"/>
  <c r="AF103" i="5"/>
  <c r="AF96" i="5"/>
  <c r="AF136" i="5"/>
  <c r="AF135" i="5"/>
  <c r="BE9" i="5"/>
  <c r="AF73" i="5"/>
  <c r="AF118" i="5"/>
  <c r="AF108" i="5"/>
  <c r="AF8" i="5"/>
  <c r="AF22" i="5"/>
  <c r="AF41" i="5"/>
  <c r="AF79" i="5"/>
  <c r="AF111" i="5"/>
  <c r="BE10" i="5"/>
  <c r="BE17" i="5"/>
  <c r="AF30" i="5"/>
  <c r="AF49" i="5"/>
  <c r="AF52" i="5"/>
  <c r="AF87" i="5"/>
  <c r="AF80" i="5"/>
  <c r="AF114" i="5"/>
  <c r="AF119" i="5"/>
  <c r="BE7" i="5"/>
  <c r="BE6" i="5"/>
  <c r="BE14" i="5"/>
  <c r="AF25" i="5"/>
  <c r="AF33" i="5"/>
  <c r="AF11" i="5"/>
  <c r="BE19" i="5"/>
  <c r="AF10" i="5"/>
  <c r="AF18" i="5"/>
  <c r="AF24" i="5"/>
  <c r="AF32" i="5"/>
  <c r="BE11" i="5"/>
  <c r="AF19" i="5"/>
  <c r="AF43" i="5"/>
  <c r="AF51" i="5"/>
  <c r="AF59" i="5"/>
  <c r="AF67" i="5"/>
  <c r="AF75" i="5"/>
  <c r="AF54" i="5"/>
  <c r="AF62" i="5"/>
  <c r="AF70" i="5"/>
  <c r="AF81" i="5"/>
  <c r="AF89" i="5"/>
  <c r="AF97" i="5"/>
  <c r="AF112" i="5"/>
  <c r="AF74" i="5"/>
  <c r="AF82" i="5"/>
  <c r="AF90" i="5"/>
  <c r="AF98" i="5"/>
  <c r="AF116" i="5"/>
  <c r="AF122" i="5"/>
  <c r="AF130" i="5"/>
  <c r="AF105" i="5"/>
  <c r="AF113" i="5"/>
  <c r="AF121" i="5"/>
  <c r="AF129" i="5"/>
  <c r="AF137" i="5"/>
  <c r="AF7" i="5"/>
  <c r="AF27" i="5"/>
  <c r="AF35" i="5"/>
  <c r="BE13" i="5"/>
  <c r="BE12" i="5"/>
  <c r="BE18" i="5"/>
  <c r="AF26" i="5"/>
  <c r="AF34" i="5"/>
  <c r="AF13" i="5"/>
  <c r="AF42" i="5"/>
  <c r="AF45" i="5"/>
  <c r="AF53" i="5"/>
  <c r="AF61" i="5"/>
  <c r="AF69" i="5"/>
  <c r="AF48" i="5"/>
  <c r="AF56" i="5"/>
  <c r="AF64" i="5"/>
  <c r="AF72" i="5"/>
  <c r="AF83" i="5"/>
  <c r="AF91" i="5"/>
  <c r="AF99" i="5"/>
  <c r="AF120" i="5"/>
  <c r="AF76" i="5"/>
  <c r="AF84" i="5"/>
  <c r="AF92" i="5"/>
  <c r="AF100" i="5"/>
  <c r="AF104" i="5"/>
  <c r="AF124" i="5"/>
  <c r="AF132" i="5"/>
  <c r="AF107" i="5"/>
  <c r="AF115" i="5"/>
  <c r="AF123" i="5"/>
  <c r="AF131" i="5"/>
  <c r="AF9" i="5"/>
  <c r="AF16" i="5"/>
  <c r="AF37" i="5"/>
  <c r="AF6" i="5"/>
  <c r="AF12" i="5"/>
  <c r="BE8" i="5"/>
  <c r="AF21" i="5"/>
  <c r="AF29" i="5"/>
  <c r="AF40" i="5"/>
  <c r="AF15" i="5"/>
  <c r="AF38" i="5"/>
  <c r="AF14" i="5"/>
  <c r="AF20" i="5"/>
  <c r="AF28" i="5"/>
  <c r="AF36" i="5"/>
  <c r="BE15" i="5"/>
  <c r="AF39" i="5"/>
  <c r="AF47" i="5"/>
  <c r="AF55" i="5"/>
  <c r="AF63" i="5"/>
  <c r="AF71" i="5"/>
  <c r="AF50" i="5"/>
  <c r="AF58" i="5"/>
  <c r="AF66" i="5"/>
  <c r="AF77" i="5"/>
  <c r="AF85" i="5"/>
  <c r="AF93" i="5"/>
  <c r="AF101" i="5"/>
  <c r="AF110" i="5"/>
  <c r="AF78" i="5"/>
  <c r="AF86" i="5"/>
  <c r="AF94" i="5"/>
  <c r="AF102" i="5"/>
  <c r="AF106" i="5"/>
  <c r="AF126" i="5"/>
  <c r="AF134" i="5"/>
  <c r="AF109" i="5"/>
  <c r="AF117" i="5"/>
  <c r="AF125" i="5"/>
  <c r="BV17" i="4" l="1"/>
  <c r="BV9" i="4"/>
  <c r="BV13" i="4"/>
  <c r="BV8" i="4"/>
  <c r="BV11" i="4"/>
  <c r="BV12" i="4"/>
  <c r="BV15" i="4"/>
  <c r="BV16" i="4"/>
  <c r="BV19" i="4"/>
  <c r="BV7" i="4"/>
  <c r="BV10" i="4"/>
  <c r="BV14" i="4"/>
  <c r="BV18" i="4"/>
  <c r="BW17" i="4"/>
  <c r="BW13" i="4"/>
  <c r="BW9" i="4"/>
  <c r="BW16" i="4"/>
  <c r="BW18" i="4"/>
  <c r="BW11" i="4"/>
  <c r="BW19" i="4"/>
  <c r="BW10" i="4"/>
  <c r="BW14" i="4"/>
  <c r="BW7" i="4"/>
  <c r="BW15" i="4"/>
  <c r="BW8" i="4"/>
  <c r="BW12" i="4"/>
  <c r="AF91" i="4"/>
  <c r="AF88" i="4"/>
  <c r="AF114" i="4"/>
  <c r="BE6" i="4"/>
  <c r="BE16" i="4"/>
  <c r="AF42" i="4"/>
  <c r="AF11" i="4"/>
  <c r="AF8" i="4"/>
  <c r="AF21" i="4"/>
  <c r="AF24" i="4"/>
  <c r="AF106" i="4"/>
  <c r="AF27" i="4"/>
  <c r="AF85" i="4"/>
  <c r="AF50" i="4"/>
  <c r="AF75" i="4"/>
  <c r="AF72" i="4"/>
  <c r="AF46" i="4"/>
  <c r="AF38" i="4"/>
  <c r="AF43" i="4"/>
  <c r="AF107" i="4"/>
  <c r="AF40" i="4"/>
  <c r="AF104" i="4"/>
  <c r="AF37" i="4"/>
  <c r="AF101" i="4"/>
  <c r="BE11" i="4"/>
  <c r="AF110" i="4"/>
  <c r="AF102" i="4"/>
  <c r="AF59" i="4"/>
  <c r="AF123" i="4"/>
  <c r="AF56" i="4"/>
  <c r="AF120" i="4"/>
  <c r="AF53" i="4"/>
  <c r="AF117" i="4"/>
  <c r="BE17" i="4"/>
  <c r="AF136" i="4"/>
  <c r="AF69" i="4"/>
  <c r="AF133" i="4"/>
  <c r="BE10" i="4"/>
  <c r="BE9" i="4"/>
  <c r="AF58" i="4"/>
  <c r="AF62" i="4"/>
  <c r="AF126" i="4"/>
  <c r="AF130" i="4"/>
  <c r="AF118" i="4"/>
  <c r="AF47" i="4"/>
  <c r="AF63" i="4"/>
  <c r="AF95" i="4"/>
  <c r="AF127" i="4"/>
  <c r="AF44" i="4"/>
  <c r="AF76" i="4"/>
  <c r="AF108" i="4"/>
  <c r="AF9" i="4"/>
  <c r="AF41" i="4"/>
  <c r="AF73" i="4"/>
  <c r="AF89" i="4"/>
  <c r="AF105" i="4"/>
  <c r="AF121" i="4"/>
  <c r="BE8" i="4"/>
  <c r="BE15" i="4"/>
  <c r="BV6" i="4"/>
  <c r="AF10" i="4"/>
  <c r="AF6" i="4"/>
  <c r="AF51" i="4"/>
  <c r="AF115" i="4"/>
  <c r="AF48" i="4"/>
  <c r="AF96" i="4"/>
  <c r="AF29" i="4"/>
  <c r="AF93" i="4"/>
  <c r="AF125" i="4"/>
  <c r="BE14" i="4"/>
  <c r="BE13" i="4"/>
  <c r="BE18" i="4"/>
  <c r="AF122" i="4"/>
  <c r="AF66" i="4"/>
  <c r="AF54" i="4"/>
  <c r="AF15" i="4"/>
  <c r="AF31" i="4"/>
  <c r="AF79" i="4"/>
  <c r="AF111" i="4"/>
  <c r="AF12" i="4"/>
  <c r="AF28" i="4"/>
  <c r="AF60" i="4"/>
  <c r="AF92" i="4"/>
  <c r="AF124" i="4"/>
  <c r="AF25" i="4"/>
  <c r="AF57" i="4"/>
  <c r="AF137" i="4"/>
  <c r="AF74" i="4"/>
  <c r="AF14" i="4"/>
  <c r="AF78" i="4"/>
  <c r="AF18" i="4"/>
  <c r="AF82" i="4"/>
  <c r="AF70" i="4"/>
  <c r="AF134" i="4"/>
  <c r="AF19" i="4"/>
  <c r="AF35" i="4"/>
  <c r="AF67" i="4"/>
  <c r="AF83" i="4"/>
  <c r="AF99" i="4"/>
  <c r="AF131" i="4"/>
  <c r="AF16" i="4"/>
  <c r="AF32" i="4"/>
  <c r="AF64" i="4"/>
  <c r="AF80" i="4"/>
  <c r="AF112" i="4"/>
  <c r="AF128" i="4"/>
  <c r="AF13" i="4"/>
  <c r="AF45" i="4"/>
  <c r="AF61" i="4"/>
  <c r="AF77" i="4"/>
  <c r="AF109" i="4"/>
  <c r="AF26" i="4"/>
  <c r="AF90" i="4"/>
  <c r="AF30" i="4"/>
  <c r="AF94" i="4"/>
  <c r="AF34" i="4"/>
  <c r="AF98" i="4"/>
  <c r="AF22" i="4"/>
  <c r="AF86" i="4"/>
  <c r="AF7" i="4"/>
  <c r="AF23" i="4"/>
  <c r="AF39" i="4"/>
  <c r="AF55" i="4"/>
  <c r="AF71" i="4"/>
  <c r="AF87" i="4"/>
  <c r="AF103" i="4"/>
  <c r="AF119" i="4"/>
  <c r="AF135" i="4"/>
  <c r="AF20" i="4"/>
  <c r="AF36" i="4"/>
  <c r="AF52" i="4"/>
  <c r="AF68" i="4"/>
  <c r="AF84" i="4"/>
  <c r="AF100" i="4"/>
  <c r="AF116" i="4"/>
  <c r="AF132" i="4"/>
  <c r="AF17" i="4"/>
  <c r="AF33" i="4"/>
  <c r="AF49" i="4"/>
  <c r="AF65" i="4"/>
  <c r="AF81" i="4"/>
  <c r="AF97" i="4"/>
  <c r="AF113" i="4"/>
  <c r="AF129" i="4"/>
  <c r="BE19" i="4"/>
  <c r="BE7" i="4"/>
  <c r="BE12" i="4"/>
  <c r="BF15" i="4" l="1"/>
  <c r="AG89" i="4"/>
  <c r="AG25" i="4"/>
  <c r="AG92" i="4"/>
  <c r="AG28" i="4"/>
  <c r="AG50" i="4"/>
  <c r="AG87" i="4"/>
  <c r="AG94" i="4"/>
  <c r="AG131" i="4"/>
  <c r="BF10" i="4"/>
  <c r="AG101" i="4"/>
  <c r="AG37" i="4"/>
  <c r="AG104" i="4"/>
  <c r="AG40" i="4"/>
  <c r="AG74" i="4"/>
  <c r="AG79" i="4"/>
  <c r="AG86" i="4"/>
  <c r="AG99" i="4"/>
  <c r="BF11" i="4"/>
  <c r="AG97" i="4"/>
  <c r="AG33" i="4"/>
  <c r="AG100" i="4"/>
  <c r="AG36" i="4"/>
  <c r="AG66" i="4"/>
  <c r="AG103" i="4"/>
  <c r="AG110" i="4"/>
  <c r="AG115" i="4"/>
  <c r="AG109" i="4"/>
  <c r="AG112" i="4"/>
  <c r="AG127" i="4"/>
  <c r="AG137" i="4"/>
  <c r="AG73" i="4"/>
  <c r="AG9" i="4"/>
  <c r="AG76" i="4"/>
  <c r="AG12" i="4"/>
  <c r="AG18" i="4"/>
  <c r="AG55" i="4"/>
  <c r="AG54" i="4"/>
  <c r="AG123" i="4"/>
  <c r="BF6" i="4"/>
  <c r="AG85" i="4"/>
  <c r="AG21" i="4"/>
  <c r="AG88" i="4"/>
  <c r="AG24" i="4"/>
  <c r="AG42" i="4"/>
  <c r="AG47" i="4"/>
  <c r="AG46" i="4"/>
  <c r="AG59" i="4"/>
  <c r="BF7" i="4"/>
  <c r="AG81" i="4"/>
  <c r="AG17" i="4"/>
  <c r="AG84" i="4"/>
  <c r="AG20" i="4"/>
  <c r="AG34" i="4"/>
  <c r="AG71" i="4"/>
  <c r="AG78" i="4"/>
  <c r="AG67" i="4"/>
  <c r="BF13" i="4"/>
  <c r="AG93" i="4"/>
  <c r="AG29" i="4"/>
  <c r="AG96" i="4"/>
  <c r="AG32" i="4"/>
  <c r="AG58" i="4"/>
  <c r="AG95" i="4"/>
  <c r="AG102" i="4"/>
  <c r="AG51" i="4"/>
  <c r="AG19" i="4"/>
  <c r="AG121" i="4"/>
  <c r="AG124" i="4"/>
  <c r="AG60" i="4"/>
  <c r="AG22" i="4"/>
  <c r="AG23" i="4"/>
  <c r="BW6" i="4"/>
  <c r="AG69" i="4"/>
  <c r="AG72" i="4"/>
  <c r="AG10" i="4"/>
  <c r="AG15" i="4"/>
  <c r="BF19" i="4"/>
  <c r="AG65" i="4"/>
  <c r="AG68" i="4"/>
  <c r="AG130" i="4"/>
  <c r="AG39" i="4"/>
  <c r="AG30" i="4"/>
  <c r="BF18" i="4"/>
  <c r="AG13" i="4"/>
  <c r="AG16" i="4"/>
  <c r="AG63" i="4"/>
  <c r="AG35" i="4"/>
  <c r="AG45" i="4"/>
  <c r="AG48" i="4"/>
  <c r="AG90" i="4"/>
  <c r="AG11" i="4"/>
  <c r="BF9" i="4"/>
  <c r="AG57" i="4"/>
  <c r="AG114" i="4"/>
  <c r="AG107" i="4"/>
  <c r="AG133" i="4"/>
  <c r="AG136" i="4"/>
  <c r="AG8" i="4"/>
  <c r="AG75" i="4"/>
  <c r="AG129" i="4"/>
  <c r="AG132" i="4"/>
  <c r="AG62" i="4"/>
  <c r="AG83" i="4"/>
  <c r="AG77" i="4"/>
  <c r="AG80" i="4"/>
  <c r="AG26" i="4"/>
  <c r="AG70" i="4"/>
  <c r="BF17" i="4"/>
  <c r="AG134" i="4"/>
  <c r="BF8" i="4"/>
  <c r="AG105" i="4"/>
  <c r="AG41" i="4"/>
  <c r="AG108" i="4"/>
  <c r="AG44" i="4"/>
  <c r="AG82" i="4"/>
  <c r="AG119" i="4"/>
  <c r="AG126" i="4"/>
  <c r="AG91" i="4"/>
  <c r="BF16" i="4"/>
  <c r="AG117" i="4"/>
  <c r="AG53" i="4"/>
  <c r="AG120" i="4"/>
  <c r="AG56" i="4"/>
  <c r="AG106" i="4"/>
  <c r="AG111" i="4"/>
  <c r="AG118" i="4"/>
  <c r="AG27" i="4"/>
  <c r="BF14" i="4"/>
  <c r="AG113" i="4"/>
  <c r="AG49" i="4"/>
  <c r="AG116" i="4"/>
  <c r="AG52" i="4"/>
  <c r="AG98" i="4"/>
  <c r="AG135" i="4"/>
  <c r="AG7" i="4"/>
  <c r="AG43" i="4"/>
  <c r="BF12" i="4"/>
  <c r="AG125" i="4"/>
  <c r="AG61" i="4"/>
  <c r="AG128" i="4"/>
  <c r="AG64" i="4"/>
  <c r="AG122" i="4"/>
  <c r="AG38" i="4"/>
  <c r="AG31" i="4"/>
  <c r="AG14" i="4"/>
  <c r="AG6" i="4"/>
</calcChain>
</file>

<file path=xl/sharedStrings.xml><?xml version="1.0" encoding="utf-8"?>
<sst xmlns="http://schemas.openxmlformats.org/spreadsheetml/2006/main" count="1012" uniqueCount="105">
  <si>
    <t>Week</t>
  </si>
  <si>
    <t>Date</t>
  </si>
  <si>
    <t>Kansas City Chiefs</t>
  </si>
  <si>
    <t>New England Patriots</t>
  </si>
  <si>
    <t>Philadelphia Eagles</t>
  </si>
  <si>
    <t>Washington Redskins</t>
  </si>
  <si>
    <t>Oakland Raiders</t>
  </si>
  <si>
    <t>Tennessee Titans</t>
  </si>
  <si>
    <t>Detroit Lions</t>
  </si>
  <si>
    <t>Arizona Cardinals</t>
  </si>
  <si>
    <t>Pittsburgh Steelers</t>
  </si>
  <si>
    <t>Cleveland Browns</t>
  </si>
  <si>
    <t>Baltimore Ravens</t>
  </si>
  <si>
    <t>Cincinnati Bengals</t>
  </si>
  <si>
    <t>Jacksonville Jaguars</t>
  </si>
  <si>
    <t>Houston Texans</t>
  </si>
  <si>
    <t>Atlanta Falcons</t>
  </si>
  <si>
    <t>Chicago Bears</t>
  </si>
  <si>
    <t>Buffalo Bills</t>
  </si>
  <si>
    <t>New York Jets</t>
  </si>
  <si>
    <t>Los Angeles Rams</t>
  </si>
  <si>
    <t>Indianapolis Colts</t>
  </si>
  <si>
    <t>Green Bay Packers</t>
  </si>
  <si>
    <t>Seattle Seahawks</t>
  </si>
  <si>
    <t>Carolina Panthers</t>
  </si>
  <si>
    <t>San Francisco 49ers</t>
  </si>
  <si>
    <t>Dallas Cowboys</t>
  </si>
  <si>
    <t>New York Giants</t>
  </si>
  <si>
    <t>Minnesota Vikings</t>
  </si>
  <si>
    <t>New Orleans Saints</t>
  </si>
  <si>
    <t>Denver Broncos</t>
  </si>
  <si>
    <t>Los Angeles Chargers</t>
  </si>
  <si>
    <t>Tampa Bay Buccaneers</t>
  </si>
  <si>
    <t>Miami Dolphins</t>
  </si>
  <si>
    <t>ID</t>
  </si>
  <si>
    <t>Team</t>
  </si>
  <si>
    <t>GameID</t>
  </si>
  <si>
    <t>HomeTeam</t>
  </si>
  <si>
    <t>HomeID</t>
  </si>
  <si>
    <t>HomePts</t>
  </si>
  <si>
    <t>AwayTeam</t>
  </si>
  <si>
    <t>AwayID</t>
  </si>
  <si>
    <t>AwayPts</t>
  </si>
  <si>
    <t>Spread</t>
  </si>
  <si>
    <t>TotalPts</t>
  </si>
  <si>
    <t>Home Team</t>
  </si>
  <si>
    <t>Away Team</t>
  </si>
  <si>
    <t>Home ID</t>
  </si>
  <si>
    <t>Away ID</t>
  </si>
  <si>
    <t>WinnerID</t>
  </si>
  <si>
    <t>LosingID</t>
  </si>
  <si>
    <t>WinTeam</t>
  </si>
  <si>
    <t>LoseTeam</t>
  </si>
  <si>
    <t>Rating</t>
  </si>
  <si>
    <t>HFA</t>
  </si>
  <si>
    <t>LB</t>
  </si>
  <si>
    <t>UB</t>
  </si>
  <si>
    <t>Power</t>
  </si>
  <si>
    <t>AwayWins</t>
  </si>
  <si>
    <t>HomeRating</t>
  </si>
  <si>
    <t>AwayRating</t>
  </si>
  <si>
    <t>HomeWins</t>
  </si>
  <si>
    <t>HFARating</t>
  </si>
  <si>
    <t>Function</t>
  </si>
  <si>
    <t>Log</t>
  </si>
  <si>
    <t>Game Results Data</t>
  </si>
  <si>
    <t>Game Analysis Data</t>
  </si>
  <si>
    <t>SumLogL:</t>
  </si>
  <si>
    <t>Actual</t>
  </si>
  <si>
    <t>Est</t>
  </si>
  <si>
    <t>b0</t>
  </si>
  <si>
    <t>b1</t>
  </si>
  <si>
    <t>Away Rating</t>
  </si>
  <si>
    <t>Prob</t>
  </si>
  <si>
    <t>Se</t>
  </si>
  <si>
    <t>R2/SeY</t>
  </si>
  <si>
    <t>F/df</t>
  </si>
  <si>
    <t>Est Home Team</t>
  </si>
  <si>
    <t>Win Probability</t>
  </si>
  <si>
    <t>Home Spread</t>
  </si>
  <si>
    <t>Home Spread #1</t>
  </si>
  <si>
    <t>Estimated</t>
  </si>
  <si>
    <t>Home Spread #2</t>
  </si>
  <si>
    <t>SSRes/SSReg</t>
  </si>
  <si>
    <t>Win Probability - 0.5</t>
  </si>
  <si>
    <t>Estimating Spread from Probability</t>
  </si>
  <si>
    <t>Actual Spread as function of Probability</t>
  </si>
  <si>
    <t>Actual Spread as function of Probability - 0.5</t>
  </si>
  <si>
    <t>Weight</t>
  </si>
  <si>
    <t>Wt. Log</t>
  </si>
  <si>
    <t>Spread #2</t>
  </si>
  <si>
    <t>Spread #1</t>
  </si>
  <si>
    <t>Optimization Ratings</t>
  </si>
  <si>
    <t>Class Predictions: Week 10</t>
  </si>
  <si>
    <t>Homework Assignment Predictions: Week 11</t>
  </si>
  <si>
    <t>Logistic Function</t>
  </si>
  <si>
    <t>Estimating Home Team Spread from Probability</t>
  </si>
  <si>
    <t>Est. Spread #1</t>
  </si>
  <si>
    <t>H.W. #3</t>
  </si>
  <si>
    <t>Predict Home Team Winning Probability</t>
  </si>
  <si>
    <t>Predict Home Team Winning Margin (e.g, +3 indicates home team will win by 3 points, -3 indicates home team will lose by 3 points)</t>
  </si>
  <si>
    <t>Power Function</t>
  </si>
  <si>
    <t>Est. Spread #2</t>
  </si>
  <si>
    <t>Difference #1</t>
  </si>
  <si>
    <t>Difference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</si>
</sst>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 Unicode MS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4" fillId="2" borderId="0" xfId="0" applyFont="1" applyFill="1" applyAlignment="1">
      <alignment vertical="center"/>
    </xf>
    <xf numFmtId="0" fontId="2" fillId="2" borderId="0" xfId="0" applyFont="1" applyFill="1"/>
    <xf numFmtId="14" fontId="2" fillId="2" borderId="0" xfId="0" applyNumberFormat="1" applyFont="1" applyFill="1"/>
    <xf numFmtId="0" fontId="0" fillId="0" borderId="0" xfId="0" applyAlignment="1"/>
    <xf numFmtId="0" fontId="3" fillId="3" borderId="0" xfId="0" applyFont="1" applyFill="1"/>
    <xf numFmtId="14" fontId="3" fillId="3" borderId="0" xfId="0" applyNumberFormat="1" applyFont="1" applyFill="1"/>
    <xf numFmtId="0" fontId="1" fillId="0" borderId="0" xfId="0" applyFont="1"/>
    <xf numFmtId="14" fontId="1" fillId="0" borderId="0" xfId="0" applyNumberFormat="1" applyFont="1"/>
    <xf numFmtId="0" fontId="3" fillId="5" borderId="0" xfId="0" quotePrefix="1" applyFont="1" applyFill="1" applyAlignment="1">
      <alignment horizontal="left"/>
    </xf>
    <xf numFmtId="0" fontId="3" fillId="5" borderId="0" xfId="0" applyFont="1" applyFill="1" applyAlignment="1">
      <alignment horizontal="left"/>
    </xf>
    <xf numFmtId="164" fontId="0" fillId="0" borderId="0" xfId="0" applyNumberFormat="1"/>
    <xf numFmtId="165" fontId="0" fillId="0" borderId="0" xfId="1" applyNumberFormat="1" applyFont="1"/>
    <xf numFmtId="0" fontId="0" fillId="0" borderId="0" xfId="0" quotePrefix="1" applyAlignment="1">
      <alignment horizontal="left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0" fontId="3" fillId="5" borderId="1" xfId="0" quotePrefix="1" applyFont="1" applyFill="1" applyBorder="1" applyAlignment="1">
      <alignment horizontal="left"/>
    </xf>
    <xf numFmtId="0" fontId="3" fillId="5" borderId="5" xfId="0" quotePrefix="1" applyFont="1" applyFill="1" applyBorder="1" applyAlignment="1">
      <alignment horizontal="left"/>
    </xf>
    <xf numFmtId="0" fontId="3" fillId="5" borderId="2" xfId="0" quotePrefix="1" applyFont="1" applyFill="1" applyBorder="1" applyAlignment="1">
      <alignment horizontal="left"/>
    </xf>
    <xf numFmtId="0" fontId="3" fillId="5" borderId="3" xfId="0" quotePrefix="1" applyFont="1" applyFill="1" applyBorder="1" applyAlignment="1">
      <alignment horizontal="left"/>
    </xf>
    <xf numFmtId="0" fontId="3" fillId="5" borderId="6" xfId="0" quotePrefix="1" applyFont="1" applyFill="1" applyBorder="1" applyAlignment="1">
      <alignment horizontal="left"/>
    </xf>
    <xf numFmtId="0" fontId="3" fillId="5" borderId="6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6" fillId="0" borderId="0" xfId="0" quotePrefix="1" applyFont="1" applyAlignment="1">
      <alignment horizontal="right"/>
    </xf>
    <xf numFmtId="0" fontId="5" fillId="0" borderId="0" xfId="0" applyFont="1"/>
    <xf numFmtId="0" fontId="5" fillId="0" borderId="6" xfId="0" applyFont="1" applyBorder="1"/>
    <xf numFmtId="0" fontId="5" fillId="0" borderId="6" xfId="0" quotePrefix="1" applyFont="1" applyBorder="1" applyAlignment="1">
      <alignment horizontal="left"/>
    </xf>
    <xf numFmtId="0" fontId="3" fillId="4" borderId="5" xfId="0" applyFont="1" applyFill="1" applyBorder="1"/>
    <xf numFmtId="0" fontId="3" fillId="4" borderId="6" xfId="0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2" xfId="0" quotePrefix="1" applyFont="1" applyFill="1" applyBorder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3" borderId="0" xfId="0" quotePrefix="1" applyFont="1" applyFill="1" applyAlignment="1">
      <alignment horizontal="left"/>
    </xf>
    <xf numFmtId="0" fontId="5" fillId="0" borderId="0" xfId="0" quotePrefix="1" applyFont="1" applyAlignment="1">
      <alignment horizontal="left"/>
    </xf>
    <xf numFmtId="166" fontId="0" fillId="0" borderId="0" xfId="0" applyNumberFormat="1"/>
    <xf numFmtId="0" fontId="2" fillId="2" borderId="0" xfId="0" applyFont="1" applyFill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2" fillId="3" borderId="10" xfId="0" applyFont="1" applyFill="1" applyBorder="1"/>
    <xf numFmtId="0" fontId="2" fillId="3" borderId="11" xfId="0" quotePrefix="1" applyFont="1" applyFill="1" applyBorder="1" applyAlignment="1">
      <alignment horizontal="left"/>
    </xf>
    <xf numFmtId="0" fontId="2" fillId="3" borderId="11" xfId="0" applyFont="1" applyFill="1" applyBorder="1"/>
    <xf numFmtId="0" fontId="2" fillId="3" borderId="12" xfId="0" applyFont="1" applyFill="1" applyBorder="1"/>
    <xf numFmtId="14" fontId="0" fillId="0" borderId="0" xfId="0" applyNumberFormat="1"/>
    <xf numFmtId="14" fontId="4" fillId="2" borderId="0" xfId="0" applyNumberFormat="1" applyFont="1" applyFill="1" applyAlignment="1">
      <alignment vertical="center"/>
    </xf>
    <xf numFmtId="14" fontId="0" fillId="0" borderId="0" xfId="0" applyNumberFormat="1" applyAlignment="1"/>
    <xf numFmtId="0" fontId="3" fillId="4" borderId="0" xfId="0" quotePrefix="1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65" fontId="0" fillId="0" borderId="0" xfId="1" applyNumberFormat="1" applyFont="1" applyFill="1"/>
    <xf numFmtId="164" fontId="0" fillId="0" borderId="0" xfId="0" applyNumberFormat="1" applyFill="1"/>
    <xf numFmtId="0" fontId="2" fillId="2" borderId="0" xfId="0" applyFont="1" applyFill="1" applyBorder="1"/>
    <xf numFmtId="0" fontId="2" fillId="2" borderId="17" xfId="0" applyFont="1" applyFill="1" applyBorder="1"/>
    <xf numFmtId="0" fontId="2" fillId="2" borderId="0" xfId="0" quotePrefix="1" applyFont="1" applyFill="1" applyBorder="1" applyAlignment="1">
      <alignment horizontal="center"/>
    </xf>
    <xf numFmtId="1" fontId="0" fillId="0" borderId="0" xfId="0" applyNumberFormat="1"/>
    <xf numFmtId="0" fontId="0" fillId="0" borderId="0" xfId="0" applyBorder="1" applyAlignment="1"/>
    <xf numFmtId="0" fontId="0" fillId="0" borderId="11" xfId="0" applyBorder="1" applyAlignment="1"/>
    <xf numFmtId="14" fontId="0" fillId="0" borderId="14" xfId="0" applyNumberFormat="1" applyBorder="1"/>
    <xf numFmtId="0" fontId="5" fillId="0" borderId="13" xfId="0" applyFont="1" applyBorder="1"/>
    <xf numFmtId="0" fontId="4" fillId="2" borderId="16" xfId="0" applyFont="1" applyFill="1" applyBorder="1" applyAlignment="1">
      <alignment vertical="center"/>
    </xf>
    <xf numFmtId="14" fontId="2" fillId="2" borderId="0" xfId="0" applyNumberFormat="1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quotePrefix="1" applyFont="1" applyFill="1" applyBorder="1" applyAlignment="1">
      <alignment horizontal="center"/>
    </xf>
    <xf numFmtId="0" fontId="0" fillId="0" borderId="16" xfId="0" applyBorder="1" applyAlignment="1"/>
    <xf numFmtId="14" fontId="0" fillId="0" borderId="0" xfId="0" applyNumberFormat="1" applyBorder="1" applyAlignment="1"/>
    <xf numFmtId="0" fontId="0" fillId="0" borderId="17" xfId="0" applyBorder="1" applyAlignment="1"/>
    <xf numFmtId="165" fontId="0" fillId="0" borderId="16" xfId="1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7" xfId="0" applyNumberFormat="1" applyFill="1" applyBorder="1" applyAlignment="1">
      <alignment horizontal="center"/>
    </xf>
    <xf numFmtId="0" fontId="0" fillId="0" borderId="10" xfId="0" applyBorder="1" applyAlignment="1"/>
    <xf numFmtId="14" fontId="0" fillId="0" borderId="11" xfId="0" applyNumberFormat="1" applyBorder="1" applyAlignment="1"/>
    <xf numFmtId="0" fontId="0" fillId="0" borderId="12" xfId="0" applyBorder="1" applyAlignment="1"/>
    <xf numFmtId="165" fontId="0" fillId="0" borderId="10" xfId="1" applyNumberFormat="1" applyFont="1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0" fontId="3" fillId="7" borderId="13" xfId="0" quotePrefix="1" applyFont="1" applyFill="1" applyBorder="1" applyAlignment="1">
      <alignment horizontal="right"/>
    </xf>
    <xf numFmtId="0" fontId="3" fillId="7" borderId="14" xfId="0" quotePrefix="1" applyFont="1" applyFill="1" applyBorder="1" applyAlignment="1">
      <alignment horizontal="right"/>
    </xf>
    <xf numFmtId="0" fontId="3" fillId="7" borderId="15" xfId="0" applyFont="1" applyFill="1" applyBorder="1"/>
    <xf numFmtId="0" fontId="3" fillId="7" borderId="10" xfId="0" quotePrefix="1" applyFont="1" applyFill="1" applyBorder="1" applyAlignment="1">
      <alignment horizontal="right"/>
    </xf>
    <xf numFmtId="0" fontId="3" fillId="7" borderId="11" xfId="0" quotePrefix="1" applyFont="1" applyFill="1" applyBorder="1" applyAlignment="1">
      <alignment horizontal="right"/>
    </xf>
    <xf numFmtId="0" fontId="3" fillId="7" borderId="12" xfId="0" quotePrefix="1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83AB-152E-4973-84F6-822A94708C57}">
  <dimension ref="B2:M21"/>
  <sheetViews>
    <sheetView tabSelected="1" workbookViewId="0">
      <selection activeCell="B1" sqref="B1"/>
    </sheetView>
  </sheetViews>
  <sheetFormatPr defaultRowHeight="15"/>
  <cols>
    <col min="3" max="3" width="12.140625" customWidth="1"/>
    <col min="4" max="4" width="21" customWidth="1"/>
    <col min="5" max="5" width="8.140625" bestFit="1" customWidth="1"/>
    <col min="6" max="6" width="18.42578125" bestFit="1" customWidth="1"/>
    <col min="7" max="7" width="12.140625" customWidth="1"/>
    <col min="8" max="13" width="15" customWidth="1"/>
  </cols>
  <sheetData>
    <row r="2" spans="2:13">
      <c r="B2" s="26" t="s">
        <v>98</v>
      </c>
      <c r="H2" s="37" t="s">
        <v>94</v>
      </c>
    </row>
    <row r="3" spans="2:13">
      <c r="B3" s="26" t="s">
        <v>99</v>
      </c>
    </row>
    <row r="4" spans="2:13">
      <c r="B4" s="37" t="s">
        <v>100</v>
      </c>
      <c r="I4" s="47"/>
    </row>
    <row r="5" spans="2:13" ht="15.75" thickBot="1">
      <c r="B5" s="13"/>
      <c r="H5" s="37"/>
      <c r="I5" s="47"/>
    </row>
    <row r="6" spans="2:13">
      <c r="B6" s="52"/>
      <c r="C6" s="63"/>
      <c r="D6" s="53"/>
      <c r="E6" s="53"/>
      <c r="F6" s="53"/>
      <c r="G6" s="54"/>
      <c r="H6" s="64" t="s">
        <v>101</v>
      </c>
      <c r="I6" s="53"/>
      <c r="J6" s="54"/>
      <c r="K6" s="64" t="s">
        <v>95</v>
      </c>
      <c r="L6" s="53"/>
      <c r="M6" s="54"/>
    </row>
    <row r="7" spans="2:13">
      <c r="B7" s="65" t="s">
        <v>0</v>
      </c>
      <c r="C7" s="66" t="s">
        <v>1</v>
      </c>
      <c r="D7" s="57" t="s">
        <v>45</v>
      </c>
      <c r="E7" s="57" t="s">
        <v>47</v>
      </c>
      <c r="F7" s="57" t="s">
        <v>46</v>
      </c>
      <c r="G7" s="58" t="s">
        <v>48</v>
      </c>
      <c r="H7" s="67" t="s">
        <v>73</v>
      </c>
      <c r="I7" s="59" t="s">
        <v>97</v>
      </c>
      <c r="J7" s="68" t="s">
        <v>102</v>
      </c>
      <c r="K7" s="67" t="s">
        <v>73</v>
      </c>
      <c r="L7" s="59" t="s">
        <v>97</v>
      </c>
      <c r="M7" s="68" t="s">
        <v>102</v>
      </c>
    </row>
    <row r="8" spans="2:13">
      <c r="B8" s="69">
        <v>11</v>
      </c>
      <c r="C8" s="70">
        <v>43055</v>
      </c>
      <c r="D8" s="61" t="s">
        <v>7</v>
      </c>
      <c r="E8" s="61">
        <v>31</v>
      </c>
      <c r="F8" s="61" t="s">
        <v>10</v>
      </c>
      <c r="G8" s="71">
        <v>27</v>
      </c>
      <c r="H8" s="72"/>
      <c r="I8" s="73"/>
      <c r="J8" s="74"/>
      <c r="K8" s="72"/>
      <c r="L8" s="73"/>
      <c r="M8" s="74"/>
    </row>
    <row r="9" spans="2:13">
      <c r="B9" s="69">
        <v>11</v>
      </c>
      <c r="C9" s="70">
        <v>43058</v>
      </c>
      <c r="D9" s="61" t="s">
        <v>5</v>
      </c>
      <c r="E9" s="61">
        <v>32</v>
      </c>
      <c r="F9" s="61" t="s">
        <v>29</v>
      </c>
      <c r="G9" s="71">
        <v>22</v>
      </c>
      <c r="H9" s="72"/>
      <c r="I9" s="73"/>
      <c r="J9" s="74"/>
      <c r="K9" s="72"/>
      <c r="L9" s="73"/>
      <c r="M9" s="74"/>
    </row>
    <row r="10" spans="2:13">
      <c r="B10" s="69">
        <v>11</v>
      </c>
      <c r="C10" s="70">
        <v>43058</v>
      </c>
      <c r="D10" s="61" t="s">
        <v>14</v>
      </c>
      <c r="E10" s="61">
        <v>15</v>
      </c>
      <c r="F10" s="61" t="s">
        <v>11</v>
      </c>
      <c r="G10" s="71">
        <v>8</v>
      </c>
      <c r="H10" s="72"/>
      <c r="I10" s="73"/>
      <c r="J10" s="74"/>
      <c r="K10" s="72"/>
      <c r="L10" s="73"/>
      <c r="M10" s="74"/>
    </row>
    <row r="11" spans="2:13">
      <c r="B11" s="69">
        <v>11</v>
      </c>
      <c r="C11" s="70">
        <v>43058</v>
      </c>
      <c r="D11" s="61" t="s">
        <v>32</v>
      </c>
      <c r="E11" s="61">
        <v>30</v>
      </c>
      <c r="F11" s="61" t="s">
        <v>33</v>
      </c>
      <c r="G11" s="71">
        <v>19</v>
      </c>
      <c r="H11" s="72"/>
      <c r="I11" s="73"/>
      <c r="J11" s="74"/>
      <c r="K11" s="72"/>
      <c r="L11" s="73"/>
      <c r="M11" s="74"/>
    </row>
    <row r="12" spans="2:13">
      <c r="B12" s="69">
        <v>11</v>
      </c>
      <c r="C12" s="70">
        <v>43058</v>
      </c>
      <c r="D12" s="61" t="s">
        <v>9</v>
      </c>
      <c r="E12" s="61">
        <v>1</v>
      </c>
      <c r="F12" s="61" t="s">
        <v>15</v>
      </c>
      <c r="G12" s="71">
        <v>13</v>
      </c>
      <c r="H12" s="72"/>
      <c r="I12" s="73"/>
      <c r="J12" s="74"/>
      <c r="K12" s="72"/>
      <c r="L12" s="73"/>
      <c r="M12" s="74"/>
    </row>
    <row r="13" spans="2:13">
      <c r="B13" s="69">
        <v>11</v>
      </c>
      <c r="C13" s="70">
        <v>43058</v>
      </c>
      <c r="D13" s="61" t="s">
        <v>8</v>
      </c>
      <c r="E13" s="61">
        <v>11</v>
      </c>
      <c r="F13" s="61" t="s">
        <v>17</v>
      </c>
      <c r="G13" s="71">
        <v>6</v>
      </c>
      <c r="H13" s="72"/>
      <c r="I13" s="73"/>
      <c r="J13" s="74"/>
      <c r="K13" s="72"/>
      <c r="L13" s="73"/>
      <c r="M13" s="74"/>
    </row>
    <row r="14" spans="2:13">
      <c r="B14" s="69">
        <v>11</v>
      </c>
      <c r="C14" s="70">
        <v>43058</v>
      </c>
      <c r="D14" s="61" t="s">
        <v>12</v>
      </c>
      <c r="E14" s="61">
        <v>3</v>
      </c>
      <c r="F14" s="61" t="s">
        <v>22</v>
      </c>
      <c r="G14" s="71">
        <v>12</v>
      </c>
      <c r="H14" s="72"/>
      <c r="I14" s="73"/>
      <c r="J14" s="74"/>
      <c r="K14" s="72"/>
      <c r="L14" s="73"/>
      <c r="M14" s="74"/>
    </row>
    <row r="15" spans="2:13">
      <c r="B15" s="69">
        <v>11</v>
      </c>
      <c r="C15" s="70">
        <v>43058</v>
      </c>
      <c r="D15" s="61" t="s">
        <v>2</v>
      </c>
      <c r="E15" s="61">
        <v>16</v>
      </c>
      <c r="F15" s="61" t="s">
        <v>27</v>
      </c>
      <c r="G15" s="71">
        <v>23</v>
      </c>
      <c r="H15" s="72"/>
      <c r="I15" s="73"/>
      <c r="J15" s="74"/>
      <c r="K15" s="72"/>
      <c r="L15" s="73"/>
      <c r="M15" s="74"/>
    </row>
    <row r="16" spans="2:13">
      <c r="B16" s="69">
        <v>11</v>
      </c>
      <c r="C16" s="70">
        <v>43058</v>
      </c>
      <c r="D16" s="61" t="s">
        <v>20</v>
      </c>
      <c r="E16" s="61">
        <v>18</v>
      </c>
      <c r="F16" s="61" t="s">
        <v>28</v>
      </c>
      <c r="G16" s="71">
        <v>20</v>
      </c>
      <c r="H16" s="72"/>
      <c r="I16" s="73"/>
      <c r="J16" s="74"/>
      <c r="K16" s="72"/>
      <c r="L16" s="73"/>
      <c r="M16" s="74"/>
    </row>
    <row r="17" spans="2:13">
      <c r="B17" s="69">
        <v>11</v>
      </c>
      <c r="C17" s="70">
        <v>43058</v>
      </c>
      <c r="D17" s="61" t="s">
        <v>18</v>
      </c>
      <c r="E17" s="61">
        <v>4</v>
      </c>
      <c r="F17" s="61" t="s">
        <v>31</v>
      </c>
      <c r="G17" s="71">
        <v>17</v>
      </c>
      <c r="H17" s="72"/>
      <c r="I17" s="73"/>
      <c r="J17" s="74"/>
      <c r="K17" s="72"/>
      <c r="L17" s="73"/>
      <c r="M17" s="74"/>
    </row>
    <row r="18" spans="2:13">
      <c r="B18" s="69">
        <v>11</v>
      </c>
      <c r="C18" s="70">
        <v>43058</v>
      </c>
      <c r="D18" s="61" t="s">
        <v>3</v>
      </c>
      <c r="E18" s="61">
        <v>21</v>
      </c>
      <c r="F18" s="61" t="s">
        <v>6</v>
      </c>
      <c r="G18" s="71">
        <v>25</v>
      </c>
      <c r="H18" s="72"/>
      <c r="I18" s="73"/>
      <c r="J18" s="74"/>
      <c r="K18" s="72"/>
      <c r="L18" s="73"/>
      <c r="M18" s="74"/>
    </row>
    <row r="19" spans="2:13">
      <c r="B19" s="69">
        <v>11</v>
      </c>
      <c r="C19" s="70">
        <v>43058</v>
      </c>
      <c r="D19" s="61" t="s">
        <v>13</v>
      </c>
      <c r="E19" s="61">
        <v>7</v>
      </c>
      <c r="F19" s="61" t="s">
        <v>30</v>
      </c>
      <c r="G19" s="71">
        <v>10</v>
      </c>
      <c r="H19" s="72"/>
      <c r="I19" s="73"/>
      <c r="J19" s="74"/>
      <c r="K19" s="72"/>
      <c r="L19" s="73"/>
      <c r="M19" s="74"/>
    </row>
    <row r="20" spans="2:13">
      <c r="B20" s="69">
        <v>11</v>
      </c>
      <c r="C20" s="70">
        <v>43058</v>
      </c>
      <c r="D20" s="61" t="s">
        <v>4</v>
      </c>
      <c r="E20" s="61">
        <v>26</v>
      </c>
      <c r="F20" s="61" t="s">
        <v>26</v>
      </c>
      <c r="G20" s="71">
        <v>9</v>
      </c>
      <c r="H20" s="72"/>
      <c r="I20" s="73"/>
      <c r="J20" s="74"/>
      <c r="K20" s="72"/>
      <c r="L20" s="73"/>
      <c r="M20" s="74"/>
    </row>
    <row r="21" spans="2:13" ht="15.75" thickBot="1">
      <c r="B21" s="75">
        <v>11</v>
      </c>
      <c r="C21" s="76">
        <v>43059</v>
      </c>
      <c r="D21" s="62" t="s">
        <v>16</v>
      </c>
      <c r="E21" s="62">
        <v>2</v>
      </c>
      <c r="F21" s="62" t="s">
        <v>23</v>
      </c>
      <c r="G21" s="77">
        <v>29</v>
      </c>
      <c r="H21" s="78"/>
      <c r="I21" s="79"/>
      <c r="J21" s="80"/>
      <c r="K21" s="78"/>
      <c r="L21" s="79"/>
      <c r="M21" s="8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F5BA5-A896-4A24-8525-F5FA13F220FA}">
  <dimension ref="A2:BW151"/>
  <sheetViews>
    <sheetView topLeftCell="BH1" workbookViewId="0">
      <pane ySplit="5" topLeftCell="A6" activePane="bottomLeft" state="frozen"/>
      <selection pane="bottomLeft" activeCell="BV6" sqref="BV6"/>
    </sheetView>
  </sheetViews>
  <sheetFormatPr defaultRowHeight="15"/>
  <cols>
    <col min="3" max="3" width="10.42578125" bestFit="1" customWidth="1"/>
    <col min="4" max="4" width="20.140625" bestFit="1" customWidth="1"/>
    <col min="7" max="7" width="20.140625" bestFit="1" customWidth="1"/>
    <col min="14" max="14" width="21.140625" customWidth="1"/>
    <col min="15" max="15" width="18.5703125" bestFit="1" customWidth="1"/>
    <col min="18" max="19" width="13" customWidth="1"/>
    <col min="20" max="20" width="10.85546875" customWidth="1"/>
    <col min="21" max="23" width="9.85546875" customWidth="1"/>
    <col min="29" max="29" width="16.42578125" customWidth="1"/>
    <col min="30" max="30" width="18.5703125" customWidth="1"/>
    <col min="31" max="31" width="14.42578125" customWidth="1"/>
    <col min="32" max="32" width="14.85546875" customWidth="1"/>
    <col min="33" max="33" width="15.5703125" customWidth="1"/>
    <col min="34" max="34" width="10.85546875" customWidth="1"/>
    <col min="35" max="35" width="16.28515625" customWidth="1"/>
    <col min="36" max="37" width="14.140625" customWidth="1"/>
    <col min="41" max="41" width="20.140625" bestFit="1" customWidth="1"/>
    <col min="48" max="48" width="10.42578125" bestFit="1" customWidth="1"/>
    <col min="49" max="49" width="20.140625" bestFit="1" customWidth="1"/>
    <col min="51" max="51" width="18.5703125" bestFit="1" customWidth="1"/>
    <col min="52" max="52" width="12.5703125" customWidth="1"/>
    <col min="53" max="54" width="11" bestFit="1" customWidth="1"/>
    <col min="60" max="61" width="12.5703125" customWidth="1"/>
    <col min="65" max="65" width="11.42578125" style="47" customWidth="1"/>
    <col min="66" max="66" width="20.140625" bestFit="1" customWidth="1"/>
    <col min="68" max="68" width="18.5703125" bestFit="1" customWidth="1"/>
    <col min="70" max="71" width="11.7109375" customWidth="1"/>
    <col min="72" max="72" width="10.42578125" bestFit="1" customWidth="1"/>
  </cols>
  <sheetData>
    <row r="2" spans="1:75">
      <c r="Z2" t="s">
        <v>67</v>
      </c>
      <c r="AA2" s="34">
        <f>SUM(AA6:AA2500)</f>
        <v>-72.341870242379656</v>
      </c>
      <c r="AU2" s="37" t="s">
        <v>93</v>
      </c>
      <c r="BL2" s="37" t="s">
        <v>94</v>
      </c>
    </row>
    <row r="3" spans="1:75" ht="15.75" thickBot="1">
      <c r="AU3" s="26" t="s">
        <v>95</v>
      </c>
      <c r="BL3" s="26" t="s">
        <v>95</v>
      </c>
    </row>
    <row r="4" spans="1:75">
      <c r="A4" s="5" t="s">
        <v>65</v>
      </c>
      <c r="B4" s="5"/>
      <c r="C4" s="5"/>
      <c r="D4" s="5"/>
      <c r="E4" s="5"/>
      <c r="F4" s="5"/>
      <c r="G4" s="5"/>
      <c r="H4" s="5"/>
      <c r="I4" s="5"/>
      <c r="J4" s="5"/>
      <c r="K4" s="5"/>
      <c r="N4" s="18" t="s">
        <v>66</v>
      </c>
      <c r="O4" s="19"/>
      <c r="P4" s="19"/>
      <c r="Q4" s="19"/>
      <c r="R4" s="19"/>
      <c r="S4" s="19"/>
      <c r="T4" s="20"/>
      <c r="U4" s="14" t="s">
        <v>57</v>
      </c>
      <c r="V4" s="15" t="s">
        <v>57</v>
      </c>
      <c r="W4" s="29"/>
      <c r="X4" s="14" t="s">
        <v>57</v>
      </c>
      <c r="Y4" s="29"/>
      <c r="Z4" s="15" t="s">
        <v>64</v>
      </c>
      <c r="AA4" s="33" t="s">
        <v>89</v>
      </c>
      <c r="AC4" s="50" t="s">
        <v>77</v>
      </c>
      <c r="AD4" s="50" t="s">
        <v>77</v>
      </c>
      <c r="AE4" s="51" t="s">
        <v>68</v>
      </c>
      <c r="AF4" s="50" t="s">
        <v>81</v>
      </c>
      <c r="AG4" s="50" t="s">
        <v>81</v>
      </c>
      <c r="AN4" s="40" t="s">
        <v>92</v>
      </c>
      <c r="AO4" s="41"/>
      <c r="AP4" s="41"/>
      <c r="AQ4" s="41"/>
      <c r="AR4" s="42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69</v>
      </c>
      <c r="BF4" s="5" t="s">
        <v>69</v>
      </c>
      <c r="BG4" s="81" t="s">
        <v>68</v>
      </c>
      <c r="BH4" s="82"/>
      <c r="BI4" s="83"/>
      <c r="BL4" s="1"/>
      <c r="BM4" s="48"/>
      <c r="BN4" s="1"/>
      <c r="BO4" s="1"/>
      <c r="BP4" s="1"/>
      <c r="BQ4" s="1"/>
      <c r="BR4" s="1"/>
      <c r="BS4" s="1"/>
      <c r="BT4" s="1"/>
      <c r="BU4" s="1"/>
      <c r="BV4" s="2" t="s">
        <v>69</v>
      </c>
      <c r="BW4" s="2" t="s">
        <v>69</v>
      </c>
    </row>
    <row r="5" spans="1:75" ht="15.75" thickBot="1">
      <c r="A5" s="5" t="s">
        <v>36</v>
      </c>
      <c r="B5" s="5" t="s">
        <v>0</v>
      </c>
      <c r="C5" s="6" t="s">
        <v>1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N5" s="21" t="s">
        <v>51</v>
      </c>
      <c r="O5" s="22" t="s">
        <v>52</v>
      </c>
      <c r="P5" s="22" t="s">
        <v>49</v>
      </c>
      <c r="Q5" s="22" t="s">
        <v>50</v>
      </c>
      <c r="R5" s="22" t="s">
        <v>59</v>
      </c>
      <c r="S5" s="23" t="s">
        <v>60</v>
      </c>
      <c r="T5" s="24" t="s">
        <v>62</v>
      </c>
      <c r="U5" s="16" t="s">
        <v>61</v>
      </c>
      <c r="V5" s="17" t="s">
        <v>58</v>
      </c>
      <c r="W5" s="31" t="s">
        <v>0</v>
      </c>
      <c r="X5" s="16" t="s">
        <v>63</v>
      </c>
      <c r="Y5" s="30" t="s">
        <v>88</v>
      </c>
      <c r="Z5" s="17" t="s">
        <v>63</v>
      </c>
      <c r="AA5" s="17" t="s">
        <v>63</v>
      </c>
      <c r="AC5" s="50" t="s">
        <v>78</v>
      </c>
      <c r="AD5" s="50" t="s">
        <v>84</v>
      </c>
      <c r="AE5" s="50" t="s">
        <v>79</v>
      </c>
      <c r="AF5" s="50" t="s">
        <v>80</v>
      </c>
      <c r="AG5" s="50" t="s">
        <v>82</v>
      </c>
      <c r="AI5" s="9" t="s">
        <v>96</v>
      </c>
      <c r="AJ5" s="10"/>
      <c r="AK5" s="10"/>
      <c r="AN5" s="43" t="s">
        <v>34</v>
      </c>
      <c r="AO5" s="44" t="s">
        <v>35</v>
      </c>
      <c r="AP5" s="45" t="s">
        <v>53</v>
      </c>
      <c r="AQ5" s="45" t="s">
        <v>55</v>
      </c>
      <c r="AR5" s="46" t="s">
        <v>56</v>
      </c>
      <c r="AU5" s="5" t="s">
        <v>0</v>
      </c>
      <c r="AV5" s="6" t="s">
        <v>1</v>
      </c>
      <c r="AW5" s="5" t="s">
        <v>37</v>
      </c>
      <c r="AX5" s="5" t="s">
        <v>38</v>
      </c>
      <c r="AY5" s="5" t="s">
        <v>40</v>
      </c>
      <c r="AZ5" s="5" t="s">
        <v>41</v>
      </c>
      <c r="BA5" s="5" t="s">
        <v>59</v>
      </c>
      <c r="BB5" s="5" t="s">
        <v>72</v>
      </c>
      <c r="BC5" s="5" t="s">
        <v>54</v>
      </c>
      <c r="BD5" s="5" t="s">
        <v>73</v>
      </c>
      <c r="BE5" s="36" t="s">
        <v>91</v>
      </c>
      <c r="BF5" s="36" t="s">
        <v>90</v>
      </c>
      <c r="BG5" s="84" t="s">
        <v>43</v>
      </c>
      <c r="BH5" s="85" t="s">
        <v>103</v>
      </c>
      <c r="BI5" s="86" t="s">
        <v>104</v>
      </c>
      <c r="BL5" s="1" t="s">
        <v>0</v>
      </c>
      <c r="BM5" s="3" t="s">
        <v>1</v>
      </c>
      <c r="BN5" s="2" t="s">
        <v>45</v>
      </c>
      <c r="BO5" s="2" t="s">
        <v>47</v>
      </c>
      <c r="BP5" s="2" t="s">
        <v>46</v>
      </c>
      <c r="BQ5" s="2" t="s">
        <v>48</v>
      </c>
      <c r="BR5" s="39" t="s">
        <v>59</v>
      </c>
      <c r="BS5" s="39" t="s">
        <v>72</v>
      </c>
      <c r="BT5" s="39" t="s">
        <v>54</v>
      </c>
      <c r="BU5" s="2" t="s">
        <v>73</v>
      </c>
      <c r="BV5" s="2" t="s">
        <v>91</v>
      </c>
      <c r="BW5" s="2" t="s">
        <v>90</v>
      </c>
    </row>
    <row r="6" spans="1:75">
      <c r="A6" s="7">
        <v>1</v>
      </c>
      <c r="B6" s="7">
        <v>1</v>
      </c>
      <c r="C6" s="8">
        <v>42985</v>
      </c>
      <c r="D6" s="8" t="s">
        <v>3</v>
      </c>
      <c r="E6" s="7">
        <v>21</v>
      </c>
      <c r="F6" s="7">
        <v>27</v>
      </c>
      <c r="G6" s="7" t="s">
        <v>2</v>
      </c>
      <c r="H6" s="7">
        <v>16</v>
      </c>
      <c r="I6" s="7">
        <v>42</v>
      </c>
      <c r="J6" s="7">
        <v>-15</v>
      </c>
      <c r="K6" s="7">
        <v>69</v>
      </c>
      <c r="N6" t="str">
        <f t="shared" ref="N6:N37" si="0">IF(J6&gt;0,D6,G6)</f>
        <v>Kansas City Chiefs</v>
      </c>
      <c r="O6" t="str">
        <f t="shared" ref="O6:O37" si="1">IF(J6&gt;0,G6,D6)</f>
        <v>New England Patriots</v>
      </c>
      <c r="P6">
        <f>IF(J6&gt;0,E6,H6)</f>
        <v>16</v>
      </c>
      <c r="Q6">
        <f>IF(J6&gt;0,H6,E6)</f>
        <v>21</v>
      </c>
      <c r="R6">
        <f t="shared" ref="R6:R37" si="2">VLOOKUP(E6,$AN$6:$AP$37,3,FALSE)</f>
        <v>5.2904445879958892</v>
      </c>
      <c r="S6">
        <f t="shared" ref="S6:S37" si="3">VLOOKUP(H6,$AN$6:$AP$37,3,FALSE)</f>
        <v>3.496462396207296</v>
      </c>
      <c r="T6">
        <f>$AP$38</f>
        <v>1.0000000000000257E-4</v>
      </c>
      <c r="U6">
        <f t="shared" ref="U6:U37" si="4">(R6+T6)/(R6+S6+T6)</f>
        <v>0.60208721780999486</v>
      </c>
      <c r="V6">
        <f t="shared" ref="V6:V37" si="5">S6/(R6+S6+T6)</f>
        <v>0.3979127821900052</v>
      </c>
      <c r="W6" s="32">
        <f>B6</f>
        <v>1</v>
      </c>
      <c r="X6">
        <f t="shared" ref="X6:X37" si="6">IF(E6=P6,U6,V6)</f>
        <v>0.3979127821900052</v>
      </c>
      <c r="Y6" s="35">
        <v>1</v>
      </c>
      <c r="Z6">
        <f>LN(X6)</f>
        <v>-0.92152243793854471</v>
      </c>
      <c r="AA6">
        <f>Y6*Z6</f>
        <v>-0.92152243793854471</v>
      </c>
      <c r="AC6">
        <f>U6</f>
        <v>0.60208721780999486</v>
      </c>
      <c r="AD6">
        <f>AC6-0.5</f>
        <v>0.10208721780999486</v>
      </c>
      <c r="AE6">
        <f t="shared" ref="AE6:AE37" si="7">J6</f>
        <v>-15</v>
      </c>
      <c r="AF6">
        <f t="shared" ref="AF6:AF37" si="8">$AK$9+$AJ$9*AC6</f>
        <v>4.1289806317204505</v>
      </c>
      <c r="AG6">
        <f t="shared" ref="AG6:AG37" si="9">$AJ$18*AD6</f>
        <v>2.4469751747078785</v>
      </c>
      <c r="AN6">
        <v>1</v>
      </c>
      <c r="AO6" t="s">
        <v>9</v>
      </c>
      <c r="AP6" s="34">
        <v>0.41115227339597876</v>
      </c>
      <c r="AQ6">
        <v>1E-4</v>
      </c>
      <c r="AR6">
        <v>10</v>
      </c>
      <c r="AU6" s="7">
        <v>10</v>
      </c>
      <c r="AV6" s="8">
        <v>43048</v>
      </c>
      <c r="AW6" s="8" t="s">
        <v>9</v>
      </c>
      <c r="AX6" s="7">
        <v>1</v>
      </c>
      <c r="AY6" s="7" t="s">
        <v>23</v>
      </c>
      <c r="AZ6" s="7">
        <v>29</v>
      </c>
      <c r="BA6" s="38">
        <f>VLOOKUP(AX6,$AN$6:$AP$38,3,FALSE)</f>
        <v>0.41115227339597876</v>
      </c>
      <c r="BB6" s="38">
        <f>VLOOKUP(AZ6,$AN$6:$AP$38,3,FALSE)</f>
        <v>0.76160796793190089</v>
      </c>
      <c r="BC6" s="38">
        <f>$AP$38</f>
        <v>1.0000000000000257E-4</v>
      </c>
      <c r="BD6" s="12">
        <f>(BA6+BC6)/(BA6+BB6+BC6)</f>
        <v>0.35064047608125104</v>
      </c>
      <c r="BE6" s="11">
        <f t="shared" ref="BE6:BE19" si="10">$AK$9+$AJ$9*BD6</f>
        <v>-1.8561526218859683</v>
      </c>
      <c r="BF6" s="11">
        <f>(BD6-0.5)*$AJ$18</f>
        <v>-3.580066681958141</v>
      </c>
      <c r="BG6" s="60">
        <v>-9</v>
      </c>
      <c r="BH6" s="11"/>
      <c r="BI6" s="11"/>
      <c r="BL6" s="4">
        <v>11</v>
      </c>
      <c r="BM6" s="49">
        <v>43055</v>
      </c>
      <c r="BN6" s="4" t="s">
        <v>7</v>
      </c>
      <c r="BO6" s="4">
        <v>31</v>
      </c>
      <c r="BP6" s="4" t="s">
        <v>10</v>
      </c>
      <c r="BQ6" s="4">
        <v>27</v>
      </c>
      <c r="BR6" s="38">
        <f>VLOOKUP(BO6,$AN$6:$AP$38,3,FALSE)</f>
        <v>0.73931436071085999</v>
      </c>
      <c r="BS6" s="38">
        <f>VLOOKUP(BQ6,$AN$6:$AP$38,3,FALSE)</f>
        <v>3.8357379303114496</v>
      </c>
      <c r="BT6" s="38">
        <f>$AP$38</f>
        <v>1.0000000000000257E-4</v>
      </c>
      <c r="BU6" s="55">
        <f>(BR6+BT6)/(BR6+BS6+BT6)</f>
        <v>0.16161524549943215</v>
      </c>
      <c r="BV6" s="56">
        <f>$AK$9+$AJ$9*BU6</f>
        <v>-6.3554799368779245</v>
      </c>
      <c r="BW6" s="56">
        <f>(BU6-0.5)*$AJ$18</f>
        <v>-8.110898813048486</v>
      </c>
    </row>
    <row r="7" spans="1:75">
      <c r="A7" s="7">
        <v>2</v>
      </c>
      <c r="B7" s="7">
        <v>1</v>
      </c>
      <c r="C7" s="8">
        <v>42988</v>
      </c>
      <c r="D7" s="8" t="s">
        <v>13</v>
      </c>
      <c r="E7" s="7">
        <v>7</v>
      </c>
      <c r="F7" s="7">
        <v>0</v>
      </c>
      <c r="G7" s="7" t="s">
        <v>12</v>
      </c>
      <c r="H7" s="7">
        <v>3</v>
      </c>
      <c r="I7" s="7">
        <v>20</v>
      </c>
      <c r="J7" s="7">
        <v>-20</v>
      </c>
      <c r="K7" s="7">
        <v>20</v>
      </c>
      <c r="N7" t="str">
        <f t="shared" si="0"/>
        <v>Baltimore Ravens</v>
      </c>
      <c r="O7" t="str">
        <f t="shared" si="1"/>
        <v>Cincinnati Bengals</v>
      </c>
      <c r="P7">
        <f t="shared" ref="P7:P70" si="11">IF(J7&gt;0,E7,H7)</f>
        <v>3</v>
      </c>
      <c r="Q7">
        <f t="shared" ref="Q7:Q70" si="12">IF(J7&gt;0,H7,E7)</f>
        <v>7</v>
      </c>
      <c r="R7">
        <f t="shared" si="2"/>
        <v>0.23013454145680756</v>
      </c>
      <c r="S7">
        <f t="shared" si="3"/>
        <v>0.6293832390840266</v>
      </c>
      <c r="T7">
        <f t="shared" ref="T7:T70" si="13">$AP$38</f>
        <v>1.0000000000000257E-4</v>
      </c>
      <c r="U7">
        <f t="shared" si="4"/>
        <v>0.26783361939297484</v>
      </c>
      <c r="V7">
        <f t="shared" si="5"/>
        <v>0.7321663806070251</v>
      </c>
      <c r="W7" s="32">
        <f t="shared" ref="W7:W70" si="14">B7</f>
        <v>1</v>
      </c>
      <c r="X7">
        <f t="shared" si="6"/>
        <v>0.7321663806070251</v>
      </c>
      <c r="Y7" s="35">
        <v>1</v>
      </c>
      <c r="Z7">
        <f t="shared" ref="Z7:Z70" si="15">LN(X7)</f>
        <v>-0.31174749493739101</v>
      </c>
      <c r="AA7">
        <f t="shared" ref="AA7:AA70" si="16">Y7*Z7</f>
        <v>-0.31174749493739101</v>
      </c>
      <c r="AC7">
        <f t="shared" ref="AC7:AC70" si="17">U7</f>
        <v>0.26783361939297484</v>
      </c>
      <c r="AD7">
        <f t="shared" ref="AD7:AD70" si="18">AC7-0.5</f>
        <v>-0.23216638060702516</v>
      </c>
      <c r="AE7">
        <f t="shared" si="7"/>
        <v>-20</v>
      </c>
      <c r="AF7">
        <f t="shared" si="8"/>
        <v>-3.8271865998337828</v>
      </c>
      <c r="AG7">
        <f t="shared" si="9"/>
        <v>-5.5649020703505823</v>
      </c>
      <c r="AI7" s="27" t="s">
        <v>86</v>
      </c>
      <c r="AJ7" s="27"/>
      <c r="AK7" s="27"/>
      <c r="AN7">
        <v>2</v>
      </c>
      <c r="AO7" t="s">
        <v>16</v>
      </c>
      <c r="AP7" s="34">
        <v>1.7383655557437503</v>
      </c>
      <c r="AQ7">
        <v>1E-4</v>
      </c>
      <c r="AR7">
        <v>10</v>
      </c>
      <c r="AU7" s="7">
        <v>10</v>
      </c>
      <c r="AV7" s="8">
        <v>43051</v>
      </c>
      <c r="AW7" s="8" t="s">
        <v>18</v>
      </c>
      <c r="AX7" s="7">
        <v>4</v>
      </c>
      <c r="AY7" s="7" t="s">
        <v>29</v>
      </c>
      <c r="AZ7" s="7">
        <v>22</v>
      </c>
      <c r="BA7" s="38">
        <f t="shared" ref="BA7:BA19" si="19">VLOOKUP(AX7,$AN$6:$AP$38,3,FALSE)</f>
        <v>1.4556935710602426</v>
      </c>
      <c r="BB7" s="38">
        <f t="shared" ref="BB7:BB19" si="20">VLOOKUP(AZ7,$AN$6:$AP$38,3,FALSE)</f>
        <v>6.5928053616168487</v>
      </c>
      <c r="BC7" s="38">
        <f t="shared" ref="BC7:BC19" si="21">$AP$38</f>
        <v>1.0000000000000257E-4</v>
      </c>
      <c r="BD7" s="12">
        <f t="shared" ref="BD7:BD19" si="22">(BA7+BC7)/(BA7+BB7+BC7)</f>
        <v>0.18087540244423914</v>
      </c>
      <c r="BE7" s="11">
        <f t="shared" si="10"/>
        <v>-5.8970345221252485</v>
      </c>
      <c r="BF7" s="11">
        <f t="shared" ref="BF7:BF19" si="23">(BD7-0.5)*$AJ$18</f>
        <v>-7.6492433098821921</v>
      </c>
      <c r="BG7" s="60">
        <v>-35</v>
      </c>
      <c r="BH7" s="11"/>
      <c r="BI7" s="11"/>
      <c r="BL7" s="4">
        <v>11</v>
      </c>
      <c r="BM7" s="49">
        <v>43058</v>
      </c>
      <c r="BN7" s="4" t="s">
        <v>5</v>
      </c>
      <c r="BO7" s="4">
        <v>32</v>
      </c>
      <c r="BP7" s="4" t="s">
        <v>29</v>
      </c>
      <c r="BQ7" s="4">
        <v>22</v>
      </c>
      <c r="BR7" s="38">
        <f t="shared" ref="BR7:BR19" si="24">VLOOKUP(BO7,$AN$6:$AP$38,3,FALSE)</f>
        <v>1.621300774493277</v>
      </c>
      <c r="BS7" s="38">
        <f t="shared" ref="BS7:BS19" si="25">VLOOKUP(BQ7,$AN$6:$AP$38,3,FALSE)</f>
        <v>6.5928053616168487</v>
      </c>
      <c r="BT7" s="38">
        <f t="shared" ref="BT7:BT19" si="26">$AP$38</f>
        <v>1.0000000000000257E-4</v>
      </c>
      <c r="BU7" s="55">
        <f t="shared" ref="BU7:BU19" si="27">(BR7+BT7)/(BR7+BS7+BT7)</f>
        <v>0.19738983264195253</v>
      </c>
      <c r="BV7" s="56">
        <f t="shared" ref="BV7:BV19" si="28">$AK$9+$AJ$9*BU7</f>
        <v>-5.5039450564946923</v>
      </c>
      <c r="BW7" s="56">
        <f t="shared" ref="BW7:BW19" si="29">(BU7-0.5)*$AJ$18</f>
        <v>-7.2534013858377664</v>
      </c>
    </row>
    <row r="8" spans="1:75">
      <c r="A8" s="7">
        <v>3</v>
      </c>
      <c r="B8" s="7">
        <v>1</v>
      </c>
      <c r="C8" s="8">
        <v>42988</v>
      </c>
      <c r="D8" s="8" t="s">
        <v>17</v>
      </c>
      <c r="E8" s="7">
        <v>6</v>
      </c>
      <c r="F8" s="7">
        <v>17</v>
      </c>
      <c r="G8" s="7" t="s">
        <v>16</v>
      </c>
      <c r="H8" s="7">
        <v>2</v>
      </c>
      <c r="I8" s="7">
        <v>23</v>
      </c>
      <c r="J8" s="7">
        <v>-6</v>
      </c>
      <c r="K8" s="7">
        <v>40</v>
      </c>
      <c r="N8" t="str">
        <f t="shared" si="0"/>
        <v>Atlanta Falcons</v>
      </c>
      <c r="O8" t="str">
        <f t="shared" si="1"/>
        <v>Chicago Bears</v>
      </c>
      <c r="P8">
        <f t="shared" si="11"/>
        <v>2</v>
      </c>
      <c r="Q8">
        <f t="shared" si="12"/>
        <v>6</v>
      </c>
      <c r="R8">
        <f t="shared" si="2"/>
        <v>1.1425548179969183</v>
      </c>
      <c r="S8">
        <f t="shared" si="3"/>
        <v>1.7383655557437503</v>
      </c>
      <c r="T8">
        <f t="shared" si="13"/>
        <v>1.0000000000000257E-4</v>
      </c>
      <c r="U8">
        <f t="shared" si="4"/>
        <v>0.39661462598867858</v>
      </c>
      <c r="V8">
        <f t="shared" si="5"/>
        <v>0.60338537401132142</v>
      </c>
      <c r="W8" s="32">
        <f t="shared" si="14"/>
        <v>1</v>
      </c>
      <c r="X8">
        <f t="shared" si="6"/>
        <v>0.60338537401132142</v>
      </c>
      <c r="Y8" s="35">
        <v>1</v>
      </c>
      <c r="Z8">
        <f t="shared" si="15"/>
        <v>-0.50519919184276341</v>
      </c>
      <c r="AA8">
        <f t="shared" si="16"/>
        <v>-0.50519919184276341</v>
      </c>
      <c r="AC8">
        <f t="shared" si="17"/>
        <v>0.39661462598867858</v>
      </c>
      <c r="AD8">
        <f t="shared" si="18"/>
        <v>-0.10338537401132142</v>
      </c>
      <c r="AE8">
        <f t="shared" si="7"/>
        <v>-6</v>
      </c>
      <c r="AF8">
        <f t="shared" si="8"/>
        <v>-0.76183972077043016</v>
      </c>
      <c r="AG8">
        <f t="shared" si="9"/>
        <v>-2.478091273918765</v>
      </c>
      <c r="AJ8" s="25" t="s">
        <v>71</v>
      </c>
      <c r="AK8" s="25" t="s">
        <v>70</v>
      </c>
      <c r="AN8">
        <v>3</v>
      </c>
      <c r="AO8" t="s">
        <v>12</v>
      </c>
      <c r="AP8" s="34">
        <v>0.6293832390840266</v>
      </c>
      <c r="AQ8">
        <v>1E-4</v>
      </c>
      <c r="AR8">
        <v>10</v>
      </c>
      <c r="AU8" s="7">
        <v>10</v>
      </c>
      <c r="AV8" s="8">
        <v>43051</v>
      </c>
      <c r="AW8" s="8" t="s">
        <v>7</v>
      </c>
      <c r="AX8" s="7">
        <v>31</v>
      </c>
      <c r="AY8" s="7" t="s">
        <v>13</v>
      </c>
      <c r="AZ8" s="7">
        <v>7</v>
      </c>
      <c r="BA8" s="38">
        <f t="shared" si="19"/>
        <v>0.73931436071085999</v>
      </c>
      <c r="BB8" s="38">
        <f t="shared" si="20"/>
        <v>0.23013454145680756</v>
      </c>
      <c r="BC8" s="38">
        <f t="shared" si="21"/>
        <v>1.0000000000000257E-4</v>
      </c>
      <c r="BD8" s="12">
        <f t="shared" si="22"/>
        <v>0.76263751014282555</v>
      </c>
      <c r="BE8" s="11">
        <f t="shared" si="10"/>
        <v>7.9505250546506687</v>
      </c>
      <c r="BF8" s="11">
        <f t="shared" si="23"/>
        <v>6.295278498653162</v>
      </c>
      <c r="BG8" s="60">
        <v>-37</v>
      </c>
      <c r="BH8" s="11"/>
      <c r="BI8" s="11"/>
      <c r="BL8" s="4">
        <v>11</v>
      </c>
      <c r="BM8" s="49">
        <v>43058</v>
      </c>
      <c r="BN8" s="4" t="s">
        <v>14</v>
      </c>
      <c r="BO8" s="4">
        <v>15</v>
      </c>
      <c r="BP8" s="4" t="s">
        <v>11</v>
      </c>
      <c r="BQ8" s="4">
        <v>8</v>
      </c>
      <c r="BR8" s="38">
        <f t="shared" si="24"/>
        <v>1.0867363786234268</v>
      </c>
      <c r="BS8" s="38">
        <f t="shared" si="25"/>
        <v>1E-4</v>
      </c>
      <c r="BT8" s="38">
        <f t="shared" si="26"/>
        <v>1.0000000000000257E-4</v>
      </c>
      <c r="BU8" s="55">
        <f t="shared" si="27"/>
        <v>0.99990799829505506</v>
      </c>
      <c r="BV8" s="56">
        <f t="shared" si="28"/>
        <v>13.598223962880347</v>
      </c>
      <c r="BW8" s="56">
        <f t="shared" si="29"/>
        <v>11.982523255189982</v>
      </c>
    </row>
    <row r="9" spans="1:75">
      <c r="A9" s="7">
        <v>4</v>
      </c>
      <c r="B9" s="7">
        <v>1</v>
      </c>
      <c r="C9" s="8">
        <v>42988</v>
      </c>
      <c r="D9" s="8" t="s">
        <v>5</v>
      </c>
      <c r="E9" s="7">
        <v>32</v>
      </c>
      <c r="F9" s="7">
        <v>17</v>
      </c>
      <c r="G9" s="7" t="s">
        <v>4</v>
      </c>
      <c r="H9" s="7">
        <v>26</v>
      </c>
      <c r="I9" s="7">
        <v>30</v>
      </c>
      <c r="J9" s="7">
        <v>-13</v>
      </c>
      <c r="K9" s="7">
        <v>47</v>
      </c>
      <c r="N9" t="str">
        <f t="shared" si="0"/>
        <v>Philadelphia Eagles</v>
      </c>
      <c r="O9" t="str">
        <f t="shared" si="1"/>
        <v>Washington Redskins</v>
      </c>
      <c r="P9">
        <f t="shared" si="11"/>
        <v>26</v>
      </c>
      <c r="Q9">
        <f t="shared" si="12"/>
        <v>32</v>
      </c>
      <c r="R9">
        <f t="shared" si="2"/>
        <v>1.621300774493277</v>
      </c>
      <c r="S9">
        <f t="shared" si="3"/>
        <v>10</v>
      </c>
      <c r="T9">
        <f t="shared" si="13"/>
        <v>1.0000000000000257E-4</v>
      </c>
      <c r="U9">
        <f t="shared" si="4"/>
        <v>0.13951853188403396</v>
      </c>
      <c r="V9">
        <f t="shared" si="5"/>
        <v>0.86048146811596615</v>
      </c>
      <c r="W9" s="32">
        <f t="shared" si="14"/>
        <v>1</v>
      </c>
      <c r="X9">
        <f t="shared" si="6"/>
        <v>0.86048146811596615</v>
      </c>
      <c r="Y9" s="35">
        <v>1</v>
      </c>
      <c r="Z9">
        <f t="shared" si="15"/>
        <v>-0.15026319974377911</v>
      </c>
      <c r="AA9">
        <f t="shared" si="16"/>
        <v>-0.15026319974377911</v>
      </c>
      <c r="AC9">
        <f t="shared" si="17"/>
        <v>0.13951853188403396</v>
      </c>
      <c r="AD9">
        <f t="shared" si="18"/>
        <v>-0.36048146811596604</v>
      </c>
      <c r="AE9">
        <f t="shared" si="7"/>
        <v>-13</v>
      </c>
      <c r="AF9">
        <f t="shared" si="8"/>
        <v>-6.8814433060816036</v>
      </c>
      <c r="AG9">
        <f t="shared" si="9"/>
        <v>-8.6405450392797132</v>
      </c>
      <c r="AI9" t="s">
        <v>69</v>
      </c>
      <c r="AJ9">
        <f t="array" ref="AJ9:AK13">LINEST(AE6:AE137,AC6:AC137,TRUE,TRUE)</f>
        <v>23.802787073149155</v>
      </c>
      <c r="AK9">
        <v>-10.202373213275635</v>
      </c>
      <c r="AN9">
        <v>4</v>
      </c>
      <c r="AO9" t="s">
        <v>18</v>
      </c>
      <c r="AP9" s="34">
        <v>1.4556935710602426</v>
      </c>
      <c r="AQ9">
        <v>1E-4</v>
      </c>
      <c r="AR9">
        <v>10</v>
      </c>
      <c r="AU9" s="7">
        <v>10</v>
      </c>
      <c r="AV9" s="8">
        <v>43051</v>
      </c>
      <c r="AW9" s="8" t="s">
        <v>5</v>
      </c>
      <c r="AX9" s="7">
        <v>32</v>
      </c>
      <c r="AY9" s="7" t="s">
        <v>28</v>
      </c>
      <c r="AZ9" s="7">
        <v>20</v>
      </c>
      <c r="BA9" s="38">
        <f t="shared" si="19"/>
        <v>1.621300774493277</v>
      </c>
      <c r="BB9" s="38">
        <f t="shared" si="20"/>
        <v>4.5463869725056911</v>
      </c>
      <c r="BC9" s="38">
        <f t="shared" si="21"/>
        <v>1.0000000000000257E-4</v>
      </c>
      <c r="BD9" s="12">
        <f t="shared" si="22"/>
        <v>0.26288206420238674</v>
      </c>
      <c r="BE9" s="11">
        <f t="shared" si="10"/>
        <v>-3.9450474137162974</v>
      </c>
      <c r="BF9" s="11">
        <f t="shared" si="23"/>
        <v>-5.6835881594368383</v>
      </c>
      <c r="BG9" s="60">
        <v>-48</v>
      </c>
      <c r="BH9" s="11"/>
      <c r="BI9" s="11"/>
      <c r="BL9" s="4">
        <v>11</v>
      </c>
      <c r="BM9" s="49">
        <v>43058</v>
      </c>
      <c r="BN9" s="4" t="s">
        <v>32</v>
      </c>
      <c r="BO9" s="4">
        <v>30</v>
      </c>
      <c r="BP9" s="4" t="s">
        <v>33</v>
      </c>
      <c r="BQ9" s="4">
        <v>19</v>
      </c>
      <c r="BR9" s="38">
        <f t="shared" si="24"/>
        <v>0.39493202546958261</v>
      </c>
      <c r="BS9" s="38">
        <f t="shared" si="25"/>
        <v>1.023534223372832</v>
      </c>
      <c r="BT9" s="38">
        <f t="shared" si="26"/>
        <v>1.0000000000000257E-4</v>
      </c>
      <c r="BU9" s="55">
        <f t="shared" si="27"/>
        <v>0.2784727366747507</v>
      </c>
      <c r="BV9" s="56">
        <f t="shared" si="28"/>
        <v>-3.5739459565294105</v>
      </c>
      <c r="BW9" s="56">
        <f t="shared" si="29"/>
        <v>-5.3098882064429089</v>
      </c>
    </row>
    <row r="10" spans="1:75">
      <c r="A10" s="7">
        <v>5</v>
      </c>
      <c r="B10" s="7">
        <v>1</v>
      </c>
      <c r="C10" s="8">
        <v>42988</v>
      </c>
      <c r="D10" s="8" t="s">
        <v>15</v>
      </c>
      <c r="E10" s="7">
        <v>13</v>
      </c>
      <c r="F10" s="7">
        <v>7</v>
      </c>
      <c r="G10" s="7" t="s">
        <v>14</v>
      </c>
      <c r="H10" s="7">
        <v>15</v>
      </c>
      <c r="I10" s="7">
        <v>29</v>
      </c>
      <c r="J10" s="7">
        <v>-22</v>
      </c>
      <c r="K10" s="7">
        <v>36</v>
      </c>
      <c r="N10" t="str">
        <f t="shared" si="0"/>
        <v>Jacksonville Jaguars</v>
      </c>
      <c r="O10" t="str">
        <f t="shared" si="1"/>
        <v>Houston Texans</v>
      </c>
      <c r="P10">
        <f t="shared" si="11"/>
        <v>15</v>
      </c>
      <c r="Q10">
        <f t="shared" si="12"/>
        <v>13</v>
      </c>
      <c r="R10">
        <f t="shared" si="2"/>
        <v>0.23346902156231972</v>
      </c>
      <c r="S10">
        <f t="shared" si="3"/>
        <v>1.0867363786234268</v>
      </c>
      <c r="T10">
        <f t="shared" si="13"/>
        <v>1.0000000000000257E-4</v>
      </c>
      <c r="U10">
        <f t="shared" si="4"/>
        <v>0.17690529897814566</v>
      </c>
      <c r="V10">
        <f t="shared" si="5"/>
        <v>0.82309470102185445</v>
      </c>
      <c r="W10" s="32">
        <f t="shared" si="14"/>
        <v>1</v>
      </c>
      <c r="X10">
        <f t="shared" si="6"/>
        <v>0.82309470102185445</v>
      </c>
      <c r="Y10" s="35">
        <v>1</v>
      </c>
      <c r="Z10">
        <f t="shared" si="15"/>
        <v>-0.1946840168545928</v>
      </c>
      <c r="AA10">
        <f t="shared" si="16"/>
        <v>-0.1946840168545928</v>
      </c>
      <c r="AC10">
        <f t="shared" si="17"/>
        <v>0.17690529897814566</v>
      </c>
      <c r="AD10">
        <f t="shared" si="18"/>
        <v>-0.32309470102185434</v>
      </c>
      <c r="AE10">
        <f t="shared" si="7"/>
        <v>-22</v>
      </c>
      <c r="AF10">
        <f t="shared" si="8"/>
        <v>-5.9915340495870435</v>
      </c>
      <c r="AG10">
        <f t="shared" si="9"/>
        <v>-7.7444045340878871</v>
      </c>
      <c r="AI10" t="s">
        <v>74</v>
      </c>
      <c r="AJ10">
        <v>3.6672079693753536</v>
      </c>
      <c r="AK10">
        <v>2.1768339572568971</v>
      </c>
      <c r="AN10">
        <v>5</v>
      </c>
      <c r="AO10" t="s">
        <v>24</v>
      </c>
      <c r="AP10" s="34">
        <v>4.2973777045939574</v>
      </c>
      <c r="AQ10">
        <v>1E-4</v>
      </c>
      <c r="AR10">
        <v>10</v>
      </c>
      <c r="AU10" s="7">
        <v>10</v>
      </c>
      <c r="AV10" s="8">
        <v>43051</v>
      </c>
      <c r="AW10" s="8" t="s">
        <v>14</v>
      </c>
      <c r="AX10" s="7">
        <v>15</v>
      </c>
      <c r="AY10" s="7" t="s">
        <v>31</v>
      </c>
      <c r="AZ10" s="7">
        <v>17</v>
      </c>
      <c r="BA10" s="38">
        <f t="shared" si="19"/>
        <v>1.0867363786234268</v>
      </c>
      <c r="BB10" s="38">
        <f t="shared" si="20"/>
        <v>0.62752484573146439</v>
      </c>
      <c r="BC10" s="38">
        <f t="shared" si="21"/>
        <v>1.0000000000000257E-4</v>
      </c>
      <c r="BD10" s="12">
        <f t="shared" si="22"/>
        <v>0.63395996315327297</v>
      </c>
      <c r="BE10" s="11">
        <f t="shared" si="10"/>
        <v>4.8876408025632045</v>
      </c>
      <c r="BF10" s="11">
        <f t="shared" si="23"/>
        <v>3.2109475727993453</v>
      </c>
      <c r="BG10" s="60">
        <v>-20</v>
      </c>
      <c r="BH10" s="11"/>
      <c r="BI10" s="11"/>
      <c r="BL10" s="4">
        <v>11</v>
      </c>
      <c r="BM10" s="49">
        <v>43058</v>
      </c>
      <c r="BN10" s="4" t="s">
        <v>9</v>
      </c>
      <c r="BO10" s="4">
        <v>1</v>
      </c>
      <c r="BP10" s="4" t="s">
        <v>15</v>
      </c>
      <c r="BQ10" s="4">
        <v>13</v>
      </c>
      <c r="BR10" s="38">
        <f t="shared" si="24"/>
        <v>0.41115227339597876</v>
      </c>
      <c r="BS10" s="38">
        <f t="shared" si="25"/>
        <v>0.23346902156231972</v>
      </c>
      <c r="BT10" s="38">
        <f t="shared" si="26"/>
        <v>1.0000000000000257E-4</v>
      </c>
      <c r="BU10" s="55">
        <f t="shared" si="27"/>
        <v>0.63787605064693753</v>
      </c>
      <c r="BV10" s="56">
        <f t="shared" si="28"/>
        <v>4.9808545993347249</v>
      </c>
      <c r="BW10" s="56">
        <f t="shared" si="29"/>
        <v>3.3048140634780934</v>
      </c>
    </row>
    <row r="11" spans="1:75">
      <c r="A11" s="7">
        <v>6</v>
      </c>
      <c r="B11" s="7">
        <v>1</v>
      </c>
      <c r="C11" s="8">
        <v>42988</v>
      </c>
      <c r="D11" s="8" t="s">
        <v>11</v>
      </c>
      <c r="E11" s="7">
        <v>8</v>
      </c>
      <c r="F11" s="7">
        <v>18</v>
      </c>
      <c r="G11" s="7" t="s">
        <v>10</v>
      </c>
      <c r="H11" s="7">
        <v>27</v>
      </c>
      <c r="I11" s="7">
        <v>21</v>
      </c>
      <c r="J11" s="7">
        <v>-3</v>
      </c>
      <c r="K11" s="7">
        <v>39</v>
      </c>
      <c r="N11" t="str">
        <f t="shared" si="0"/>
        <v>Pittsburgh Steelers</v>
      </c>
      <c r="O11" t="str">
        <f t="shared" si="1"/>
        <v>Cleveland Browns</v>
      </c>
      <c r="P11">
        <f t="shared" si="11"/>
        <v>27</v>
      </c>
      <c r="Q11">
        <f t="shared" si="12"/>
        <v>8</v>
      </c>
      <c r="R11">
        <f t="shared" si="2"/>
        <v>1E-4</v>
      </c>
      <c r="S11">
        <f t="shared" si="3"/>
        <v>3.8357379303114496</v>
      </c>
      <c r="T11">
        <f t="shared" si="13"/>
        <v>1.0000000000000257E-4</v>
      </c>
      <c r="U11">
        <f t="shared" si="4"/>
        <v>5.2138487022850252E-5</v>
      </c>
      <c r="V11">
        <f t="shared" si="5"/>
        <v>0.99994786151297699</v>
      </c>
      <c r="W11" s="32">
        <f t="shared" si="14"/>
        <v>1</v>
      </c>
      <c r="X11">
        <f t="shared" si="6"/>
        <v>0.99994786151297699</v>
      </c>
      <c r="Y11" s="35">
        <v>1</v>
      </c>
      <c r="Z11">
        <f t="shared" si="15"/>
        <v>-5.2139846281173553E-5</v>
      </c>
      <c r="AA11">
        <f t="shared" si="16"/>
        <v>-5.2139846281173553E-5</v>
      </c>
      <c r="AC11">
        <f t="shared" si="17"/>
        <v>5.2138487022850252E-5</v>
      </c>
      <c r="AD11">
        <f t="shared" si="18"/>
        <v>-0.49994786151297715</v>
      </c>
      <c r="AE11">
        <f t="shared" si="7"/>
        <v>-3</v>
      </c>
      <c r="AF11">
        <f t="shared" si="8"/>
        <v>-10.201132171970714</v>
      </c>
      <c r="AG11">
        <f t="shared" si="9"/>
        <v>-11.983478754876739</v>
      </c>
      <c r="AI11" s="13" t="s">
        <v>75</v>
      </c>
      <c r="AJ11">
        <v>0.24475392643581795</v>
      </c>
      <c r="AK11">
        <v>12.857606311056367</v>
      </c>
      <c r="AN11">
        <v>6</v>
      </c>
      <c r="AO11" t="s">
        <v>17</v>
      </c>
      <c r="AP11" s="34">
        <v>1.1425548179969183</v>
      </c>
      <c r="AQ11">
        <v>1E-4</v>
      </c>
      <c r="AR11">
        <v>10</v>
      </c>
      <c r="AU11" s="7">
        <v>10</v>
      </c>
      <c r="AV11" s="8">
        <v>43051</v>
      </c>
      <c r="AW11" s="8" t="s">
        <v>17</v>
      </c>
      <c r="AX11" s="7">
        <v>6</v>
      </c>
      <c r="AY11" s="7" t="s">
        <v>22</v>
      </c>
      <c r="AZ11" s="7">
        <v>12</v>
      </c>
      <c r="BA11" s="38">
        <f t="shared" si="19"/>
        <v>1.1425548179969183</v>
      </c>
      <c r="BB11" s="38">
        <f t="shared" si="20"/>
        <v>1.5311036175261552</v>
      </c>
      <c r="BC11" s="38">
        <f t="shared" si="21"/>
        <v>1.0000000000000257E-4</v>
      </c>
      <c r="BD11" s="12">
        <f t="shared" si="22"/>
        <v>0.42735903244504514</v>
      </c>
      <c r="BE11" s="11">
        <f t="shared" si="10"/>
        <v>-3.0037160199183788E-2</v>
      </c>
      <c r="BF11" s="11">
        <f t="shared" si="23"/>
        <v>-1.7411645462271803</v>
      </c>
      <c r="BG11" s="60">
        <v>-27</v>
      </c>
      <c r="BH11" s="11"/>
      <c r="BI11" s="11"/>
      <c r="BL11" s="4">
        <v>11</v>
      </c>
      <c r="BM11" s="49">
        <v>43058</v>
      </c>
      <c r="BN11" s="4" t="s">
        <v>8</v>
      </c>
      <c r="BO11" s="4">
        <v>11</v>
      </c>
      <c r="BP11" s="4" t="s">
        <v>17</v>
      </c>
      <c r="BQ11" s="4">
        <v>6</v>
      </c>
      <c r="BR11" s="38">
        <f t="shared" si="24"/>
        <v>1.9134014273177522</v>
      </c>
      <c r="BS11" s="38">
        <f t="shared" si="25"/>
        <v>1.1425548179969183</v>
      </c>
      <c r="BT11" s="38">
        <f t="shared" si="26"/>
        <v>1.0000000000000257E-4</v>
      </c>
      <c r="BU11" s="55">
        <f t="shared" si="27"/>
        <v>0.62613423108668154</v>
      </c>
      <c r="BV11" s="56">
        <f t="shared" si="28"/>
        <v>4.701366568490613</v>
      </c>
      <c r="BW11" s="56">
        <f t="shared" si="29"/>
        <v>3.0233690247532472</v>
      </c>
    </row>
    <row r="12" spans="1:75">
      <c r="A12" s="7">
        <v>7</v>
      </c>
      <c r="B12" s="7">
        <v>1</v>
      </c>
      <c r="C12" s="8">
        <v>42988</v>
      </c>
      <c r="D12" s="8" t="s">
        <v>7</v>
      </c>
      <c r="E12" s="7">
        <v>31</v>
      </c>
      <c r="F12" s="7">
        <v>16</v>
      </c>
      <c r="G12" s="7" t="s">
        <v>6</v>
      </c>
      <c r="H12" s="7">
        <v>25</v>
      </c>
      <c r="I12" s="7">
        <v>26</v>
      </c>
      <c r="J12" s="7">
        <v>-10</v>
      </c>
      <c r="K12" s="7">
        <v>42</v>
      </c>
      <c r="N12" t="str">
        <f t="shared" si="0"/>
        <v>Oakland Raiders</v>
      </c>
      <c r="O12" t="str">
        <f t="shared" si="1"/>
        <v>Tennessee Titans</v>
      </c>
      <c r="P12">
        <f t="shared" si="11"/>
        <v>25</v>
      </c>
      <c r="Q12">
        <f t="shared" si="12"/>
        <v>31</v>
      </c>
      <c r="R12">
        <f t="shared" si="2"/>
        <v>0.73931436071085999</v>
      </c>
      <c r="S12">
        <f t="shared" si="3"/>
        <v>0.79180119542813254</v>
      </c>
      <c r="T12">
        <f t="shared" si="13"/>
        <v>1.0000000000000257E-4</v>
      </c>
      <c r="U12">
        <f t="shared" si="4"/>
        <v>0.482893709998164</v>
      </c>
      <c r="V12">
        <f t="shared" si="5"/>
        <v>0.51710629000183606</v>
      </c>
      <c r="W12" s="32">
        <f t="shared" si="14"/>
        <v>1</v>
      </c>
      <c r="X12">
        <f t="shared" si="6"/>
        <v>0.51710629000183606</v>
      </c>
      <c r="Y12" s="35">
        <v>1</v>
      </c>
      <c r="Z12">
        <f t="shared" si="15"/>
        <v>-0.65950683565890034</v>
      </c>
      <c r="AA12">
        <f t="shared" si="16"/>
        <v>-0.65950683565890034</v>
      </c>
      <c r="AC12">
        <f t="shared" si="17"/>
        <v>0.482893709998164</v>
      </c>
      <c r="AD12">
        <f t="shared" si="18"/>
        <v>-1.7106290001836E-2</v>
      </c>
      <c r="AE12">
        <f t="shared" si="7"/>
        <v>-10</v>
      </c>
      <c r="AF12">
        <f t="shared" si="8"/>
        <v>1.2918429447737001</v>
      </c>
      <c r="AG12">
        <f t="shared" si="9"/>
        <v>-0.4100284821529156</v>
      </c>
      <c r="AI12" t="s">
        <v>76</v>
      </c>
      <c r="AJ12">
        <v>42.129329168835973</v>
      </c>
      <c r="AK12">
        <v>130</v>
      </c>
      <c r="AN12">
        <v>7</v>
      </c>
      <c r="AO12" t="s">
        <v>13</v>
      </c>
      <c r="AP12" s="34">
        <v>0.23013454145680756</v>
      </c>
      <c r="AQ12">
        <v>1E-4</v>
      </c>
      <c r="AR12">
        <v>10</v>
      </c>
      <c r="AU12" s="7">
        <v>10</v>
      </c>
      <c r="AV12" s="8">
        <v>43051</v>
      </c>
      <c r="AW12" s="8" t="s">
        <v>32</v>
      </c>
      <c r="AX12" s="7">
        <v>30</v>
      </c>
      <c r="AY12" s="7" t="s">
        <v>19</v>
      </c>
      <c r="AZ12" s="7">
        <v>24</v>
      </c>
      <c r="BA12" s="38">
        <f t="shared" si="19"/>
        <v>0.39493202546958261</v>
      </c>
      <c r="BB12" s="38">
        <f t="shared" si="20"/>
        <v>0.8182802197983583</v>
      </c>
      <c r="BC12" s="38">
        <f t="shared" si="21"/>
        <v>1.0000000000000257E-4</v>
      </c>
      <c r="BD12" s="12">
        <f t="shared" si="22"/>
        <v>0.32558150386287904</v>
      </c>
      <c r="BE12" s="11">
        <f t="shared" si="10"/>
        <v>-2.4526260018718364</v>
      </c>
      <c r="BF12" s="11">
        <f t="shared" si="23"/>
        <v>-4.1807166383138652</v>
      </c>
      <c r="BG12" s="60">
        <v>-1</v>
      </c>
      <c r="BH12" s="11"/>
      <c r="BI12" s="11"/>
      <c r="BL12" s="4">
        <v>11</v>
      </c>
      <c r="BM12" s="49">
        <v>43058</v>
      </c>
      <c r="BN12" s="4" t="s">
        <v>12</v>
      </c>
      <c r="BO12" s="4">
        <v>3</v>
      </c>
      <c r="BP12" s="4" t="s">
        <v>22</v>
      </c>
      <c r="BQ12" s="4">
        <v>12</v>
      </c>
      <c r="BR12" s="38">
        <f t="shared" si="24"/>
        <v>0.6293832390840266</v>
      </c>
      <c r="BS12" s="38">
        <f t="shared" si="25"/>
        <v>1.5311036175261552</v>
      </c>
      <c r="BT12" s="38">
        <f t="shared" si="26"/>
        <v>1.0000000000000257E-4</v>
      </c>
      <c r="BU12" s="55">
        <f t="shared" si="27"/>
        <v>0.29134826825321164</v>
      </c>
      <c r="BV12" s="56">
        <f t="shared" si="28"/>
        <v>-3.2674724199136964</v>
      </c>
      <c r="BW12" s="56">
        <f t="shared" si="29"/>
        <v>-5.0012687062788377</v>
      </c>
    </row>
    <row r="13" spans="1:75">
      <c r="A13" s="7">
        <v>8</v>
      </c>
      <c r="B13" s="7">
        <v>1</v>
      </c>
      <c r="C13" s="8">
        <v>42988</v>
      </c>
      <c r="D13" s="8" t="s">
        <v>18</v>
      </c>
      <c r="E13" s="7">
        <v>4</v>
      </c>
      <c r="F13" s="7">
        <v>21</v>
      </c>
      <c r="G13" s="7" t="s">
        <v>19</v>
      </c>
      <c r="H13" s="7">
        <v>24</v>
      </c>
      <c r="I13" s="7">
        <v>12</v>
      </c>
      <c r="J13" s="7">
        <v>9</v>
      </c>
      <c r="K13" s="7">
        <v>33</v>
      </c>
      <c r="N13" t="str">
        <f t="shared" si="0"/>
        <v>Buffalo Bills</v>
      </c>
      <c r="O13" t="str">
        <f t="shared" si="1"/>
        <v>New York Jets</v>
      </c>
      <c r="P13">
        <f t="shared" si="11"/>
        <v>4</v>
      </c>
      <c r="Q13">
        <f t="shared" si="12"/>
        <v>24</v>
      </c>
      <c r="R13">
        <f t="shared" si="2"/>
        <v>1.4556935710602426</v>
      </c>
      <c r="S13">
        <f t="shared" si="3"/>
        <v>0.8182802197983583</v>
      </c>
      <c r="T13">
        <f t="shared" si="13"/>
        <v>1.0000000000000257E-4</v>
      </c>
      <c r="U13">
        <f t="shared" si="4"/>
        <v>0.6401698911056849</v>
      </c>
      <c r="V13">
        <f t="shared" si="5"/>
        <v>0.3598301088943151</v>
      </c>
      <c r="W13" s="32">
        <f t="shared" si="14"/>
        <v>1</v>
      </c>
      <c r="X13">
        <f t="shared" si="6"/>
        <v>0.6401698911056849</v>
      </c>
      <c r="Y13" s="35">
        <v>1</v>
      </c>
      <c r="Z13">
        <f t="shared" si="15"/>
        <v>-0.44602168300269229</v>
      </c>
      <c r="AA13">
        <f t="shared" si="16"/>
        <v>-0.44602168300269229</v>
      </c>
      <c r="AC13">
        <f t="shared" si="17"/>
        <v>0.6401698911056849</v>
      </c>
      <c r="AD13">
        <f t="shared" si="18"/>
        <v>0.1401698911056849</v>
      </c>
      <c r="AE13">
        <f t="shared" si="7"/>
        <v>9</v>
      </c>
      <c r="AF13">
        <f t="shared" si="8"/>
        <v>5.0354543953540638</v>
      </c>
      <c r="AG13">
        <f t="shared" si="9"/>
        <v>3.3597961736551207</v>
      </c>
      <c r="AI13" t="s">
        <v>83</v>
      </c>
      <c r="AJ13">
        <v>6964.7381268181671</v>
      </c>
      <c r="AK13">
        <v>21491.345206515147</v>
      </c>
      <c r="AN13">
        <v>8</v>
      </c>
      <c r="AO13" t="s">
        <v>11</v>
      </c>
      <c r="AP13" s="34">
        <v>1E-4</v>
      </c>
      <c r="AQ13">
        <v>1E-4</v>
      </c>
      <c r="AR13">
        <v>10</v>
      </c>
      <c r="AU13" s="7">
        <v>10</v>
      </c>
      <c r="AV13" s="8">
        <v>43051</v>
      </c>
      <c r="AW13" s="8" t="s">
        <v>21</v>
      </c>
      <c r="AX13" s="7">
        <v>14</v>
      </c>
      <c r="AY13" s="7" t="s">
        <v>10</v>
      </c>
      <c r="AZ13" s="7">
        <v>27</v>
      </c>
      <c r="BA13" s="38">
        <f t="shared" si="19"/>
        <v>8.1823385557166062E-2</v>
      </c>
      <c r="BB13" s="38">
        <f t="shared" si="20"/>
        <v>3.8357379303114496</v>
      </c>
      <c r="BC13" s="38">
        <f t="shared" si="21"/>
        <v>1.0000000000000257E-4</v>
      </c>
      <c r="BD13" s="12">
        <f t="shared" si="22"/>
        <v>2.0911298591670673E-2</v>
      </c>
      <c r="BE13" s="11">
        <f t="shared" si="10"/>
        <v>-9.7046260254750543</v>
      </c>
      <c r="BF13" s="11">
        <f t="shared" si="23"/>
        <v>-11.483496014272234</v>
      </c>
      <c r="BG13" s="60">
        <v>-10</v>
      </c>
      <c r="BH13" s="11"/>
      <c r="BI13" s="11"/>
      <c r="BL13" s="4">
        <v>11</v>
      </c>
      <c r="BM13" s="49">
        <v>43058</v>
      </c>
      <c r="BN13" s="4" t="s">
        <v>2</v>
      </c>
      <c r="BO13" s="4">
        <v>16</v>
      </c>
      <c r="BP13" s="4" t="s">
        <v>27</v>
      </c>
      <c r="BQ13" s="4">
        <v>23</v>
      </c>
      <c r="BR13" s="38">
        <f t="shared" si="24"/>
        <v>3.496462396207296</v>
      </c>
      <c r="BS13" s="38">
        <f t="shared" si="25"/>
        <v>0.13203368816693828</v>
      </c>
      <c r="BT13" s="38">
        <f t="shared" si="26"/>
        <v>1.0000000000000257E-4</v>
      </c>
      <c r="BU13" s="55">
        <f t="shared" si="27"/>
        <v>0.9636130103497843</v>
      </c>
      <c r="BV13" s="56">
        <f t="shared" si="28"/>
        <v>12.734302092996554</v>
      </c>
      <c r="BW13" s="56">
        <f t="shared" si="29"/>
        <v>11.11255210332944</v>
      </c>
    </row>
    <row r="14" spans="1:75">
      <c r="A14" s="7">
        <v>9</v>
      </c>
      <c r="B14" s="7">
        <v>1</v>
      </c>
      <c r="C14" s="8">
        <v>42988</v>
      </c>
      <c r="D14" s="8" t="s">
        <v>8</v>
      </c>
      <c r="E14" s="7">
        <v>11</v>
      </c>
      <c r="F14" s="7">
        <v>35</v>
      </c>
      <c r="G14" s="7" t="s">
        <v>9</v>
      </c>
      <c r="H14" s="7">
        <v>1</v>
      </c>
      <c r="I14" s="7">
        <v>23</v>
      </c>
      <c r="J14" s="7">
        <v>12</v>
      </c>
      <c r="K14" s="7">
        <v>58</v>
      </c>
      <c r="N14" t="str">
        <f t="shared" si="0"/>
        <v>Detroit Lions</v>
      </c>
      <c r="O14" t="str">
        <f t="shared" si="1"/>
        <v>Arizona Cardinals</v>
      </c>
      <c r="P14">
        <f t="shared" si="11"/>
        <v>11</v>
      </c>
      <c r="Q14">
        <f t="shared" si="12"/>
        <v>1</v>
      </c>
      <c r="R14">
        <f t="shared" si="2"/>
        <v>1.9134014273177522</v>
      </c>
      <c r="S14">
        <f t="shared" si="3"/>
        <v>0.41115227339597876</v>
      </c>
      <c r="T14">
        <f t="shared" si="13"/>
        <v>1.0000000000000257E-4</v>
      </c>
      <c r="U14">
        <f t="shared" si="4"/>
        <v>0.82313396904246683</v>
      </c>
      <c r="V14">
        <f t="shared" si="5"/>
        <v>0.17686603095753314</v>
      </c>
      <c r="W14" s="32">
        <f t="shared" si="14"/>
        <v>1</v>
      </c>
      <c r="X14">
        <f t="shared" si="6"/>
        <v>0.82313396904246683</v>
      </c>
      <c r="Y14" s="35">
        <v>1</v>
      </c>
      <c r="Z14">
        <f t="shared" si="15"/>
        <v>-0.194636310212941</v>
      </c>
      <c r="AA14">
        <f t="shared" si="16"/>
        <v>-0.194636310212941</v>
      </c>
      <c r="AC14">
        <f t="shared" si="17"/>
        <v>0.82313396904246683</v>
      </c>
      <c r="AD14">
        <f t="shared" si="18"/>
        <v>0.32313396904246683</v>
      </c>
      <c r="AE14">
        <f t="shared" si="7"/>
        <v>12</v>
      </c>
      <c r="AF14">
        <f t="shared" si="8"/>
        <v>9.3905093845183494</v>
      </c>
      <c r="AG14">
        <f t="shared" si="9"/>
        <v>7.7453457672183408</v>
      </c>
      <c r="AN14">
        <v>9</v>
      </c>
      <c r="AO14" t="s">
        <v>26</v>
      </c>
      <c r="AP14" s="34">
        <v>1.3204556351345182</v>
      </c>
      <c r="AQ14">
        <v>1E-4</v>
      </c>
      <c r="AR14">
        <v>10</v>
      </c>
      <c r="AU14" s="7">
        <v>10</v>
      </c>
      <c r="AV14" s="8">
        <v>43051</v>
      </c>
      <c r="AW14" s="8" t="s">
        <v>8</v>
      </c>
      <c r="AX14" s="7">
        <v>11</v>
      </c>
      <c r="AY14" s="7" t="s">
        <v>11</v>
      </c>
      <c r="AZ14" s="7">
        <v>8</v>
      </c>
      <c r="BA14" s="38">
        <f t="shared" si="19"/>
        <v>1.9134014273177522</v>
      </c>
      <c r="BB14" s="38">
        <f t="shared" si="20"/>
        <v>1E-4</v>
      </c>
      <c r="BC14" s="38">
        <f t="shared" si="21"/>
        <v>1.0000000000000257E-4</v>
      </c>
      <c r="BD14" s="12">
        <f t="shared" si="22"/>
        <v>0.99994774251389429</v>
      </c>
      <c r="BE14" s="11">
        <f t="shared" si="10"/>
        <v>13.599169986058769</v>
      </c>
      <c r="BF14" s="11">
        <f t="shared" si="23"/>
        <v>11.983475902533343</v>
      </c>
      <c r="BG14" s="60">
        <v>-54</v>
      </c>
      <c r="BH14" s="11"/>
      <c r="BI14" s="11"/>
      <c r="BL14" s="4">
        <v>11</v>
      </c>
      <c r="BM14" s="49">
        <v>43058</v>
      </c>
      <c r="BN14" s="4" t="s">
        <v>20</v>
      </c>
      <c r="BO14" s="4">
        <v>18</v>
      </c>
      <c r="BP14" s="4" t="s">
        <v>28</v>
      </c>
      <c r="BQ14" s="4">
        <v>20</v>
      </c>
      <c r="BR14" s="38">
        <f t="shared" si="24"/>
        <v>1.6155872911603095</v>
      </c>
      <c r="BS14" s="38">
        <f t="shared" si="25"/>
        <v>4.5463869725056911</v>
      </c>
      <c r="BT14" s="38">
        <f t="shared" si="26"/>
        <v>1.0000000000000257E-4</v>
      </c>
      <c r="BU14" s="55">
        <f t="shared" si="27"/>
        <v>0.26219860748628648</v>
      </c>
      <c r="BV14" s="56">
        <f t="shared" si="28"/>
        <v>-3.9613155884033464</v>
      </c>
      <c r="BW14" s="56">
        <f t="shared" si="29"/>
        <v>-5.6999702457857611</v>
      </c>
    </row>
    <row r="15" spans="1:75">
      <c r="A15" s="7">
        <v>10</v>
      </c>
      <c r="B15" s="7">
        <v>1</v>
      </c>
      <c r="C15" s="8">
        <v>42988</v>
      </c>
      <c r="D15" s="8" t="s">
        <v>20</v>
      </c>
      <c r="E15" s="7">
        <v>18</v>
      </c>
      <c r="F15" s="7">
        <v>46</v>
      </c>
      <c r="G15" s="7" t="s">
        <v>21</v>
      </c>
      <c r="H15" s="7">
        <v>14</v>
      </c>
      <c r="I15" s="7">
        <v>9</v>
      </c>
      <c r="J15" s="7">
        <v>37</v>
      </c>
      <c r="K15" s="7">
        <v>55</v>
      </c>
      <c r="N15" t="str">
        <f t="shared" si="0"/>
        <v>Los Angeles Rams</v>
      </c>
      <c r="O15" t="str">
        <f t="shared" si="1"/>
        <v>Indianapolis Colts</v>
      </c>
      <c r="P15">
        <f t="shared" si="11"/>
        <v>18</v>
      </c>
      <c r="Q15">
        <f t="shared" si="12"/>
        <v>14</v>
      </c>
      <c r="R15">
        <f t="shared" si="2"/>
        <v>1.6155872911603095</v>
      </c>
      <c r="S15">
        <f t="shared" si="3"/>
        <v>8.1823385557166062E-2</v>
      </c>
      <c r="T15">
        <f t="shared" si="13"/>
        <v>1.0000000000000257E-4</v>
      </c>
      <c r="U15">
        <f t="shared" si="4"/>
        <v>0.95179801418663823</v>
      </c>
      <c r="V15">
        <f t="shared" si="5"/>
        <v>4.8201985813361874E-2</v>
      </c>
      <c r="W15" s="32">
        <f t="shared" si="14"/>
        <v>1</v>
      </c>
      <c r="X15">
        <f t="shared" si="6"/>
        <v>0.95179801418663823</v>
      </c>
      <c r="Y15" s="35">
        <v>1</v>
      </c>
      <c r="Z15">
        <f t="shared" si="15"/>
        <v>-4.9402436674023109E-2</v>
      </c>
      <c r="AA15">
        <f t="shared" si="16"/>
        <v>-4.9402436674023109E-2</v>
      </c>
      <c r="AC15">
        <f t="shared" si="17"/>
        <v>0.95179801418663823</v>
      </c>
      <c r="AD15">
        <f t="shared" si="18"/>
        <v>0.45179801418663823</v>
      </c>
      <c r="AE15">
        <f t="shared" si="7"/>
        <v>37</v>
      </c>
      <c r="AF15">
        <f t="shared" si="8"/>
        <v>12.453072255055112</v>
      </c>
      <c r="AG15">
        <f t="shared" si="9"/>
        <v>10.829353061170249</v>
      </c>
      <c r="AN15">
        <v>10</v>
      </c>
      <c r="AO15" t="s">
        <v>30</v>
      </c>
      <c r="AP15" s="34">
        <v>0.58570076963311002</v>
      </c>
      <c r="AQ15">
        <v>1E-4</v>
      </c>
      <c r="AR15">
        <v>10</v>
      </c>
      <c r="AU15" s="7">
        <v>10</v>
      </c>
      <c r="AV15" s="8">
        <v>43051</v>
      </c>
      <c r="AW15" s="8" t="s">
        <v>20</v>
      </c>
      <c r="AX15" s="7">
        <v>18</v>
      </c>
      <c r="AY15" s="7" t="s">
        <v>15</v>
      </c>
      <c r="AZ15" s="7">
        <v>13</v>
      </c>
      <c r="BA15" s="38">
        <f t="shared" si="19"/>
        <v>1.6155872911603095</v>
      </c>
      <c r="BB15" s="38">
        <f t="shared" si="20"/>
        <v>0.23346902156231972</v>
      </c>
      <c r="BC15" s="38">
        <f t="shared" si="21"/>
        <v>1.0000000000000257E-4</v>
      </c>
      <c r="BD15" s="12">
        <f t="shared" si="22"/>
        <v>0.87374294971387867</v>
      </c>
      <c r="BE15" s="11">
        <f t="shared" si="10"/>
        <v>10.595144175429088</v>
      </c>
      <c r="BF15" s="11">
        <f t="shared" si="23"/>
        <v>8.9584155518284483</v>
      </c>
      <c r="BG15" s="60">
        <v>-27</v>
      </c>
      <c r="BH15" s="11"/>
      <c r="BI15" s="11"/>
      <c r="BL15" s="4">
        <v>11</v>
      </c>
      <c r="BM15" s="49">
        <v>43058</v>
      </c>
      <c r="BN15" s="4" t="s">
        <v>18</v>
      </c>
      <c r="BO15" s="4">
        <v>4</v>
      </c>
      <c r="BP15" s="4" t="s">
        <v>31</v>
      </c>
      <c r="BQ15" s="4">
        <v>17</v>
      </c>
      <c r="BR15" s="38">
        <f t="shared" si="24"/>
        <v>1.4556935710602426</v>
      </c>
      <c r="BS15" s="38">
        <f t="shared" si="25"/>
        <v>0.62752484573146439</v>
      </c>
      <c r="BT15" s="38">
        <f t="shared" si="26"/>
        <v>1.0000000000000257E-4</v>
      </c>
      <c r="BU15" s="55">
        <f t="shared" si="27"/>
        <v>0.69878591737414408</v>
      </c>
      <c r="BV15" s="56">
        <f t="shared" si="28"/>
        <v>6.4306791876963167</v>
      </c>
      <c r="BW15" s="56">
        <f t="shared" si="29"/>
        <v>4.7647904931780669</v>
      </c>
    </row>
    <row r="16" spans="1:75">
      <c r="A16" s="7">
        <v>11</v>
      </c>
      <c r="B16" s="7">
        <v>1</v>
      </c>
      <c r="C16" s="8">
        <v>42988</v>
      </c>
      <c r="D16" s="8" t="s">
        <v>22</v>
      </c>
      <c r="E16" s="7">
        <v>12</v>
      </c>
      <c r="F16" s="7">
        <v>17</v>
      </c>
      <c r="G16" s="7" t="s">
        <v>23</v>
      </c>
      <c r="H16" s="7">
        <v>29</v>
      </c>
      <c r="I16" s="7">
        <v>9</v>
      </c>
      <c r="J16" s="7">
        <v>8</v>
      </c>
      <c r="K16" s="7">
        <v>26</v>
      </c>
      <c r="N16" t="str">
        <f t="shared" si="0"/>
        <v>Green Bay Packers</v>
      </c>
      <c r="O16" t="str">
        <f t="shared" si="1"/>
        <v>Seattle Seahawks</v>
      </c>
      <c r="P16">
        <f t="shared" si="11"/>
        <v>12</v>
      </c>
      <c r="Q16">
        <f t="shared" si="12"/>
        <v>29</v>
      </c>
      <c r="R16">
        <f t="shared" si="2"/>
        <v>1.5311036175261552</v>
      </c>
      <c r="S16">
        <f t="shared" si="3"/>
        <v>0.76160796793190089</v>
      </c>
      <c r="T16">
        <f t="shared" si="13"/>
        <v>1.0000000000000257E-4</v>
      </c>
      <c r="U16">
        <f t="shared" si="4"/>
        <v>0.66782793110331062</v>
      </c>
      <c r="V16">
        <f t="shared" si="5"/>
        <v>0.33217206889668932</v>
      </c>
      <c r="W16" s="32">
        <f t="shared" si="14"/>
        <v>1</v>
      </c>
      <c r="X16">
        <f t="shared" si="6"/>
        <v>0.66782793110331062</v>
      </c>
      <c r="Y16" s="35">
        <v>1</v>
      </c>
      <c r="Z16">
        <f t="shared" si="15"/>
        <v>-0.40372472679571858</v>
      </c>
      <c r="AA16">
        <f t="shared" si="16"/>
        <v>-0.40372472679571858</v>
      </c>
      <c r="AC16">
        <f t="shared" si="17"/>
        <v>0.66782793110331062</v>
      </c>
      <c r="AD16">
        <f t="shared" si="18"/>
        <v>0.16782793110331062</v>
      </c>
      <c r="AE16">
        <f t="shared" si="7"/>
        <v>8</v>
      </c>
      <c r="AF16">
        <f t="shared" si="8"/>
        <v>5.6937928322781914</v>
      </c>
      <c r="AG16">
        <f t="shared" si="9"/>
        <v>4.022744373313488</v>
      </c>
      <c r="AI16" s="28" t="s">
        <v>87</v>
      </c>
      <c r="AJ16" s="27"/>
      <c r="AK16" s="27"/>
      <c r="AN16">
        <v>11</v>
      </c>
      <c r="AO16" t="s">
        <v>8</v>
      </c>
      <c r="AP16" s="34">
        <v>1.9134014273177522</v>
      </c>
      <c r="AQ16">
        <v>1E-4</v>
      </c>
      <c r="AR16">
        <v>10</v>
      </c>
      <c r="AU16" s="7">
        <v>10</v>
      </c>
      <c r="AV16" s="8">
        <v>43051</v>
      </c>
      <c r="AW16" s="8" t="s">
        <v>16</v>
      </c>
      <c r="AX16" s="7">
        <v>2</v>
      </c>
      <c r="AY16" s="7" t="s">
        <v>26</v>
      </c>
      <c r="AZ16" s="7">
        <v>9</v>
      </c>
      <c r="BA16" s="38">
        <f t="shared" si="19"/>
        <v>1.7383655557437503</v>
      </c>
      <c r="BB16" s="38">
        <f t="shared" si="20"/>
        <v>1.3204556351345182</v>
      </c>
      <c r="BC16" s="38">
        <f t="shared" si="21"/>
        <v>1.0000000000000257E-4</v>
      </c>
      <c r="BD16" s="12">
        <f t="shared" si="22"/>
        <v>0.56832636320539098</v>
      </c>
      <c r="BE16" s="11">
        <f t="shared" si="10"/>
        <v>3.3253781981595161</v>
      </c>
      <c r="BF16" s="11">
        <f t="shared" si="23"/>
        <v>1.6377458229182589</v>
      </c>
      <c r="BG16" s="60">
        <v>-25</v>
      </c>
      <c r="BH16" s="11"/>
      <c r="BI16" s="11"/>
      <c r="BL16" s="4">
        <v>11</v>
      </c>
      <c r="BM16" s="49">
        <v>43058</v>
      </c>
      <c r="BN16" s="4" t="s">
        <v>3</v>
      </c>
      <c r="BO16" s="4">
        <v>21</v>
      </c>
      <c r="BP16" s="4" t="s">
        <v>6</v>
      </c>
      <c r="BQ16" s="4">
        <v>25</v>
      </c>
      <c r="BR16" s="38">
        <f t="shared" si="24"/>
        <v>5.2904445879958892</v>
      </c>
      <c r="BS16" s="38">
        <f t="shared" si="25"/>
        <v>0.79180119542813254</v>
      </c>
      <c r="BT16" s="38">
        <f t="shared" si="26"/>
        <v>1.0000000000000257E-4</v>
      </c>
      <c r="BU16" s="55">
        <f t="shared" si="27"/>
        <v>0.86981976631680535</v>
      </c>
      <c r="BV16" s="56">
        <f t="shared" si="28"/>
        <v>10.501761476379638</v>
      </c>
      <c r="BW16" s="56">
        <f t="shared" si="29"/>
        <v>8.8643789761982656</v>
      </c>
    </row>
    <row r="17" spans="1:75">
      <c r="A17" s="7">
        <v>12</v>
      </c>
      <c r="B17" s="7">
        <v>1</v>
      </c>
      <c r="C17" s="8">
        <v>42988</v>
      </c>
      <c r="D17" s="8" t="s">
        <v>25</v>
      </c>
      <c r="E17" s="7">
        <v>28</v>
      </c>
      <c r="F17" s="7">
        <v>3</v>
      </c>
      <c r="G17" s="7" t="s">
        <v>24</v>
      </c>
      <c r="H17" s="7">
        <v>5</v>
      </c>
      <c r="I17" s="7">
        <v>23</v>
      </c>
      <c r="J17" s="7">
        <v>-20</v>
      </c>
      <c r="K17" s="7">
        <v>26</v>
      </c>
      <c r="N17" t="str">
        <f t="shared" si="0"/>
        <v>Carolina Panthers</v>
      </c>
      <c r="O17" t="str">
        <f t="shared" si="1"/>
        <v>San Francisco 49ers</v>
      </c>
      <c r="P17">
        <f t="shared" si="11"/>
        <v>5</v>
      </c>
      <c r="Q17">
        <f t="shared" si="12"/>
        <v>28</v>
      </c>
      <c r="R17">
        <f t="shared" si="2"/>
        <v>1.0000000000065512E-4</v>
      </c>
      <c r="S17">
        <f t="shared" si="3"/>
        <v>4.2973777045939574</v>
      </c>
      <c r="T17">
        <f t="shared" si="13"/>
        <v>1.0000000000000257E-4</v>
      </c>
      <c r="U17">
        <f t="shared" si="4"/>
        <v>4.6537843815334573E-5</v>
      </c>
      <c r="V17">
        <f t="shared" si="5"/>
        <v>0.99995346215618475</v>
      </c>
      <c r="W17" s="32">
        <f t="shared" si="14"/>
        <v>1</v>
      </c>
      <c r="X17">
        <f t="shared" si="6"/>
        <v>0.99995346215618475</v>
      </c>
      <c r="Y17" s="35">
        <v>1</v>
      </c>
      <c r="Z17">
        <f t="shared" si="15"/>
        <v>-4.6538926734304484E-5</v>
      </c>
      <c r="AA17">
        <f t="shared" si="16"/>
        <v>-4.6538926734304484E-5</v>
      </c>
      <c r="AC17">
        <f t="shared" si="17"/>
        <v>4.6537843815334573E-5</v>
      </c>
      <c r="AD17">
        <f t="shared" si="18"/>
        <v>-0.49995346215618469</v>
      </c>
      <c r="AE17">
        <f t="shared" si="7"/>
        <v>-20</v>
      </c>
      <c r="AF17">
        <f t="shared" si="8"/>
        <v>-10.201265482888456</v>
      </c>
      <c r="AG17">
        <f t="shared" si="9"/>
        <v>-11.983612999253118</v>
      </c>
      <c r="AJ17" s="25" t="s">
        <v>71</v>
      </c>
      <c r="AK17" s="25" t="s">
        <v>70</v>
      </c>
      <c r="AN17">
        <v>12</v>
      </c>
      <c r="AO17" t="s">
        <v>22</v>
      </c>
      <c r="AP17" s="34">
        <v>1.5311036175261552</v>
      </c>
      <c r="AQ17">
        <v>1E-4</v>
      </c>
      <c r="AR17">
        <v>10</v>
      </c>
      <c r="AU17" s="7">
        <v>10</v>
      </c>
      <c r="AV17" s="8">
        <v>43051</v>
      </c>
      <c r="AW17" s="8" t="s">
        <v>25</v>
      </c>
      <c r="AX17" s="7">
        <v>28</v>
      </c>
      <c r="AY17" s="7" t="s">
        <v>27</v>
      </c>
      <c r="AZ17" s="7">
        <v>23</v>
      </c>
      <c r="BA17" s="38">
        <f t="shared" si="19"/>
        <v>1.0000000000065512E-4</v>
      </c>
      <c r="BB17" s="38">
        <f t="shared" si="20"/>
        <v>0.13203368816693828</v>
      </c>
      <c r="BC17" s="38">
        <f t="shared" si="21"/>
        <v>1.0000000000000257E-4</v>
      </c>
      <c r="BD17" s="12">
        <f t="shared" si="22"/>
        <v>1.51247388447766E-3</v>
      </c>
      <c r="BE17" s="11">
        <f t="shared" si="10"/>
        <v>-10.166372119449715</v>
      </c>
      <c r="BF17" s="11">
        <f t="shared" si="23"/>
        <v>-11.94847530840247</v>
      </c>
      <c r="BG17" s="60">
        <v>-29</v>
      </c>
      <c r="BH17" s="11"/>
      <c r="BI17" s="11"/>
      <c r="BL17" s="4">
        <v>11</v>
      </c>
      <c r="BM17" s="49">
        <v>43058</v>
      </c>
      <c r="BN17" s="4" t="s">
        <v>13</v>
      </c>
      <c r="BO17" s="4">
        <v>7</v>
      </c>
      <c r="BP17" s="4" t="s">
        <v>30</v>
      </c>
      <c r="BQ17" s="4">
        <v>10</v>
      </c>
      <c r="BR17" s="38">
        <f t="shared" si="24"/>
        <v>0.23013454145680756</v>
      </c>
      <c r="BS17" s="38">
        <f t="shared" si="25"/>
        <v>0.58570076963311002</v>
      </c>
      <c r="BT17" s="38">
        <f t="shared" si="26"/>
        <v>1.0000000000000257E-4</v>
      </c>
      <c r="BU17" s="55">
        <f t="shared" si="27"/>
        <v>0.28217254275864434</v>
      </c>
      <c r="BV17" s="56">
        <f t="shared" si="28"/>
        <v>-3.4858802601025483</v>
      </c>
      <c r="BW17" s="56">
        <f t="shared" si="29"/>
        <v>-5.2212058637095504</v>
      </c>
    </row>
    <row r="18" spans="1:75">
      <c r="A18" s="7">
        <v>13</v>
      </c>
      <c r="B18" s="7">
        <v>1</v>
      </c>
      <c r="C18" s="8">
        <v>42988</v>
      </c>
      <c r="D18" s="8" t="s">
        <v>26</v>
      </c>
      <c r="E18" s="7">
        <v>9</v>
      </c>
      <c r="F18" s="7">
        <v>19</v>
      </c>
      <c r="G18" s="7" t="s">
        <v>27</v>
      </c>
      <c r="H18" s="7">
        <v>23</v>
      </c>
      <c r="I18" s="7">
        <v>3</v>
      </c>
      <c r="J18" s="7">
        <v>16</v>
      </c>
      <c r="K18" s="7">
        <v>22</v>
      </c>
      <c r="N18" t="str">
        <f t="shared" si="0"/>
        <v>Dallas Cowboys</v>
      </c>
      <c r="O18" t="str">
        <f t="shared" si="1"/>
        <v>New York Giants</v>
      </c>
      <c r="P18">
        <f t="shared" si="11"/>
        <v>9</v>
      </c>
      <c r="Q18">
        <f t="shared" si="12"/>
        <v>23</v>
      </c>
      <c r="R18">
        <f t="shared" si="2"/>
        <v>1.3204556351345182</v>
      </c>
      <c r="S18">
        <f t="shared" si="3"/>
        <v>0.13203368816693828</v>
      </c>
      <c r="T18">
        <f t="shared" si="13"/>
        <v>1.0000000000000257E-4</v>
      </c>
      <c r="U18">
        <f t="shared" si="4"/>
        <v>0.90910459959401935</v>
      </c>
      <c r="V18">
        <f t="shared" si="5"/>
        <v>9.0895400405980584E-2</v>
      </c>
      <c r="W18" s="32">
        <f t="shared" si="14"/>
        <v>1</v>
      </c>
      <c r="X18">
        <f t="shared" si="6"/>
        <v>0.90910459959401935</v>
      </c>
      <c r="Y18" s="35">
        <v>1</v>
      </c>
      <c r="Z18">
        <f t="shared" si="15"/>
        <v>-9.529512036429752E-2</v>
      </c>
      <c r="AA18">
        <f t="shared" si="16"/>
        <v>-9.529512036429752E-2</v>
      </c>
      <c r="AC18">
        <f t="shared" si="17"/>
        <v>0.90910459959401935</v>
      </c>
      <c r="AD18">
        <f t="shared" si="18"/>
        <v>0.40910459959401935</v>
      </c>
      <c r="AE18">
        <f t="shared" si="7"/>
        <v>16</v>
      </c>
      <c r="AF18">
        <f t="shared" si="8"/>
        <v>11.436849998081328</v>
      </c>
      <c r="AG18">
        <f t="shared" si="9"/>
        <v>9.8060150970963438</v>
      </c>
      <c r="AI18" t="s">
        <v>69</v>
      </c>
      <c r="AJ18">
        <f t="array" ref="AJ18:AK22">LINEST($AE$6:$AE$137,$AD$6:$AD$137,FALSE,TRUE)</f>
        <v>23.969456972196056</v>
      </c>
      <c r="AK18">
        <v>0</v>
      </c>
      <c r="AN18">
        <v>13</v>
      </c>
      <c r="AO18" t="s">
        <v>15</v>
      </c>
      <c r="AP18" s="34">
        <v>0.23346902156231972</v>
      </c>
      <c r="AQ18">
        <v>1E-4</v>
      </c>
      <c r="AR18">
        <v>10</v>
      </c>
      <c r="AU18" s="7">
        <v>10</v>
      </c>
      <c r="AV18" s="8">
        <v>43051</v>
      </c>
      <c r="AW18" s="8" t="s">
        <v>30</v>
      </c>
      <c r="AX18" s="7">
        <v>10</v>
      </c>
      <c r="AY18" s="7" t="s">
        <v>3</v>
      </c>
      <c r="AZ18" s="7">
        <v>21</v>
      </c>
      <c r="BA18" s="38">
        <f t="shared" si="19"/>
        <v>0.58570076963311002</v>
      </c>
      <c r="BB18" s="38">
        <f t="shared" si="20"/>
        <v>5.2904445879958892</v>
      </c>
      <c r="BC18" s="38">
        <f t="shared" si="21"/>
        <v>1.0000000000000257E-4</v>
      </c>
      <c r="BD18" s="12">
        <f t="shared" si="22"/>
        <v>9.9689637511915299E-2</v>
      </c>
      <c r="BE18" s="11">
        <f t="shared" si="10"/>
        <v>-7.8294819981800927</v>
      </c>
      <c r="BF18" s="11">
        <f t="shared" si="23"/>
        <v>-9.5952220091823524</v>
      </c>
      <c r="BG18" s="60">
        <v>-36</v>
      </c>
      <c r="BH18" s="11"/>
      <c r="BI18" s="11"/>
      <c r="BL18" s="4">
        <v>11</v>
      </c>
      <c r="BM18" s="49">
        <v>43058</v>
      </c>
      <c r="BN18" s="4" t="s">
        <v>4</v>
      </c>
      <c r="BO18" s="4">
        <v>26</v>
      </c>
      <c r="BP18" s="4" t="s">
        <v>26</v>
      </c>
      <c r="BQ18" s="4">
        <v>9</v>
      </c>
      <c r="BR18" s="38">
        <f t="shared" si="24"/>
        <v>10</v>
      </c>
      <c r="BS18" s="38">
        <f t="shared" si="25"/>
        <v>1.3204556351345182</v>
      </c>
      <c r="BT18" s="38">
        <f t="shared" si="26"/>
        <v>1.0000000000000257E-4</v>
      </c>
      <c r="BU18" s="55">
        <f t="shared" si="27"/>
        <v>0.88335770100927313</v>
      </c>
      <c r="BV18" s="56">
        <f t="shared" si="28"/>
        <v>10.824002053274647</v>
      </c>
      <c r="BW18" s="56">
        <f t="shared" si="29"/>
        <v>9.1888759193017737</v>
      </c>
    </row>
    <row r="19" spans="1:75">
      <c r="A19" s="7">
        <v>14</v>
      </c>
      <c r="B19" s="7">
        <v>1</v>
      </c>
      <c r="C19" s="8">
        <v>42989</v>
      </c>
      <c r="D19" s="8" t="s">
        <v>28</v>
      </c>
      <c r="E19" s="7">
        <v>20</v>
      </c>
      <c r="F19" s="7">
        <v>29</v>
      </c>
      <c r="G19" s="7" t="s">
        <v>29</v>
      </c>
      <c r="H19" s="7">
        <v>22</v>
      </c>
      <c r="I19" s="7">
        <v>19</v>
      </c>
      <c r="J19" s="7">
        <v>10</v>
      </c>
      <c r="K19" s="7">
        <v>48</v>
      </c>
      <c r="N19" t="str">
        <f t="shared" si="0"/>
        <v>Minnesota Vikings</v>
      </c>
      <c r="O19" t="str">
        <f t="shared" si="1"/>
        <v>New Orleans Saints</v>
      </c>
      <c r="P19">
        <f t="shared" si="11"/>
        <v>20</v>
      </c>
      <c r="Q19">
        <f t="shared" si="12"/>
        <v>22</v>
      </c>
      <c r="R19">
        <f t="shared" si="2"/>
        <v>4.5463869725056911</v>
      </c>
      <c r="S19">
        <f t="shared" si="3"/>
        <v>6.5928053616168487</v>
      </c>
      <c r="T19">
        <f t="shared" si="13"/>
        <v>1.0000000000000257E-4</v>
      </c>
      <c r="U19">
        <f t="shared" si="4"/>
        <v>0.40814863602947404</v>
      </c>
      <c r="V19">
        <f t="shared" si="5"/>
        <v>0.59185136397052585</v>
      </c>
      <c r="W19" s="32">
        <f t="shared" si="14"/>
        <v>1</v>
      </c>
      <c r="X19">
        <f t="shared" si="6"/>
        <v>0.40814863602947404</v>
      </c>
      <c r="Y19" s="35">
        <v>1</v>
      </c>
      <c r="Z19">
        <f t="shared" si="15"/>
        <v>-0.89612386692675428</v>
      </c>
      <c r="AA19">
        <f t="shared" si="16"/>
        <v>-0.89612386692675428</v>
      </c>
      <c r="AC19">
        <f t="shared" si="17"/>
        <v>0.40814863602947404</v>
      </c>
      <c r="AD19">
        <f t="shared" si="18"/>
        <v>-9.1851363970525957E-2</v>
      </c>
      <c r="AE19">
        <f t="shared" si="7"/>
        <v>10</v>
      </c>
      <c r="AF19">
        <f t="shared" si="8"/>
        <v>-0.48729813566981051</v>
      </c>
      <c r="AG19">
        <f t="shared" si="9"/>
        <v>-2.201627316529041</v>
      </c>
      <c r="AI19" t="s">
        <v>74</v>
      </c>
      <c r="AJ19">
        <v>3.683745245128176</v>
      </c>
      <c r="AK19" t="e">
        <v>#N/A</v>
      </c>
      <c r="AN19">
        <v>14</v>
      </c>
      <c r="AO19" t="s">
        <v>21</v>
      </c>
      <c r="AP19" s="34">
        <v>8.1823385557166062E-2</v>
      </c>
      <c r="AQ19">
        <v>1E-4</v>
      </c>
      <c r="AR19">
        <v>10</v>
      </c>
      <c r="AU19" s="7">
        <v>10</v>
      </c>
      <c r="AV19" s="8">
        <v>43052</v>
      </c>
      <c r="AW19" s="8" t="s">
        <v>24</v>
      </c>
      <c r="AX19" s="7">
        <v>5</v>
      </c>
      <c r="AY19" s="7" t="s">
        <v>33</v>
      </c>
      <c r="AZ19" s="7">
        <v>19</v>
      </c>
      <c r="BA19" s="38">
        <f t="shared" si="19"/>
        <v>4.2973777045939574</v>
      </c>
      <c r="BB19" s="38">
        <f t="shared" si="20"/>
        <v>1.023534223372832</v>
      </c>
      <c r="BC19" s="38">
        <f t="shared" si="21"/>
        <v>1.0000000000000257E-4</v>
      </c>
      <c r="BD19" s="12">
        <f t="shared" si="22"/>
        <v>0.80764293761620365</v>
      </c>
      <c r="BE19" s="11">
        <f t="shared" si="10"/>
        <v>9.0217796619355468</v>
      </c>
      <c r="BF19" s="11">
        <f t="shared" si="23"/>
        <v>7.3740341559915885</v>
      </c>
      <c r="BG19" s="60">
        <v>-47</v>
      </c>
      <c r="BH19" s="11"/>
      <c r="BI19" s="11"/>
      <c r="BL19" s="4">
        <v>11</v>
      </c>
      <c r="BM19" s="49">
        <v>43059</v>
      </c>
      <c r="BN19" s="4" t="s">
        <v>16</v>
      </c>
      <c r="BO19" s="4">
        <v>2</v>
      </c>
      <c r="BP19" s="4" t="s">
        <v>23</v>
      </c>
      <c r="BQ19" s="4">
        <v>29</v>
      </c>
      <c r="BR19" s="38">
        <f t="shared" si="24"/>
        <v>1.7383655557437503</v>
      </c>
      <c r="BS19" s="38">
        <f t="shared" si="25"/>
        <v>0.76160796793190089</v>
      </c>
      <c r="BT19" s="38">
        <f t="shared" si="26"/>
        <v>1.0000000000000257E-4</v>
      </c>
      <c r="BU19" s="55">
        <f t="shared" si="27"/>
        <v>0.69536577195850957</v>
      </c>
      <c r="BV19" s="56">
        <f t="shared" si="28"/>
        <v>6.34927019460876</v>
      </c>
      <c r="BW19" s="56">
        <f t="shared" si="29"/>
        <v>4.6828114647993617</v>
      </c>
    </row>
    <row r="20" spans="1:75">
      <c r="A20" s="7">
        <v>15</v>
      </c>
      <c r="B20" s="7">
        <v>1</v>
      </c>
      <c r="C20" s="8">
        <v>42989</v>
      </c>
      <c r="D20" s="8" t="s">
        <v>30</v>
      </c>
      <c r="E20" s="7">
        <v>10</v>
      </c>
      <c r="F20" s="7">
        <v>24</v>
      </c>
      <c r="G20" s="7" t="s">
        <v>31</v>
      </c>
      <c r="H20" s="7">
        <v>17</v>
      </c>
      <c r="I20" s="7">
        <v>21</v>
      </c>
      <c r="J20" s="7">
        <v>3</v>
      </c>
      <c r="K20" s="7">
        <v>45</v>
      </c>
      <c r="N20" t="str">
        <f t="shared" si="0"/>
        <v>Denver Broncos</v>
      </c>
      <c r="O20" t="str">
        <f t="shared" si="1"/>
        <v>Los Angeles Chargers</v>
      </c>
      <c r="P20">
        <f t="shared" si="11"/>
        <v>10</v>
      </c>
      <c r="Q20">
        <f t="shared" si="12"/>
        <v>17</v>
      </c>
      <c r="R20">
        <f t="shared" si="2"/>
        <v>0.58570076963311002</v>
      </c>
      <c r="S20">
        <f t="shared" si="3"/>
        <v>0.62752484573146439</v>
      </c>
      <c r="T20">
        <f t="shared" si="13"/>
        <v>1.0000000000000257E-4</v>
      </c>
      <c r="U20">
        <f t="shared" si="4"/>
        <v>0.48280590322581407</v>
      </c>
      <c r="V20">
        <f t="shared" si="5"/>
        <v>0.51719409677418593</v>
      </c>
      <c r="W20" s="32">
        <f t="shared" si="14"/>
        <v>1</v>
      </c>
      <c r="X20">
        <f t="shared" si="6"/>
        <v>0.48280590322581407</v>
      </c>
      <c r="Y20" s="35">
        <v>1</v>
      </c>
      <c r="Z20">
        <f t="shared" si="15"/>
        <v>-0.72814056277092964</v>
      </c>
      <c r="AA20">
        <f t="shared" si="16"/>
        <v>-0.72814056277092964</v>
      </c>
      <c r="AC20">
        <f t="shared" si="17"/>
        <v>0.48280590322581407</v>
      </c>
      <c r="AD20">
        <f t="shared" si="18"/>
        <v>-1.719409677418593E-2</v>
      </c>
      <c r="AE20">
        <f t="shared" si="7"/>
        <v>3</v>
      </c>
      <c r="AF20">
        <f t="shared" si="8"/>
        <v>1.2897528988678744</v>
      </c>
      <c r="AG20">
        <f t="shared" si="9"/>
        <v>-0.41213316280462464</v>
      </c>
      <c r="AI20" s="13" t="s">
        <v>75</v>
      </c>
      <c r="AJ20">
        <v>0.24425403859194766</v>
      </c>
      <c r="AK20">
        <v>12.921384095358142</v>
      </c>
      <c r="AN20">
        <v>15</v>
      </c>
      <c r="AO20" t="s">
        <v>14</v>
      </c>
      <c r="AP20" s="34">
        <v>1.0867363786234268</v>
      </c>
      <c r="AQ20">
        <v>1E-4</v>
      </c>
      <c r="AR20">
        <v>10</v>
      </c>
      <c r="BA20" s="47"/>
    </row>
    <row r="21" spans="1:75">
      <c r="A21" s="7">
        <v>16</v>
      </c>
      <c r="B21" s="7">
        <v>2</v>
      </c>
      <c r="C21" s="8">
        <v>42992</v>
      </c>
      <c r="D21" s="8" t="s">
        <v>13</v>
      </c>
      <c r="E21" s="7">
        <v>7</v>
      </c>
      <c r="F21" s="7">
        <v>9</v>
      </c>
      <c r="G21" s="7" t="s">
        <v>15</v>
      </c>
      <c r="H21" s="7">
        <v>13</v>
      </c>
      <c r="I21" s="7">
        <v>13</v>
      </c>
      <c r="J21" s="7">
        <v>-4</v>
      </c>
      <c r="K21" s="7">
        <v>22</v>
      </c>
      <c r="N21" t="str">
        <f t="shared" si="0"/>
        <v>Houston Texans</v>
      </c>
      <c r="O21" t="str">
        <f t="shared" si="1"/>
        <v>Cincinnati Bengals</v>
      </c>
      <c r="P21">
        <f t="shared" si="11"/>
        <v>13</v>
      </c>
      <c r="Q21">
        <f t="shared" si="12"/>
        <v>7</v>
      </c>
      <c r="R21">
        <f t="shared" si="2"/>
        <v>0.23013454145680756</v>
      </c>
      <c r="S21">
        <f t="shared" si="3"/>
        <v>0.23346902156231972</v>
      </c>
      <c r="T21">
        <f t="shared" si="13"/>
        <v>1.0000000000000257E-4</v>
      </c>
      <c r="U21">
        <f t="shared" si="4"/>
        <v>0.4965123406811317</v>
      </c>
      <c r="V21">
        <f t="shared" si="5"/>
        <v>0.5034876593188683</v>
      </c>
      <c r="W21" s="32">
        <f t="shared" si="14"/>
        <v>2</v>
      </c>
      <c r="X21">
        <f t="shared" si="6"/>
        <v>0.5034876593188683</v>
      </c>
      <c r="Y21" s="35">
        <v>1</v>
      </c>
      <c r="Z21">
        <f t="shared" si="15"/>
        <v>-0.68619607691759743</v>
      </c>
      <c r="AA21">
        <f t="shared" si="16"/>
        <v>-0.68619607691759743</v>
      </c>
      <c r="AC21">
        <f t="shared" si="17"/>
        <v>0.4965123406811317</v>
      </c>
      <c r="AD21">
        <f t="shared" si="18"/>
        <v>-3.4876593188682969E-3</v>
      </c>
      <c r="AE21">
        <f t="shared" si="7"/>
        <v>-4</v>
      </c>
      <c r="AF21">
        <f t="shared" si="8"/>
        <v>1.6160043111482363</v>
      </c>
      <c r="AG21">
        <f t="shared" si="9"/>
        <v>-8.3597299977292247E-2</v>
      </c>
      <c r="AI21" t="s">
        <v>76</v>
      </c>
      <c r="AJ21">
        <v>42.338670253599609</v>
      </c>
      <c r="AK21">
        <v>131</v>
      </c>
      <c r="AN21">
        <v>16</v>
      </c>
      <c r="AO21" t="s">
        <v>2</v>
      </c>
      <c r="AP21" s="34">
        <v>3.496462396207296</v>
      </c>
      <c r="AQ21">
        <v>1E-4</v>
      </c>
      <c r="AR21">
        <v>10</v>
      </c>
      <c r="BA21" s="47"/>
    </row>
    <row r="22" spans="1:75">
      <c r="A22" s="7">
        <v>17</v>
      </c>
      <c r="B22" s="7">
        <v>2</v>
      </c>
      <c r="C22" s="8">
        <v>42995</v>
      </c>
      <c r="D22" s="8" t="s">
        <v>14</v>
      </c>
      <c r="E22" s="7">
        <v>15</v>
      </c>
      <c r="F22" s="7">
        <v>16</v>
      </c>
      <c r="G22" s="7" t="s">
        <v>7</v>
      </c>
      <c r="H22" s="7">
        <v>31</v>
      </c>
      <c r="I22" s="7">
        <v>37</v>
      </c>
      <c r="J22" s="7">
        <v>-21</v>
      </c>
      <c r="K22" s="7">
        <v>53</v>
      </c>
      <c r="N22" t="str">
        <f t="shared" si="0"/>
        <v>Tennessee Titans</v>
      </c>
      <c r="O22" t="str">
        <f t="shared" si="1"/>
        <v>Jacksonville Jaguars</v>
      </c>
      <c r="P22">
        <f t="shared" si="11"/>
        <v>31</v>
      </c>
      <c r="Q22">
        <f t="shared" si="12"/>
        <v>15</v>
      </c>
      <c r="R22">
        <f t="shared" si="2"/>
        <v>1.0867363786234268</v>
      </c>
      <c r="S22">
        <f t="shared" si="3"/>
        <v>0.73931436071085999</v>
      </c>
      <c r="T22">
        <f t="shared" si="13"/>
        <v>1.0000000000000257E-4</v>
      </c>
      <c r="U22">
        <f t="shared" si="4"/>
        <v>0.59515151472086425</v>
      </c>
      <c r="V22">
        <f t="shared" si="5"/>
        <v>0.40484848527913586</v>
      </c>
      <c r="W22" s="32">
        <f t="shared" si="14"/>
        <v>2</v>
      </c>
      <c r="X22">
        <f t="shared" si="6"/>
        <v>0.40484848527913586</v>
      </c>
      <c r="Y22" s="35">
        <v>1</v>
      </c>
      <c r="Z22">
        <f t="shared" si="15"/>
        <v>-0.90424239229424674</v>
      </c>
      <c r="AA22">
        <f t="shared" si="16"/>
        <v>-0.90424239229424674</v>
      </c>
      <c r="AC22">
        <f t="shared" si="17"/>
        <v>0.59515151472086425</v>
      </c>
      <c r="AD22">
        <f t="shared" si="18"/>
        <v>9.515151472086425E-2</v>
      </c>
      <c r="AE22">
        <f t="shared" si="7"/>
        <v>-21</v>
      </c>
      <c r="AF22">
        <f t="shared" si="8"/>
        <v>3.9638915678872912</v>
      </c>
      <c r="AG22">
        <f t="shared" si="9"/>
        <v>2.2807301379410352</v>
      </c>
      <c r="AI22" t="s">
        <v>83</v>
      </c>
      <c r="AJ22">
        <v>7068.9561308895572</v>
      </c>
      <c r="AK22">
        <v>21872.043869110443</v>
      </c>
      <c r="AN22">
        <v>17</v>
      </c>
      <c r="AO22" t="s">
        <v>31</v>
      </c>
      <c r="AP22" s="34">
        <v>0.62752484573146439</v>
      </c>
      <c r="AQ22">
        <v>1E-4</v>
      </c>
      <c r="AR22">
        <v>10</v>
      </c>
      <c r="BA22" s="47"/>
    </row>
    <row r="23" spans="1:75">
      <c r="A23" s="7">
        <v>18</v>
      </c>
      <c r="B23" s="7">
        <v>2</v>
      </c>
      <c r="C23" s="8">
        <v>42995</v>
      </c>
      <c r="D23" s="8" t="s">
        <v>32</v>
      </c>
      <c r="E23" s="7">
        <v>30</v>
      </c>
      <c r="F23" s="7">
        <v>29</v>
      </c>
      <c r="G23" s="7" t="s">
        <v>17</v>
      </c>
      <c r="H23" s="7">
        <v>6</v>
      </c>
      <c r="I23" s="7">
        <v>7</v>
      </c>
      <c r="J23" s="7">
        <v>22</v>
      </c>
      <c r="K23" s="7">
        <v>36</v>
      </c>
      <c r="N23" t="str">
        <f t="shared" si="0"/>
        <v>Tampa Bay Buccaneers</v>
      </c>
      <c r="O23" t="str">
        <f t="shared" si="1"/>
        <v>Chicago Bears</v>
      </c>
      <c r="P23">
        <f t="shared" si="11"/>
        <v>30</v>
      </c>
      <c r="Q23">
        <f t="shared" si="12"/>
        <v>6</v>
      </c>
      <c r="R23">
        <f t="shared" si="2"/>
        <v>0.39493202546958261</v>
      </c>
      <c r="S23">
        <f t="shared" si="3"/>
        <v>1.1425548179969183</v>
      </c>
      <c r="T23">
        <f t="shared" si="13"/>
        <v>1.0000000000000257E-4</v>
      </c>
      <c r="U23">
        <f t="shared" si="4"/>
        <v>0.2569168871001653</v>
      </c>
      <c r="V23">
        <f t="shared" si="5"/>
        <v>0.74308311289983464</v>
      </c>
      <c r="W23" s="32">
        <f t="shared" si="14"/>
        <v>2</v>
      </c>
      <c r="X23">
        <f t="shared" si="6"/>
        <v>0.2569168871001653</v>
      </c>
      <c r="Y23" s="35">
        <v>1</v>
      </c>
      <c r="Z23">
        <f t="shared" si="15"/>
        <v>-1.3590026428882527</v>
      </c>
      <c r="AA23">
        <f t="shared" si="16"/>
        <v>-1.3590026428882527</v>
      </c>
      <c r="AC23">
        <f t="shared" si="17"/>
        <v>0.2569168871001653</v>
      </c>
      <c r="AD23">
        <f t="shared" si="18"/>
        <v>-0.2430831128998347</v>
      </c>
      <c r="AE23">
        <f t="shared" si="7"/>
        <v>22</v>
      </c>
      <c r="AF23">
        <f t="shared" si="8"/>
        <v>-4.0870352541340997</v>
      </c>
      <c r="AG23">
        <f t="shared" si="9"/>
        <v>-5.8265702153200642</v>
      </c>
      <c r="AN23">
        <v>18</v>
      </c>
      <c r="AO23" t="s">
        <v>20</v>
      </c>
      <c r="AP23" s="34">
        <v>1.6155872911603095</v>
      </c>
      <c r="AQ23">
        <v>1E-4</v>
      </c>
      <c r="AR23">
        <v>10</v>
      </c>
      <c r="BA23" s="47"/>
    </row>
    <row r="24" spans="1:75">
      <c r="A24" s="7">
        <v>19</v>
      </c>
      <c r="B24" s="7">
        <v>2</v>
      </c>
      <c r="C24" s="8">
        <v>42995</v>
      </c>
      <c r="D24" s="8" t="s">
        <v>10</v>
      </c>
      <c r="E24" s="7">
        <v>27</v>
      </c>
      <c r="F24" s="7">
        <v>26</v>
      </c>
      <c r="G24" s="7" t="s">
        <v>28</v>
      </c>
      <c r="H24" s="7">
        <v>20</v>
      </c>
      <c r="I24" s="7">
        <v>9</v>
      </c>
      <c r="J24" s="7">
        <v>17</v>
      </c>
      <c r="K24" s="7">
        <v>35</v>
      </c>
      <c r="N24" t="str">
        <f t="shared" si="0"/>
        <v>Pittsburgh Steelers</v>
      </c>
      <c r="O24" t="str">
        <f t="shared" si="1"/>
        <v>Minnesota Vikings</v>
      </c>
      <c r="P24">
        <f t="shared" si="11"/>
        <v>27</v>
      </c>
      <c r="Q24">
        <f t="shared" si="12"/>
        <v>20</v>
      </c>
      <c r="R24">
        <f t="shared" si="2"/>
        <v>3.8357379303114496</v>
      </c>
      <c r="S24">
        <f t="shared" si="3"/>
        <v>4.5463869725056911</v>
      </c>
      <c r="T24">
        <f t="shared" si="13"/>
        <v>1.0000000000000257E-4</v>
      </c>
      <c r="U24">
        <f t="shared" si="4"/>
        <v>0.45761572551248081</v>
      </c>
      <c r="V24">
        <f t="shared" si="5"/>
        <v>0.54238427448751925</v>
      </c>
      <c r="W24" s="32">
        <f t="shared" si="14"/>
        <v>2</v>
      </c>
      <c r="X24">
        <f t="shared" si="6"/>
        <v>0.45761572551248081</v>
      </c>
      <c r="Y24" s="35">
        <v>1</v>
      </c>
      <c r="Z24">
        <f t="shared" si="15"/>
        <v>-0.78172547431366024</v>
      </c>
      <c r="AA24">
        <f t="shared" si="16"/>
        <v>-0.78172547431366024</v>
      </c>
      <c r="AC24">
        <f t="shared" si="17"/>
        <v>0.45761572551248081</v>
      </c>
      <c r="AD24">
        <f t="shared" si="18"/>
        <v>-4.2384274487519191E-2</v>
      </c>
      <c r="AE24">
        <f t="shared" si="7"/>
        <v>17</v>
      </c>
      <c r="AF24">
        <f t="shared" si="8"/>
        <v>0.69015646242261575</v>
      </c>
      <c r="AG24">
        <f t="shared" si="9"/>
        <v>-1.0159280436263383</v>
      </c>
      <c r="AN24">
        <v>19</v>
      </c>
      <c r="AO24" t="s">
        <v>33</v>
      </c>
      <c r="AP24" s="34">
        <v>1.023534223372832</v>
      </c>
      <c r="AQ24">
        <v>1E-4</v>
      </c>
      <c r="AR24">
        <v>10</v>
      </c>
      <c r="BA24" s="47"/>
    </row>
    <row r="25" spans="1:75">
      <c r="A25" s="7">
        <v>20</v>
      </c>
      <c r="B25" s="7">
        <v>2</v>
      </c>
      <c r="C25" s="8">
        <v>42995</v>
      </c>
      <c r="D25" s="8" t="s">
        <v>12</v>
      </c>
      <c r="E25" s="7">
        <v>3</v>
      </c>
      <c r="F25" s="7">
        <v>24</v>
      </c>
      <c r="G25" s="7" t="s">
        <v>11</v>
      </c>
      <c r="H25" s="7">
        <v>8</v>
      </c>
      <c r="I25" s="7">
        <v>10</v>
      </c>
      <c r="J25" s="7">
        <v>14</v>
      </c>
      <c r="K25" s="7">
        <v>34</v>
      </c>
      <c r="N25" t="str">
        <f t="shared" si="0"/>
        <v>Baltimore Ravens</v>
      </c>
      <c r="O25" t="str">
        <f t="shared" si="1"/>
        <v>Cleveland Browns</v>
      </c>
      <c r="P25">
        <f t="shared" si="11"/>
        <v>3</v>
      </c>
      <c r="Q25">
        <f t="shared" si="12"/>
        <v>8</v>
      </c>
      <c r="R25">
        <f t="shared" si="2"/>
        <v>0.6293832390840266</v>
      </c>
      <c r="S25">
        <f t="shared" si="3"/>
        <v>1E-4</v>
      </c>
      <c r="T25">
        <f t="shared" si="13"/>
        <v>1.0000000000000257E-4</v>
      </c>
      <c r="U25">
        <f t="shared" si="4"/>
        <v>0.99984116476775098</v>
      </c>
      <c r="V25">
        <f t="shared" si="5"/>
        <v>1.588352322490174E-4</v>
      </c>
      <c r="W25" s="32">
        <f t="shared" si="14"/>
        <v>2</v>
      </c>
      <c r="X25">
        <f t="shared" si="6"/>
        <v>0.99984116476775098</v>
      </c>
      <c r="Y25" s="35">
        <v>1</v>
      </c>
      <c r="Z25">
        <f t="shared" si="15"/>
        <v>-1.588478479004144E-4</v>
      </c>
      <c r="AA25">
        <f t="shared" si="16"/>
        <v>-1.588478479004144E-4</v>
      </c>
      <c r="AC25">
        <f t="shared" si="17"/>
        <v>0.99984116476775098</v>
      </c>
      <c r="AD25">
        <f t="shared" si="18"/>
        <v>0.49984116476775098</v>
      </c>
      <c r="AE25">
        <f t="shared" si="7"/>
        <v>14</v>
      </c>
      <c r="AF25">
        <f t="shared" si="8"/>
        <v>13.596633138660582</v>
      </c>
      <c r="AG25">
        <f t="shared" si="9"/>
        <v>11.980921291832967</v>
      </c>
      <c r="AN25">
        <v>20</v>
      </c>
      <c r="AO25" t="s">
        <v>28</v>
      </c>
      <c r="AP25" s="34">
        <v>4.5463869725056911</v>
      </c>
      <c r="AQ25">
        <v>1E-4</v>
      </c>
      <c r="AR25">
        <v>10</v>
      </c>
      <c r="BA25" s="47"/>
    </row>
    <row r="26" spans="1:75">
      <c r="A26" s="7">
        <v>21</v>
      </c>
      <c r="B26" s="7">
        <v>2</v>
      </c>
      <c r="C26" s="8">
        <v>42995</v>
      </c>
      <c r="D26" s="8" t="s">
        <v>29</v>
      </c>
      <c r="E26" s="7">
        <v>22</v>
      </c>
      <c r="F26" s="7">
        <v>20</v>
      </c>
      <c r="G26" s="7" t="s">
        <v>3</v>
      </c>
      <c r="H26" s="7">
        <v>21</v>
      </c>
      <c r="I26" s="7">
        <v>36</v>
      </c>
      <c r="J26" s="7">
        <v>-16</v>
      </c>
      <c r="K26" s="7">
        <v>56</v>
      </c>
      <c r="N26" t="str">
        <f t="shared" si="0"/>
        <v>New England Patriots</v>
      </c>
      <c r="O26" t="str">
        <f t="shared" si="1"/>
        <v>New Orleans Saints</v>
      </c>
      <c r="P26">
        <f t="shared" si="11"/>
        <v>21</v>
      </c>
      <c r="Q26">
        <f t="shared" si="12"/>
        <v>22</v>
      </c>
      <c r="R26">
        <f t="shared" si="2"/>
        <v>6.5928053616168487</v>
      </c>
      <c r="S26">
        <f t="shared" si="3"/>
        <v>5.2904445879958892</v>
      </c>
      <c r="T26">
        <f t="shared" si="13"/>
        <v>1.0000000000000257E-4</v>
      </c>
      <c r="U26">
        <f t="shared" si="4"/>
        <v>0.55480191945636526</v>
      </c>
      <c r="V26">
        <f t="shared" si="5"/>
        <v>0.44519808054363474</v>
      </c>
      <c r="W26" s="32">
        <f t="shared" si="14"/>
        <v>2</v>
      </c>
      <c r="X26">
        <f t="shared" si="6"/>
        <v>0.44519808054363474</v>
      </c>
      <c r="Y26" s="35">
        <v>1</v>
      </c>
      <c r="Z26">
        <f t="shared" si="15"/>
        <v>-0.80923597103740297</v>
      </c>
      <c r="AA26">
        <f t="shared" si="16"/>
        <v>-0.80923597103740297</v>
      </c>
      <c r="AC26">
        <f t="shared" si="17"/>
        <v>0.55480191945636526</v>
      </c>
      <c r="AD26">
        <f t="shared" si="18"/>
        <v>5.4801919456365256E-2</v>
      </c>
      <c r="AE26">
        <f t="shared" si="7"/>
        <v>-16</v>
      </c>
      <c r="AF26">
        <f t="shared" si="8"/>
        <v>3.0034587433186744</v>
      </c>
      <c r="AG26">
        <f t="shared" si="9"/>
        <v>1.3135722504031009</v>
      </c>
      <c r="AN26">
        <v>21</v>
      </c>
      <c r="AO26" t="s">
        <v>3</v>
      </c>
      <c r="AP26" s="34">
        <v>5.2904445879958892</v>
      </c>
      <c r="AQ26">
        <v>1E-4</v>
      </c>
      <c r="AR26">
        <v>10</v>
      </c>
      <c r="BA26" s="47"/>
    </row>
    <row r="27" spans="1:75">
      <c r="A27" s="7">
        <v>22</v>
      </c>
      <c r="B27" s="7">
        <v>2</v>
      </c>
      <c r="C27" s="8">
        <v>42995</v>
      </c>
      <c r="D27" s="8" t="s">
        <v>21</v>
      </c>
      <c r="E27" s="7">
        <v>14</v>
      </c>
      <c r="F27" s="7">
        <v>13</v>
      </c>
      <c r="G27" s="7" t="s">
        <v>9</v>
      </c>
      <c r="H27" s="7">
        <v>1</v>
      </c>
      <c r="I27" s="7">
        <v>16</v>
      </c>
      <c r="J27" s="7">
        <v>-3</v>
      </c>
      <c r="K27" s="7">
        <v>29</v>
      </c>
      <c r="N27" t="str">
        <f t="shared" si="0"/>
        <v>Arizona Cardinals</v>
      </c>
      <c r="O27" t="str">
        <f t="shared" si="1"/>
        <v>Indianapolis Colts</v>
      </c>
      <c r="P27">
        <f t="shared" si="11"/>
        <v>1</v>
      </c>
      <c r="Q27">
        <f t="shared" si="12"/>
        <v>14</v>
      </c>
      <c r="R27">
        <f t="shared" si="2"/>
        <v>8.1823385557166062E-2</v>
      </c>
      <c r="S27">
        <f t="shared" si="3"/>
        <v>0.41115227339597876</v>
      </c>
      <c r="T27">
        <f t="shared" si="13"/>
        <v>1.0000000000000257E-4</v>
      </c>
      <c r="U27">
        <f t="shared" si="4"/>
        <v>0.16614769776122926</v>
      </c>
      <c r="V27">
        <f t="shared" si="5"/>
        <v>0.83385230223877072</v>
      </c>
      <c r="W27" s="32">
        <f t="shared" si="14"/>
        <v>2</v>
      </c>
      <c r="X27">
        <f t="shared" si="6"/>
        <v>0.83385230223877072</v>
      </c>
      <c r="Y27" s="35">
        <v>1</v>
      </c>
      <c r="Z27">
        <f t="shared" si="15"/>
        <v>-0.18169898794363984</v>
      </c>
      <c r="AA27">
        <f t="shared" si="16"/>
        <v>-0.18169898794363984</v>
      </c>
      <c r="AC27">
        <f t="shared" si="17"/>
        <v>0.16614769776122926</v>
      </c>
      <c r="AD27">
        <f t="shared" si="18"/>
        <v>-0.33385230223877072</v>
      </c>
      <c r="AE27">
        <f t="shared" si="7"/>
        <v>-3</v>
      </c>
      <c r="AF27">
        <f t="shared" si="8"/>
        <v>-6.2475949407711546</v>
      </c>
      <c r="AG27">
        <f t="shared" si="9"/>
        <v>-8.0022583935808083</v>
      </c>
      <c r="AN27">
        <v>22</v>
      </c>
      <c r="AO27" t="s">
        <v>29</v>
      </c>
      <c r="AP27" s="34">
        <v>6.5928053616168487</v>
      </c>
      <c r="AQ27">
        <v>1E-4</v>
      </c>
      <c r="AR27">
        <v>10</v>
      </c>
      <c r="BA27" s="47"/>
    </row>
    <row r="28" spans="1:75">
      <c r="A28" s="7">
        <v>23</v>
      </c>
      <c r="B28" s="7">
        <v>2</v>
      </c>
      <c r="C28" s="8">
        <v>42995</v>
      </c>
      <c r="D28" s="8" t="s">
        <v>24</v>
      </c>
      <c r="E28" s="7">
        <v>5</v>
      </c>
      <c r="F28" s="7">
        <v>9</v>
      </c>
      <c r="G28" s="7" t="s">
        <v>18</v>
      </c>
      <c r="H28" s="7">
        <v>4</v>
      </c>
      <c r="I28" s="7">
        <v>3</v>
      </c>
      <c r="J28" s="7">
        <v>6</v>
      </c>
      <c r="K28" s="7">
        <v>12</v>
      </c>
      <c r="N28" t="str">
        <f t="shared" si="0"/>
        <v>Carolina Panthers</v>
      </c>
      <c r="O28" t="str">
        <f t="shared" si="1"/>
        <v>Buffalo Bills</v>
      </c>
      <c r="P28">
        <f t="shared" si="11"/>
        <v>5</v>
      </c>
      <c r="Q28">
        <f t="shared" si="12"/>
        <v>4</v>
      </c>
      <c r="R28">
        <f t="shared" si="2"/>
        <v>4.2973777045939574</v>
      </c>
      <c r="S28">
        <f t="shared" si="3"/>
        <v>1.4556935710602426</v>
      </c>
      <c r="T28">
        <f t="shared" si="13"/>
        <v>1.0000000000000257E-4</v>
      </c>
      <c r="U28">
        <f t="shared" si="4"/>
        <v>0.74697545035373314</v>
      </c>
      <c r="V28">
        <f t="shared" si="5"/>
        <v>0.25302454964626686</v>
      </c>
      <c r="W28" s="32">
        <f t="shared" si="14"/>
        <v>2</v>
      </c>
      <c r="X28">
        <f t="shared" si="6"/>
        <v>0.74697545035373314</v>
      </c>
      <c r="Y28" s="35">
        <v>1</v>
      </c>
      <c r="Z28">
        <f t="shared" si="15"/>
        <v>-0.29172295870832832</v>
      </c>
      <c r="AA28">
        <f t="shared" si="16"/>
        <v>-0.29172295870832832</v>
      </c>
      <c r="AC28">
        <f t="shared" si="17"/>
        <v>0.74697545035373314</v>
      </c>
      <c r="AD28">
        <f t="shared" si="18"/>
        <v>0.24697545035373314</v>
      </c>
      <c r="AE28">
        <f t="shared" si="7"/>
        <v>6</v>
      </c>
      <c r="AF28">
        <f t="shared" si="8"/>
        <v>7.5777243803639713</v>
      </c>
      <c r="AG28">
        <f t="shared" si="9"/>
        <v>5.91986743044255</v>
      </c>
      <c r="AN28">
        <v>23</v>
      </c>
      <c r="AO28" t="s">
        <v>27</v>
      </c>
      <c r="AP28" s="34">
        <v>0.13203368816693828</v>
      </c>
      <c r="AQ28">
        <v>1E-4</v>
      </c>
      <c r="AR28">
        <v>10</v>
      </c>
      <c r="BA28" s="47"/>
    </row>
    <row r="29" spans="1:75">
      <c r="A29" s="7">
        <v>24</v>
      </c>
      <c r="B29" s="7">
        <v>2</v>
      </c>
      <c r="C29" s="8">
        <v>42995</v>
      </c>
      <c r="D29" s="8" t="s">
        <v>2</v>
      </c>
      <c r="E29" s="7">
        <v>16</v>
      </c>
      <c r="F29" s="7">
        <v>27</v>
      </c>
      <c r="G29" s="7" t="s">
        <v>4</v>
      </c>
      <c r="H29" s="7">
        <v>26</v>
      </c>
      <c r="I29" s="7">
        <v>20</v>
      </c>
      <c r="J29" s="7">
        <v>7</v>
      </c>
      <c r="K29" s="7">
        <v>47</v>
      </c>
      <c r="N29" t="str">
        <f t="shared" si="0"/>
        <v>Kansas City Chiefs</v>
      </c>
      <c r="O29" t="str">
        <f t="shared" si="1"/>
        <v>Philadelphia Eagles</v>
      </c>
      <c r="P29">
        <f t="shared" si="11"/>
        <v>16</v>
      </c>
      <c r="Q29">
        <f t="shared" si="12"/>
        <v>26</v>
      </c>
      <c r="R29">
        <f t="shared" si="2"/>
        <v>3.496462396207296</v>
      </c>
      <c r="S29">
        <f t="shared" si="3"/>
        <v>10</v>
      </c>
      <c r="T29">
        <f t="shared" si="13"/>
        <v>1.0000000000000257E-4</v>
      </c>
      <c r="U29">
        <f t="shared" si="4"/>
        <v>0.25907059098173579</v>
      </c>
      <c r="V29">
        <f t="shared" si="5"/>
        <v>0.74092940901826432</v>
      </c>
      <c r="W29" s="32">
        <f t="shared" si="14"/>
        <v>2</v>
      </c>
      <c r="X29">
        <f t="shared" si="6"/>
        <v>0.25907059098173579</v>
      </c>
      <c r="Y29" s="35">
        <v>1</v>
      </c>
      <c r="Z29">
        <f t="shared" si="15"/>
        <v>-1.3506547023651287</v>
      </c>
      <c r="AA29">
        <f t="shared" si="16"/>
        <v>-1.3506547023651287</v>
      </c>
      <c r="AC29">
        <f t="shared" si="17"/>
        <v>0.25907059098173579</v>
      </c>
      <c r="AD29">
        <f t="shared" si="18"/>
        <v>-0.24092940901826421</v>
      </c>
      <c r="AE29">
        <f t="shared" si="7"/>
        <v>7</v>
      </c>
      <c r="AF29">
        <f t="shared" si="8"/>
        <v>-4.0357710992224627</v>
      </c>
      <c r="AG29">
        <f t="shared" si="9"/>
        <v>-5.7749471027999082</v>
      </c>
      <c r="AN29">
        <v>24</v>
      </c>
      <c r="AO29" t="s">
        <v>19</v>
      </c>
      <c r="AP29" s="34">
        <v>0.8182802197983583</v>
      </c>
      <c r="AQ29">
        <v>1E-4</v>
      </c>
      <c r="AR29">
        <v>10</v>
      </c>
      <c r="BA29" s="47"/>
    </row>
    <row r="30" spans="1:75">
      <c r="A30" s="7">
        <v>25</v>
      </c>
      <c r="B30" s="7">
        <v>2</v>
      </c>
      <c r="C30" s="8">
        <v>42995</v>
      </c>
      <c r="D30" s="8" t="s">
        <v>31</v>
      </c>
      <c r="E30" s="7">
        <v>17</v>
      </c>
      <c r="F30" s="7">
        <v>17</v>
      </c>
      <c r="G30" s="7" t="s">
        <v>33</v>
      </c>
      <c r="H30" s="7">
        <v>19</v>
      </c>
      <c r="I30" s="7">
        <v>19</v>
      </c>
      <c r="J30" s="7">
        <v>-2</v>
      </c>
      <c r="K30" s="7">
        <v>36</v>
      </c>
      <c r="N30" t="str">
        <f t="shared" si="0"/>
        <v>Miami Dolphins</v>
      </c>
      <c r="O30" t="str">
        <f t="shared" si="1"/>
        <v>Los Angeles Chargers</v>
      </c>
      <c r="P30">
        <f t="shared" si="11"/>
        <v>19</v>
      </c>
      <c r="Q30">
        <f t="shared" si="12"/>
        <v>17</v>
      </c>
      <c r="R30">
        <f t="shared" si="2"/>
        <v>0.62752484573146439</v>
      </c>
      <c r="S30">
        <f t="shared" si="3"/>
        <v>1.023534223372832</v>
      </c>
      <c r="T30">
        <f t="shared" si="13"/>
        <v>1.0000000000000257E-4</v>
      </c>
      <c r="U30">
        <f t="shared" si="4"/>
        <v>0.38011167880507829</v>
      </c>
      <c r="V30">
        <f t="shared" si="5"/>
        <v>0.61988832119492165</v>
      </c>
      <c r="W30" s="32">
        <f t="shared" si="14"/>
        <v>2</v>
      </c>
      <c r="X30">
        <f t="shared" si="6"/>
        <v>0.61988832119492165</v>
      </c>
      <c r="Y30" s="35">
        <v>1</v>
      </c>
      <c r="Z30">
        <f t="shared" si="15"/>
        <v>-0.47821594427280023</v>
      </c>
      <c r="AA30">
        <f t="shared" si="16"/>
        <v>-0.47821594427280023</v>
      </c>
      <c r="AC30">
        <f t="shared" si="17"/>
        <v>0.38011167880507829</v>
      </c>
      <c r="AD30">
        <f t="shared" si="18"/>
        <v>-0.11988832119492171</v>
      </c>
      <c r="AE30">
        <f t="shared" si="7"/>
        <v>-2</v>
      </c>
      <c r="AF30">
        <f t="shared" si="8"/>
        <v>-1.1546558586610942</v>
      </c>
      <c r="AG30">
        <f t="shared" si="9"/>
        <v>-2.8736579563504963</v>
      </c>
      <c r="AN30">
        <v>25</v>
      </c>
      <c r="AO30" t="s">
        <v>6</v>
      </c>
      <c r="AP30" s="34">
        <v>0.79180119542813254</v>
      </c>
      <c r="AQ30">
        <v>1E-4</v>
      </c>
      <c r="AR30">
        <v>10</v>
      </c>
      <c r="BA30" s="47"/>
    </row>
    <row r="31" spans="1:75">
      <c r="A31" s="7">
        <v>26</v>
      </c>
      <c r="B31" s="7">
        <v>2</v>
      </c>
      <c r="C31" s="8">
        <v>42995</v>
      </c>
      <c r="D31" s="8" t="s">
        <v>6</v>
      </c>
      <c r="E31" s="7">
        <v>25</v>
      </c>
      <c r="F31" s="7">
        <v>45</v>
      </c>
      <c r="G31" s="7" t="s">
        <v>19</v>
      </c>
      <c r="H31" s="7">
        <v>24</v>
      </c>
      <c r="I31" s="7">
        <v>20</v>
      </c>
      <c r="J31" s="7">
        <v>25</v>
      </c>
      <c r="K31" s="7">
        <v>65</v>
      </c>
      <c r="N31" t="str">
        <f t="shared" si="0"/>
        <v>Oakland Raiders</v>
      </c>
      <c r="O31" t="str">
        <f t="shared" si="1"/>
        <v>New York Jets</v>
      </c>
      <c r="P31">
        <f t="shared" si="11"/>
        <v>25</v>
      </c>
      <c r="Q31">
        <f t="shared" si="12"/>
        <v>24</v>
      </c>
      <c r="R31">
        <f t="shared" si="2"/>
        <v>0.79180119542813254</v>
      </c>
      <c r="S31">
        <f t="shared" si="3"/>
        <v>0.8182802197983583</v>
      </c>
      <c r="T31">
        <f t="shared" si="13"/>
        <v>1.0000000000000257E-4</v>
      </c>
      <c r="U31">
        <f t="shared" si="4"/>
        <v>0.49180867940693651</v>
      </c>
      <c r="V31">
        <f t="shared" si="5"/>
        <v>0.50819132059306349</v>
      </c>
      <c r="W31" s="32">
        <f t="shared" si="14"/>
        <v>2</v>
      </c>
      <c r="X31">
        <f t="shared" si="6"/>
        <v>0.49180867940693651</v>
      </c>
      <c r="Y31" s="35">
        <v>1</v>
      </c>
      <c r="Z31">
        <f t="shared" si="15"/>
        <v>-0.70966550111068072</v>
      </c>
      <c r="AA31">
        <f t="shared" si="16"/>
        <v>-0.70966550111068072</v>
      </c>
      <c r="AC31">
        <f t="shared" si="17"/>
        <v>0.49180867940693651</v>
      </c>
      <c r="AD31">
        <f t="shared" si="18"/>
        <v>-8.1913205930634891E-3</v>
      </c>
      <c r="AE31">
        <f t="shared" si="7"/>
        <v>25</v>
      </c>
      <c r="AF31">
        <f t="shared" si="8"/>
        <v>1.5040440633743497</v>
      </c>
      <c r="AG31">
        <f t="shared" si="9"/>
        <v>-0.19634150650089879</v>
      </c>
      <c r="AN31">
        <v>26</v>
      </c>
      <c r="AO31" t="s">
        <v>4</v>
      </c>
      <c r="AP31" s="34">
        <v>10</v>
      </c>
      <c r="AQ31">
        <v>1E-4</v>
      </c>
      <c r="AR31">
        <v>10</v>
      </c>
      <c r="BA31" s="47"/>
    </row>
    <row r="32" spans="1:75">
      <c r="A32" s="7">
        <v>27</v>
      </c>
      <c r="B32" s="7">
        <v>2</v>
      </c>
      <c r="C32" s="8">
        <v>42995</v>
      </c>
      <c r="D32" s="8" t="s">
        <v>23</v>
      </c>
      <c r="E32" s="7">
        <v>29</v>
      </c>
      <c r="F32" s="7">
        <v>12</v>
      </c>
      <c r="G32" s="7" t="s">
        <v>25</v>
      </c>
      <c r="H32" s="7">
        <v>28</v>
      </c>
      <c r="I32" s="7">
        <v>9</v>
      </c>
      <c r="J32" s="7">
        <v>3</v>
      </c>
      <c r="K32" s="7">
        <v>21</v>
      </c>
      <c r="N32" t="str">
        <f t="shared" si="0"/>
        <v>Seattle Seahawks</v>
      </c>
      <c r="O32" t="str">
        <f t="shared" si="1"/>
        <v>San Francisco 49ers</v>
      </c>
      <c r="P32">
        <f t="shared" si="11"/>
        <v>29</v>
      </c>
      <c r="Q32">
        <f t="shared" si="12"/>
        <v>28</v>
      </c>
      <c r="R32">
        <f t="shared" si="2"/>
        <v>0.76160796793190089</v>
      </c>
      <c r="S32">
        <f t="shared" si="3"/>
        <v>1.0000000000065512E-4</v>
      </c>
      <c r="T32">
        <f t="shared" si="13"/>
        <v>1.0000000000000257E-4</v>
      </c>
      <c r="U32">
        <f t="shared" si="4"/>
        <v>0.99986873332360626</v>
      </c>
      <c r="V32">
        <f t="shared" si="5"/>
        <v>1.3126667639369477E-4</v>
      </c>
      <c r="W32" s="32">
        <f t="shared" si="14"/>
        <v>2</v>
      </c>
      <c r="X32">
        <f t="shared" si="6"/>
        <v>0.99986873332360626</v>
      </c>
      <c r="Y32" s="35">
        <v>1</v>
      </c>
      <c r="Z32">
        <f t="shared" si="15"/>
        <v>-1.3127529261792697E-4</v>
      </c>
      <c r="AA32">
        <f t="shared" si="16"/>
        <v>-1.3127529261792697E-4</v>
      </c>
      <c r="AC32">
        <f t="shared" si="17"/>
        <v>0.99986873332360626</v>
      </c>
      <c r="AD32">
        <f t="shared" si="18"/>
        <v>0.49986873332360626</v>
      </c>
      <c r="AE32">
        <f t="shared" si="7"/>
        <v>3</v>
      </c>
      <c r="AF32">
        <f t="shared" si="8"/>
        <v>13.597289347125521</v>
      </c>
      <c r="AG32">
        <f t="shared" si="9"/>
        <v>11.981582095146326</v>
      </c>
      <c r="AN32">
        <v>27</v>
      </c>
      <c r="AO32" t="s">
        <v>10</v>
      </c>
      <c r="AP32" s="34">
        <v>3.8357379303114496</v>
      </c>
      <c r="AQ32">
        <v>1E-4</v>
      </c>
      <c r="AR32">
        <v>10</v>
      </c>
      <c r="BA32" s="47"/>
    </row>
    <row r="33" spans="1:53">
      <c r="A33" s="7">
        <v>28</v>
      </c>
      <c r="B33" s="7">
        <v>2</v>
      </c>
      <c r="C33" s="8">
        <v>42995</v>
      </c>
      <c r="D33" s="8" t="s">
        <v>30</v>
      </c>
      <c r="E33" s="7">
        <v>10</v>
      </c>
      <c r="F33" s="7">
        <v>42</v>
      </c>
      <c r="G33" s="7" t="s">
        <v>26</v>
      </c>
      <c r="H33" s="7">
        <v>9</v>
      </c>
      <c r="I33" s="7">
        <v>17</v>
      </c>
      <c r="J33" s="7">
        <v>25</v>
      </c>
      <c r="K33" s="7">
        <v>59</v>
      </c>
      <c r="N33" t="str">
        <f t="shared" si="0"/>
        <v>Denver Broncos</v>
      </c>
      <c r="O33" t="str">
        <f t="shared" si="1"/>
        <v>Dallas Cowboys</v>
      </c>
      <c r="P33">
        <f t="shared" si="11"/>
        <v>10</v>
      </c>
      <c r="Q33">
        <f t="shared" si="12"/>
        <v>9</v>
      </c>
      <c r="R33">
        <f t="shared" si="2"/>
        <v>0.58570076963311002</v>
      </c>
      <c r="S33">
        <f t="shared" si="3"/>
        <v>1.3204556351345182</v>
      </c>
      <c r="T33">
        <f t="shared" si="13"/>
        <v>1.0000000000000257E-4</v>
      </c>
      <c r="U33">
        <f t="shared" si="4"/>
        <v>0.30730428926979464</v>
      </c>
      <c r="V33">
        <f t="shared" si="5"/>
        <v>0.69269571073020531</v>
      </c>
      <c r="W33" s="32">
        <f t="shared" si="14"/>
        <v>2</v>
      </c>
      <c r="X33">
        <f t="shared" si="6"/>
        <v>0.30730428926979464</v>
      </c>
      <c r="Y33" s="35">
        <v>1</v>
      </c>
      <c r="Z33">
        <f t="shared" si="15"/>
        <v>-1.1799168520199244</v>
      </c>
      <c r="AA33">
        <f t="shared" si="16"/>
        <v>-1.1799168520199244</v>
      </c>
      <c r="AC33">
        <f t="shared" si="17"/>
        <v>0.30730428926979464</v>
      </c>
      <c r="AD33">
        <f t="shared" si="18"/>
        <v>-0.19269571073020536</v>
      </c>
      <c r="AE33">
        <f t="shared" si="7"/>
        <v>25</v>
      </c>
      <c r="AF33">
        <f t="shared" si="8"/>
        <v>-2.887674649121279</v>
      </c>
      <c r="AG33">
        <f t="shared" si="9"/>
        <v>-4.6188115470743956</v>
      </c>
      <c r="AN33">
        <v>28</v>
      </c>
      <c r="AO33" t="s">
        <v>25</v>
      </c>
      <c r="AP33" s="34">
        <v>1.0000000000065512E-4</v>
      </c>
      <c r="AQ33">
        <v>1E-4</v>
      </c>
      <c r="AR33">
        <v>10</v>
      </c>
      <c r="BA33" s="47"/>
    </row>
    <row r="34" spans="1:53">
      <c r="A34" s="7">
        <v>29</v>
      </c>
      <c r="B34" s="7">
        <v>2</v>
      </c>
      <c r="C34" s="8">
        <v>42995</v>
      </c>
      <c r="D34" s="8" t="s">
        <v>20</v>
      </c>
      <c r="E34" s="7">
        <v>18</v>
      </c>
      <c r="F34" s="7">
        <v>20</v>
      </c>
      <c r="G34" s="7" t="s">
        <v>5</v>
      </c>
      <c r="H34" s="7">
        <v>32</v>
      </c>
      <c r="I34" s="7">
        <v>27</v>
      </c>
      <c r="J34" s="7">
        <v>-7</v>
      </c>
      <c r="K34" s="7">
        <v>47</v>
      </c>
      <c r="N34" t="str">
        <f t="shared" si="0"/>
        <v>Washington Redskins</v>
      </c>
      <c r="O34" t="str">
        <f t="shared" si="1"/>
        <v>Los Angeles Rams</v>
      </c>
      <c r="P34">
        <f t="shared" si="11"/>
        <v>32</v>
      </c>
      <c r="Q34">
        <f t="shared" si="12"/>
        <v>18</v>
      </c>
      <c r="R34">
        <f t="shared" si="2"/>
        <v>1.6155872911603095</v>
      </c>
      <c r="S34">
        <f t="shared" si="3"/>
        <v>1.621300774493277</v>
      </c>
      <c r="T34">
        <f t="shared" si="13"/>
        <v>1.0000000000000257E-4</v>
      </c>
      <c r="U34">
        <f t="shared" si="4"/>
        <v>0.49913291565814988</v>
      </c>
      <c r="V34">
        <f t="shared" si="5"/>
        <v>0.50086708434185001</v>
      </c>
      <c r="W34" s="32">
        <f t="shared" si="14"/>
        <v>2</v>
      </c>
      <c r="X34">
        <f t="shared" si="6"/>
        <v>0.50086708434185001</v>
      </c>
      <c r="Y34" s="35">
        <v>1</v>
      </c>
      <c r="Z34">
        <f t="shared" si="15"/>
        <v>-0.6914145138106027</v>
      </c>
      <c r="AA34">
        <f t="shared" si="16"/>
        <v>-0.6914145138106027</v>
      </c>
      <c r="AC34">
        <f t="shared" si="17"/>
        <v>0.49913291565814988</v>
      </c>
      <c r="AD34">
        <f t="shared" si="18"/>
        <v>-8.6708434185012173E-4</v>
      </c>
      <c r="AE34">
        <f t="shared" si="7"/>
        <v>-7</v>
      </c>
      <c r="AF34">
        <f t="shared" si="8"/>
        <v>1.6783812993354221</v>
      </c>
      <c r="AG34">
        <f t="shared" si="9"/>
        <v>-2.078354082324143E-2</v>
      </c>
      <c r="AN34">
        <v>29</v>
      </c>
      <c r="AO34" t="s">
        <v>23</v>
      </c>
      <c r="AP34" s="34">
        <v>0.76160796793190089</v>
      </c>
      <c r="AQ34">
        <v>1E-4</v>
      </c>
      <c r="AR34">
        <v>10</v>
      </c>
      <c r="BA34" s="47"/>
    </row>
    <row r="35" spans="1:53">
      <c r="A35" s="7">
        <v>30</v>
      </c>
      <c r="B35" s="7">
        <v>2</v>
      </c>
      <c r="C35" s="8">
        <v>42995</v>
      </c>
      <c r="D35" s="8" t="s">
        <v>16</v>
      </c>
      <c r="E35" s="7">
        <v>2</v>
      </c>
      <c r="F35" s="7">
        <v>34</v>
      </c>
      <c r="G35" s="7" t="s">
        <v>22</v>
      </c>
      <c r="H35" s="7">
        <v>12</v>
      </c>
      <c r="I35" s="7">
        <v>23</v>
      </c>
      <c r="J35" s="7">
        <v>11</v>
      </c>
      <c r="K35" s="7">
        <v>57</v>
      </c>
      <c r="N35" t="str">
        <f t="shared" si="0"/>
        <v>Atlanta Falcons</v>
      </c>
      <c r="O35" t="str">
        <f t="shared" si="1"/>
        <v>Green Bay Packers</v>
      </c>
      <c r="P35">
        <f t="shared" si="11"/>
        <v>2</v>
      </c>
      <c r="Q35">
        <f t="shared" si="12"/>
        <v>12</v>
      </c>
      <c r="R35">
        <f t="shared" si="2"/>
        <v>1.7383655557437503</v>
      </c>
      <c r="S35">
        <f t="shared" si="3"/>
        <v>1.5311036175261552</v>
      </c>
      <c r="T35">
        <f t="shared" si="13"/>
        <v>1.0000000000000257E-4</v>
      </c>
      <c r="U35">
        <f t="shared" si="4"/>
        <v>0.53171089633350865</v>
      </c>
      <c r="V35">
        <f t="shared" si="5"/>
        <v>0.46828910366649135</v>
      </c>
      <c r="W35" s="32">
        <f t="shared" si="14"/>
        <v>2</v>
      </c>
      <c r="X35">
        <f t="shared" si="6"/>
        <v>0.53171089633350865</v>
      </c>
      <c r="Y35" s="35">
        <v>1</v>
      </c>
      <c r="Z35">
        <f t="shared" si="15"/>
        <v>-0.63165536529550648</v>
      </c>
      <c r="AA35">
        <f t="shared" si="16"/>
        <v>-0.63165536529550648</v>
      </c>
      <c r="AC35">
        <f t="shared" si="17"/>
        <v>0.53171089633350865</v>
      </c>
      <c r="AD35">
        <f t="shared" si="18"/>
        <v>3.1710896333508654E-2</v>
      </c>
      <c r="AE35">
        <f t="shared" si="7"/>
        <v>11</v>
      </c>
      <c r="AF35">
        <f t="shared" si="8"/>
        <v>2.4538280366241558</v>
      </c>
      <c r="AG35">
        <f t="shared" si="9"/>
        <v>0.76009296521580538</v>
      </c>
      <c r="AN35">
        <v>30</v>
      </c>
      <c r="AO35" t="s">
        <v>32</v>
      </c>
      <c r="AP35" s="34">
        <v>0.39493202546958261</v>
      </c>
      <c r="AQ35">
        <v>1E-4</v>
      </c>
      <c r="AR35">
        <v>10</v>
      </c>
      <c r="BA35" s="47"/>
    </row>
    <row r="36" spans="1:53">
      <c r="A36" s="7">
        <v>31</v>
      </c>
      <c r="B36" s="7">
        <v>2</v>
      </c>
      <c r="C36" s="8">
        <v>42996</v>
      </c>
      <c r="D36" s="8" t="s">
        <v>27</v>
      </c>
      <c r="E36" s="7">
        <v>23</v>
      </c>
      <c r="F36" s="7">
        <v>10</v>
      </c>
      <c r="G36" s="7" t="s">
        <v>8</v>
      </c>
      <c r="H36" s="7">
        <v>11</v>
      </c>
      <c r="I36" s="7">
        <v>24</v>
      </c>
      <c r="J36" s="7">
        <v>-14</v>
      </c>
      <c r="K36" s="7">
        <v>34</v>
      </c>
      <c r="N36" t="str">
        <f t="shared" si="0"/>
        <v>Detroit Lions</v>
      </c>
      <c r="O36" t="str">
        <f t="shared" si="1"/>
        <v>New York Giants</v>
      </c>
      <c r="P36">
        <f t="shared" si="11"/>
        <v>11</v>
      </c>
      <c r="Q36">
        <f t="shared" si="12"/>
        <v>23</v>
      </c>
      <c r="R36">
        <f t="shared" si="2"/>
        <v>0.13203368816693828</v>
      </c>
      <c r="S36">
        <f t="shared" si="3"/>
        <v>1.9134014273177522</v>
      </c>
      <c r="T36">
        <f t="shared" si="13"/>
        <v>1.0000000000000257E-4</v>
      </c>
      <c r="U36">
        <f t="shared" si="4"/>
        <v>6.4596147563875536E-2</v>
      </c>
      <c r="V36">
        <f t="shared" si="5"/>
        <v>0.93540385243612434</v>
      </c>
      <c r="W36" s="32">
        <f t="shared" si="14"/>
        <v>2</v>
      </c>
      <c r="X36">
        <f t="shared" si="6"/>
        <v>0.93540385243612434</v>
      </c>
      <c r="Y36" s="35">
        <v>1</v>
      </c>
      <c r="Z36">
        <f t="shared" si="15"/>
        <v>-6.6776915208213897E-2</v>
      </c>
      <c r="AA36">
        <f t="shared" si="16"/>
        <v>-6.6776915208213897E-2</v>
      </c>
      <c r="AC36">
        <f t="shared" si="17"/>
        <v>6.4596147563875536E-2</v>
      </c>
      <c r="AD36">
        <f t="shared" si="18"/>
        <v>-0.43540385243612445</v>
      </c>
      <c r="AE36">
        <f t="shared" si="7"/>
        <v>-14</v>
      </c>
      <c r="AF36">
        <f t="shared" si="8"/>
        <v>-8.6648048670669837</v>
      </c>
      <c r="AG36">
        <f t="shared" si="9"/>
        <v>-10.436393906496086</v>
      </c>
      <c r="AN36">
        <v>31</v>
      </c>
      <c r="AO36" t="s">
        <v>7</v>
      </c>
      <c r="AP36" s="34">
        <v>0.73931436071085999</v>
      </c>
      <c r="AQ36">
        <v>1E-4</v>
      </c>
      <c r="AR36">
        <v>10</v>
      </c>
      <c r="BA36" s="47"/>
    </row>
    <row r="37" spans="1:53">
      <c r="A37" s="7">
        <v>32</v>
      </c>
      <c r="B37" s="7">
        <v>3</v>
      </c>
      <c r="C37" s="8">
        <v>42999</v>
      </c>
      <c r="D37" s="8" t="s">
        <v>25</v>
      </c>
      <c r="E37" s="7">
        <v>28</v>
      </c>
      <c r="F37" s="7">
        <v>39</v>
      </c>
      <c r="G37" s="7" t="s">
        <v>20</v>
      </c>
      <c r="H37" s="7">
        <v>18</v>
      </c>
      <c r="I37" s="7">
        <v>41</v>
      </c>
      <c r="J37" s="7">
        <v>-2</v>
      </c>
      <c r="K37" s="7">
        <v>80</v>
      </c>
      <c r="N37" t="str">
        <f t="shared" si="0"/>
        <v>Los Angeles Rams</v>
      </c>
      <c r="O37" t="str">
        <f t="shared" si="1"/>
        <v>San Francisco 49ers</v>
      </c>
      <c r="P37">
        <f t="shared" si="11"/>
        <v>18</v>
      </c>
      <c r="Q37">
        <f t="shared" si="12"/>
        <v>28</v>
      </c>
      <c r="R37">
        <f t="shared" si="2"/>
        <v>1.0000000000065512E-4</v>
      </c>
      <c r="S37">
        <f t="shared" si="3"/>
        <v>1.6155872911603095</v>
      </c>
      <c r="T37">
        <f t="shared" si="13"/>
        <v>1.0000000000000257E-4</v>
      </c>
      <c r="U37">
        <f t="shared" si="4"/>
        <v>1.2377866882282263E-4</v>
      </c>
      <c r="V37">
        <f t="shared" si="5"/>
        <v>0.99987622133117715</v>
      </c>
      <c r="W37" s="32">
        <f t="shared" si="14"/>
        <v>3</v>
      </c>
      <c r="X37">
        <f t="shared" si="6"/>
        <v>0.99987622133117715</v>
      </c>
      <c r="Y37" s="35">
        <v>1</v>
      </c>
      <c r="Z37">
        <f t="shared" si="15"/>
        <v>-1.2378633003447997E-4</v>
      </c>
      <c r="AA37">
        <f t="shared" si="16"/>
        <v>-1.2378633003447997E-4</v>
      </c>
      <c r="AC37">
        <f t="shared" si="17"/>
        <v>1.2377866882282263E-4</v>
      </c>
      <c r="AD37">
        <f t="shared" si="18"/>
        <v>-0.49987622133117715</v>
      </c>
      <c r="AE37">
        <f t="shared" si="7"/>
        <v>-2</v>
      </c>
      <c r="AF37">
        <f t="shared" si="8"/>
        <v>-10.199426935977447</v>
      </c>
      <c r="AG37">
        <f t="shared" si="9"/>
        <v>-11.981761578621603</v>
      </c>
      <c r="AN37">
        <v>32</v>
      </c>
      <c r="AO37" t="s">
        <v>5</v>
      </c>
      <c r="AP37" s="34">
        <v>1.621300774493277</v>
      </c>
      <c r="AQ37">
        <v>1E-4</v>
      </c>
      <c r="AR37">
        <v>10</v>
      </c>
      <c r="BA37" s="47"/>
    </row>
    <row r="38" spans="1:53">
      <c r="A38" s="7">
        <v>33</v>
      </c>
      <c r="B38" s="7">
        <v>3</v>
      </c>
      <c r="C38" s="8">
        <v>43002</v>
      </c>
      <c r="D38" s="8" t="s">
        <v>14</v>
      </c>
      <c r="E38" s="7">
        <v>15</v>
      </c>
      <c r="F38" s="7">
        <v>44</v>
      </c>
      <c r="G38" s="7" t="s">
        <v>12</v>
      </c>
      <c r="H38" s="7">
        <v>3</v>
      </c>
      <c r="I38" s="7">
        <v>7</v>
      </c>
      <c r="J38" s="7">
        <v>37</v>
      </c>
      <c r="K38" s="7">
        <v>51</v>
      </c>
      <c r="N38" t="str">
        <f t="shared" ref="N38:N69" si="30">IF(J38&gt;0,D38,G38)</f>
        <v>Jacksonville Jaguars</v>
      </c>
      <c r="O38" t="str">
        <f t="shared" ref="O38:O69" si="31">IF(J38&gt;0,G38,D38)</f>
        <v>Baltimore Ravens</v>
      </c>
      <c r="P38">
        <f t="shared" si="11"/>
        <v>15</v>
      </c>
      <c r="Q38">
        <f t="shared" si="12"/>
        <v>3</v>
      </c>
      <c r="R38">
        <f t="shared" ref="R38:R69" si="32">VLOOKUP(E38,$AN$6:$AP$37,3,FALSE)</f>
        <v>1.0867363786234268</v>
      </c>
      <c r="S38">
        <f t="shared" ref="S38:S69" si="33">VLOOKUP(H38,$AN$6:$AP$37,3,FALSE)</f>
        <v>0.6293832390840266</v>
      </c>
      <c r="T38">
        <f t="shared" si="13"/>
        <v>1.0000000000000257E-4</v>
      </c>
      <c r="U38">
        <f t="shared" ref="U38:U69" si="34">(R38+T38)/(R38+S38+T38)</f>
        <v>0.63327348517040949</v>
      </c>
      <c r="V38">
        <f t="shared" ref="V38:V69" si="35">S38/(R38+S38+T38)</f>
        <v>0.36672651482959057</v>
      </c>
      <c r="W38" s="32">
        <f t="shared" si="14"/>
        <v>3</v>
      </c>
      <c r="X38">
        <f t="shared" ref="X38:X69" si="36">IF(E38=P38,U38,V38)</f>
        <v>0.63327348517040949</v>
      </c>
      <c r="Y38" s="35">
        <v>1</v>
      </c>
      <c r="Z38">
        <f t="shared" si="15"/>
        <v>-0.45685290406020057</v>
      </c>
      <c r="AA38">
        <f t="shared" si="16"/>
        <v>-0.45685290406020057</v>
      </c>
      <c r="AC38">
        <f t="shared" si="17"/>
        <v>0.63327348517040949</v>
      </c>
      <c r="AD38">
        <f t="shared" si="18"/>
        <v>0.13327348517040949</v>
      </c>
      <c r="AE38">
        <f t="shared" ref="AE38:AE69" si="37">J38</f>
        <v>37</v>
      </c>
      <c r="AF38">
        <f t="shared" ref="AF38:AF69" si="38">$AK$9+$AJ$9*AC38</f>
        <v>4.8713007133067006</v>
      </c>
      <c r="AG38">
        <f t="shared" ref="AG38:AG69" si="39">$AJ$18*AD38</f>
        <v>3.1944930683267394</v>
      </c>
      <c r="AO38" t="s">
        <v>54</v>
      </c>
      <c r="AP38" s="34">
        <v>1.0000000000000257E-4</v>
      </c>
      <c r="AQ38">
        <v>1E-4</v>
      </c>
      <c r="AR38">
        <v>10</v>
      </c>
      <c r="BA38" s="47"/>
    </row>
    <row r="39" spans="1:53">
      <c r="A39" s="7">
        <v>34</v>
      </c>
      <c r="B39" s="7">
        <v>3</v>
      </c>
      <c r="C39" s="8">
        <v>43002</v>
      </c>
      <c r="D39" s="8" t="s">
        <v>19</v>
      </c>
      <c r="E39" s="7">
        <v>24</v>
      </c>
      <c r="F39" s="7">
        <v>20</v>
      </c>
      <c r="G39" s="7" t="s">
        <v>33</v>
      </c>
      <c r="H39" s="7">
        <v>19</v>
      </c>
      <c r="I39" s="7">
        <v>6</v>
      </c>
      <c r="J39" s="7">
        <v>14</v>
      </c>
      <c r="K39" s="7">
        <v>26</v>
      </c>
      <c r="N39" t="str">
        <f t="shared" si="30"/>
        <v>New York Jets</v>
      </c>
      <c r="O39" t="str">
        <f t="shared" si="31"/>
        <v>Miami Dolphins</v>
      </c>
      <c r="P39">
        <f t="shared" si="11"/>
        <v>24</v>
      </c>
      <c r="Q39">
        <f t="shared" si="12"/>
        <v>19</v>
      </c>
      <c r="R39">
        <f t="shared" si="32"/>
        <v>0.8182802197983583</v>
      </c>
      <c r="S39">
        <f t="shared" si="33"/>
        <v>1.023534223372832</v>
      </c>
      <c r="T39">
        <f t="shared" si="13"/>
        <v>1.0000000000000257E-4</v>
      </c>
      <c r="U39">
        <f t="shared" si="34"/>
        <v>0.44430957302738128</v>
      </c>
      <c r="V39">
        <f t="shared" si="35"/>
        <v>0.55569042697261872</v>
      </c>
      <c r="W39" s="32">
        <f t="shared" si="14"/>
        <v>3</v>
      </c>
      <c r="X39">
        <f t="shared" si="36"/>
        <v>0.44430957302738128</v>
      </c>
      <c r="Y39" s="35">
        <v>1</v>
      </c>
      <c r="Z39">
        <f t="shared" si="15"/>
        <v>-0.81123372295823282</v>
      </c>
      <c r="AA39">
        <f t="shared" si="16"/>
        <v>-0.81123372295823282</v>
      </c>
      <c r="AC39">
        <f t="shared" si="17"/>
        <v>0.44430957302738128</v>
      </c>
      <c r="AD39">
        <f t="shared" si="18"/>
        <v>-5.5690426972618723E-2</v>
      </c>
      <c r="AE39">
        <f t="shared" si="37"/>
        <v>14</v>
      </c>
      <c r="AF39">
        <f t="shared" si="38"/>
        <v>0.37343294805693716</v>
      </c>
      <c r="AG39">
        <f t="shared" si="39"/>
        <v>-1.3348692930834112</v>
      </c>
      <c r="BA39" s="47"/>
    </row>
    <row r="40" spans="1:53">
      <c r="A40" s="7">
        <v>35</v>
      </c>
      <c r="B40" s="7">
        <v>3</v>
      </c>
      <c r="C40" s="8">
        <v>43002</v>
      </c>
      <c r="D40" s="8" t="s">
        <v>4</v>
      </c>
      <c r="E40" s="7">
        <v>26</v>
      </c>
      <c r="F40" s="7">
        <v>27</v>
      </c>
      <c r="G40" s="7" t="s">
        <v>27</v>
      </c>
      <c r="H40" s="7">
        <v>23</v>
      </c>
      <c r="I40" s="7">
        <v>24</v>
      </c>
      <c r="J40" s="7">
        <v>3</v>
      </c>
      <c r="K40" s="7">
        <v>51</v>
      </c>
      <c r="N40" t="str">
        <f t="shared" si="30"/>
        <v>Philadelphia Eagles</v>
      </c>
      <c r="O40" t="str">
        <f t="shared" si="31"/>
        <v>New York Giants</v>
      </c>
      <c r="P40">
        <f t="shared" si="11"/>
        <v>26</v>
      </c>
      <c r="Q40">
        <f t="shared" si="12"/>
        <v>23</v>
      </c>
      <c r="R40">
        <f t="shared" si="32"/>
        <v>10</v>
      </c>
      <c r="S40">
        <f t="shared" si="33"/>
        <v>0.13203368816693828</v>
      </c>
      <c r="T40">
        <f t="shared" si="13"/>
        <v>1.0000000000000257E-4</v>
      </c>
      <c r="U40">
        <f t="shared" si="34"/>
        <v>0.98696881701026729</v>
      </c>
      <c r="V40">
        <f t="shared" si="35"/>
        <v>1.3031182989732663E-2</v>
      </c>
      <c r="W40" s="32">
        <f t="shared" si="14"/>
        <v>3</v>
      </c>
      <c r="X40">
        <f t="shared" si="36"/>
        <v>0.98696881701026729</v>
      </c>
      <c r="Y40" s="35">
        <v>1</v>
      </c>
      <c r="Z40">
        <f t="shared" si="15"/>
        <v>-1.3116833755683052E-2</v>
      </c>
      <c r="AA40">
        <f t="shared" si="16"/>
        <v>-1.3116833755683052E-2</v>
      </c>
      <c r="AC40">
        <f t="shared" si="17"/>
        <v>0.98696881701026729</v>
      </c>
      <c r="AD40">
        <f t="shared" si="18"/>
        <v>0.48696881701026729</v>
      </c>
      <c r="AE40">
        <f t="shared" si="37"/>
        <v>3</v>
      </c>
      <c r="AF40">
        <f t="shared" si="38"/>
        <v>13.29023538585767</v>
      </c>
      <c r="AG40">
        <f t="shared" si="39"/>
        <v>11.672378106128816</v>
      </c>
      <c r="BA40" s="47"/>
    </row>
    <row r="41" spans="1:53">
      <c r="A41" s="7">
        <v>36</v>
      </c>
      <c r="B41" s="7">
        <v>3</v>
      </c>
      <c r="C41" s="8">
        <v>43002</v>
      </c>
      <c r="D41" s="8" t="s">
        <v>24</v>
      </c>
      <c r="E41" s="7">
        <v>5</v>
      </c>
      <c r="F41" s="7">
        <v>13</v>
      </c>
      <c r="G41" s="7" t="s">
        <v>29</v>
      </c>
      <c r="H41" s="7">
        <v>22</v>
      </c>
      <c r="I41" s="7">
        <v>34</v>
      </c>
      <c r="J41" s="7">
        <v>-21</v>
      </c>
      <c r="K41" s="7">
        <v>47</v>
      </c>
      <c r="N41" t="str">
        <f t="shared" si="30"/>
        <v>New Orleans Saints</v>
      </c>
      <c r="O41" t="str">
        <f t="shared" si="31"/>
        <v>Carolina Panthers</v>
      </c>
      <c r="P41">
        <f t="shared" si="11"/>
        <v>22</v>
      </c>
      <c r="Q41">
        <f t="shared" si="12"/>
        <v>5</v>
      </c>
      <c r="R41">
        <f t="shared" si="32"/>
        <v>4.2973777045939574</v>
      </c>
      <c r="S41">
        <f t="shared" si="33"/>
        <v>6.5928053616168487</v>
      </c>
      <c r="T41">
        <f t="shared" si="13"/>
        <v>1.0000000000000257E-4</v>
      </c>
      <c r="U41">
        <f t="shared" si="34"/>
        <v>0.39461579450838213</v>
      </c>
      <c r="V41">
        <f t="shared" si="35"/>
        <v>0.60538420549161787</v>
      </c>
      <c r="W41" s="32">
        <f t="shared" si="14"/>
        <v>3</v>
      </c>
      <c r="X41">
        <f t="shared" si="36"/>
        <v>0.60538420549161787</v>
      </c>
      <c r="Y41" s="35">
        <v>1</v>
      </c>
      <c r="Z41">
        <f t="shared" si="15"/>
        <v>-0.50189197211110315</v>
      </c>
      <c r="AA41">
        <f t="shared" si="16"/>
        <v>-0.50189197211110315</v>
      </c>
      <c r="AC41">
        <f t="shared" si="17"/>
        <v>0.39461579450838213</v>
      </c>
      <c r="AD41">
        <f t="shared" si="18"/>
        <v>-0.10538420549161787</v>
      </c>
      <c r="AE41">
        <f t="shared" si="37"/>
        <v>-21</v>
      </c>
      <c r="AF41">
        <f t="shared" si="38"/>
        <v>-0.80941748089103349</v>
      </c>
      <c r="AG41">
        <f t="shared" si="39"/>
        <v>-2.5260021790804017</v>
      </c>
    </row>
    <row r="42" spans="1:53">
      <c r="A42" s="7">
        <v>37</v>
      </c>
      <c r="B42" s="7">
        <v>3</v>
      </c>
      <c r="C42" s="8">
        <v>43002</v>
      </c>
      <c r="D42" s="8" t="s">
        <v>18</v>
      </c>
      <c r="E42" s="7">
        <v>4</v>
      </c>
      <c r="F42" s="7">
        <v>26</v>
      </c>
      <c r="G42" s="7" t="s">
        <v>30</v>
      </c>
      <c r="H42" s="7">
        <v>10</v>
      </c>
      <c r="I42" s="7">
        <v>16</v>
      </c>
      <c r="J42" s="7">
        <v>10</v>
      </c>
      <c r="K42" s="7">
        <v>42</v>
      </c>
      <c r="N42" t="str">
        <f t="shared" si="30"/>
        <v>Buffalo Bills</v>
      </c>
      <c r="O42" t="str">
        <f t="shared" si="31"/>
        <v>Denver Broncos</v>
      </c>
      <c r="P42">
        <f t="shared" si="11"/>
        <v>4</v>
      </c>
      <c r="Q42">
        <f t="shared" si="12"/>
        <v>10</v>
      </c>
      <c r="R42">
        <f t="shared" si="32"/>
        <v>1.4556935710602426</v>
      </c>
      <c r="S42">
        <f t="shared" si="33"/>
        <v>0.58570076963311002</v>
      </c>
      <c r="T42">
        <f t="shared" si="13"/>
        <v>1.0000000000000257E-4</v>
      </c>
      <c r="U42">
        <f t="shared" si="34"/>
        <v>0.71310193814488432</v>
      </c>
      <c r="V42">
        <f t="shared" si="35"/>
        <v>0.28689806185511563</v>
      </c>
      <c r="W42" s="32">
        <f t="shared" si="14"/>
        <v>3</v>
      </c>
      <c r="X42">
        <f t="shared" si="36"/>
        <v>0.71310193814488432</v>
      </c>
      <c r="Y42" s="35">
        <v>1</v>
      </c>
      <c r="Z42">
        <f t="shared" si="15"/>
        <v>-0.33813089803699642</v>
      </c>
      <c r="AA42">
        <f t="shared" si="16"/>
        <v>-0.33813089803699642</v>
      </c>
      <c r="AC42">
        <f t="shared" si="17"/>
        <v>0.71310193814488432</v>
      </c>
      <c r="AD42">
        <f t="shared" si="18"/>
        <v>0.21310193814488432</v>
      </c>
      <c r="AE42">
        <f t="shared" si="37"/>
        <v>10</v>
      </c>
      <c r="AF42">
        <f t="shared" si="38"/>
        <v>6.7714403818370243</v>
      </c>
      <c r="AG42">
        <f t="shared" si="39"/>
        <v>5.1079377370553898</v>
      </c>
    </row>
    <row r="43" spans="1:53">
      <c r="A43" s="7">
        <v>38</v>
      </c>
      <c r="B43" s="7">
        <v>3</v>
      </c>
      <c r="C43" s="8">
        <v>43002</v>
      </c>
      <c r="D43" s="8" t="s">
        <v>17</v>
      </c>
      <c r="E43" s="7">
        <v>6</v>
      </c>
      <c r="F43" s="7">
        <v>23</v>
      </c>
      <c r="G43" s="7" t="s">
        <v>10</v>
      </c>
      <c r="H43" s="7">
        <v>27</v>
      </c>
      <c r="I43" s="7">
        <v>17</v>
      </c>
      <c r="J43" s="7">
        <v>6</v>
      </c>
      <c r="K43" s="7">
        <v>40</v>
      </c>
      <c r="N43" t="str">
        <f t="shared" si="30"/>
        <v>Chicago Bears</v>
      </c>
      <c r="O43" t="str">
        <f t="shared" si="31"/>
        <v>Pittsburgh Steelers</v>
      </c>
      <c r="P43">
        <f t="shared" si="11"/>
        <v>6</v>
      </c>
      <c r="Q43">
        <f t="shared" si="12"/>
        <v>27</v>
      </c>
      <c r="R43">
        <f t="shared" si="32"/>
        <v>1.1425548179969183</v>
      </c>
      <c r="S43">
        <f t="shared" si="33"/>
        <v>3.8357379303114496</v>
      </c>
      <c r="T43">
        <f t="shared" si="13"/>
        <v>1.0000000000000257E-4</v>
      </c>
      <c r="U43">
        <f t="shared" si="34"/>
        <v>0.22952283513292246</v>
      </c>
      <c r="V43">
        <f t="shared" si="35"/>
        <v>0.77047716486707762</v>
      </c>
      <c r="W43" s="32">
        <f t="shared" si="14"/>
        <v>3</v>
      </c>
      <c r="X43">
        <f t="shared" si="36"/>
        <v>0.22952283513292246</v>
      </c>
      <c r="Y43" s="35">
        <v>1</v>
      </c>
      <c r="Z43">
        <f t="shared" si="15"/>
        <v>-1.4717527549414249</v>
      </c>
      <c r="AA43">
        <f t="shared" si="16"/>
        <v>-1.4717527549414249</v>
      </c>
      <c r="AC43">
        <f t="shared" si="17"/>
        <v>0.22952283513292246</v>
      </c>
      <c r="AD43">
        <f t="shared" si="18"/>
        <v>-0.27047716486707751</v>
      </c>
      <c r="AE43">
        <f t="shared" si="37"/>
        <v>6</v>
      </c>
      <c r="AF43">
        <f t="shared" si="38"/>
        <v>-4.7390900401811633</v>
      </c>
      <c r="AG43">
        <f t="shared" si="39"/>
        <v>-6.483190765242993</v>
      </c>
    </row>
    <row r="44" spans="1:53">
      <c r="A44" s="7">
        <v>39</v>
      </c>
      <c r="B44" s="7">
        <v>3</v>
      </c>
      <c r="C44" s="8">
        <v>43002</v>
      </c>
      <c r="D44" s="8" t="s">
        <v>3</v>
      </c>
      <c r="E44" s="7">
        <v>21</v>
      </c>
      <c r="F44" s="7">
        <v>36</v>
      </c>
      <c r="G44" s="7" t="s">
        <v>15</v>
      </c>
      <c r="H44" s="7">
        <v>13</v>
      </c>
      <c r="I44" s="7">
        <v>33</v>
      </c>
      <c r="J44" s="7">
        <v>3</v>
      </c>
      <c r="K44" s="7">
        <v>69</v>
      </c>
      <c r="N44" t="str">
        <f t="shared" si="30"/>
        <v>New England Patriots</v>
      </c>
      <c r="O44" t="str">
        <f t="shared" si="31"/>
        <v>Houston Texans</v>
      </c>
      <c r="P44">
        <f t="shared" si="11"/>
        <v>21</v>
      </c>
      <c r="Q44">
        <f t="shared" si="12"/>
        <v>13</v>
      </c>
      <c r="R44">
        <f t="shared" si="32"/>
        <v>5.2904445879958892</v>
      </c>
      <c r="S44">
        <f t="shared" si="33"/>
        <v>0.23346902156231972</v>
      </c>
      <c r="T44">
        <f t="shared" si="13"/>
        <v>1.0000000000000257E-4</v>
      </c>
      <c r="U44">
        <f t="shared" si="34"/>
        <v>0.95773561796474438</v>
      </c>
      <c r="V44">
        <f t="shared" si="35"/>
        <v>4.2264382035255663E-2</v>
      </c>
      <c r="W44" s="32">
        <f t="shared" si="14"/>
        <v>3</v>
      </c>
      <c r="X44">
        <f t="shared" si="36"/>
        <v>0.95773561796474438</v>
      </c>
      <c r="Y44" s="35">
        <v>1</v>
      </c>
      <c r="Z44">
        <f t="shared" si="15"/>
        <v>-4.3183511995730541E-2</v>
      </c>
      <c r="AA44">
        <f t="shared" si="16"/>
        <v>-4.3183511995730541E-2</v>
      </c>
      <c r="AC44">
        <f t="shared" si="17"/>
        <v>0.95773561796474438</v>
      </c>
      <c r="AD44">
        <f t="shared" si="18"/>
        <v>0.45773561796474438</v>
      </c>
      <c r="AE44">
        <f t="shared" si="37"/>
        <v>3</v>
      </c>
      <c r="AF44">
        <f t="shared" si="38"/>
        <v>12.594403773510098</v>
      </c>
      <c r="AG44">
        <f t="shared" si="39"/>
        <v>10.971674199447513</v>
      </c>
    </row>
    <row r="45" spans="1:53">
      <c r="A45" s="7">
        <v>40</v>
      </c>
      <c r="B45" s="7">
        <v>3</v>
      </c>
      <c r="C45" s="8">
        <v>43002</v>
      </c>
      <c r="D45" s="8" t="s">
        <v>8</v>
      </c>
      <c r="E45" s="7">
        <v>11</v>
      </c>
      <c r="F45" s="7">
        <v>26</v>
      </c>
      <c r="G45" s="7" t="s">
        <v>16</v>
      </c>
      <c r="H45" s="7">
        <v>2</v>
      </c>
      <c r="I45" s="7">
        <v>30</v>
      </c>
      <c r="J45" s="7">
        <v>-4</v>
      </c>
      <c r="K45" s="7">
        <v>56</v>
      </c>
      <c r="N45" t="str">
        <f t="shared" si="30"/>
        <v>Atlanta Falcons</v>
      </c>
      <c r="O45" t="str">
        <f t="shared" si="31"/>
        <v>Detroit Lions</v>
      </c>
      <c r="P45">
        <f t="shared" si="11"/>
        <v>2</v>
      </c>
      <c r="Q45">
        <f t="shared" si="12"/>
        <v>11</v>
      </c>
      <c r="R45">
        <f t="shared" si="32"/>
        <v>1.9134014273177522</v>
      </c>
      <c r="S45">
        <f t="shared" si="33"/>
        <v>1.7383655557437503</v>
      </c>
      <c r="T45">
        <f t="shared" si="13"/>
        <v>1.0000000000000257E-4</v>
      </c>
      <c r="U45">
        <f t="shared" si="34"/>
        <v>0.52397894999822503</v>
      </c>
      <c r="V45">
        <f t="shared" si="35"/>
        <v>0.47602105000177486</v>
      </c>
      <c r="W45" s="32">
        <f t="shared" si="14"/>
        <v>3</v>
      </c>
      <c r="X45">
        <f t="shared" si="36"/>
        <v>0.47602105000177486</v>
      </c>
      <c r="Y45" s="35">
        <v>1</v>
      </c>
      <c r="Z45">
        <f t="shared" si="15"/>
        <v>-0.74229320303570723</v>
      </c>
      <c r="AA45">
        <f t="shared" si="16"/>
        <v>-0.74229320303570723</v>
      </c>
      <c r="AC45">
        <f t="shared" si="17"/>
        <v>0.52397894999822503</v>
      </c>
      <c r="AD45">
        <f t="shared" si="18"/>
        <v>2.397894999822503E-2</v>
      </c>
      <c r="AE45">
        <f t="shared" si="37"/>
        <v>-4</v>
      </c>
      <c r="AF45">
        <f t="shared" si="38"/>
        <v>2.2697861643443833</v>
      </c>
      <c r="AG45">
        <f t="shared" si="39"/>
        <v>0.57476241022089558</v>
      </c>
    </row>
    <row r="46" spans="1:53">
      <c r="A46" s="7">
        <v>41</v>
      </c>
      <c r="B46" s="7">
        <v>3</v>
      </c>
      <c r="C46" s="8">
        <v>43002</v>
      </c>
      <c r="D46" s="8" t="s">
        <v>28</v>
      </c>
      <c r="E46" s="7">
        <v>20</v>
      </c>
      <c r="F46" s="7">
        <v>34</v>
      </c>
      <c r="G46" s="7" t="s">
        <v>32</v>
      </c>
      <c r="H46" s="7">
        <v>30</v>
      </c>
      <c r="I46" s="7">
        <v>17</v>
      </c>
      <c r="J46" s="7">
        <v>17</v>
      </c>
      <c r="K46" s="7">
        <v>51</v>
      </c>
      <c r="N46" t="str">
        <f t="shared" si="30"/>
        <v>Minnesota Vikings</v>
      </c>
      <c r="O46" t="str">
        <f t="shared" si="31"/>
        <v>Tampa Bay Buccaneers</v>
      </c>
      <c r="P46">
        <f t="shared" si="11"/>
        <v>20</v>
      </c>
      <c r="Q46">
        <f t="shared" si="12"/>
        <v>30</v>
      </c>
      <c r="R46">
        <f t="shared" si="32"/>
        <v>4.5463869725056911</v>
      </c>
      <c r="S46">
        <f t="shared" si="33"/>
        <v>0.39493202546958261</v>
      </c>
      <c r="T46">
        <f t="shared" si="13"/>
        <v>1.0000000000000257E-4</v>
      </c>
      <c r="U46">
        <f t="shared" si="34"/>
        <v>0.92007720340424393</v>
      </c>
      <c r="V46">
        <f t="shared" si="35"/>
        <v>7.9922796595756074E-2</v>
      </c>
      <c r="W46" s="32">
        <f t="shared" si="14"/>
        <v>3</v>
      </c>
      <c r="X46">
        <f t="shared" si="36"/>
        <v>0.92007720340424393</v>
      </c>
      <c r="Y46" s="35">
        <v>1</v>
      </c>
      <c r="Z46">
        <f t="shared" si="15"/>
        <v>-8.3297695716120626E-2</v>
      </c>
      <c r="AA46">
        <f t="shared" si="16"/>
        <v>-8.3297695716120626E-2</v>
      </c>
      <c r="AC46">
        <f t="shared" si="17"/>
        <v>0.92007720340424393</v>
      </c>
      <c r="AD46">
        <f t="shared" si="18"/>
        <v>0.42007720340424393</v>
      </c>
      <c r="AE46">
        <f t="shared" si="37"/>
        <v>17</v>
      </c>
      <c r="AF46">
        <f t="shared" si="38"/>
        <v>11.698028550214129</v>
      </c>
      <c r="AG46">
        <f t="shared" si="39"/>
        <v>10.069022451998475</v>
      </c>
    </row>
    <row r="47" spans="1:53">
      <c r="A47" s="7">
        <v>42</v>
      </c>
      <c r="B47" s="7">
        <v>3</v>
      </c>
      <c r="C47" s="8">
        <v>43002</v>
      </c>
      <c r="D47" s="8" t="s">
        <v>21</v>
      </c>
      <c r="E47" s="7">
        <v>14</v>
      </c>
      <c r="F47" s="7">
        <v>31</v>
      </c>
      <c r="G47" s="7" t="s">
        <v>11</v>
      </c>
      <c r="H47" s="7">
        <v>8</v>
      </c>
      <c r="I47" s="7">
        <v>28</v>
      </c>
      <c r="J47" s="7">
        <v>3</v>
      </c>
      <c r="K47" s="7">
        <v>59</v>
      </c>
      <c r="N47" t="str">
        <f t="shared" si="30"/>
        <v>Indianapolis Colts</v>
      </c>
      <c r="O47" t="str">
        <f t="shared" si="31"/>
        <v>Cleveland Browns</v>
      </c>
      <c r="P47">
        <f t="shared" si="11"/>
        <v>14</v>
      </c>
      <c r="Q47">
        <f t="shared" si="12"/>
        <v>8</v>
      </c>
      <c r="R47">
        <f t="shared" si="32"/>
        <v>8.1823385557166062E-2</v>
      </c>
      <c r="S47">
        <f t="shared" si="33"/>
        <v>1E-4</v>
      </c>
      <c r="T47">
        <f t="shared" si="13"/>
        <v>1.0000000000000257E-4</v>
      </c>
      <c r="U47">
        <f t="shared" si="34"/>
        <v>0.99878083549806285</v>
      </c>
      <c r="V47">
        <f t="shared" si="35"/>
        <v>1.2191645019371355E-3</v>
      </c>
      <c r="W47" s="32">
        <f t="shared" si="14"/>
        <v>3</v>
      </c>
      <c r="X47">
        <f t="shared" si="36"/>
        <v>0.99878083549806285</v>
      </c>
      <c r="Y47" s="35">
        <v>1</v>
      </c>
      <c r="Z47">
        <f t="shared" si="15"/>
        <v>-1.2199082875713652E-3</v>
      </c>
      <c r="AA47">
        <f t="shared" si="16"/>
        <v>-1.2199082875713652E-3</v>
      </c>
      <c r="AC47">
        <f t="shared" si="17"/>
        <v>0.99878083549806285</v>
      </c>
      <c r="AD47">
        <f t="shared" si="18"/>
        <v>0.49878083549806285</v>
      </c>
      <c r="AE47">
        <f t="shared" si="37"/>
        <v>3</v>
      </c>
      <c r="AF47">
        <f t="shared" si="38"/>
        <v>13.571394346826768</v>
      </c>
      <c r="AG47">
        <f t="shared" si="39"/>
        <v>11.955505775026817</v>
      </c>
    </row>
    <row r="48" spans="1:53">
      <c r="A48" s="7">
        <v>43</v>
      </c>
      <c r="B48" s="7">
        <v>3</v>
      </c>
      <c r="C48" s="8">
        <v>43002</v>
      </c>
      <c r="D48" s="8" t="s">
        <v>7</v>
      </c>
      <c r="E48" s="7">
        <v>31</v>
      </c>
      <c r="F48" s="7">
        <v>33</v>
      </c>
      <c r="G48" s="7" t="s">
        <v>23</v>
      </c>
      <c r="H48" s="7">
        <v>29</v>
      </c>
      <c r="I48" s="7">
        <v>27</v>
      </c>
      <c r="J48" s="7">
        <v>6</v>
      </c>
      <c r="K48" s="7">
        <v>60</v>
      </c>
      <c r="N48" t="str">
        <f t="shared" si="30"/>
        <v>Tennessee Titans</v>
      </c>
      <c r="O48" t="str">
        <f t="shared" si="31"/>
        <v>Seattle Seahawks</v>
      </c>
      <c r="P48">
        <f t="shared" si="11"/>
        <v>31</v>
      </c>
      <c r="Q48">
        <f t="shared" si="12"/>
        <v>29</v>
      </c>
      <c r="R48">
        <f t="shared" si="32"/>
        <v>0.73931436071085999</v>
      </c>
      <c r="S48">
        <f t="shared" si="33"/>
        <v>0.76160796793190089</v>
      </c>
      <c r="T48">
        <f t="shared" si="13"/>
        <v>1.0000000000000257E-4</v>
      </c>
      <c r="U48">
        <f t="shared" si="34"/>
        <v>0.49260716952788153</v>
      </c>
      <c r="V48">
        <f t="shared" si="35"/>
        <v>0.50739283047211847</v>
      </c>
      <c r="W48" s="32">
        <f t="shared" si="14"/>
        <v>3</v>
      </c>
      <c r="X48">
        <f t="shared" si="36"/>
        <v>0.49260716952788153</v>
      </c>
      <c r="Y48" s="35">
        <v>1</v>
      </c>
      <c r="Z48">
        <f t="shared" si="15"/>
        <v>-0.70804323893981702</v>
      </c>
      <c r="AA48">
        <f t="shared" si="16"/>
        <v>-0.70804323893981702</v>
      </c>
      <c r="AC48">
        <f t="shared" si="17"/>
        <v>0.49260716952788153</v>
      </c>
      <c r="AD48">
        <f t="shared" si="18"/>
        <v>-7.3928304721184723E-3</v>
      </c>
      <c r="AE48">
        <f t="shared" si="37"/>
        <v>6</v>
      </c>
      <c r="AF48">
        <f t="shared" si="38"/>
        <v>1.5230503537032174</v>
      </c>
      <c r="AG48">
        <f t="shared" si="39"/>
        <v>-0.17720213190418357</v>
      </c>
    </row>
    <row r="49" spans="1:33">
      <c r="A49" s="7">
        <v>44</v>
      </c>
      <c r="B49" s="7">
        <v>3</v>
      </c>
      <c r="C49" s="8">
        <v>43002</v>
      </c>
      <c r="D49" s="8" t="s">
        <v>31</v>
      </c>
      <c r="E49" s="7">
        <v>17</v>
      </c>
      <c r="F49" s="7">
        <v>10</v>
      </c>
      <c r="G49" s="7" t="s">
        <v>2</v>
      </c>
      <c r="H49" s="7">
        <v>16</v>
      </c>
      <c r="I49" s="7">
        <v>24</v>
      </c>
      <c r="J49" s="7">
        <v>-14</v>
      </c>
      <c r="K49" s="7">
        <v>34</v>
      </c>
      <c r="N49" t="str">
        <f t="shared" si="30"/>
        <v>Kansas City Chiefs</v>
      </c>
      <c r="O49" t="str">
        <f t="shared" si="31"/>
        <v>Los Angeles Chargers</v>
      </c>
      <c r="P49">
        <f t="shared" si="11"/>
        <v>16</v>
      </c>
      <c r="Q49">
        <f t="shared" si="12"/>
        <v>17</v>
      </c>
      <c r="R49">
        <f t="shared" si="32"/>
        <v>0.62752484573146439</v>
      </c>
      <c r="S49">
        <f t="shared" si="33"/>
        <v>3.496462396207296</v>
      </c>
      <c r="T49">
        <f t="shared" si="13"/>
        <v>1.0000000000000257E-4</v>
      </c>
      <c r="U49">
        <f t="shared" si="34"/>
        <v>0.15218515247422698</v>
      </c>
      <c r="V49">
        <f t="shared" si="35"/>
        <v>0.84781484752577319</v>
      </c>
      <c r="W49" s="32">
        <f t="shared" si="14"/>
        <v>3</v>
      </c>
      <c r="X49">
        <f t="shared" si="36"/>
        <v>0.84781484752577319</v>
      </c>
      <c r="Y49" s="35">
        <v>1</v>
      </c>
      <c r="Z49">
        <f t="shared" si="15"/>
        <v>-0.1650930072117929</v>
      </c>
      <c r="AA49">
        <f t="shared" si="16"/>
        <v>-0.1650930072117929</v>
      </c>
      <c r="AC49">
        <f t="shared" si="17"/>
        <v>0.15218515247422698</v>
      </c>
      <c r="AD49">
        <f t="shared" si="18"/>
        <v>-0.34781484752577302</v>
      </c>
      <c r="AE49">
        <f t="shared" si="37"/>
        <v>-14</v>
      </c>
      <c r="AF49">
        <f t="shared" si="38"/>
        <v>-6.5799424332368721</v>
      </c>
      <c r="AG49">
        <f t="shared" si="39"/>
        <v>-8.3369330220599487</v>
      </c>
    </row>
    <row r="50" spans="1:33">
      <c r="A50" s="7">
        <v>45</v>
      </c>
      <c r="B50" s="7">
        <v>3</v>
      </c>
      <c r="C50" s="8">
        <v>43002</v>
      </c>
      <c r="D50" s="8" t="s">
        <v>22</v>
      </c>
      <c r="E50" s="7">
        <v>12</v>
      </c>
      <c r="F50" s="7">
        <v>27</v>
      </c>
      <c r="G50" s="7" t="s">
        <v>13</v>
      </c>
      <c r="H50" s="7">
        <v>7</v>
      </c>
      <c r="I50" s="7">
        <v>24</v>
      </c>
      <c r="J50" s="7">
        <v>3</v>
      </c>
      <c r="K50" s="7">
        <v>51</v>
      </c>
      <c r="N50" t="str">
        <f t="shared" si="30"/>
        <v>Green Bay Packers</v>
      </c>
      <c r="O50" t="str">
        <f t="shared" si="31"/>
        <v>Cincinnati Bengals</v>
      </c>
      <c r="P50">
        <f t="shared" si="11"/>
        <v>12</v>
      </c>
      <c r="Q50">
        <f t="shared" si="12"/>
        <v>7</v>
      </c>
      <c r="R50">
        <f t="shared" si="32"/>
        <v>1.5311036175261552</v>
      </c>
      <c r="S50">
        <f t="shared" si="33"/>
        <v>0.23013454145680756</v>
      </c>
      <c r="T50">
        <f t="shared" si="13"/>
        <v>1.0000000000000257E-4</v>
      </c>
      <c r="U50">
        <f t="shared" si="34"/>
        <v>0.86934108008555688</v>
      </c>
      <c r="V50">
        <f t="shared" si="35"/>
        <v>0.13065891991444309</v>
      </c>
      <c r="W50" s="32">
        <f t="shared" si="14"/>
        <v>3</v>
      </c>
      <c r="X50">
        <f t="shared" si="36"/>
        <v>0.86934108008555688</v>
      </c>
      <c r="Y50" s="35">
        <v>1</v>
      </c>
      <c r="Z50">
        <f t="shared" si="15"/>
        <v>-0.14001973350204572</v>
      </c>
      <c r="AA50">
        <f t="shared" si="16"/>
        <v>-0.14001973350204572</v>
      </c>
      <c r="AC50">
        <f t="shared" si="17"/>
        <v>0.86934108008555688</v>
      </c>
      <c r="AD50">
        <f t="shared" si="18"/>
        <v>0.36934108008555688</v>
      </c>
      <c r="AE50">
        <f t="shared" si="37"/>
        <v>3</v>
      </c>
      <c r="AF50">
        <f t="shared" si="38"/>
        <v>10.490367409942383</v>
      </c>
      <c r="AG50">
        <f t="shared" si="39"/>
        <v>8.8529051271751733</v>
      </c>
    </row>
    <row r="51" spans="1:33">
      <c r="A51" s="7">
        <v>46</v>
      </c>
      <c r="B51" s="7">
        <v>3</v>
      </c>
      <c r="C51" s="8">
        <v>43002</v>
      </c>
      <c r="D51" s="8" t="s">
        <v>5</v>
      </c>
      <c r="E51" s="7">
        <v>32</v>
      </c>
      <c r="F51" s="7">
        <v>27</v>
      </c>
      <c r="G51" s="7" t="s">
        <v>6</v>
      </c>
      <c r="H51" s="7">
        <v>25</v>
      </c>
      <c r="I51" s="7">
        <v>10</v>
      </c>
      <c r="J51" s="7">
        <v>17</v>
      </c>
      <c r="K51" s="7">
        <v>37</v>
      </c>
      <c r="N51" t="str">
        <f t="shared" si="30"/>
        <v>Washington Redskins</v>
      </c>
      <c r="O51" t="str">
        <f t="shared" si="31"/>
        <v>Oakland Raiders</v>
      </c>
      <c r="P51">
        <f t="shared" si="11"/>
        <v>32</v>
      </c>
      <c r="Q51">
        <f t="shared" si="12"/>
        <v>25</v>
      </c>
      <c r="R51">
        <f t="shared" si="32"/>
        <v>1.621300774493277</v>
      </c>
      <c r="S51">
        <f t="shared" si="33"/>
        <v>0.79180119542813254</v>
      </c>
      <c r="T51">
        <f t="shared" si="13"/>
        <v>1.0000000000000257E-4</v>
      </c>
      <c r="U51">
        <f t="shared" si="34"/>
        <v>0.67188772208157976</v>
      </c>
      <c r="V51">
        <f t="shared" si="35"/>
        <v>0.32811227791842013</v>
      </c>
      <c r="W51" s="32">
        <f t="shared" si="14"/>
        <v>3</v>
      </c>
      <c r="X51">
        <f t="shared" si="36"/>
        <v>0.67188772208157976</v>
      </c>
      <c r="Y51" s="35">
        <v>1</v>
      </c>
      <c r="Z51">
        <f t="shared" si="15"/>
        <v>-0.39766403265418943</v>
      </c>
      <c r="AA51">
        <f t="shared" si="16"/>
        <v>-0.39766403265418943</v>
      </c>
      <c r="AC51">
        <f t="shared" si="17"/>
        <v>0.67188772208157976</v>
      </c>
      <c r="AD51">
        <f t="shared" si="18"/>
        <v>0.17188772208157976</v>
      </c>
      <c r="AE51">
        <f t="shared" si="37"/>
        <v>17</v>
      </c>
      <c r="AF51">
        <f t="shared" si="38"/>
        <v>5.7904271724954235</v>
      </c>
      <c r="AG51">
        <f t="shared" si="39"/>
        <v>4.1200553584832198</v>
      </c>
    </row>
    <row r="52" spans="1:33">
      <c r="A52" s="7">
        <v>47</v>
      </c>
      <c r="B52" s="7">
        <v>3</v>
      </c>
      <c r="C52" s="8">
        <v>43003</v>
      </c>
      <c r="D52" s="8" t="s">
        <v>9</v>
      </c>
      <c r="E52" s="7">
        <v>1</v>
      </c>
      <c r="F52" s="7">
        <v>17</v>
      </c>
      <c r="G52" s="7" t="s">
        <v>26</v>
      </c>
      <c r="H52" s="7">
        <v>9</v>
      </c>
      <c r="I52" s="7">
        <v>28</v>
      </c>
      <c r="J52" s="7">
        <v>-11</v>
      </c>
      <c r="K52" s="7">
        <v>45</v>
      </c>
      <c r="N52" t="str">
        <f t="shared" si="30"/>
        <v>Dallas Cowboys</v>
      </c>
      <c r="O52" t="str">
        <f t="shared" si="31"/>
        <v>Arizona Cardinals</v>
      </c>
      <c r="P52">
        <f t="shared" si="11"/>
        <v>9</v>
      </c>
      <c r="Q52">
        <f t="shared" si="12"/>
        <v>1</v>
      </c>
      <c r="R52">
        <f t="shared" si="32"/>
        <v>0.41115227339597876</v>
      </c>
      <c r="S52">
        <f t="shared" si="33"/>
        <v>1.3204556351345182</v>
      </c>
      <c r="T52">
        <f t="shared" si="13"/>
        <v>1.0000000000000257E-4</v>
      </c>
      <c r="U52">
        <f t="shared" si="34"/>
        <v>0.23748362606079548</v>
      </c>
      <c r="V52">
        <f t="shared" si="35"/>
        <v>0.76251637393920457</v>
      </c>
      <c r="W52" s="32">
        <f t="shared" si="14"/>
        <v>3</v>
      </c>
      <c r="X52">
        <f t="shared" si="36"/>
        <v>0.76251637393920457</v>
      </c>
      <c r="Y52" s="35">
        <v>1</v>
      </c>
      <c r="Z52">
        <f t="shared" si="15"/>
        <v>-0.27113129671250485</v>
      </c>
      <c r="AA52">
        <f t="shared" si="16"/>
        <v>-0.27113129671250485</v>
      </c>
      <c r="AC52">
        <f t="shared" si="17"/>
        <v>0.23748362606079548</v>
      </c>
      <c r="AD52">
        <f t="shared" si="18"/>
        <v>-0.26251637393920452</v>
      </c>
      <c r="AE52">
        <f t="shared" si="37"/>
        <v>-11</v>
      </c>
      <c r="AF52">
        <f t="shared" si="38"/>
        <v>-4.5496010287911446</v>
      </c>
      <c r="AG52">
        <f t="shared" si="39"/>
        <v>-6.2923749296326932</v>
      </c>
    </row>
    <row r="53" spans="1:33">
      <c r="A53" s="7">
        <v>48</v>
      </c>
      <c r="B53" s="7">
        <v>4</v>
      </c>
      <c r="C53" s="8">
        <v>43006</v>
      </c>
      <c r="D53" s="8" t="s">
        <v>22</v>
      </c>
      <c r="E53" s="7">
        <v>12</v>
      </c>
      <c r="F53" s="7">
        <v>35</v>
      </c>
      <c r="G53" s="7" t="s">
        <v>17</v>
      </c>
      <c r="H53" s="7">
        <v>6</v>
      </c>
      <c r="I53" s="7">
        <v>14</v>
      </c>
      <c r="J53" s="7">
        <v>21</v>
      </c>
      <c r="K53" s="7">
        <v>49</v>
      </c>
      <c r="N53" t="str">
        <f t="shared" si="30"/>
        <v>Green Bay Packers</v>
      </c>
      <c r="O53" t="str">
        <f t="shared" si="31"/>
        <v>Chicago Bears</v>
      </c>
      <c r="P53">
        <f t="shared" si="11"/>
        <v>12</v>
      </c>
      <c r="Q53">
        <f t="shared" si="12"/>
        <v>6</v>
      </c>
      <c r="R53">
        <f t="shared" si="32"/>
        <v>1.5311036175261552</v>
      </c>
      <c r="S53">
        <f t="shared" si="33"/>
        <v>1.1425548179969183</v>
      </c>
      <c r="T53">
        <f t="shared" si="13"/>
        <v>1.0000000000000257E-4</v>
      </c>
      <c r="U53">
        <f t="shared" si="34"/>
        <v>0.57267836809146988</v>
      </c>
      <c r="V53">
        <f t="shared" si="35"/>
        <v>0.42732163190853018</v>
      </c>
      <c r="W53" s="32">
        <f t="shared" si="14"/>
        <v>4</v>
      </c>
      <c r="X53">
        <f t="shared" si="36"/>
        <v>0.57267836809146988</v>
      </c>
      <c r="Y53" s="35">
        <v>1</v>
      </c>
      <c r="Z53">
        <f t="shared" si="15"/>
        <v>-0.55743103209337563</v>
      </c>
      <c r="AA53">
        <f t="shared" si="16"/>
        <v>-0.55743103209337563</v>
      </c>
      <c r="AC53">
        <f t="shared" si="17"/>
        <v>0.57267836809146988</v>
      </c>
      <c r="AD53">
        <f t="shared" si="18"/>
        <v>7.267836809146988E-2</v>
      </c>
      <c r="AE53">
        <f t="shared" si="37"/>
        <v>21</v>
      </c>
      <c r="AF53">
        <f t="shared" si="38"/>
        <v>3.4289680438041579</v>
      </c>
      <c r="AG53">
        <f t="shared" si="39"/>
        <v>1.742061016777914</v>
      </c>
    </row>
    <row r="54" spans="1:33">
      <c r="A54" s="7">
        <v>49</v>
      </c>
      <c r="B54" s="7">
        <v>4</v>
      </c>
      <c r="C54" s="8">
        <v>43009</v>
      </c>
      <c r="D54" s="8" t="s">
        <v>33</v>
      </c>
      <c r="E54" s="7">
        <v>19</v>
      </c>
      <c r="F54" s="7">
        <v>0</v>
      </c>
      <c r="G54" s="7" t="s">
        <v>29</v>
      </c>
      <c r="H54" s="7">
        <v>22</v>
      </c>
      <c r="I54" s="7">
        <v>20</v>
      </c>
      <c r="J54" s="7">
        <v>-20</v>
      </c>
      <c r="K54" s="7">
        <v>20</v>
      </c>
      <c r="N54" t="str">
        <f t="shared" si="30"/>
        <v>New Orleans Saints</v>
      </c>
      <c r="O54" t="str">
        <f t="shared" si="31"/>
        <v>Miami Dolphins</v>
      </c>
      <c r="P54">
        <f t="shared" si="11"/>
        <v>22</v>
      </c>
      <c r="Q54">
        <f t="shared" si="12"/>
        <v>19</v>
      </c>
      <c r="R54">
        <f t="shared" si="32"/>
        <v>1.023534223372832</v>
      </c>
      <c r="S54">
        <f t="shared" si="33"/>
        <v>6.5928053616168487</v>
      </c>
      <c r="T54">
        <f t="shared" si="13"/>
        <v>1.0000000000000257E-4</v>
      </c>
      <c r="U54">
        <f t="shared" si="34"/>
        <v>0.13439799685277998</v>
      </c>
      <c r="V54">
        <f t="shared" si="35"/>
        <v>0.86560200314722002</v>
      </c>
      <c r="W54" s="32">
        <f t="shared" si="14"/>
        <v>4</v>
      </c>
      <c r="X54">
        <f t="shared" si="36"/>
        <v>0.86560200314722002</v>
      </c>
      <c r="Y54" s="35">
        <v>1</v>
      </c>
      <c r="Z54">
        <f t="shared" si="15"/>
        <v>-0.14433005672067065</v>
      </c>
      <c r="AA54">
        <f t="shared" si="16"/>
        <v>-0.14433005672067065</v>
      </c>
      <c r="AC54">
        <f t="shared" si="17"/>
        <v>0.13439799685277998</v>
      </c>
      <c r="AD54">
        <f t="shared" si="18"/>
        <v>-0.36560200314722002</v>
      </c>
      <c r="AE54">
        <f t="shared" si="37"/>
        <v>-20</v>
      </c>
      <c r="AF54">
        <f t="shared" si="38"/>
        <v>-7.0033263111311435</v>
      </c>
      <c r="AG54">
        <f t="shared" si="39"/>
        <v>-8.7632814833859776</v>
      </c>
    </row>
    <row r="55" spans="1:33">
      <c r="A55" s="7">
        <v>50</v>
      </c>
      <c r="B55" s="7">
        <v>4</v>
      </c>
      <c r="C55" s="8">
        <v>43009</v>
      </c>
      <c r="D55" s="8" t="s">
        <v>28</v>
      </c>
      <c r="E55" s="7">
        <v>20</v>
      </c>
      <c r="F55" s="7">
        <v>7</v>
      </c>
      <c r="G55" s="7" t="s">
        <v>8</v>
      </c>
      <c r="H55" s="7">
        <v>11</v>
      </c>
      <c r="I55" s="7">
        <v>14</v>
      </c>
      <c r="J55" s="7">
        <v>-7</v>
      </c>
      <c r="K55" s="7">
        <v>21</v>
      </c>
      <c r="N55" t="str">
        <f t="shared" si="30"/>
        <v>Detroit Lions</v>
      </c>
      <c r="O55" t="str">
        <f t="shared" si="31"/>
        <v>Minnesota Vikings</v>
      </c>
      <c r="P55">
        <f t="shared" si="11"/>
        <v>11</v>
      </c>
      <c r="Q55">
        <f t="shared" si="12"/>
        <v>20</v>
      </c>
      <c r="R55">
        <f t="shared" si="32"/>
        <v>4.5463869725056911</v>
      </c>
      <c r="S55">
        <f t="shared" si="33"/>
        <v>1.9134014273177522</v>
      </c>
      <c r="T55">
        <f t="shared" si="13"/>
        <v>1.0000000000000257E-4</v>
      </c>
      <c r="U55">
        <f t="shared" si="34"/>
        <v>0.70380271161185259</v>
      </c>
      <c r="V55">
        <f t="shared" si="35"/>
        <v>0.29619728838814735</v>
      </c>
      <c r="W55" s="32">
        <f t="shared" si="14"/>
        <v>4</v>
      </c>
      <c r="X55">
        <f t="shared" si="36"/>
        <v>0.29619728838814735</v>
      </c>
      <c r="Y55" s="35">
        <v>1</v>
      </c>
      <c r="Z55">
        <f t="shared" si="15"/>
        <v>-1.2167295318556117</v>
      </c>
      <c r="AA55">
        <f t="shared" si="16"/>
        <v>-1.2167295318556117</v>
      </c>
      <c r="AC55">
        <f t="shared" si="17"/>
        <v>0.70380271161185259</v>
      </c>
      <c r="AD55">
        <f t="shared" si="18"/>
        <v>0.20380271161185259</v>
      </c>
      <c r="AE55">
        <f t="shared" si="37"/>
        <v>-7</v>
      </c>
      <c r="AF55">
        <f t="shared" si="38"/>
        <v>6.5500928727262924</v>
      </c>
      <c r="AG55">
        <f t="shared" si="39"/>
        <v>4.8850403267971823</v>
      </c>
    </row>
    <row r="56" spans="1:33">
      <c r="A56" s="7">
        <v>51</v>
      </c>
      <c r="B56" s="7">
        <v>4</v>
      </c>
      <c r="C56" s="8">
        <v>43009</v>
      </c>
      <c r="D56" s="8" t="s">
        <v>12</v>
      </c>
      <c r="E56" s="7">
        <v>3</v>
      </c>
      <c r="F56" s="7">
        <v>9</v>
      </c>
      <c r="G56" s="7" t="s">
        <v>10</v>
      </c>
      <c r="H56" s="7">
        <v>27</v>
      </c>
      <c r="I56" s="7">
        <v>26</v>
      </c>
      <c r="J56" s="7">
        <v>-17</v>
      </c>
      <c r="K56" s="7">
        <v>35</v>
      </c>
      <c r="N56" t="str">
        <f t="shared" si="30"/>
        <v>Pittsburgh Steelers</v>
      </c>
      <c r="O56" t="str">
        <f t="shared" si="31"/>
        <v>Baltimore Ravens</v>
      </c>
      <c r="P56">
        <f t="shared" si="11"/>
        <v>27</v>
      </c>
      <c r="Q56">
        <f t="shared" si="12"/>
        <v>3</v>
      </c>
      <c r="R56">
        <f t="shared" si="32"/>
        <v>0.6293832390840266</v>
      </c>
      <c r="S56">
        <f t="shared" si="33"/>
        <v>3.8357379303114496</v>
      </c>
      <c r="T56">
        <f t="shared" si="13"/>
        <v>1.0000000000000257E-4</v>
      </c>
      <c r="U56">
        <f t="shared" si="34"/>
        <v>0.14097470544090634</v>
      </c>
      <c r="V56">
        <f t="shared" si="35"/>
        <v>0.85902529455909371</v>
      </c>
      <c r="W56" s="32">
        <f t="shared" si="14"/>
        <v>4</v>
      </c>
      <c r="X56">
        <f t="shared" si="36"/>
        <v>0.85902529455909371</v>
      </c>
      <c r="Y56" s="35">
        <v>1</v>
      </c>
      <c r="Z56">
        <f t="shared" si="15"/>
        <v>-0.15195691091326854</v>
      </c>
      <c r="AA56">
        <f t="shared" si="16"/>
        <v>-0.15195691091326854</v>
      </c>
      <c r="AC56">
        <f t="shared" si="17"/>
        <v>0.14097470544090634</v>
      </c>
      <c r="AD56">
        <f t="shared" si="18"/>
        <v>-0.35902529455909366</v>
      </c>
      <c r="AE56">
        <f t="shared" si="37"/>
        <v>-17</v>
      </c>
      <c r="AF56">
        <f t="shared" si="38"/>
        <v>-6.84678231696582</v>
      </c>
      <c r="AG56">
        <f t="shared" si="39"/>
        <v>-8.6056413498642108</v>
      </c>
    </row>
    <row r="57" spans="1:33">
      <c r="A57" s="7">
        <v>52</v>
      </c>
      <c r="B57" s="7">
        <v>4</v>
      </c>
      <c r="C57" s="8">
        <v>43009</v>
      </c>
      <c r="D57" s="8" t="s">
        <v>3</v>
      </c>
      <c r="E57" s="7">
        <v>21</v>
      </c>
      <c r="F57" s="7">
        <v>30</v>
      </c>
      <c r="G57" s="7" t="s">
        <v>24</v>
      </c>
      <c r="H57" s="7">
        <v>5</v>
      </c>
      <c r="I57" s="7">
        <v>33</v>
      </c>
      <c r="J57" s="7">
        <v>-3</v>
      </c>
      <c r="K57" s="7">
        <v>63</v>
      </c>
      <c r="N57" t="str">
        <f t="shared" si="30"/>
        <v>Carolina Panthers</v>
      </c>
      <c r="O57" t="str">
        <f t="shared" si="31"/>
        <v>New England Patriots</v>
      </c>
      <c r="P57">
        <f t="shared" si="11"/>
        <v>5</v>
      </c>
      <c r="Q57">
        <f t="shared" si="12"/>
        <v>21</v>
      </c>
      <c r="R57">
        <f t="shared" si="32"/>
        <v>5.2904445879958892</v>
      </c>
      <c r="S57">
        <f t="shared" si="33"/>
        <v>4.2973777045939574</v>
      </c>
      <c r="T57">
        <f t="shared" si="13"/>
        <v>1.0000000000000257E-4</v>
      </c>
      <c r="U57">
        <f t="shared" si="34"/>
        <v>0.55179260183249057</v>
      </c>
      <c r="V57">
        <f t="shared" si="35"/>
        <v>0.44820739816750949</v>
      </c>
      <c r="W57" s="32">
        <f t="shared" si="14"/>
        <v>4</v>
      </c>
      <c r="X57">
        <f t="shared" si="36"/>
        <v>0.44820739816750949</v>
      </c>
      <c r="Y57" s="35">
        <v>1</v>
      </c>
      <c r="Z57">
        <f t="shared" si="15"/>
        <v>-0.80249921135370483</v>
      </c>
      <c r="AA57">
        <f t="shared" si="16"/>
        <v>-0.80249921135370483</v>
      </c>
      <c r="AC57">
        <f t="shared" si="17"/>
        <v>0.55179260183249057</v>
      </c>
      <c r="AD57">
        <f t="shared" si="18"/>
        <v>5.179260183249057E-2</v>
      </c>
      <c r="AE57">
        <f t="shared" si="37"/>
        <v>-3</v>
      </c>
      <c r="AF57">
        <f t="shared" si="38"/>
        <v>2.9318285966821094</v>
      </c>
      <c r="AG57">
        <f t="shared" si="39"/>
        <v>1.2414405411019653</v>
      </c>
    </row>
    <row r="58" spans="1:33">
      <c r="A58" s="7">
        <v>53</v>
      </c>
      <c r="B58" s="7">
        <v>4</v>
      </c>
      <c r="C58" s="8">
        <v>43009</v>
      </c>
      <c r="D58" s="8" t="s">
        <v>19</v>
      </c>
      <c r="E58" s="7">
        <v>24</v>
      </c>
      <c r="F58" s="7">
        <v>23</v>
      </c>
      <c r="G58" s="7" t="s">
        <v>14</v>
      </c>
      <c r="H58" s="7">
        <v>15</v>
      </c>
      <c r="I58" s="7">
        <v>20</v>
      </c>
      <c r="J58" s="7">
        <v>3</v>
      </c>
      <c r="K58" s="7">
        <v>43</v>
      </c>
      <c r="N58" t="str">
        <f t="shared" si="30"/>
        <v>New York Jets</v>
      </c>
      <c r="O58" t="str">
        <f t="shared" si="31"/>
        <v>Jacksonville Jaguars</v>
      </c>
      <c r="P58">
        <f t="shared" si="11"/>
        <v>24</v>
      </c>
      <c r="Q58">
        <f t="shared" si="12"/>
        <v>15</v>
      </c>
      <c r="R58">
        <f t="shared" si="32"/>
        <v>0.8182802197983583</v>
      </c>
      <c r="S58">
        <f t="shared" si="33"/>
        <v>1.0867363786234268</v>
      </c>
      <c r="T58">
        <f t="shared" si="13"/>
        <v>1.0000000000000257E-4</v>
      </c>
      <c r="U58">
        <f t="shared" si="34"/>
        <v>0.42956962344263416</v>
      </c>
      <c r="V58">
        <f t="shared" si="35"/>
        <v>0.57043037655736584</v>
      </c>
      <c r="W58" s="32">
        <f t="shared" si="14"/>
        <v>4</v>
      </c>
      <c r="X58">
        <f t="shared" si="36"/>
        <v>0.42956962344263416</v>
      </c>
      <c r="Y58" s="35">
        <v>1</v>
      </c>
      <c r="Z58">
        <f t="shared" si="15"/>
        <v>-0.84497144721989237</v>
      </c>
      <c r="AA58">
        <f t="shared" si="16"/>
        <v>-0.84497144721989237</v>
      </c>
      <c r="AC58">
        <f t="shared" si="17"/>
        <v>0.42956962344263416</v>
      </c>
      <c r="AD58">
        <f t="shared" si="18"/>
        <v>-7.0430376557365837E-2</v>
      </c>
      <c r="AE58">
        <f t="shared" si="37"/>
        <v>3</v>
      </c>
      <c r="AF58">
        <f t="shared" si="38"/>
        <v>2.2581066622247903E-2</v>
      </c>
      <c r="AG58">
        <f t="shared" si="39"/>
        <v>-1.6881778804273462</v>
      </c>
    </row>
    <row r="59" spans="1:33">
      <c r="A59" s="7">
        <v>54</v>
      </c>
      <c r="B59" s="7">
        <v>4</v>
      </c>
      <c r="C59" s="8">
        <v>43009</v>
      </c>
      <c r="D59" s="8" t="s">
        <v>26</v>
      </c>
      <c r="E59" s="7">
        <v>9</v>
      </c>
      <c r="F59" s="7">
        <v>30</v>
      </c>
      <c r="G59" s="7" t="s">
        <v>20</v>
      </c>
      <c r="H59" s="7">
        <v>18</v>
      </c>
      <c r="I59" s="7">
        <v>35</v>
      </c>
      <c r="J59" s="7">
        <v>-5</v>
      </c>
      <c r="K59" s="7">
        <v>65</v>
      </c>
      <c r="N59" t="str">
        <f t="shared" si="30"/>
        <v>Los Angeles Rams</v>
      </c>
      <c r="O59" t="str">
        <f t="shared" si="31"/>
        <v>Dallas Cowboys</v>
      </c>
      <c r="P59">
        <f t="shared" si="11"/>
        <v>18</v>
      </c>
      <c r="Q59">
        <f t="shared" si="12"/>
        <v>9</v>
      </c>
      <c r="R59">
        <f t="shared" si="32"/>
        <v>1.3204556351345182</v>
      </c>
      <c r="S59">
        <f t="shared" si="33"/>
        <v>1.6155872911603095</v>
      </c>
      <c r="T59">
        <f t="shared" si="13"/>
        <v>1.0000000000000257E-4</v>
      </c>
      <c r="U59">
        <f t="shared" si="34"/>
        <v>0.44975863514960124</v>
      </c>
      <c r="V59">
        <f t="shared" si="35"/>
        <v>0.55024136485039854</v>
      </c>
      <c r="W59" s="32">
        <f t="shared" si="14"/>
        <v>4</v>
      </c>
      <c r="X59">
        <f t="shared" si="36"/>
        <v>0.55024136485039854</v>
      </c>
      <c r="Y59" s="35">
        <v>1</v>
      </c>
      <c r="Z59">
        <f t="shared" si="15"/>
        <v>-0.59739825183746231</v>
      </c>
      <c r="AA59">
        <f t="shared" si="16"/>
        <v>-0.59739825183746231</v>
      </c>
      <c r="AC59">
        <f t="shared" si="17"/>
        <v>0.44975863514960124</v>
      </c>
      <c r="AD59">
        <f t="shared" si="18"/>
        <v>-5.0241364850398762E-2</v>
      </c>
      <c r="AE59">
        <f t="shared" si="37"/>
        <v>-5</v>
      </c>
      <c r="AF59">
        <f t="shared" si="38"/>
        <v>0.50313581350050107</v>
      </c>
      <c r="AG59">
        <f t="shared" si="39"/>
        <v>-1.2042582330060365</v>
      </c>
    </row>
    <row r="60" spans="1:33">
      <c r="A60" s="7">
        <v>55</v>
      </c>
      <c r="B60" s="7">
        <v>4</v>
      </c>
      <c r="C60" s="8">
        <v>43009</v>
      </c>
      <c r="D60" s="8" t="s">
        <v>15</v>
      </c>
      <c r="E60" s="7">
        <v>13</v>
      </c>
      <c r="F60" s="7">
        <v>57</v>
      </c>
      <c r="G60" s="7" t="s">
        <v>7</v>
      </c>
      <c r="H60" s="7">
        <v>31</v>
      </c>
      <c r="I60" s="7">
        <v>14</v>
      </c>
      <c r="J60" s="7">
        <v>43</v>
      </c>
      <c r="K60" s="7">
        <v>71</v>
      </c>
      <c r="N60" t="str">
        <f t="shared" si="30"/>
        <v>Houston Texans</v>
      </c>
      <c r="O60" t="str">
        <f t="shared" si="31"/>
        <v>Tennessee Titans</v>
      </c>
      <c r="P60">
        <f t="shared" si="11"/>
        <v>13</v>
      </c>
      <c r="Q60">
        <f t="shared" si="12"/>
        <v>31</v>
      </c>
      <c r="R60">
        <f t="shared" si="32"/>
        <v>0.23346902156231972</v>
      </c>
      <c r="S60">
        <f t="shared" si="33"/>
        <v>0.73931436071085999</v>
      </c>
      <c r="T60">
        <f t="shared" si="13"/>
        <v>1.0000000000000257E-4</v>
      </c>
      <c r="U60">
        <f t="shared" si="34"/>
        <v>0.2400791562669892</v>
      </c>
      <c r="V60">
        <f t="shared" si="35"/>
        <v>0.75992084373301072</v>
      </c>
      <c r="W60" s="32">
        <f t="shared" si="14"/>
        <v>4</v>
      </c>
      <c r="X60">
        <f t="shared" si="36"/>
        <v>0.2400791562669892</v>
      </c>
      <c r="Y60" s="35">
        <v>1</v>
      </c>
      <c r="Z60">
        <f t="shared" si="15"/>
        <v>-1.4267865922389515</v>
      </c>
      <c r="AA60">
        <f t="shared" si="16"/>
        <v>-1.4267865922389515</v>
      </c>
      <c r="AC60">
        <f t="shared" si="17"/>
        <v>0.2400791562669892</v>
      </c>
      <c r="AD60">
        <f t="shared" si="18"/>
        <v>-0.25992084373301083</v>
      </c>
      <c r="AE60">
        <f t="shared" si="37"/>
        <v>43</v>
      </c>
      <c r="AF60">
        <f t="shared" si="38"/>
        <v>-4.4878201759511889</v>
      </c>
      <c r="AG60">
        <f t="shared" si="39"/>
        <v>-6.2301614800352985</v>
      </c>
    </row>
    <row r="61" spans="1:33">
      <c r="A61" s="7">
        <v>56</v>
      </c>
      <c r="B61" s="7">
        <v>4</v>
      </c>
      <c r="C61" s="8">
        <v>43009</v>
      </c>
      <c r="D61" s="8" t="s">
        <v>11</v>
      </c>
      <c r="E61" s="7">
        <v>8</v>
      </c>
      <c r="F61" s="7">
        <v>7</v>
      </c>
      <c r="G61" s="7" t="s">
        <v>13</v>
      </c>
      <c r="H61" s="7">
        <v>7</v>
      </c>
      <c r="I61" s="7">
        <v>31</v>
      </c>
      <c r="J61" s="7">
        <v>-24</v>
      </c>
      <c r="K61" s="7">
        <v>38</v>
      </c>
      <c r="N61" t="str">
        <f t="shared" si="30"/>
        <v>Cincinnati Bengals</v>
      </c>
      <c r="O61" t="str">
        <f t="shared" si="31"/>
        <v>Cleveland Browns</v>
      </c>
      <c r="P61">
        <f t="shared" si="11"/>
        <v>7</v>
      </c>
      <c r="Q61">
        <f t="shared" si="12"/>
        <v>8</v>
      </c>
      <c r="R61">
        <f t="shared" si="32"/>
        <v>1E-4</v>
      </c>
      <c r="S61">
        <f t="shared" si="33"/>
        <v>0.23013454145680756</v>
      </c>
      <c r="T61">
        <f t="shared" si="13"/>
        <v>1.0000000000000257E-4</v>
      </c>
      <c r="U61">
        <f t="shared" si="34"/>
        <v>8.6830224739656205E-4</v>
      </c>
      <c r="V61">
        <f t="shared" si="35"/>
        <v>0.99913169775260358</v>
      </c>
      <c r="W61" s="32">
        <f t="shared" si="14"/>
        <v>4</v>
      </c>
      <c r="X61">
        <f t="shared" si="36"/>
        <v>0.99913169775260358</v>
      </c>
      <c r="Y61" s="35">
        <v>1</v>
      </c>
      <c r="Z61">
        <f t="shared" si="15"/>
        <v>-8.686794401535265E-4</v>
      </c>
      <c r="AA61">
        <f t="shared" si="16"/>
        <v>-8.686794401535265E-4</v>
      </c>
      <c r="AC61">
        <f t="shared" si="17"/>
        <v>8.6830224739656205E-4</v>
      </c>
      <c r="AD61">
        <f t="shared" si="18"/>
        <v>-0.49913169775260346</v>
      </c>
      <c r="AE61">
        <f t="shared" si="37"/>
        <v>-24</v>
      </c>
      <c r="AF61">
        <f t="shared" si="38"/>
        <v>-10.181705199765718</v>
      </c>
      <c r="AG61">
        <f t="shared" si="39"/>
        <v>-11.963915752740196</v>
      </c>
    </row>
    <row r="62" spans="1:33">
      <c r="A62" s="7">
        <v>57</v>
      </c>
      <c r="B62" s="7">
        <v>4</v>
      </c>
      <c r="C62" s="8">
        <v>43009</v>
      </c>
      <c r="D62" s="8" t="s">
        <v>16</v>
      </c>
      <c r="E62" s="7">
        <v>2</v>
      </c>
      <c r="F62" s="7">
        <v>17</v>
      </c>
      <c r="G62" s="7" t="s">
        <v>18</v>
      </c>
      <c r="H62" s="7">
        <v>4</v>
      </c>
      <c r="I62" s="7">
        <v>23</v>
      </c>
      <c r="J62" s="7">
        <v>-6</v>
      </c>
      <c r="K62" s="7">
        <v>40</v>
      </c>
      <c r="N62" t="str">
        <f t="shared" si="30"/>
        <v>Buffalo Bills</v>
      </c>
      <c r="O62" t="str">
        <f t="shared" si="31"/>
        <v>Atlanta Falcons</v>
      </c>
      <c r="P62">
        <f t="shared" si="11"/>
        <v>4</v>
      </c>
      <c r="Q62">
        <f t="shared" si="12"/>
        <v>2</v>
      </c>
      <c r="R62">
        <f t="shared" si="32"/>
        <v>1.7383655557437503</v>
      </c>
      <c r="S62">
        <f t="shared" si="33"/>
        <v>1.4556935710602426</v>
      </c>
      <c r="T62">
        <f t="shared" si="13"/>
        <v>1.0000000000000257E-4</v>
      </c>
      <c r="U62">
        <f t="shared" si="34"/>
        <v>0.54426391633256588</v>
      </c>
      <c r="V62">
        <f t="shared" si="35"/>
        <v>0.45573608366743401</v>
      </c>
      <c r="W62" s="32">
        <f t="shared" si="14"/>
        <v>4</v>
      </c>
      <c r="X62">
        <f t="shared" si="36"/>
        <v>0.45573608366743401</v>
      </c>
      <c r="Y62" s="35">
        <v>1</v>
      </c>
      <c r="Z62">
        <f t="shared" si="15"/>
        <v>-0.78584140090342613</v>
      </c>
      <c r="AA62">
        <f t="shared" si="16"/>
        <v>-0.78584140090342613</v>
      </c>
      <c r="AC62">
        <f t="shared" si="17"/>
        <v>0.54426391633256588</v>
      </c>
      <c r="AD62">
        <f t="shared" si="18"/>
        <v>4.4263916332565878E-2</v>
      </c>
      <c r="AE62">
        <f t="shared" si="37"/>
        <v>-6</v>
      </c>
      <c r="AF62">
        <f t="shared" si="38"/>
        <v>2.7526248987866975</v>
      </c>
      <c r="AG62">
        <f t="shared" si="39"/>
        <v>1.060982037954324</v>
      </c>
    </row>
    <row r="63" spans="1:33">
      <c r="A63" s="7">
        <v>58</v>
      </c>
      <c r="B63" s="7">
        <v>4</v>
      </c>
      <c r="C63" s="8">
        <v>43009</v>
      </c>
      <c r="D63" s="8" t="s">
        <v>32</v>
      </c>
      <c r="E63" s="7">
        <v>30</v>
      </c>
      <c r="F63" s="7">
        <v>25</v>
      </c>
      <c r="G63" s="7" t="s">
        <v>27</v>
      </c>
      <c r="H63" s="7">
        <v>23</v>
      </c>
      <c r="I63" s="7">
        <v>23</v>
      </c>
      <c r="J63" s="7">
        <v>2</v>
      </c>
      <c r="K63" s="7">
        <v>48</v>
      </c>
      <c r="N63" t="str">
        <f t="shared" si="30"/>
        <v>Tampa Bay Buccaneers</v>
      </c>
      <c r="O63" t="str">
        <f t="shared" si="31"/>
        <v>New York Giants</v>
      </c>
      <c r="P63">
        <f t="shared" si="11"/>
        <v>30</v>
      </c>
      <c r="Q63">
        <f t="shared" si="12"/>
        <v>23</v>
      </c>
      <c r="R63">
        <f t="shared" si="32"/>
        <v>0.39493202546958261</v>
      </c>
      <c r="S63">
        <f t="shared" si="33"/>
        <v>0.13203368816693828</v>
      </c>
      <c r="T63">
        <f t="shared" si="13"/>
        <v>1.0000000000000257E-4</v>
      </c>
      <c r="U63">
        <f t="shared" si="34"/>
        <v>0.74949292896332775</v>
      </c>
      <c r="V63">
        <f t="shared" si="35"/>
        <v>0.25050707103667225</v>
      </c>
      <c r="W63" s="32">
        <f t="shared" si="14"/>
        <v>4</v>
      </c>
      <c r="X63">
        <f t="shared" si="36"/>
        <v>0.74949292896332775</v>
      </c>
      <c r="Y63" s="35">
        <v>1</v>
      </c>
      <c r="Z63">
        <f t="shared" si="15"/>
        <v>-0.2883583958224436</v>
      </c>
      <c r="AA63">
        <f t="shared" si="16"/>
        <v>-0.2883583958224436</v>
      </c>
      <c r="AC63">
        <f t="shared" si="17"/>
        <v>0.74949292896332775</v>
      </c>
      <c r="AD63">
        <f t="shared" si="18"/>
        <v>0.24949292896332775</v>
      </c>
      <c r="AE63">
        <f t="shared" si="37"/>
        <v>2</v>
      </c>
      <c r="AF63">
        <f t="shared" si="38"/>
        <v>7.6376473876693609</v>
      </c>
      <c r="AG63">
        <f t="shared" si="39"/>
        <v>5.9802100256536521</v>
      </c>
    </row>
    <row r="64" spans="1:33">
      <c r="A64" s="7">
        <v>59</v>
      </c>
      <c r="B64" s="7">
        <v>4</v>
      </c>
      <c r="C64" s="8">
        <v>43009</v>
      </c>
      <c r="D64" s="8" t="s">
        <v>9</v>
      </c>
      <c r="E64" s="7">
        <v>1</v>
      </c>
      <c r="F64" s="7">
        <v>18</v>
      </c>
      <c r="G64" s="7" t="s">
        <v>25</v>
      </c>
      <c r="H64" s="7">
        <v>28</v>
      </c>
      <c r="I64" s="7">
        <v>15</v>
      </c>
      <c r="J64" s="7">
        <v>3</v>
      </c>
      <c r="K64" s="7">
        <v>33</v>
      </c>
      <c r="N64" t="str">
        <f t="shared" si="30"/>
        <v>Arizona Cardinals</v>
      </c>
      <c r="O64" t="str">
        <f t="shared" si="31"/>
        <v>San Francisco 49ers</v>
      </c>
      <c r="P64">
        <f t="shared" si="11"/>
        <v>1</v>
      </c>
      <c r="Q64">
        <f t="shared" si="12"/>
        <v>28</v>
      </c>
      <c r="R64">
        <f t="shared" si="32"/>
        <v>0.41115227339597876</v>
      </c>
      <c r="S64">
        <f t="shared" si="33"/>
        <v>1.0000000000065512E-4</v>
      </c>
      <c r="T64">
        <f t="shared" si="13"/>
        <v>1.0000000000000257E-4</v>
      </c>
      <c r="U64">
        <f t="shared" si="34"/>
        <v>0.99975689936225443</v>
      </c>
      <c r="V64">
        <f t="shared" si="35"/>
        <v>2.4310063774557597E-4</v>
      </c>
      <c r="W64" s="32">
        <f t="shared" si="14"/>
        <v>4</v>
      </c>
      <c r="X64">
        <f t="shared" si="36"/>
        <v>0.99975689936225443</v>
      </c>
      <c r="Y64" s="35">
        <v>1</v>
      </c>
      <c r="Z64">
        <f t="shared" si="15"/>
        <v>-2.4313019149539814E-4</v>
      </c>
      <c r="AA64">
        <f t="shared" si="16"/>
        <v>-2.4313019149539814E-4</v>
      </c>
      <c r="AC64">
        <f t="shared" si="17"/>
        <v>0.99975689936225443</v>
      </c>
      <c r="AD64">
        <f t="shared" si="18"/>
        <v>0.49975689936225443</v>
      </c>
      <c r="AE64">
        <f t="shared" si="37"/>
        <v>3</v>
      </c>
      <c r="AF64">
        <f t="shared" si="38"/>
        <v>13.594627387155914</v>
      </c>
      <c r="AG64">
        <f t="shared" si="39"/>
        <v>11.978901495821672</v>
      </c>
    </row>
    <row r="65" spans="1:33">
      <c r="A65" s="7">
        <v>60</v>
      </c>
      <c r="B65" s="7">
        <v>4</v>
      </c>
      <c r="C65" s="8">
        <v>43009</v>
      </c>
      <c r="D65" s="8" t="s">
        <v>31</v>
      </c>
      <c r="E65" s="7">
        <v>17</v>
      </c>
      <c r="F65" s="7">
        <v>24</v>
      </c>
      <c r="G65" s="7" t="s">
        <v>4</v>
      </c>
      <c r="H65" s="7">
        <v>26</v>
      </c>
      <c r="I65" s="7">
        <v>26</v>
      </c>
      <c r="J65" s="7">
        <v>-2</v>
      </c>
      <c r="K65" s="7">
        <v>50</v>
      </c>
      <c r="N65" t="str">
        <f t="shared" si="30"/>
        <v>Philadelphia Eagles</v>
      </c>
      <c r="O65" t="str">
        <f t="shared" si="31"/>
        <v>Los Angeles Chargers</v>
      </c>
      <c r="P65">
        <f t="shared" si="11"/>
        <v>26</v>
      </c>
      <c r="Q65">
        <f t="shared" si="12"/>
        <v>17</v>
      </c>
      <c r="R65">
        <f t="shared" si="32"/>
        <v>0.62752484573146439</v>
      </c>
      <c r="S65">
        <f t="shared" si="33"/>
        <v>10</v>
      </c>
      <c r="T65">
        <f t="shared" si="13"/>
        <v>1.0000000000000257E-4</v>
      </c>
      <c r="U65">
        <f t="shared" si="34"/>
        <v>5.9055984271363035E-2</v>
      </c>
      <c r="V65">
        <f t="shared" si="35"/>
        <v>0.94094401572863695</v>
      </c>
      <c r="W65" s="32">
        <f t="shared" si="14"/>
        <v>4</v>
      </c>
      <c r="X65">
        <f t="shared" si="36"/>
        <v>0.94094401572863695</v>
      </c>
      <c r="Y65" s="35">
        <v>1</v>
      </c>
      <c r="Z65">
        <f t="shared" si="15"/>
        <v>-6.0871635610153421E-2</v>
      </c>
      <c r="AA65">
        <f t="shared" si="16"/>
        <v>-6.0871635610153421E-2</v>
      </c>
      <c r="AC65">
        <f t="shared" si="17"/>
        <v>5.9055984271363035E-2</v>
      </c>
      <c r="AD65">
        <f t="shared" si="18"/>
        <v>-0.44094401572863695</v>
      </c>
      <c r="AE65">
        <f t="shared" si="37"/>
        <v>-2</v>
      </c>
      <c r="AF65">
        <f t="shared" si="38"/>
        <v>-8.7966761942691356</v>
      </c>
      <c r="AG65">
        <f t="shared" si="39"/>
        <v>-10.569188612154905</v>
      </c>
    </row>
    <row r="66" spans="1:33">
      <c r="A66" s="7">
        <v>61</v>
      </c>
      <c r="B66" s="7">
        <v>4</v>
      </c>
      <c r="C66" s="8">
        <v>43009</v>
      </c>
      <c r="D66" s="8" t="s">
        <v>30</v>
      </c>
      <c r="E66" s="7">
        <v>10</v>
      </c>
      <c r="F66" s="7">
        <v>16</v>
      </c>
      <c r="G66" s="7" t="s">
        <v>6</v>
      </c>
      <c r="H66" s="7">
        <v>25</v>
      </c>
      <c r="I66" s="7">
        <v>10</v>
      </c>
      <c r="J66" s="7">
        <v>6</v>
      </c>
      <c r="K66" s="7">
        <v>26</v>
      </c>
      <c r="N66" t="str">
        <f t="shared" si="30"/>
        <v>Denver Broncos</v>
      </c>
      <c r="O66" t="str">
        <f t="shared" si="31"/>
        <v>Oakland Raiders</v>
      </c>
      <c r="P66">
        <f t="shared" si="11"/>
        <v>10</v>
      </c>
      <c r="Q66">
        <f t="shared" si="12"/>
        <v>25</v>
      </c>
      <c r="R66">
        <f t="shared" si="32"/>
        <v>0.58570076963311002</v>
      </c>
      <c r="S66">
        <f t="shared" si="33"/>
        <v>0.79180119542813254</v>
      </c>
      <c r="T66">
        <f t="shared" si="13"/>
        <v>1.0000000000000257E-4</v>
      </c>
      <c r="U66">
        <f t="shared" si="34"/>
        <v>0.42523224014642552</v>
      </c>
      <c r="V66">
        <f t="shared" si="35"/>
        <v>0.57476775985357442</v>
      </c>
      <c r="W66" s="32">
        <f t="shared" si="14"/>
        <v>4</v>
      </c>
      <c r="X66">
        <f t="shared" si="36"/>
        <v>0.42523224014642552</v>
      </c>
      <c r="Y66" s="35">
        <v>1</v>
      </c>
      <c r="Z66">
        <f t="shared" si="15"/>
        <v>-0.85511981190238007</v>
      </c>
      <c r="AA66">
        <f t="shared" si="16"/>
        <v>-0.85511981190238007</v>
      </c>
      <c r="AC66">
        <f t="shared" si="17"/>
        <v>0.42523224014642552</v>
      </c>
      <c r="AD66">
        <f t="shared" si="18"/>
        <v>-7.4767759853574478E-2</v>
      </c>
      <c r="AE66">
        <f t="shared" si="37"/>
        <v>6</v>
      </c>
      <c r="AF66">
        <f t="shared" si="38"/>
        <v>-8.0660744432041298E-2</v>
      </c>
      <c r="AG66">
        <f t="shared" si="39"/>
        <v>-1.7921426027177412</v>
      </c>
    </row>
    <row r="67" spans="1:33">
      <c r="A67" s="7">
        <v>62</v>
      </c>
      <c r="B67" s="7">
        <v>4</v>
      </c>
      <c r="C67" s="8">
        <v>43009</v>
      </c>
      <c r="D67" s="8" t="s">
        <v>23</v>
      </c>
      <c r="E67" s="7">
        <v>29</v>
      </c>
      <c r="F67" s="7">
        <v>46</v>
      </c>
      <c r="G67" s="7" t="s">
        <v>21</v>
      </c>
      <c r="H67" s="7">
        <v>14</v>
      </c>
      <c r="I67" s="7">
        <v>18</v>
      </c>
      <c r="J67" s="7">
        <v>28</v>
      </c>
      <c r="K67" s="7">
        <v>64</v>
      </c>
      <c r="N67" t="str">
        <f t="shared" si="30"/>
        <v>Seattle Seahawks</v>
      </c>
      <c r="O67" t="str">
        <f t="shared" si="31"/>
        <v>Indianapolis Colts</v>
      </c>
      <c r="P67">
        <f t="shared" si="11"/>
        <v>29</v>
      </c>
      <c r="Q67">
        <f t="shared" si="12"/>
        <v>14</v>
      </c>
      <c r="R67">
        <f t="shared" si="32"/>
        <v>0.76160796793190089</v>
      </c>
      <c r="S67">
        <f t="shared" si="33"/>
        <v>8.1823385557166062E-2</v>
      </c>
      <c r="T67">
        <f t="shared" si="13"/>
        <v>1.0000000000000257E-4</v>
      </c>
      <c r="U67">
        <f t="shared" si="34"/>
        <v>0.9029989991258498</v>
      </c>
      <c r="V67">
        <f t="shared" si="35"/>
        <v>9.7001000874150173E-2</v>
      </c>
      <c r="W67" s="32">
        <f t="shared" si="14"/>
        <v>4</v>
      </c>
      <c r="X67">
        <f t="shared" si="36"/>
        <v>0.9029989991258498</v>
      </c>
      <c r="Y67" s="35">
        <v>1</v>
      </c>
      <c r="Z67">
        <f t="shared" si="15"/>
        <v>-0.10203383395352913</v>
      </c>
      <c r="AA67">
        <f t="shared" si="16"/>
        <v>-0.10203383395352913</v>
      </c>
      <c r="AC67">
        <f t="shared" si="17"/>
        <v>0.9029989991258498</v>
      </c>
      <c r="AD67">
        <f t="shared" si="18"/>
        <v>0.4029989991258498</v>
      </c>
      <c r="AE67">
        <f t="shared" si="37"/>
        <v>28</v>
      </c>
      <c r="AF67">
        <f t="shared" si="38"/>
        <v>11.291519690183769</v>
      </c>
      <c r="AG67">
        <f t="shared" si="39"/>
        <v>9.6596671693851324</v>
      </c>
    </row>
    <row r="68" spans="1:33">
      <c r="A68" s="7">
        <v>63</v>
      </c>
      <c r="B68" s="7">
        <v>4</v>
      </c>
      <c r="C68" s="8">
        <v>43010</v>
      </c>
      <c r="D68" s="8" t="s">
        <v>2</v>
      </c>
      <c r="E68" s="7">
        <v>16</v>
      </c>
      <c r="F68" s="7">
        <v>29</v>
      </c>
      <c r="G68" s="7" t="s">
        <v>5</v>
      </c>
      <c r="H68" s="7">
        <v>32</v>
      </c>
      <c r="I68" s="7">
        <v>20</v>
      </c>
      <c r="J68" s="7">
        <v>9</v>
      </c>
      <c r="K68" s="7">
        <v>49</v>
      </c>
      <c r="N68" t="str">
        <f t="shared" si="30"/>
        <v>Kansas City Chiefs</v>
      </c>
      <c r="O68" t="str">
        <f t="shared" si="31"/>
        <v>Washington Redskins</v>
      </c>
      <c r="P68">
        <f t="shared" si="11"/>
        <v>16</v>
      </c>
      <c r="Q68">
        <f t="shared" si="12"/>
        <v>32</v>
      </c>
      <c r="R68">
        <f t="shared" si="32"/>
        <v>3.496462396207296</v>
      </c>
      <c r="S68">
        <f t="shared" si="33"/>
        <v>1.621300774493277</v>
      </c>
      <c r="T68">
        <f t="shared" si="13"/>
        <v>1.0000000000000257E-4</v>
      </c>
      <c r="U68">
        <f t="shared" si="34"/>
        <v>0.68320747929035774</v>
      </c>
      <c r="V68">
        <f t="shared" si="35"/>
        <v>0.31679252070964237</v>
      </c>
      <c r="W68" s="32">
        <f t="shared" si="14"/>
        <v>4</v>
      </c>
      <c r="X68">
        <f t="shared" si="36"/>
        <v>0.68320747929035774</v>
      </c>
      <c r="Y68" s="35">
        <v>1</v>
      </c>
      <c r="Z68">
        <f t="shared" si="15"/>
        <v>-0.38095668912865149</v>
      </c>
      <c r="AA68">
        <f t="shared" si="16"/>
        <v>-0.38095668912865149</v>
      </c>
      <c r="AC68">
        <f t="shared" si="17"/>
        <v>0.68320747929035774</v>
      </c>
      <c r="AD68">
        <f t="shared" si="18"/>
        <v>0.18320747929035774</v>
      </c>
      <c r="AE68">
        <f t="shared" si="37"/>
        <v>9</v>
      </c>
      <c r="AF68">
        <f t="shared" si="38"/>
        <v>6.0598689430557116</v>
      </c>
      <c r="AG68">
        <f t="shared" si="39"/>
        <v>4.3913837918347296</v>
      </c>
    </row>
    <row r="69" spans="1:33">
      <c r="A69" s="7">
        <v>64</v>
      </c>
      <c r="B69" s="7">
        <v>5</v>
      </c>
      <c r="C69" s="8">
        <v>43013</v>
      </c>
      <c r="D69" s="8" t="s">
        <v>32</v>
      </c>
      <c r="E69" s="7">
        <v>30</v>
      </c>
      <c r="F69" s="7">
        <v>14</v>
      </c>
      <c r="G69" s="7" t="s">
        <v>3</v>
      </c>
      <c r="H69" s="7">
        <v>21</v>
      </c>
      <c r="I69" s="7">
        <v>19</v>
      </c>
      <c r="J69" s="7">
        <v>-5</v>
      </c>
      <c r="K69" s="7">
        <v>33</v>
      </c>
      <c r="N69" t="str">
        <f t="shared" si="30"/>
        <v>New England Patriots</v>
      </c>
      <c r="O69" t="str">
        <f t="shared" si="31"/>
        <v>Tampa Bay Buccaneers</v>
      </c>
      <c r="P69">
        <f t="shared" si="11"/>
        <v>21</v>
      </c>
      <c r="Q69">
        <f t="shared" si="12"/>
        <v>30</v>
      </c>
      <c r="R69">
        <f t="shared" si="32"/>
        <v>0.39493202546958261</v>
      </c>
      <c r="S69">
        <f t="shared" si="33"/>
        <v>5.2904445879958892</v>
      </c>
      <c r="T69">
        <f t="shared" si="13"/>
        <v>1.0000000000000257E-4</v>
      </c>
      <c r="U69">
        <f t="shared" si="34"/>
        <v>6.9480898845663969E-2</v>
      </c>
      <c r="V69">
        <f t="shared" si="35"/>
        <v>0.930519101154336</v>
      </c>
      <c r="W69" s="32">
        <f t="shared" si="14"/>
        <v>5</v>
      </c>
      <c r="X69">
        <f t="shared" si="36"/>
        <v>0.930519101154336</v>
      </c>
      <c r="Y69" s="35">
        <v>1</v>
      </c>
      <c r="Z69">
        <f t="shared" si="15"/>
        <v>-7.2012675271367371E-2</v>
      </c>
      <c r="AA69">
        <f t="shared" si="16"/>
        <v>-7.2012675271367371E-2</v>
      </c>
      <c r="AC69">
        <f t="shared" si="17"/>
        <v>6.9480898845663969E-2</v>
      </c>
      <c r="AD69">
        <f t="shared" si="18"/>
        <v>-0.430519101154336</v>
      </c>
      <c r="AE69">
        <f t="shared" si="37"/>
        <v>-5</v>
      </c>
      <c r="AF69">
        <f t="shared" si="38"/>
        <v>-8.5485341724012809</v>
      </c>
      <c r="AG69">
        <f t="shared" si="39"/>
        <v>-10.319309070827378</v>
      </c>
    </row>
    <row r="70" spans="1:33">
      <c r="A70" s="7">
        <v>65</v>
      </c>
      <c r="B70" s="7">
        <v>5</v>
      </c>
      <c r="C70" s="8">
        <v>43016</v>
      </c>
      <c r="D70" s="8" t="s">
        <v>33</v>
      </c>
      <c r="E70" s="7">
        <v>19</v>
      </c>
      <c r="F70" s="7">
        <v>16</v>
      </c>
      <c r="G70" s="7" t="s">
        <v>7</v>
      </c>
      <c r="H70" s="7">
        <v>31</v>
      </c>
      <c r="I70" s="7">
        <v>10</v>
      </c>
      <c r="J70" s="7">
        <v>6</v>
      </c>
      <c r="K70" s="7">
        <v>26</v>
      </c>
      <c r="N70" t="str">
        <f t="shared" ref="N70:N101" si="40">IF(J70&gt;0,D70,G70)</f>
        <v>Miami Dolphins</v>
      </c>
      <c r="O70" t="str">
        <f t="shared" ref="O70:O101" si="41">IF(J70&gt;0,G70,D70)</f>
        <v>Tennessee Titans</v>
      </c>
      <c r="P70">
        <f t="shared" si="11"/>
        <v>19</v>
      </c>
      <c r="Q70">
        <f t="shared" si="12"/>
        <v>31</v>
      </c>
      <c r="R70">
        <f t="shared" ref="R70:R101" si="42">VLOOKUP(E70,$AN$6:$AP$37,3,FALSE)</f>
        <v>1.023534223372832</v>
      </c>
      <c r="S70">
        <f t="shared" ref="S70:S101" si="43">VLOOKUP(H70,$AN$6:$AP$37,3,FALSE)</f>
        <v>0.73931436071085999</v>
      </c>
      <c r="T70">
        <f t="shared" si="13"/>
        <v>1.0000000000000257E-4</v>
      </c>
      <c r="U70">
        <f t="shared" ref="U70:U101" si="44">(R70+T70)/(R70+S70+T70)</f>
        <v>0.58063759352623134</v>
      </c>
      <c r="V70">
        <f t="shared" ref="V70:V101" si="45">S70/(R70+S70+T70)</f>
        <v>0.41936240647376855</v>
      </c>
      <c r="W70" s="32">
        <f t="shared" si="14"/>
        <v>5</v>
      </c>
      <c r="X70">
        <f t="shared" ref="X70:X101" si="46">IF(E70=P70,U70,V70)</f>
        <v>0.58063759352623134</v>
      </c>
      <c r="Y70" s="35">
        <v>1</v>
      </c>
      <c r="Z70">
        <f t="shared" si="15"/>
        <v>-0.54362848004540709</v>
      </c>
      <c r="AA70">
        <f t="shared" si="16"/>
        <v>-0.54362848004540709</v>
      </c>
      <c r="AC70">
        <f t="shared" si="17"/>
        <v>0.58063759352623134</v>
      </c>
      <c r="AD70">
        <f t="shared" si="18"/>
        <v>8.0637593526231344E-2</v>
      </c>
      <c r="AE70">
        <f t="shared" ref="AE70:AE101" si="47">J70</f>
        <v>6</v>
      </c>
      <c r="AF70">
        <f t="shared" ref="AF70:AF101" si="48">$AK$9+$AJ$9*AC70</f>
        <v>3.6184197920949774</v>
      </c>
      <c r="AG70">
        <f t="shared" ref="AG70:AG101" si="49">$AJ$18*AD70</f>
        <v>1.9328393283684375</v>
      </c>
    </row>
    <row r="71" spans="1:33">
      <c r="A71" s="7">
        <v>66</v>
      </c>
      <c r="B71" s="7">
        <v>5</v>
      </c>
      <c r="C71" s="8">
        <v>43016</v>
      </c>
      <c r="D71" s="8" t="s">
        <v>11</v>
      </c>
      <c r="E71" s="7">
        <v>8</v>
      </c>
      <c r="F71" s="7">
        <v>14</v>
      </c>
      <c r="G71" s="7" t="s">
        <v>19</v>
      </c>
      <c r="H71" s="7">
        <v>24</v>
      </c>
      <c r="I71" s="7">
        <v>17</v>
      </c>
      <c r="J71" s="7">
        <v>-3</v>
      </c>
      <c r="K71" s="7">
        <v>31</v>
      </c>
      <c r="N71" t="str">
        <f t="shared" si="40"/>
        <v>New York Jets</v>
      </c>
      <c r="O71" t="str">
        <f t="shared" si="41"/>
        <v>Cleveland Browns</v>
      </c>
      <c r="P71">
        <f t="shared" ref="P71:P134" si="50">IF(J71&gt;0,E71,H71)</f>
        <v>24</v>
      </c>
      <c r="Q71">
        <f t="shared" ref="Q71:Q134" si="51">IF(J71&gt;0,H71,E71)</f>
        <v>8</v>
      </c>
      <c r="R71">
        <f t="shared" si="42"/>
        <v>1E-4</v>
      </c>
      <c r="S71">
        <f t="shared" si="43"/>
        <v>0.8182802197983583</v>
      </c>
      <c r="T71">
        <f t="shared" ref="T71:T102" si="52">$AP$38</f>
        <v>1.0000000000000257E-4</v>
      </c>
      <c r="U71">
        <f t="shared" si="44"/>
        <v>2.4435532485962192E-4</v>
      </c>
      <c r="V71">
        <f t="shared" si="45"/>
        <v>0.99975564467514044</v>
      </c>
      <c r="W71" s="32">
        <f t="shared" ref="W71:W134" si="53">B71</f>
        <v>5</v>
      </c>
      <c r="X71">
        <f t="shared" si="46"/>
        <v>0.99975564467514044</v>
      </c>
      <c r="Y71" s="35">
        <v>1</v>
      </c>
      <c r="Z71">
        <f t="shared" ref="Z71:Z134" si="54">LN(X71)</f>
        <v>-2.4438518448628943E-4</v>
      </c>
      <c r="AA71">
        <f t="shared" ref="AA71:AA134" si="55">Y71*Z71</f>
        <v>-2.4438518448628943E-4</v>
      </c>
      <c r="AC71">
        <f t="shared" ref="AC71:AC134" si="56">U71</f>
        <v>2.4435532485962192E-4</v>
      </c>
      <c r="AD71">
        <f t="shared" ref="AD71:AD134" si="57">AC71-0.5</f>
        <v>-0.49975564467514039</v>
      </c>
      <c r="AE71">
        <f t="shared" si="47"/>
        <v>-3</v>
      </c>
      <c r="AF71">
        <f t="shared" si="48"/>
        <v>-10.196556875507811</v>
      </c>
      <c r="AG71">
        <f t="shared" si="49"/>
        <v>-11.978871421652878</v>
      </c>
    </row>
    <row r="72" spans="1:33">
      <c r="A72" s="7">
        <v>67</v>
      </c>
      <c r="B72" s="7">
        <v>5</v>
      </c>
      <c r="C72" s="8">
        <v>43016</v>
      </c>
      <c r="D72" s="8" t="s">
        <v>21</v>
      </c>
      <c r="E72" s="7">
        <v>14</v>
      </c>
      <c r="F72" s="7">
        <v>26</v>
      </c>
      <c r="G72" s="7" t="s">
        <v>25</v>
      </c>
      <c r="H72" s="7">
        <v>28</v>
      </c>
      <c r="I72" s="7">
        <v>23</v>
      </c>
      <c r="J72" s="7">
        <v>3</v>
      </c>
      <c r="K72" s="7">
        <v>49</v>
      </c>
      <c r="N72" t="str">
        <f t="shared" si="40"/>
        <v>Indianapolis Colts</v>
      </c>
      <c r="O72" t="str">
        <f t="shared" si="41"/>
        <v>San Francisco 49ers</v>
      </c>
      <c r="P72">
        <f t="shared" si="50"/>
        <v>14</v>
      </c>
      <c r="Q72">
        <f t="shared" si="51"/>
        <v>28</v>
      </c>
      <c r="R72">
        <f t="shared" si="42"/>
        <v>8.1823385557166062E-2</v>
      </c>
      <c r="S72">
        <f t="shared" si="43"/>
        <v>1.0000000000065512E-4</v>
      </c>
      <c r="T72">
        <f t="shared" si="52"/>
        <v>1.0000000000000257E-4</v>
      </c>
      <c r="U72">
        <f t="shared" si="44"/>
        <v>0.99878083549805485</v>
      </c>
      <c r="V72">
        <f t="shared" si="45"/>
        <v>1.2191645019451129E-3</v>
      </c>
      <c r="W72" s="32">
        <f t="shared" si="53"/>
        <v>5</v>
      </c>
      <c r="X72">
        <f t="shared" si="46"/>
        <v>0.99878083549805485</v>
      </c>
      <c r="Y72" s="35">
        <v>1</v>
      </c>
      <c r="Z72">
        <f t="shared" si="54"/>
        <v>-1.2199082875793685E-3</v>
      </c>
      <c r="AA72">
        <f t="shared" si="55"/>
        <v>-1.2199082875793685E-3</v>
      </c>
      <c r="AC72">
        <f t="shared" si="56"/>
        <v>0.99878083549805485</v>
      </c>
      <c r="AD72">
        <f t="shared" si="57"/>
        <v>0.49878083549805485</v>
      </c>
      <c r="AE72">
        <f t="shared" si="47"/>
        <v>3</v>
      </c>
      <c r="AF72">
        <f t="shared" si="48"/>
        <v>13.571394346826576</v>
      </c>
      <c r="AG72">
        <f t="shared" si="49"/>
        <v>11.955505775026625</v>
      </c>
    </row>
    <row r="73" spans="1:33">
      <c r="A73" s="7">
        <v>68</v>
      </c>
      <c r="B73" s="7">
        <v>5</v>
      </c>
      <c r="C73" s="8">
        <v>43016</v>
      </c>
      <c r="D73" s="8" t="s">
        <v>13</v>
      </c>
      <c r="E73" s="7">
        <v>7</v>
      </c>
      <c r="F73" s="7">
        <v>20</v>
      </c>
      <c r="G73" s="7" t="s">
        <v>18</v>
      </c>
      <c r="H73" s="7">
        <v>4</v>
      </c>
      <c r="I73" s="7">
        <v>16</v>
      </c>
      <c r="J73" s="7">
        <v>4</v>
      </c>
      <c r="K73" s="7">
        <v>36</v>
      </c>
      <c r="N73" t="str">
        <f t="shared" si="40"/>
        <v>Cincinnati Bengals</v>
      </c>
      <c r="O73" t="str">
        <f t="shared" si="41"/>
        <v>Buffalo Bills</v>
      </c>
      <c r="P73">
        <f t="shared" si="50"/>
        <v>7</v>
      </c>
      <c r="Q73">
        <f t="shared" si="51"/>
        <v>4</v>
      </c>
      <c r="R73">
        <f t="shared" si="42"/>
        <v>0.23013454145680756</v>
      </c>
      <c r="S73">
        <f t="shared" si="43"/>
        <v>1.4556935710602426</v>
      </c>
      <c r="T73">
        <f t="shared" si="52"/>
        <v>1.0000000000000257E-4</v>
      </c>
      <c r="U73">
        <f t="shared" si="44"/>
        <v>0.13656249026719941</v>
      </c>
      <c r="V73">
        <f t="shared" si="45"/>
        <v>0.86343750973280053</v>
      </c>
      <c r="W73" s="32">
        <f t="shared" si="53"/>
        <v>5</v>
      </c>
      <c r="X73">
        <f t="shared" si="46"/>
        <v>0.13656249026719941</v>
      </c>
      <c r="Y73" s="35">
        <v>1</v>
      </c>
      <c r="Z73">
        <f t="shared" si="54"/>
        <v>-1.9909729649621659</v>
      </c>
      <c r="AA73">
        <f t="shared" si="55"/>
        <v>-1.9909729649621659</v>
      </c>
      <c r="AC73">
        <f t="shared" si="56"/>
        <v>0.13656249026719941</v>
      </c>
      <c r="AD73">
        <f t="shared" si="57"/>
        <v>-0.36343750973280059</v>
      </c>
      <c r="AE73">
        <f t="shared" si="47"/>
        <v>4</v>
      </c>
      <c r="AF73">
        <f t="shared" si="48"/>
        <v>-6.9518053352664833</v>
      </c>
      <c r="AG73">
        <f t="shared" si="49"/>
        <v>-8.7113997516224497</v>
      </c>
    </row>
    <row r="74" spans="1:33">
      <c r="A74" s="7">
        <v>69</v>
      </c>
      <c r="B74" s="7">
        <v>5</v>
      </c>
      <c r="C74" s="8">
        <v>43016</v>
      </c>
      <c r="D74" s="8" t="s">
        <v>27</v>
      </c>
      <c r="E74" s="7">
        <v>23</v>
      </c>
      <c r="F74" s="7">
        <v>22</v>
      </c>
      <c r="G74" s="7" t="s">
        <v>31</v>
      </c>
      <c r="H74" s="7">
        <v>17</v>
      </c>
      <c r="I74" s="7">
        <v>27</v>
      </c>
      <c r="J74" s="7">
        <v>-5</v>
      </c>
      <c r="K74" s="7">
        <v>49</v>
      </c>
      <c r="N74" t="str">
        <f t="shared" si="40"/>
        <v>Los Angeles Chargers</v>
      </c>
      <c r="O74" t="str">
        <f t="shared" si="41"/>
        <v>New York Giants</v>
      </c>
      <c r="P74">
        <f t="shared" si="50"/>
        <v>17</v>
      </c>
      <c r="Q74">
        <f t="shared" si="51"/>
        <v>23</v>
      </c>
      <c r="R74">
        <f t="shared" si="42"/>
        <v>0.13203368816693828</v>
      </c>
      <c r="S74">
        <f t="shared" si="43"/>
        <v>0.62752484573146439</v>
      </c>
      <c r="T74">
        <f t="shared" si="52"/>
        <v>1.0000000000000257E-4</v>
      </c>
      <c r="U74">
        <f t="shared" si="44"/>
        <v>0.17393826603757989</v>
      </c>
      <c r="V74">
        <f t="shared" si="45"/>
        <v>0.82606173396242011</v>
      </c>
      <c r="W74" s="32">
        <f t="shared" si="53"/>
        <v>5</v>
      </c>
      <c r="X74">
        <f t="shared" si="46"/>
        <v>0.82606173396242011</v>
      </c>
      <c r="Y74" s="35">
        <v>1</v>
      </c>
      <c r="Z74">
        <f t="shared" si="54"/>
        <v>-0.19108576980064493</v>
      </c>
      <c r="AA74">
        <f t="shared" si="55"/>
        <v>-0.19108576980064493</v>
      </c>
      <c r="AC74">
        <f t="shared" si="56"/>
        <v>0.17393826603757989</v>
      </c>
      <c r="AD74">
        <f t="shared" si="57"/>
        <v>-0.32606173396242011</v>
      </c>
      <c r="AE74">
        <f t="shared" si="47"/>
        <v>-5</v>
      </c>
      <c r="AF74">
        <f t="shared" si="48"/>
        <v>-6.0621577029103495</v>
      </c>
      <c r="AG74">
        <f t="shared" si="49"/>
        <v>-7.8155227024918661</v>
      </c>
    </row>
    <row r="75" spans="1:33">
      <c r="A75" s="7">
        <v>70</v>
      </c>
      <c r="B75" s="7">
        <v>5</v>
      </c>
      <c r="C75" s="8">
        <v>43016</v>
      </c>
      <c r="D75" s="8" t="s">
        <v>4</v>
      </c>
      <c r="E75" s="7">
        <v>26</v>
      </c>
      <c r="F75" s="7">
        <v>34</v>
      </c>
      <c r="G75" s="7" t="s">
        <v>9</v>
      </c>
      <c r="H75" s="7">
        <v>1</v>
      </c>
      <c r="I75" s="7">
        <v>7</v>
      </c>
      <c r="J75" s="7">
        <v>27</v>
      </c>
      <c r="K75" s="7">
        <v>41</v>
      </c>
      <c r="N75" t="str">
        <f t="shared" si="40"/>
        <v>Philadelphia Eagles</v>
      </c>
      <c r="O75" t="str">
        <f t="shared" si="41"/>
        <v>Arizona Cardinals</v>
      </c>
      <c r="P75">
        <f t="shared" si="50"/>
        <v>26</v>
      </c>
      <c r="Q75">
        <f t="shared" si="51"/>
        <v>1</v>
      </c>
      <c r="R75">
        <f t="shared" si="42"/>
        <v>10</v>
      </c>
      <c r="S75">
        <f t="shared" si="43"/>
        <v>0.41115227339597876</v>
      </c>
      <c r="T75">
        <f t="shared" si="52"/>
        <v>1.0000000000000257E-4</v>
      </c>
      <c r="U75">
        <f t="shared" si="44"/>
        <v>0.96050885497735927</v>
      </c>
      <c r="V75">
        <f t="shared" si="45"/>
        <v>3.9491145022640749E-2</v>
      </c>
      <c r="W75" s="32">
        <f t="shared" si="53"/>
        <v>5</v>
      </c>
      <c r="X75">
        <f t="shared" si="46"/>
        <v>0.96050885497735927</v>
      </c>
      <c r="Y75" s="35">
        <v>1</v>
      </c>
      <c r="Z75">
        <f t="shared" si="54"/>
        <v>-4.029207768290425E-2</v>
      </c>
      <c r="AA75">
        <f t="shared" si="55"/>
        <v>-4.029207768290425E-2</v>
      </c>
      <c r="AC75">
        <f t="shared" si="56"/>
        <v>0.96050885497735927</v>
      </c>
      <c r="AD75">
        <f t="shared" si="57"/>
        <v>0.46050885497735927</v>
      </c>
      <c r="AE75">
        <f t="shared" si="47"/>
        <v>27</v>
      </c>
      <c r="AF75">
        <f t="shared" si="48"/>
        <v>12.66041454362475</v>
      </c>
      <c r="AG75">
        <f t="shared" si="49"/>
        <v>11.038147184695086</v>
      </c>
    </row>
    <row r="76" spans="1:33">
      <c r="A76" s="7">
        <v>71</v>
      </c>
      <c r="B76" s="7">
        <v>5</v>
      </c>
      <c r="C76" s="8">
        <v>43016</v>
      </c>
      <c r="D76" s="8" t="s">
        <v>8</v>
      </c>
      <c r="E76" s="7">
        <v>11</v>
      </c>
      <c r="F76" s="7">
        <v>24</v>
      </c>
      <c r="G76" s="7" t="s">
        <v>24</v>
      </c>
      <c r="H76" s="7">
        <v>5</v>
      </c>
      <c r="I76" s="7">
        <v>27</v>
      </c>
      <c r="J76" s="7">
        <v>-3</v>
      </c>
      <c r="K76" s="7">
        <v>51</v>
      </c>
      <c r="N76" t="str">
        <f t="shared" si="40"/>
        <v>Carolina Panthers</v>
      </c>
      <c r="O76" t="str">
        <f t="shared" si="41"/>
        <v>Detroit Lions</v>
      </c>
      <c r="P76">
        <f t="shared" si="50"/>
        <v>5</v>
      </c>
      <c r="Q76">
        <f t="shared" si="51"/>
        <v>11</v>
      </c>
      <c r="R76">
        <f t="shared" si="42"/>
        <v>1.9134014273177522</v>
      </c>
      <c r="S76">
        <f t="shared" si="43"/>
        <v>4.2973777045939574</v>
      </c>
      <c r="T76">
        <f t="shared" si="52"/>
        <v>1.0000000000000257E-4</v>
      </c>
      <c r="U76">
        <f t="shared" si="44"/>
        <v>0.3080886597013483</v>
      </c>
      <c r="V76">
        <f t="shared" si="45"/>
        <v>0.69191134029865176</v>
      </c>
      <c r="W76" s="32">
        <f t="shared" si="53"/>
        <v>5</v>
      </c>
      <c r="X76">
        <f t="shared" si="46"/>
        <v>0.69191134029865176</v>
      </c>
      <c r="Y76" s="35">
        <v>1</v>
      </c>
      <c r="Z76">
        <f t="shared" si="54"/>
        <v>-0.36829745252836377</v>
      </c>
      <c r="AA76">
        <f t="shared" si="55"/>
        <v>-0.36829745252836377</v>
      </c>
      <c r="AC76">
        <f t="shared" si="56"/>
        <v>0.3080886597013483</v>
      </c>
      <c r="AD76">
        <f t="shared" si="57"/>
        <v>-0.1919113402986517</v>
      </c>
      <c r="AE76">
        <f t="shared" si="47"/>
        <v>-3</v>
      </c>
      <c r="AF76">
        <f t="shared" si="48"/>
        <v>-2.8690044467525331</v>
      </c>
      <c r="AG76">
        <f t="shared" si="49"/>
        <v>-4.600010613765007</v>
      </c>
    </row>
    <row r="77" spans="1:33">
      <c r="A77" s="7">
        <v>72</v>
      </c>
      <c r="B77" s="7">
        <v>5</v>
      </c>
      <c r="C77" s="8">
        <v>43016</v>
      </c>
      <c r="D77" s="8" t="s">
        <v>10</v>
      </c>
      <c r="E77" s="7">
        <v>27</v>
      </c>
      <c r="F77" s="7">
        <v>9</v>
      </c>
      <c r="G77" s="7" t="s">
        <v>14</v>
      </c>
      <c r="H77" s="7">
        <v>15</v>
      </c>
      <c r="I77" s="7">
        <v>30</v>
      </c>
      <c r="J77" s="7">
        <v>-21</v>
      </c>
      <c r="K77" s="7">
        <v>39</v>
      </c>
      <c r="N77" t="str">
        <f t="shared" si="40"/>
        <v>Jacksonville Jaguars</v>
      </c>
      <c r="O77" t="str">
        <f t="shared" si="41"/>
        <v>Pittsburgh Steelers</v>
      </c>
      <c r="P77">
        <f t="shared" si="50"/>
        <v>15</v>
      </c>
      <c r="Q77">
        <f t="shared" si="51"/>
        <v>27</v>
      </c>
      <c r="R77">
        <f t="shared" si="42"/>
        <v>3.8357379303114496</v>
      </c>
      <c r="S77">
        <f t="shared" si="43"/>
        <v>1.0867363786234268</v>
      </c>
      <c r="T77">
        <f t="shared" si="52"/>
        <v>1.0000000000000257E-4</v>
      </c>
      <c r="U77">
        <f t="shared" si="44"/>
        <v>0.77923413433273914</v>
      </c>
      <c r="V77">
        <f t="shared" si="45"/>
        <v>0.22076586566726095</v>
      </c>
      <c r="W77" s="32">
        <f t="shared" si="53"/>
        <v>5</v>
      </c>
      <c r="X77">
        <f t="shared" si="46"/>
        <v>0.22076586566726095</v>
      </c>
      <c r="Y77" s="35">
        <v>1</v>
      </c>
      <c r="Z77">
        <f t="shared" si="54"/>
        <v>-1.51065257042834</v>
      </c>
      <c r="AA77">
        <f t="shared" si="55"/>
        <v>-1.51065257042834</v>
      </c>
      <c r="AC77">
        <f t="shared" si="56"/>
        <v>0.77923413433273914</v>
      </c>
      <c r="AD77">
        <f t="shared" si="57"/>
        <v>0.27923413433273914</v>
      </c>
      <c r="AE77">
        <f t="shared" si="47"/>
        <v>-21</v>
      </c>
      <c r="AF77">
        <f t="shared" si="48"/>
        <v>8.3455709663762612</v>
      </c>
      <c r="AG77">
        <f t="shared" si="49"/>
        <v>6.6930905680570039</v>
      </c>
    </row>
    <row r="78" spans="1:33">
      <c r="A78" s="7">
        <v>73</v>
      </c>
      <c r="B78" s="7">
        <v>5</v>
      </c>
      <c r="C78" s="8">
        <v>43016</v>
      </c>
      <c r="D78" s="8" t="s">
        <v>20</v>
      </c>
      <c r="E78" s="7">
        <v>18</v>
      </c>
      <c r="F78" s="7">
        <v>10</v>
      </c>
      <c r="G78" s="7" t="s">
        <v>23</v>
      </c>
      <c r="H78" s="7">
        <v>29</v>
      </c>
      <c r="I78" s="7">
        <v>16</v>
      </c>
      <c r="J78" s="7">
        <v>-6</v>
      </c>
      <c r="K78" s="7">
        <v>26</v>
      </c>
      <c r="N78" t="str">
        <f t="shared" si="40"/>
        <v>Seattle Seahawks</v>
      </c>
      <c r="O78" t="str">
        <f t="shared" si="41"/>
        <v>Los Angeles Rams</v>
      </c>
      <c r="P78">
        <f t="shared" si="50"/>
        <v>29</v>
      </c>
      <c r="Q78">
        <f t="shared" si="51"/>
        <v>18</v>
      </c>
      <c r="R78">
        <f t="shared" si="42"/>
        <v>1.6155872911603095</v>
      </c>
      <c r="S78">
        <f t="shared" si="43"/>
        <v>0.76160796793190089</v>
      </c>
      <c r="T78">
        <f t="shared" si="52"/>
        <v>1.0000000000000257E-4</v>
      </c>
      <c r="U78">
        <f t="shared" si="44"/>
        <v>0.6796325719243107</v>
      </c>
      <c r="V78">
        <f t="shared" si="45"/>
        <v>0.3203674280756893</v>
      </c>
      <c r="W78" s="32">
        <f t="shared" si="53"/>
        <v>5</v>
      </c>
      <c r="X78">
        <f t="shared" si="46"/>
        <v>0.3203674280756893</v>
      </c>
      <c r="Y78" s="35">
        <v>1</v>
      </c>
      <c r="Z78">
        <f t="shared" si="54"/>
        <v>-1.1382867291439158</v>
      </c>
      <c r="AA78">
        <f t="shared" si="55"/>
        <v>-1.1382867291439158</v>
      </c>
      <c r="AC78">
        <f t="shared" si="56"/>
        <v>0.6796325719243107</v>
      </c>
      <c r="AD78">
        <f t="shared" si="57"/>
        <v>0.1796325719243107</v>
      </c>
      <c r="AE78">
        <f t="shared" si="47"/>
        <v>-6</v>
      </c>
      <c r="AF78">
        <f t="shared" si="48"/>
        <v>5.974776184215461</v>
      </c>
      <c r="AG78">
        <f t="shared" si="49"/>
        <v>4.3056952035446789</v>
      </c>
    </row>
    <row r="79" spans="1:33">
      <c r="A79" s="7">
        <v>74</v>
      </c>
      <c r="B79" s="7">
        <v>5</v>
      </c>
      <c r="C79" s="8">
        <v>43016</v>
      </c>
      <c r="D79" s="8" t="s">
        <v>6</v>
      </c>
      <c r="E79" s="7">
        <v>25</v>
      </c>
      <c r="F79" s="7">
        <v>17</v>
      </c>
      <c r="G79" s="7" t="s">
        <v>12</v>
      </c>
      <c r="H79" s="7">
        <v>3</v>
      </c>
      <c r="I79" s="7">
        <v>30</v>
      </c>
      <c r="J79" s="7">
        <v>-13</v>
      </c>
      <c r="K79" s="7">
        <v>47</v>
      </c>
      <c r="N79" t="str">
        <f t="shared" si="40"/>
        <v>Baltimore Ravens</v>
      </c>
      <c r="O79" t="str">
        <f t="shared" si="41"/>
        <v>Oakland Raiders</v>
      </c>
      <c r="P79">
        <f t="shared" si="50"/>
        <v>3</v>
      </c>
      <c r="Q79">
        <f t="shared" si="51"/>
        <v>25</v>
      </c>
      <c r="R79">
        <f t="shared" si="42"/>
        <v>0.79180119542813254</v>
      </c>
      <c r="S79">
        <f t="shared" si="43"/>
        <v>0.6293832390840266</v>
      </c>
      <c r="T79">
        <f t="shared" si="52"/>
        <v>1.0000000000000257E-4</v>
      </c>
      <c r="U79">
        <f t="shared" si="44"/>
        <v>0.55717291781918676</v>
      </c>
      <c r="V79">
        <f t="shared" si="45"/>
        <v>0.44282708218081329</v>
      </c>
      <c r="W79" s="32">
        <f t="shared" si="53"/>
        <v>5</v>
      </c>
      <c r="X79">
        <f t="shared" si="46"/>
        <v>0.44282708218081329</v>
      </c>
      <c r="Y79" s="35">
        <v>1</v>
      </c>
      <c r="Z79">
        <f t="shared" si="54"/>
        <v>-0.81457591881464331</v>
      </c>
      <c r="AA79">
        <f t="shared" si="55"/>
        <v>-0.81457591881464331</v>
      </c>
      <c r="AC79">
        <f t="shared" si="56"/>
        <v>0.55717291781918676</v>
      </c>
      <c r="AD79">
        <f t="shared" si="57"/>
        <v>5.7172917819186764E-2</v>
      </c>
      <c r="AE79">
        <f t="shared" si="47"/>
        <v>-13</v>
      </c>
      <c r="AF79">
        <f t="shared" si="48"/>
        <v>3.0598951124996994</v>
      </c>
      <c r="AG79">
        <f t="shared" si="49"/>
        <v>1.3704037936418982</v>
      </c>
    </row>
    <row r="80" spans="1:33">
      <c r="A80" s="7">
        <v>75</v>
      </c>
      <c r="B80" s="7">
        <v>5</v>
      </c>
      <c r="C80" s="8">
        <v>43016</v>
      </c>
      <c r="D80" s="8" t="s">
        <v>26</v>
      </c>
      <c r="E80" s="7">
        <v>9</v>
      </c>
      <c r="F80" s="7">
        <v>31</v>
      </c>
      <c r="G80" s="7" t="s">
        <v>22</v>
      </c>
      <c r="H80" s="7">
        <v>12</v>
      </c>
      <c r="I80" s="7">
        <v>35</v>
      </c>
      <c r="J80" s="7">
        <v>-4</v>
      </c>
      <c r="K80" s="7">
        <v>66</v>
      </c>
      <c r="N80" t="str">
        <f t="shared" si="40"/>
        <v>Green Bay Packers</v>
      </c>
      <c r="O80" t="str">
        <f t="shared" si="41"/>
        <v>Dallas Cowboys</v>
      </c>
      <c r="P80">
        <f t="shared" si="50"/>
        <v>12</v>
      </c>
      <c r="Q80">
        <f t="shared" si="51"/>
        <v>9</v>
      </c>
      <c r="R80">
        <f t="shared" si="42"/>
        <v>1.3204556351345182</v>
      </c>
      <c r="S80">
        <f t="shared" si="43"/>
        <v>1.5311036175261552</v>
      </c>
      <c r="T80">
        <f t="shared" si="52"/>
        <v>1.0000000000000257E-4</v>
      </c>
      <c r="U80">
        <f t="shared" si="44"/>
        <v>0.46308325018229463</v>
      </c>
      <c r="V80">
        <f t="shared" si="45"/>
        <v>0.53691674981770521</v>
      </c>
      <c r="W80" s="32">
        <f t="shared" si="53"/>
        <v>5</v>
      </c>
      <c r="X80">
        <f t="shared" si="46"/>
        <v>0.53691674981770521</v>
      </c>
      <c r="Y80" s="35">
        <v>1</v>
      </c>
      <c r="Z80">
        <f t="shared" si="54"/>
        <v>-0.6219122247638269</v>
      </c>
      <c r="AA80">
        <f t="shared" si="55"/>
        <v>-0.6219122247638269</v>
      </c>
      <c r="AC80">
        <f t="shared" si="56"/>
        <v>0.46308325018229463</v>
      </c>
      <c r="AD80">
        <f t="shared" si="57"/>
        <v>-3.6916749817705374E-2</v>
      </c>
      <c r="AE80">
        <f t="shared" si="47"/>
        <v>-4</v>
      </c>
      <c r="AF80">
        <f t="shared" si="48"/>
        <v>0.8202987879553838</v>
      </c>
      <c r="AG80">
        <f t="shared" si="49"/>
        <v>-0.88487444630881562</v>
      </c>
    </row>
    <row r="81" spans="1:33">
      <c r="A81" s="7">
        <v>76</v>
      </c>
      <c r="B81" s="7">
        <v>5</v>
      </c>
      <c r="C81" s="8">
        <v>43016</v>
      </c>
      <c r="D81" s="8" t="s">
        <v>15</v>
      </c>
      <c r="E81" s="7">
        <v>13</v>
      </c>
      <c r="F81" s="7">
        <v>34</v>
      </c>
      <c r="G81" s="7" t="s">
        <v>2</v>
      </c>
      <c r="H81" s="7">
        <v>16</v>
      </c>
      <c r="I81" s="7">
        <v>42</v>
      </c>
      <c r="J81" s="7">
        <v>-8</v>
      </c>
      <c r="K81" s="7">
        <v>76</v>
      </c>
      <c r="N81" t="str">
        <f t="shared" si="40"/>
        <v>Kansas City Chiefs</v>
      </c>
      <c r="O81" t="str">
        <f t="shared" si="41"/>
        <v>Houston Texans</v>
      </c>
      <c r="P81">
        <f t="shared" si="50"/>
        <v>16</v>
      </c>
      <c r="Q81">
        <f t="shared" si="51"/>
        <v>13</v>
      </c>
      <c r="R81">
        <f t="shared" si="42"/>
        <v>0.23346902156231972</v>
      </c>
      <c r="S81">
        <f t="shared" si="43"/>
        <v>3.496462396207296</v>
      </c>
      <c r="T81">
        <f t="shared" si="52"/>
        <v>1.0000000000000257E-4</v>
      </c>
      <c r="U81">
        <f t="shared" si="44"/>
        <v>6.2618513197935211E-2</v>
      </c>
      <c r="V81">
        <f t="shared" si="45"/>
        <v>0.93738148680206468</v>
      </c>
      <c r="W81" s="32">
        <f t="shared" si="53"/>
        <v>5</v>
      </c>
      <c r="X81">
        <f t="shared" si="46"/>
        <v>0.93738148680206468</v>
      </c>
      <c r="Y81" s="35">
        <v>1</v>
      </c>
      <c r="Z81">
        <f t="shared" si="54"/>
        <v>-6.4664943206301825E-2</v>
      </c>
      <c r="AA81">
        <f t="shared" si="55"/>
        <v>-6.4664943206301825E-2</v>
      </c>
      <c r="AC81">
        <f t="shared" si="56"/>
        <v>6.2618513197935211E-2</v>
      </c>
      <c r="AD81">
        <f t="shared" si="57"/>
        <v>-0.43738148680206479</v>
      </c>
      <c r="AE81">
        <f t="shared" si="47"/>
        <v>-8</v>
      </c>
      <c r="AF81">
        <f t="shared" si="48"/>
        <v>-8.711878076788004</v>
      </c>
      <c r="AG81">
        <f t="shared" si="49"/>
        <v>-10.483796728337229</v>
      </c>
    </row>
    <row r="82" spans="1:33">
      <c r="A82" s="7">
        <v>77</v>
      </c>
      <c r="B82" s="7">
        <v>5</v>
      </c>
      <c r="C82" s="8">
        <v>43017</v>
      </c>
      <c r="D82" s="8" t="s">
        <v>17</v>
      </c>
      <c r="E82" s="7">
        <v>6</v>
      </c>
      <c r="F82" s="7">
        <v>17</v>
      </c>
      <c r="G82" s="7" t="s">
        <v>28</v>
      </c>
      <c r="H82" s="7">
        <v>20</v>
      </c>
      <c r="I82" s="7">
        <v>20</v>
      </c>
      <c r="J82" s="7">
        <v>-3</v>
      </c>
      <c r="K82" s="7">
        <v>37</v>
      </c>
      <c r="N82" t="str">
        <f t="shared" si="40"/>
        <v>Minnesota Vikings</v>
      </c>
      <c r="O82" t="str">
        <f t="shared" si="41"/>
        <v>Chicago Bears</v>
      </c>
      <c r="P82">
        <f t="shared" si="50"/>
        <v>20</v>
      </c>
      <c r="Q82">
        <f t="shared" si="51"/>
        <v>6</v>
      </c>
      <c r="R82">
        <f t="shared" si="42"/>
        <v>1.1425548179969183</v>
      </c>
      <c r="S82">
        <f t="shared" si="43"/>
        <v>4.5463869725056911</v>
      </c>
      <c r="T82">
        <f t="shared" si="52"/>
        <v>1.0000000000000257E-4</v>
      </c>
      <c r="U82">
        <f t="shared" si="44"/>
        <v>0.20085189388210986</v>
      </c>
      <c r="V82">
        <f t="shared" si="45"/>
        <v>0.79914810611789022</v>
      </c>
      <c r="W82" s="32">
        <f t="shared" si="53"/>
        <v>5</v>
      </c>
      <c r="X82">
        <f t="shared" si="46"/>
        <v>0.79914810611789022</v>
      </c>
      <c r="Y82" s="35">
        <v>1</v>
      </c>
      <c r="Z82">
        <f t="shared" si="54"/>
        <v>-0.2242089860409075</v>
      </c>
      <c r="AA82">
        <f t="shared" si="55"/>
        <v>-0.2242089860409075</v>
      </c>
      <c r="AC82">
        <f t="shared" si="56"/>
        <v>0.20085189388210986</v>
      </c>
      <c r="AD82">
        <f t="shared" si="57"/>
        <v>-0.29914810611789011</v>
      </c>
      <c r="AE82">
        <f t="shared" si="47"/>
        <v>-3</v>
      </c>
      <c r="AF82">
        <f t="shared" si="48"/>
        <v>-5.4215383499610246</v>
      </c>
      <c r="AG82">
        <f t="shared" si="49"/>
        <v>-7.1704176579067065</v>
      </c>
    </row>
    <row r="83" spans="1:33">
      <c r="A83" s="7">
        <v>78</v>
      </c>
      <c r="B83" s="7">
        <v>6</v>
      </c>
      <c r="C83" s="8">
        <v>43020</v>
      </c>
      <c r="D83" s="8" t="s">
        <v>24</v>
      </c>
      <c r="E83" s="7">
        <v>5</v>
      </c>
      <c r="F83" s="7">
        <v>23</v>
      </c>
      <c r="G83" s="7" t="s">
        <v>4</v>
      </c>
      <c r="H83" s="7">
        <v>26</v>
      </c>
      <c r="I83" s="7">
        <v>28</v>
      </c>
      <c r="J83" s="7">
        <v>-5</v>
      </c>
      <c r="K83" s="7">
        <v>51</v>
      </c>
      <c r="N83" t="str">
        <f t="shared" si="40"/>
        <v>Philadelphia Eagles</v>
      </c>
      <c r="O83" t="str">
        <f t="shared" si="41"/>
        <v>Carolina Panthers</v>
      </c>
      <c r="P83">
        <f t="shared" si="50"/>
        <v>26</v>
      </c>
      <c r="Q83">
        <f t="shared" si="51"/>
        <v>5</v>
      </c>
      <c r="R83">
        <f t="shared" si="42"/>
        <v>4.2973777045939574</v>
      </c>
      <c r="S83">
        <f t="shared" si="43"/>
        <v>10</v>
      </c>
      <c r="T83">
        <f t="shared" si="52"/>
        <v>1.0000000000000257E-4</v>
      </c>
      <c r="U83">
        <f t="shared" si="44"/>
        <v>0.30057593327899534</v>
      </c>
      <c r="V83">
        <f t="shared" si="45"/>
        <v>0.69942406672100466</v>
      </c>
      <c r="W83" s="32">
        <f t="shared" si="53"/>
        <v>6</v>
      </c>
      <c r="X83">
        <f t="shared" si="46"/>
        <v>0.69942406672100466</v>
      </c>
      <c r="Y83" s="35">
        <v>1</v>
      </c>
      <c r="Z83">
        <f t="shared" si="54"/>
        <v>-0.35749804442014799</v>
      </c>
      <c r="AA83">
        <f t="shared" si="55"/>
        <v>-0.35749804442014799</v>
      </c>
      <c r="AC83">
        <f t="shared" si="56"/>
        <v>0.30057593327899534</v>
      </c>
      <c r="AD83">
        <f t="shared" si="57"/>
        <v>-0.19942406672100466</v>
      </c>
      <c r="AE83">
        <f t="shared" si="47"/>
        <v>-5</v>
      </c>
      <c r="AF83">
        <f t="shared" si="48"/>
        <v>-3.0478282741226215</v>
      </c>
      <c r="AG83">
        <f t="shared" si="49"/>
        <v>-4.7800865864894764</v>
      </c>
    </row>
    <row r="84" spans="1:33">
      <c r="A84" s="7">
        <v>79</v>
      </c>
      <c r="B84" s="7">
        <v>6</v>
      </c>
      <c r="C84" s="8">
        <v>43023</v>
      </c>
      <c r="D84" s="8" t="s">
        <v>16</v>
      </c>
      <c r="E84" s="7">
        <v>2</v>
      </c>
      <c r="F84" s="7">
        <v>17</v>
      </c>
      <c r="G84" s="7" t="s">
        <v>33</v>
      </c>
      <c r="H84" s="7">
        <v>19</v>
      </c>
      <c r="I84" s="7">
        <v>20</v>
      </c>
      <c r="J84" s="7">
        <v>-3</v>
      </c>
      <c r="K84" s="7">
        <v>37</v>
      </c>
      <c r="N84" t="str">
        <f t="shared" si="40"/>
        <v>Miami Dolphins</v>
      </c>
      <c r="O84" t="str">
        <f t="shared" si="41"/>
        <v>Atlanta Falcons</v>
      </c>
      <c r="P84">
        <f t="shared" si="50"/>
        <v>19</v>
      </c>
      <c r="Q84">
        <f t="shared" si="51"/>
        <v>2</v>
      </c>
      <c r="R84">
        <f t="shared" si="42"/>
        <v>1.7383655557437503</v>
      </c>
      <c r="S84">
        <f t="shared" si="43"/>
        <v>1.023534223372832</v>
      </c>
      <c r="T84">
        <f t="shared" si="52"/>
        <v>1.0000000000000257E-4</v>
      </c>
      <c r="U84">
        <f t="shared" si="44"/>
        <v>0.6294227714601025</v>
      </c>
      <c r="V84">
        <f t="shared" si="45"/>
        <v>0.37057722853989739</v>
      </c>
      <c r="W84" s="32">
        <f t="shared" si="53"/>
        <v>6</v>
      </c>
      <c r="X84">
        <f t="shared" si="46"/>
        <v>0.37057722853989739</v>
      </c>
      <c r="Y84" s="35">
        <v>1</v>
      </c>
      <c r="Z84">
        <f t="shared" si="54"/>
        <v>-0.9926934118651618</v>
      </c>
      <c r="AA84">
        <f t="shared" si="55"/>
        <v>-0.9926934118651618</v>
      </c>
      <c r="AC84">
        <f t="shared" si="56"/>
        <v>0.6294227714601025</v>
      </c>
      <c r="AD84">
        <f t="shared" si="57"/>
        <v>0.1294227714601025</v>
      </c>
      <c r="AE84">
        <f t="shared" si="47"/>
        <v>-3</v>
      </c>
      <c r="AF84">
        <f t="shared" si="48"/>
        <v>4.7796429947806072</v>
      </c>
      <c r="AG84">
        <f t="shared" si="49"/>
        <v>3.1021935517352905</v>
      </c>
    </row>
    <row r="85" spans="1:33">
      <c r="A85" s="7">
        <v>80</v>
      </c>
      <c r="B85" s="7">
        <v>6</v>
      </c>
      <c r="C85" s="8">
        <v>43023</v>
      </c>
      <c r="D85" s="8" t="s">
        <v>12</v>
      </c>
      <c r="E85" s="7">
        <v>3</v>
      </c>
      <c r="F85" s="7">
        <v>24</v>
      </c>
      <c r="G85" s="7" t="s">
        <v>17</v>
      </c>
      <c r="H85" s="7">
        <v>6</v>
      </c>
      <c r="I85" s="7">
        <v>27</v>
      </c>
      <c r="J85" s="7">
        <v>-3</v>
      </c>
      <c r="K85" s="7">
        <v>51</v>
      </c>
      <c r="N85" t="str">
        <f t="shared" si="40"/>
        <v>Chicago Bears</v>
      </c>
      <c r="O85" t="str">
        <f t="shared" si="41"/>
        <v>Baltimore Ravens</v>
      </c>
      <c r="P85">
        <f t="shared" si="50"/>
        <v>6</v>
      </c>
      <c r="Q85">
        <f t="shared" si="51"/>
        <v>3</v>
      </c>
      <c r="R85">
        <f t="shared" si="42"/>
        <v>0.6293832390840266</v>
      </c>
      <c r="S85">
        <f t="shared" si="43"/>
        <v>1.1425548179969183</v>
      </c>
      <c r="T85">
        <f t="shared" si="52"/>
        <v>1.0000000000000257E-4</v>
      </c>
      <c r="U85">
        <f t="shared" si="44"/>
        <v>0.35523121897334764</v>
      </c>
      <c r="V85">
        <f t="shared" si="45"/>
        <v>0.64476878102665236</v>
      </c>
      <c r="W85" s="32">
        <f t="shared" si="53"/>
        <v>6</v>
      </c>
      <c r="X85">
        <f t="shared" si="46"/>
        <v>0.64476878102665236</v>
      </c>
      <c r="Y85" s="35">
        <v>1</v>
      </c>
      <c r="Z85">
        <f t="shared" si="54"/>
        <v>-0.43886350548377728</v>
      </c>
      <c r="AA85">
        <f t="shared" si="55"/>
        <v>-0.43886350548377728</v>
      </c>
      <c r="AC85">
        <f t="shared" si="56"/>
        <v>0.35523121897334764</v>
      </c>
      <c r="AD85">
        <f t="shared" si="57"/>
        <v>-0.14476878102665236</v>
      </c>
      <c r="AE85">
        <f t="shared" si="47"/>
        <v>-3</v>
      </c>
      <c r="AF85">
        <f t="shared" si="48"/>
        <v>-1.7468801463178192</v>
      </c>
      <c r="AG85">
        <f t="shared" si="49"/>
        <v>-3.4700290677356165</v>
      </c>
    </row>
    <row r="86" spans="1:33">
      <c r="A86" s="7">
        <v>81</v>
      </c>
      <c r="B86" s="7">
        <v>6</v>
      </c>
      <c r="C86" s="8">
        <v>43023</v>
      </c>
      <c r="D86" s="8" t="s">
        <v>15</v>
      </c>
      <c r="E86" s="7">
        <v>13</v>
      </c>
      <c r="F86" s="7">
        <v>33</v>
      </c>
      <c r="G86" s="7" t="s">
        <v>11</v>
      </c>
      <c r="H86" s="7">
        <v>8</v>
      </c>
      <c r="I86" s="7">
        <v>17</v>
      </c>
      <c r="J86" s="7">
        <v>16</v>
      </c>
      <c r="K86" s="7">
        <v>50</v>
      </c>
      <c r="N86" t="str">
        <f t="shared" si="40"/>
        <v>Houston Texans</v>
      </c>
      <c r="O86" t="str">
        <f t="shared" si="41"/>
        <v>Cleveland Browns</v>
      </c>
      <c r="P86">
        <f t="shared" si="50"/>
        <v>13</v>
      </c>
      <c r="Q86">
        <f t="shared" si="51"/>
        <v>8</v>
      </c>
      <c r="R86">
        <f t="shared" si="42"/>
        <v>0.23346902156231972</v>
      </c>
      <c r="S86">
        <f t="shared" si="43"/>
        <v>1E-4</v>
      </c>
      <c r="T86">
        <f t="shared" si="52"/>
        <v>1.0000000000000257E-4</v>
      </c>
      <c r="U86">
        <f t="shared" si="44"/>
        <v>0.9995720442558822</v>
      </c>
      <c r="V86">
        <f t="shared" si="45"/>
        <v>4.2795574411788227E-4</v>
      </c>
      <c r="W86" s="32">
        <f t="shared" si="53"/>
        <v>6</v>
      </c>
      <c r="X86">
        <f t="shared" si="46"/>
        <v>0.9995720442558822</v>
      </c>
      <c r="Y86" s="35">
        <v>1</v>
      </c>
      <c r="Z86">
        <f t="shared" si="54"/>
        <v>-4.2804734331179753E-4</v>
      </c>
      <c r="AA86">
        <f t="shared" si="55"/>
        <v>-4.2804734331179753E-4</v>
      </c>
      <c r="AC86">
        <f t="shared" si="56"/>
        <v>0.9995720442558822</v>
      </c>
      <c r="AD86">
        <f t="shared" si="57"/>
        <v>0.4995720442558822</v>
      </c>
      <c r="AE86">
        <f t="shared" si="47"/>
        <v>16</v>
      </c>
      <c r="AF86">
        <f t="shared" si="48"/>
        <v>13.590227320419551</v>
      </c>
      <c r="AG86">
        <f t="shared" si="49"/>
        <v>11.974470619303393</v>
      </c>
    </row>
    <row r="87" spans="1:33">
      <c r="A87" s="7">
        <v>82</v>
      </c>
      <c r="B87" s="7">
        <v>6</v>
      </c>
      <c r="C87" s="8">
        <v>43023</v>
      </c>
      <c r="D87" s="8" t="s">
        <v>19</v>
      </c>
      <c r="E87" s="7">
        <v>24</v>
      </c>
      <c r="F87" s="7">
        <v>17</v>
      </c>
      <c r="G87" s="7" t="s">
        <v>3</v>
      </c>
      <c r="H87" s="7">
        <v>21</v>
      </c>
      <c r="I87" s="7">
        <v>24</v>
      </c>
      <c r="J87" s="7">
        <v>-7</v>
      </c>
      <c r="K87" s="7">
        <v>41</v>
      </c>
      <c r="N87" t="str">
        <f t="shared" si="40"/>
        <v>New England Patriots</v>
      </c>
      <c r="O87" t="str">
        <f t="shared" si="41"/>
        <v>New York Jets</v>
      </c>
      <c r="P87">
        <f t="shared" si="50"/>
        <v>21</v>
      </c>
      <c r="Q87">
        <f t="shared" si="51"/>
        <v>24</v>
      </c>
      <c r="R87">
        <f t="shared" si="42"/>
        <v>0.8182802197983583</v>
      </c>
      <c r="S87">
        <f t="shared" si="43"/>
        <v>5.2904445879958892</v>
      </c>
      <c r="T87">
        <f t="shared" si="52"/>
        <v>1.0000000000000257E-4</v>
      </c>
      <c r="U87">
        <f t="shared" si="44"/>
        <v>0.13396688324637943</v>
      </c>
      <c r="V87">
        <f t="shared" si="45"/>
        <v>0.86603311675362049</v>
      </c>
      <c r="W87" s="32">
        <f t="shared" si="53"/>
        <v>6</v>
      </c>
      <c r="X87">
        <f t="shared" si="46"/>
        <v>0.86603311675362049</v>
      </c>
      <c r="Y87" s="35">
        <v>1</v>
      </c>
      <c r="Z87">
        <f t="shared" si="54"/>
        <v>-0.14383213009588339</v>
      </c>
      <c r="AA87">
        <f t="shared" si="55"/>
        <v>-0.14383213009588339</v>
      </c>
      <c r="AC87">
        <f t="shared" si="56"/>
        <v>0.13396688324637943</v>
      </c>
      <c r="AD87">
        <f t="shared" si="57"/>
        <v>-0.3660331167536206</v>
      </c>
      <c r="AE87">
        <f t="shared" si="47"/>
        <v>-7</v>
      </c>
      <c r="AF87">
        <f t="shared" si="48"/>
        <v>-7.0135880165086331</v>
      </c>
      <c r="AG87">
        <f t="shared" si="49"/>
        <v>-8.7736150424247246</v>
      </c>
    </row>
    <row r="88" spans="1:33">
      <c r="A88" s="7">
        <v>83</v>
      </c>
      <c r="B88" s="7">
        <v>6</v>
      </c>
      <c r="C88" s="8">
        <v>43023</v>
      </c>
      <c r="D88" s="8" t="s">
        <v>29</v>
      </c>
      <c r="E88" s="7">
        <v>22</v>
      </c>
      <c r="F88" s="7">
        <v>52</v>
      </c>
      <c r="G88" s="7" t="s">
        <v>8</v>
      </c>
      <c r="H88" s="7">
        <v>11</v>
      </c>
      <c r="I88" s="7">
        <v>38</v>
      </c>
      <c r="J88" s="7">
        <v>14</v>
      </c>
      <c r="K88" s="7">
        <v>90</v>
      </c>
      <c r="N88" t="str">
        <f t="shared" si="40"/>
        <v>New Orleans Saints</v>
      </c>
      <c r="O88" t="str">
        <f t="shared" si="41"/>
        <v>Detroit Lions</v>
      </c>
      <c r="P88">
        <f t="shared" si="50"/>
        <v>22</v>
      </c>
      <c r="Q88">
        <f t="shared" si="51"/>
        <v>11</v>
      </c>
      <c r="R88">
        <f t="shared" si="42"/>
        <v>6.5928053616168487</v>
      </c>
      <c r="S88">
        <f t="shared" si="43"/>
        <v>1.9134014273177522</v>
      </c>
      <c r="T88">
        <f t="shared" si="52"/>
        <v>1.0000000000000257E-4</v>
      </c>
      <c r="U88">
        <f t="shared" si="44"/>
        <v>0.7750608489918569</v>
      </c>
      <c r="V88">
        <f t="shared" si="45"/>
        <v>0.22493915100814299</v>
      </c>
      <c r="W88" s="32">
        <f t="shared" si="53"/>
        <v>6</v>
      </c>
      <c r="X88">
        <f t="shared" si="46"/>
        <v>0.7750608489918569</v>
      </c>
      <c r="Y88" s="35">
        <v>1</v>
      </c>
      <c r="Z88">
        <f t="shared" si="54"/>
        <v>-0.25481373788271539</v>
      </c>
      <c r="AA88">
        <f t="shared" si="55"/>
        <v>-0.25481373788271539</v>
      </c>
      <c r="AC88">
        <f t="shared" si="56"/>
        <v>0.7750608489918569</v>
      </c>
      <c r="AD88">
        <f t="shared" si="57"/>
        <v>0.2750608489918569</v>
      </c>
      <c r="AE88">
        <f t="shared" si="47"/>
        <v>14</v>
      </c>
      <c r="AF88">
        <f t="shared" si="48"/>
        <v>8.2462351440117452</v>
      </c>
      <c r="AG88">
        <f t="shared" si="49"/>
        <v>6.5930591846460311</v>
      </c>
    </row>
    <row r="89" spans="1:33">
      <c r="A89" s="7">
        <v>84</v>
      </c>
      <c r="B89" s="7">
        <v>6</v>
      </c>
      <c r="C89" s="8">
        <v>43023</v>
      </c>
      <c r="D89" s="8" t="s">
        <v>28</v>
      </c>
      <c r="E89" s="7">
        <v>20</v>
      </c>
      <c r="F89" s="7">
        <v>23</v>
      </c>
      <c r="G89" s="7" t="s">
        <v>22</v>
      </c>
      <c r="H89" s="7">
        <v>12</v>
      </c>
      <c r="I89" s="7">
        <v>10</v>
      </c>
      <c r="J89" s="7">
        <v>13</v>
      </c>
      <c r="K89" s="7">
        <v>33</v>
      </c>
      <c r="N89" t="str">
        <f t="shared" si="40"/>
        <v>Minnesota Vikings</v>
      </c>
      <c r="O89" t="str">
        <f t="shared" si="41"/>
        <v>Green Bay Packers</v>
      </c>
      <c r="P89">
        <f t="shared" si="50"/>
        <v>20</v>
      </c>
      <c r="Q89">
        <f t="shared" si="51"/>
        <v>12</v>
      </c>
      <c r="R89">
        <f t="shared" si="42"/>
        <v>4.5463869725056911</v>
      </c>
      <c r="S89">
        <f t="shared" si="43"/>
        <v>1.5311036175261552</v>
      </c>
      <c r="T89">
        <f t="shared" si="52"/>
        <v>1.0000000000000257E-4</v>
      </c>
      <c r="U89">
        <f t="shared" si="44"/>
        <v>0.74807391270524315</v>
      </c>
      <c r="V89">
        <f t="shared" si="45"/>
        <v>0.25192608729475674</v>
      </c>
      <c r="W89" s="32">
        <f t="shared" si="53"/>
        <v>6</v>
      </c>
      <c r="X89">
        <f t="shared" si="46"/>
        <v>0.74807391270524315</v>
      </c>
      <c r="Y89" s="35">
        <v>1</v>
      </c>
      <c r="Z89">
        <f t="shared" si="54"/>
        <v>-0.29025349211235646</v>
      </c>
      <c r="AA89">
        <f t="shared" si="55"/>
        <v>-0.29025349211235646</v>
      </c>
      <c r="AC89">
        <f t="shared" si="56"/>
        <v>0.74807391270524315</v>
      </c>
      <c r="AD89">
        <f t="shared" si="57"/>
        <v>0.24807391270524315</v>
      </c>
      <c r="AE89">
        <f t="shared" si="47"/>
        <v>13</v>
      </c>
      <c r="AF89">
        <f t="shared" si="48"/>
        <v>7.6038708458248365</v>
      </c>
      <c r="AG89">
        <f t="shared" si="49"/>
        <v>5.9461969765126463</v>
      </c>
    </row>
    <row r="90" spans="1:33">
      <c r="A90" s="7">
        <v>85</v>
      </c>
      <c r="B90" s="7">
        <v>6</v>
      </c>
      <c r="C90" s="8">
        <v>43023</v>
      </c>
      <c r="D90" s="8" t="s">
        <v>5</v>
      </c>
      <c r="E90" s="7">
        <v>32</v>
      </c>
      <c r="F90" s="7">
        <v>26</v>
      </c>
      <c r="G90" s="7" t="s">
        <v>25</v>
      </c>
      <c r="H90" s="7">
        <v>28</v>
      </c>
      <c r="I90" s="7">
        <v>24</v>
      </c>
      <c r="J90" s="7">
        <v>2</v>
      </c>
      <c r="K90" s="7">
        <v>50</v>
      </c>
      <c r="N90" t="str">
        <f t="shared" si="40"/>
        <v>Washington Redskins</v>
      </c>
      <c r="O90" t="str">
        <f t="shared" si="41"/>
        <v>San Francisco 49ers</v>
      </c>
      <c r="P90">
        <f t="shared" si="50"/>
        <v>32</v>
      </c>
      <c r="Q90">
        <f t="shared" si="51"/>
        <v>28</v>
      </c>
      <c r="R90">
        <f t="shared" si="42"/>
        <v>1.621300774493277</v>
      </c>
      <c r="S90">
        <f t="shared" si="43"/>
        <v>1.0000000000065512E-4</v>
      </c>
      <c r="T90">
        <f t="shared" si="52"/>
        <v>1.0000000000000257E-4</v>
      </c>
      <c r="U90">
        <f t="shared" si="44"/>
        <v>0.99993832873744271</v>
      </c>
      <c r="V90">
        <f t="shared" si="45"/>
        <v>6.1671262557309186E-5</v>
      </c>
      <c r="W90" s="32">
        <f t="shared" si="53"/>
        <v>6</v>
      </c>
      <c r="X90">
        <f t="shared" si="46"/>
        <v>0.99993832873744271</v>
      </c>
      <c r="Y90" s="35">
        <v>1</v>
      </c>
      <c r="Z90">
        <f t="shared" si="54"/>
        <v>-6.167316430779662E-5</v>
      </c>
      <c r="AA90">
        <f t="shared" si="55"/>
        <v>-6.167316430779662E-5</v>
      </c>
      <c r="AC90">
        <f t="shared" si="56"/>
        <v>0.99993832873744271</v>
      </c>
      <c r="AD90">
        <f t="shared" si="57"/>
        <v>0.49993832873744271</v>
      </c>
      <c r="AE90">
        <f t="shared" si="47"/>
        <v>2</v>
      </c>
      <c r="AF90">
        <f t="shared" si="48"/>
        <v>13.598945911942337</v>
      </c>
      <c r="AG90">
        <f t="shared" si="49"/>
        <v>11.983250259423739</v>
      </c>
    </row>
    <row r="91" spans="1:33">
      <c r="A91" s="7">
        <v>86</v>
      </c>
      <c r="B91" s="7">
        <v>6</v>
      </c>
      <c r="C91" s="8">
        <v>43023</v>
      </c>
      <c r="D91" s="8" t="s">
        <v>9</v>
      </c>
      <c r="E91" s="7">
        <v>1</v>
      </c>
      <c r="F91" s="7">
        <v>38</v>
      </c>
      <c r="G91" s="7" t="s">
        <v>32</v>
      </c>
      <c r="H91" s="7">
        <v>30</v>
      </c>
      <c r="I91" s="7">
        <v>33</v>
      </c>
      <c r="J91" s="7">
        <v>5</v>
      </c>
      <c r="K91" s="7">
        <v>71</v>
      </c>
      <c r="N91" t="str">
        <f t="shared" si="40"/>
        <v>Arizona Cardinals</v>
      </c>
      <c r="O91" t="str">
        <f t="shared" si="41"/>
        <v>Tampa Bay Buccaneers</v>
      </c>
      <c r="P91">
        <f t="shared" si="50"/>
        <v>1</v>
      </c>
      <c r="Q91">
        <f t="shared" si="51"/>
        <v>30</v>
      </c>
      <c r="R91">
        <f t="shared" si="42"/>
        <v>0.41115227339597876</v>
      </c>
      <c r="S91">
        <f t="shared" si="43"/>
        <v>0.39493202546958261</v>
      </c>
      <c r="T91">
        <f t="shared" si="52"/>
        <v>1.0000000000000257E-4</v>
      </c>
      <c r="U91">
        <f t="shared" si="44"/>
        <v>0.51012190881747599</v>
      </c>
      <c r="V91">
        <f t="shared" si="45"/>
        <v>0.4898780911825239</v>
      </c>
      <c r="W91" s="32">
        <f t="shared" si="53"/>
        <v>6</v>
      </c>
      <c r="X91">
        <f t="shared" si="46"/>
        <v>0.51012190881747599</v>
      </c>
      <c r="Y91" s="35">
        <v>1</v>
      </c>
      <c r="Z91">
        <f t="shared" si="54"/>
        <v>-0.67310554493152097</v>
      </c>
      <c r="AA91">
        <f t="shared" si="55"/>
        <v>-0.67310554493152097</v>
      </c>
      <c r="AC91">
        <f t="shared" si="56"/>
        <v>0.51012190881747599</v>
      </c>
      <c r="AD91">
        <f t="shared" si="57"/>
        <v>1.0121908817475989E-2</v>
      </c>
      <c r="AE91">
        <f t="shared" si="47"/>
        <v>5</v>
      </c>
      <c r="AF91">
        <f t="shared" si="48"/>
        <v>1.9399499636551543</v>
      </c>
      <c r="AG91">
        <f t="shared" si="49"/>
        <v>0.24261665787698258</v>
      </c>
    </row>
    <row r="92" spans="1:33">
      <c r="A92" s="7">
        <v>87</v>
      </c>
      <c r="B92" s="7">
        <v>6</v>
      </c>
      <c r="C92" s="8">
        <v>43023</v>
      </c>
      <c r="D92" s="8" t="s">
        <v>14</v>
      </c>
      <c r="E92" s="7">
        <v>15</v>
      </c>
      <c r="F92" s="7">
        <v>17</v>
      </c>
      <c r="G92" s="7" t="s">
        <v>20</v>
      </c>
      <c r="H92" s="7">
        <v>18</v>
      </c>
      <c r="I92" s="7">
        <v>27</v>
      </c>
      <c r="J92" s="7">
        <v>-10</v>
      </c>
      <c r="K92" s="7">
        <v>44</v>
      </c>
      <c r="N92" t="str">
        <f t="shared" si="40"/>
        <v>Los Angeles Rams</v>
      </c>
      <c r="O92" t="str">
        <f t="shared" si="41"/>
        <v>Jacksonville Jaguars</v>
      </c>
      <c r="P92">
        <f t="shared" si="50"/>
        <v>18</v>
      </c>
      <c r="Q92">
        <f t="shared" si="51"/>
        <v>15</v>
      </c>
      <c r="R92">
        <f t="shared" si="42"/>
        <v>1.0867363786234268</v>
      </c>
      <c r="S92">
        <f t="shared" si="43"/>
        <v>1.6155872911603095</v>
      </c>
      <c r="T92">
        <f t="shared" si="52"/>
        <v>1.0000000000000257E-4</v>
      </c>
      <c r="U92">
        <f t="shared" si="44"/>
        <v>0.40217098109949639</v>
      </c>
      <c r="V92">
        <f t="shared" si="45"/>
        <v>0.59782901890050355</v>
      </c>
      <c r="W92" s="32">
        <f t="shared" si="53"/>
        <v>6</v>
      </c>
      <c r="X92">
        <f t="shared" si="46"/>
        <v>0.59782901890050355</v>
      </c>
      <c r="Y92" s="35">
        <v>1</v>
      </c>
      <c r="Z92">
        <f t="shared" si="54"/>
        <v>-0.51445048748593514</v>
      </c>
      <c r="AA92">
        <f t="shared" si="55"/>
        <v>-0.51445048748593514</v>
      </c>
      <c r="AC92">
        <f t="shared" si="56"/>
        <v>0.40217098109949639</v>
      </c>
      <c r="AD92">
        <f t="shared" si="57"/>
        <v>-9.7829018900503606E-2</v>
      </c>
      <c r="AE92">
        <f t="shared" si="47"/>
        <v>-10</v>
      </c>
      <c r="AF92">
        <f t="shared" si="48"/>
        <v>-0.62958298316482875</v>
      </c>
      <c r="AG92">
        <f t="shared" si="49"/>
        <v>-2.344908459167776</v>
      </c>
    </row>
    <row r="93" spans="1:33">
      <c r="A93" s="7">
        <v>88</v>
      </c>
      <c r="B93" s="7">
        <v>6</v>
      </c>
      <c r="C93" s="8">
        <v>43023</v>
      </c>
      <c r="D93" s="8" t="s">
        <v>6</v>
      </c>
      <c r="E93" s="7">
        <v>25</v>
      </c>
      <c r="F93" s="7">
        <v>16</v>
      </c>
      <c r="G93" s="7" t="s">
        <v>31</v>
      </c>
      <c r="H93" s="7">
        <v>17</v>
      </c>
      <c r="I93" s="7">
        <v>17</v>
      </c>
      <c r="J93" s="7">
        <v>-1</v>
      </c>
      <c r="K93" s="7">
        <v>33</v>
      </c>
      <c r="N93" t="str">
        <f t="shared" si="40"/>
        <v>Los Angeles Chargers</v>
      </c>
      <c r="O93" t="str">
        <f t="shared" si="41"/>
        <v>Oakland Raiders</v>
      </c>
      <c r="P93">
        <f t="shared" si="50"/>
        <v>17</v>
      </c>
      <c r="Q93">
        <f t="shared" si="51"/>
        <v>25</v>
      </c>
      <c r="R93">
        <f t="shared" si="42"/>
        <v>0.79180119542813254</v>
      </c>
      <c r="S93">
        <f t="shared" si="43"/>
        <v>0.62752484573146439</v>
      </c>
      <c r="T93">
        <f t="shared" si="52"/>
        <v>1.0000000000000257E-4</v>
      </c>
      <c r="U93">
        <f t="shared" si="44"/>
        <v>0.55790240031188287</v>
      </c>
      <c r="V93">
        <f t="shared" si="45"/>
        <v>0.44209759968811718</v>
      </c>
      <c r="W93" s="32">
        <f t="shared" si="53"/>
        <v>6</v>
      </c>
      <c r="X93">
        <f t="shared" si="46"/>
        <v>0.44209759968811718</v>
      </c>
      <c r="Y93" s="35">
        <v>1</v>
      </c>
      <c r="Z93">
        <f t="shared" si="54"/>
        <v>-0.8162246075061913</v>
      </c>
      <c r="AA93">
        <f t="shared" si="55"/>
        <v>-0.8162246075061913</v>
      </c>
      <c r="AC93">
        <f t="shared" si="56"/>
        <v>0.55790240031188287</v>
      </c>
      <c r="AD93">
        <f t="shared" si="57"/>
        <v>5.7902400311882873E-2</v>
      </c>
      <c r="AE93">
        <f t="shared" si="47"/>
        <v>-1</v>
      </c>
      <c r="AF93">
        <f t="shared" si="48"/>
        <v>3.0772588289469347</v>
      </c>
      <c r="AG93">
        <f t="shared" si="49"/>
        <v>1.387889092862548</v>
      </c>
    </row>
    <row r="94" spans="1:33">
      <c r="A94" s="7">
        <v>89</v>
      </c>
      <c r="B94" s="7">
        <v>6</v>
      </c>
      <c r="C94" s="8">
        <v>43023</v>
      </c>
      <c r="D94" s="8" t="s">
        <v>2</v>
      </c>
      <c r="E94" s="7">
        <v>16</v>
      </c>
      <c r="F94" s="7">
        <v>13</v>
      </c>
      <c r="G94" s="7" t="s">
        <v>10</v>
      </c>
      <c r="H94" s="7">
        <v>27</v>
      </c>
      <c r="I94" s="7">
        <v>19</v>
      </c>
      <c r="J94" s="7">
        <v>-6</v>
      </c>
      <c r="K94" s="7">
        <v>32</v>
      </c>
      <c r="N94" t="str">
        <f t="shared" si="40"/>
        <v>Pittsburgh Steelers</v>
      </c>
      <c r="O94" t="str">
        <f t="shared" si="41"/>
        <v>Kansas City Chiefs</v>
      </c>
      <c r="P94">
        <f t="shared" si="50"/>
        <v>27</v>
      </c>
      <c r="Q94">
        <f t="shared" si="51"/>
        <v>16</v>
      </c>
      <c r="R94">
        <f t="shared" si="42"/>
        <v>3.496462396207296</v>
      </c>
      <c r="S94">
        <f t="shared" si="43"/>
        <v>3.8357379303114496</v>
      </c>
      <c r="T94">
        <f t="shared" si="52"/>
        <v>1.0000000000000257E-4</v>
      </c>
      <c r="U94">
        <f t="shared" si="44"/>
        <v>0.47687113736480108</v>
      </c>
      <c r="V94">
        <f t="shared" si="45"/>
        <v>0.52312886263519898</v>
      </c>
      <c r="W94" s="32">
        <f t="shared" si="53"/>
        <v>6</v>
      </c>
      <c r="X94">
        <f t="shared" si="46"/>
        <v>0.52312886263519898</v>
      </c>
      <c r="Y94" s="35">
        <v>1</v>
      </c>
      <c r="Z94">
        <f t="shared" si="54"/>
        <v>-0.64792745399466756</v>
      </c>
      <c r="AA94">
        <f t="shared" si="55"/>
        <v>-0.64792745399466756</v>
      </c>
      <c r="AC94">
        <f t="shared" si="56"/>
        <v>0.47687113736480108</v>
      </c>
      <c r="AD94">
        <f t="shared" si="57"/>
        <v>-2.3128862635198921E-2</v>
      </c>
      <c r="AE94">
        <f t="shared" si="47"/>
        <v>-6</v>
      </c>
      <c r="AF94">
        <f t="shared" si="48"/>
        <v>1.1484889307491866</v>
      </c>
      <c r="AG94">
        <f t="shared" si="49"/>
        <v>-0.55438627775023364</v>
      </c>
    </row>
    <row r="95" spans="1:33">
      <c r="A95" s="7">
        <v>90</v>
      </c>
      <c r="B95" s="7">
        <v>6</v>
      </c>
      <c r="C95" s="8">
        <v>43023</v>
      </c>
      <c r="D95" s="8" t="s">
        <v>30</v>
      </c>
      <c r="E95" s="7">
        <v>10</v>
      </c>
      <c r="F95" s="7">
        <v>10</v>
      </c>
      <c r="G95" s="7" t="s">
        <v>27</v>
      </c>
      <c r="H95" s="7">
        <v>23</v>
      </c>
      <c r="I95" s="7">
        <v>23</v>
      </c>
      <c r="J95" s="7">
        <v>-13</v>
      </c>
      <c r="K95" s="7">
        <v>33</v>
      </c>
      <c r="N95" t="str">
        <f t="shared" si="40"/>
        <v>New York Giants</v>
      </c>
      <c r="O95" t="str">
        <f t="shared" si="41"/>
        <v>Denver Broncos</v>
      </c>
      <c r="P95">
        <f t="shared" si="50"/>
        <v>23</v>
      </c>
      <c r="Q95">
        <f t="shared" si="51"/>
        <v>10</v>
      </c>
      <c r="R95">
        <f t="shared" si="42"/>
        <v>0.58570076963311002</v>
      </c>
      <c r="S95">
        <f t="shared" si="43"/>
        <v>0.13203368816693828</v>
      </c>
      <c r="T95">
        <f t="shared" si="52"/>
        <v>1.0000000000000257E-4</v>
      </c>
      <c r="U95">
        <f t="shared" si="44"/>
        <v>0.81606666170417241</v>
      </c>
      <c r="V95">
        <f t="shared" si="45"/>
        <v>0.18393333829582761</v>
      </c>
      <c r="W95" s="32">
        <f t="shared" si="53"/>
        <v>6</v>
      </c>
      <c r="X95">
        <f t="shared" si="46"/>
        <v>0.18393333829582761</v>
      </c>
      <c r="Y95" s="35">
        <v>1</v>
      </c>
      <c r="Z95">
        <f t="shared" si="54"/>
        <v>-1.6931818788872084</v>
      </c>
      <c r="AA95">
        <f t="shared" si="55"/>
        <v>-1.6931818788872084</v>
      </c>
      <c r="AC95">
        <f t="shared" si="56"/>
        <v>0.81606666170417241</v>
      </c>
      <c r="AD95">
        <f t="shared" si="57"/>
        <v>0.31606666170417241</v>
      </c>
      <c r="AE95">
        <f t="shared" si="47"/>
        <v>-13</v>
      </c>
      <c r="AF95">
        <f t="shared" si="48"/>
        <v>9.2222877727644246</v>
      </c>
      <c r="AG95">
        <f t="shared" si="49"/>
        <v>7.5759462480638078</v>
      </c>
    </row>
    <row r="96" spans="1:33">
      <c r="A96" s="7">
        <v>91</v>
      </c>
      <c r="B96" s="7">
        <v>6</v>
      </c>
      <c r="C96" s="8">
        <v>43024</v>
      </c>
      <c r="D96" s="8" t="s">
        <v>7</v>
      </c>
      <c r="E96" s="7">
        <v>31</v>
      </c>
      <c r="F96" s="7">
        <v>36</v>
      </c>
      <c r="G96" s="7" t="s">
        <v>21</v>
      </c>
      <c r="H96" s="7">
        <v>14</v>
      </c>
      <c r="I96" s="7">
        <v>22</v>
      </c>
      <c r="J96" s="7">
        <v>14</v>
      </c>
      <c r="K96" s="7">
        <v>58</v>
      </c>
      <c r="N96" t="str">
        <f t="shared" si="40"/>
        <v>Tennessee Titans</v>
      </c>
      <c r="O96" t="str">
        <f t="shared" si="41"/>
        <v>Indianapolis Colts</v>
      </c>
      <c r="P96">
        <f t="shared" si="50"/>
        <v>31</v>
      </c>
      <c r="Q96">
        <f t="shared" si="51"/>
        <v>14</v>
      </c>
      <c r="R96">
        <f t="shared" si="42"/>
        <v>0.73931436071085999</v>
      </c>
      <c r="S96">
        <f t="shared" si="43"/>
        <v>8.1823385557166062E-2</v>
      </c>
      <c r="T96">
        <f t="shared" si="52"/>
        <v>1.0000000000000257E-4</v>
      </c>
      <c r="U96">
        <f t="shared" si="44"/>
        <v>0.90036577601431689</v>
      </c>
      <c r="V96">
        <f t="shared" si="45"/>
        <v>9.9634223985683057E-2</v>
      </c>
      <c r="W96" s="32">
        <f t="shared" si="53"/>
        <v>6</v>
      </c>
      <c r="X96">
        <f t="shared" si="46"/>
        <v>0.90036577601431689</v>
      </c>
      <c r="Y96" s="35">
        <v>1</v>
      </c>
      <c r="Z96">
        <f t="shared" si="54"/>
        <v>-0.10495418042948246</v>
      </c>
      <c r="AA96">
        <f t="shared" si="55"/>
        <v>-0.10495418042948246</v>
      </c>
      <c r="AC96">
        <f t="shared" si="56"/>
        <v>0.90036577601431689</v>
      </c>
      <c r="AD96">
        <f t="shared" si="57"/>
        <v>0.40036577601431689</v>
      </c>
      <c r="AE96">
        <f t="shared" si="47"/>
        <v>14</v>
      </c>
      <c r="AF96">
        <f t="shared" si="48"/>
        <v>11.228841641143855</v>
      </c>
      <c r="AG96">
        <f t="shared" si="49"/>
        <v>9.5965502413150521</v>
      </c>
    </row>
    <row r="97" spans="1:33">
      <c r="A97" s="7">
        <v>92</v>
      </c>
      <c r="B97" s="7">
        <v>7</v>
      </c>
      <c r="C97" s="8">
        <v>43027</v>
      </c>
      <c r="D97" s="8" t="s">
        <v>6</v>
      </c>
      <c r="E97" s="7">
        <v>25</v>
      </c>
      <c r="F97" s="7">
        <v>31</v>
      </c>
      <c r="G97" s="7" t="s">
        <v>2</v>
      </c>
      <c r="H97" s="7">
        <v>16</v>
      </c>
      <c r="I97" s="7">
        <v>30</v>
      </c>
      <c r="J97" s="7">
        <v>1</v>
      </c>
      <c r="K97" s="7">
        <v>61</v>
      </c>
      <c r="N97" t="str">
        <f t="shared" si="40"/>
        <v>Oakland Raiders</v>
      </c>
      <c r="O97" t="str">
        <f t="shared" si="41"/>
        <v>Kansas City Chiefs</v>
      </c>
      <c r="P97">
        <f t="shared" si="50"/>
        <v>25</v>
      </c>
      <c r="Q97">
        <f t="shared" si="51"/>
        <v>16</v>
      </c>
      <c r="R97">
        <f t="shared" si="42"/>
        <v>0.79180119542813254</v>
      </c>
      <c r="S97">
        <f t="shared" si="43"/>
        <v>3.496462396207296</v>
      </c>
      <c r="T97">
        <f t="shared" si="52"/>
        <v>1.0000000000000257E-4</v>
      </c>
      <c r="U97">
        <f t="shared" si="44"/>
        <v>0.18466279234642272</v>
      </c>
      <c r="V97">
        <f t="shared" si="45"/>
        <v>0.81533720765357742</v>
      </c>
      <c r="W97" s="32">
        <f t="shared" si="53"/>
        <v>7</v>
      </c>
      <c r="X97">
        <f t="shared" si="46"/>
        <v>0.18466279234642272</v>
      </c>
      <c r="Y97" s="35">
        <v>1</v>
      </c>
      <c r="Z97">
        <f t="shared" si="54"/>
        <v>-1.6892238611965709</v>
      </c>
      <c r="AA97">
        <f t="shared" si="55"/>
        <v>-1.6892238611965709</v>
      </c>
      <c r="AC97">
        <f t="shared" si="56"/>
        <v>0.18466279234642272</v>
      </c>
      <c r="AD97">
        <f t="shared" si="57"/>
        <v>-0.31533720765357731</v>
      </c>
      <c r="AE97">
        <f t="shared" si="47"/>
        <v>1</v>
      </c>
      <c r="AF97">
        <f t="shared" si="48"/>
        <v>-5.8068840867205775</v>
      </c>
      <c r="AG97">
        <f t="shared" si="49"/>
        <v>-7.5584616305848744</v>
      </c>
    </row>
    <row r="98" spans="1:33">
      <c r="A98" s="7">
        <v>93</v>
      </c>
      <c r="B98" s="7">
        <v>7</v>
      </c>
      <c r="C98" s="8">
        <v>43030</v>
      </c>
      <c r="D98" s="8" t="s">
        <v>33</v>
      </c>
      <c r="E98" s="7">
        <v>19</v>
      </c>
      <c r="F98" s="7">
        <v>31</v>
      </c>
      <c r="G98" s="7" t="s">
        <v>19</v>
      </c>
      <c r="H98" s="7">
        <v>24</v>
      </c>
      <c r="I98" s="7">
        <v>28</v>
      </c>
      <c r="J98" s="7">
        <v>3</v>
      </c>
      <c r="K98" s="7">
        <v>59</v>
      </c>
      <c r="N98" t="str">
        <f t="shared" si="40"/>
        <v>Miami Dolphins</v>
      </c>
      <c r="O98" t="str">
        <f t="shared" si="41"/>
        <v>New York Jets</v>
      </c>
      <c r="P98">
        <f t="shared" si="50"/>
        <v>19</v>
      </c>
      <c r="Q98">
        <f t="shared" si="51"/>
        <v>24</v>
      </c>
      <c r="R98">
        <f t="shared" si="42"/>
        <v>1.023534223372832</v>
      </c>
      <c r="S98">
        <f t="shared" si="43"/>
        <v>0.8182802197983583</v>
      </c>
      <c r="T98">
        <f t="shared" si="52"/>
        <v>1.0000000000000257E-4</v>
      </c>
      <c r="U98">
        <f t="shared" si="44"/>
        <v>0.55574471831083516</v>
      </c>
      <c r="V98">
        <f t="shared" si="45"/>
        <v>0.44425528168916484</v>
      </c>
      <c r="W98" s="32">
        <f t="shared" si="53"/>
        <v>7</v>
      </c>
      <c r="X98">
        <f t="shared" si="46"/>
        <v>0.55574471831083516</v>
      </c>
      <c r="Y98" s="35">
        <v>1</v>
      </c>
      <c r="Z98">
        <f t="shared" si="54"/>
        <v>-0.58744622989718842</v>
      </c>
      <c r="AA98">
        <f t="shared" si="55"/>
        <v>-0.58744622989718842</v>
      </c>
      <c r="AC98">
        <f t="shared" si="56"/>
        <v>0.55574471831083516</v>
      </c>
      <c r="AD98">
        <f t="shared" si="57"/>
        <v>5.5744718310835162E-2</v>
      </c>
      <c r="AE98">
        <f t="shared" si="47"/>
        <v>3</v>
      </c>
      <c r="AF98">
        <f t="shared" si="48"/>
        <v>3.0258999837044307</v>
      </c>
      <c r="AG98">
        <f t="shared" si="49"/>
        <v>1.336170626978753</v>
      </c>
    </row>
    <row r="99" spans="1:33">
      <c r="A99" s="7">
        <v>94</v>
      </c>
      <c r="B99" s="7">
        <v>7</v>
      </c>
      <c r="C99" s="8">
        <v>43030</v>
      </c>
      <c r="D99" s="8" t="s">
        <v>18</v>
      </c>
      <c r="E99" s="7">
        <v>4</v>
      </c>
      <c r="F99" s="7">
        <v>30</v>
      </c>
      <c r="G99" s="7" t="s">
        <v>32</v>
      </c>
      <c r="H99" s="7">
        <v>30</v>
      </c>
      <c r="I99" s="7">
        <v>27</v>
      </c>
      <c r="J99" s="7">
        <v>3</v>
      </c>
      <c r="K99" s="7">
        <v>57</v>
      </c>
      <c r="N99" t="str">
        <f t="shared" si="40"/>
        <v>Buffalo Bills</v>
      </c>
      <c r="O99" t="str">
        <f t="shared" si="41"/>
        <v>Tampa Bay Buccaneers</v>
      </c>
      <c r="P99">
        <f t="shared" si="50"/>
        <v>4</v>
      </c>
      <c r="Q99">
        <f t="shared" si="51"/>
        <v>30</v>
      </c>
      <c r="R99">
        <f t="shared" si="42"/>
        <v>1.4556935710602426</v>
      </c>
      <c r="S99">
        <f t="shared" si="43"/>
        <v>0.39493202546958261</v>
      </c>
      <c r="T99">
        <f t="shared" si="52"/>
        <v>1.0000000000000257E-4</v>
      </c>
      <c r="U99">
        <f t="shared" si="44"/>
        <v>0.78660692529995058</v>
      </c>
      <c r="V99">
        <f t="shared" si="45"/>
        <v>0.21339307470004951</v>
      </c>
      <c r="W99" s="32">
        <f t="shared" si="53"/>
        <v>7</v>
      </c>
      <c r="X99">
        <f t="shared" si="46"/>
        <v>0.78660692529995058</v>
      </c>
      <c r="Y99" s="35">
        <v>1</v>
      </c>
      <c r="Z99">
        <f t="shared" si="54"/>
        <v>-0.24002661492967928</v>
      </c>
      <c r="AA99">
        <f t="shared" si="55"/>
        <v>-0.24002661492967928</v>
      </c>
      <c r="AC99">
        <f t="shared" si="56"/>
        <v>0.78660692529995058</v>
      </c>
      <c r="AD99">
        <f t="shared" si="57"/>
        <v>0.28660692529995058</v>
      </c>
      <c r="AE99">
        <f t="shared" si="47"/>
        <v>3</v>
      </c>
      <c r="AF99">
        <f t="shared" si="48"/>
        <v>8.5210639399036303</v>
      </c>
      <c r="AG99">
        <f t="shared" si="49"/>
        <v>6.869812363910575</v>
      </c>
    </row>
    <row r="100" spans="1:33">
      <c r="A100" s="7">
        <v>95</v>
      </c>
      <c r="B100" s="7">
        <v>7</v>
      </c>
      <c r="C100" s="8">
        <v>43030</v>
      </c>
      <c r="D100" s="8" t="s">
        <v>22</v>
      </c>
      <c r="E100" s="7">
        <v>12</v>
      </c>
      <c r="F100" s="7">
        <v>17</v>
      </c>
      <c r="G100" s="7" t="s">
        <v>29</v>
      </c>
      <c r="H100" s="7">
        <v>22</v>
      </c>
      <c r="I100" s="7">
        <v>26</v>
      </c>
      <c r="J100" s="7">
        <v>-9</v>
      </c>
      <c r="K100" s="7">
        <v>43</v>
      </c>
      <c r="N100" t="str">
        <f t="shared" si="40"/>
        <v>New Orleans Saints</v>
      </c>
      <c r="O100" t="str">
        <f t="shared" si="41"/>
        <v>Green Bay Packers</v>
      </c>
      <c r="P100">
        <f t="shared" si="50"/>
        <v>22</v>
      </c>
      <c r="Q100">
        <f t="shared" si="51"/>
        <v>12</v>
      </c>
      <c r="R100">
        <f t="shared" si="42"/>
        <v>1.5311036175261552</v>
      </c>
      <c r="S100">
        <f t="shared" si="43"/>
        <v>6.5928053616168487</v>
      </c>
      <c r="T100">
        <f t="shared" si="52"/>
        <v>1.0000000000000257E-4</v>
      </c>
      <c r="U100">
        <f t="shared" si="44"/>
        <v>0.18847881894976451</v>
      </c>
      <c r="V100">
        <f t="shared" si="45"/>
        <v>0.81152118105023563</v>
      </c>
      <c r="W100" s="32">
        <f t="shared" si="53"/>
        <v>7</v>
      </c>
      <c r="X100">
        <f t="shared" si="46"/>
        <v>0.81152118105023563</v>
      </c>
      <c r="Y100" s="35">
        <v>1</v>
      </c>
      <c r="Z100">
        <f t="shared" si="54"/>
        <v>-0.20884479125877151</v>
      </c>
      <c r="AA100">
        <f t="shared" si="55"/>
        <v>-0.20884479125877151</v>
      </c>
      <c r="AC100">
        <f t="shared" si="56"/>
        <v>0.18847881894976451</v>
      </c>
      <c r="AD100">
        <f t="shared" si="57"/>
        <v>-0.31152118105023552</v>
      </c>
      <c r="AE100">
        <f t="shared" si="47"/>
        <v>-9</v>
      </c>
      <c r="AF100">
        <f t="shared" si="48"/>
        <v>-5.7160520180157608</v>
      </c>
      <c r="AG100">
        <f t="shared" si="49"/>
        <v>-7.4669935451113174</v>
      </c>
    </row>
    <row r="101" spans="1:33">
      <c r="A101" s="7">
        <v>96</v>
      </c>
      <c r="B101" s="7">
        <v>7</v>
      </c>
      <c r="C101" s="8">
        <v>43030</v>
      </c>
      <c r="D101" s="8" t="s">
        <v>21</v>
      </c>
      <c r="E101" s="7">
        <v>14</v>
      </c>
      <c r="F101" s="7">
        <v>0</v>
      </c>
      <c r="G101" s="7" t="s">
        <v>14</v>
      </c>
      <c r="H101" s="7">
        <v>15</v>
      </c>
      <c r="I101" s="7">
        <v>27</v>
      </c>
      <c r="J101" s="7">
        <v>-27</v>
      </c>
      <c r="K101" s="7">
        <v>27</v>
      </c>
      <c r="N101" t="str">
        <f t="shared" si="40"/>
        <v>Jacksonville Jaguars</v>
      </c>
      <c r="O101" t="str">
        <f t="shared" si="41"/>
        <v>Indianapolis Colts</v>
      </c>
      <c r="P101">
        <f t="shared" si="50"/>
        <v>15</v>
      </c>
      <c r="Q101">
        <f t="shared" si="51"/>
        <v>14</v>
      </c>
      <c r="R101">
        <f t="shared" si="42"/>
        <v>8.1823385557166062E-2</v>
      </c>
      <c r="S101">
        <f t="shared" si="43"/>
        <v>1.0867363786234268</v>
      </c>
      <c r="T101">
        <f t="shared" si="52"/>
        <v>1.0000000000000257E-4</v>
      </c>
      <c r="U101">
        <f t="shared" si="44"/>
        <v>7.0100287584219823E-2</v>
      </c>
      <c r="V101">
        <f t="shared" si="45"/>
        <v>0.92989971241578029</v>
      </c>
      <c r="W101" s="32">
        <f t="shared" si="53"/>
        <v>7</v>
      </c>
      <c r="X101">
        <f t="shared" si="46"/>
        <v>0.92989971241578029</v>
      </c>
      <c r="Y101" s="35">
        <v>1</v>
      </c>
      <c r="Z101">
        <f t="shared" si="54"/>
        <v>-7.2678534761631192E-2</v>
      </c>
      <c r="AA101">
        <f t="shared" si="55"/>
        <v>-7.2678534761631192E-2</v>
      </c>
      <c r="AC101">
        <f t="shared" si="56"/>
        <v>7.0100287584219823E-2</v>
      </c>
      <c r="AD101">
        <f t="shared" si="57"/>
        <v>-0.42989971241578018</v>
      </c>
      <c r="AE101">
        <f t="shared" si="47"/>
        <v>-27</v>
      </c>
      <c r="AF101">
        <f t="shared" si="48"/>
        <v>-8.5337909941419294</v>
      </c>
      <c r="AG101">
        <f t="shared" si="49"/>
        <v>-10.304462659109502</v>
      </c>
    </row>
    <row r="102" spans="1:33">
      <c r="A102" s="7">
        <v>97</v>
      </c>
      <c r="B102" s="7">
        <v>7</v>
      </c>
      <c r="C102" s="8">
        <v>43030</v>
      </c>
      <c r="D102" s="8" t="s">
        <v>28</v>
      </c>
      <c r="E102" s="7">
        <v>20</v>
      </c>
      <c r="F102" s="7">
        <v>24</v>
      </c>
      <c r="G102" s="7" t="s">
        <v>12</v>
      </c>
      <c r="H102" s="7">
        <v>3</v>
      </c>
      <c r="I102" s="7">
        <v>16</v>
      </c>
      <c r="J102" s="7">
        <v>8</v>
      </c>
      <c r="K102" s="7">
        <v>40</v>
      </c>
      <c r="N102" t="str">
        <f t="shared" ref="N102:N137" si="58">IF(J102&gt;0,D102,G102)</f>
        <v>Minnesota Vikings</v>
      </c>
      <c r="O102" t="str">
        <f t="shared" ref="O102:O137" si="59">IF(J102&gt;0,G102,D102)</f>
        <v>Baltimore Ravens</v>
      </c>
      <c r="P102">
        <f t="shared" si="50"/>
        <v>20</v>
      </c>
      <c r="Q102">
        <f t="shared" si="51"/>
        <v>3</v>
      </c>
      <c r="R102">
        <f t="shared" ref="R102:R137" si="60">VLOOKUP(E102,$AN$6:$AP$37,3,FALSE)</f>
        <v>4.5463869725056911</v>
      </c>
      <c r="S102">
        <f t="shared" ref="S102:S137" si="61">VLOOKUP(H102,$AN$6:$AP$37,3,FALSE)</f>
        <v>0.6293832390840266</v>
      </c>
      <c r="T102">
        <f t="shared" si="52"/>
        <v>1.0000000000000257E-4</v>
      </c>
      <c r="U102">
        <f t="shared" ref="U102:U133" si="62">(R102+T102)/(R102+S102+T102)</f>
        <v>0.87840049820516686</v>
      </c>
      <c r="V102">
        <f t="shared" ref="V102:V137" si="63">S102/(R102+S102+T102)</f>
        <v>0.121599501794833</v>
      </c>
      <c r="W102" s="32">
        <f t="shared" si="53"/>
        <v>7</v>
      </c>
      <c r="X102">
        <f t="shared" ref="X102:X137" si="64">IF(E102=P102,U102,V102)</f>
        <v>0.87840049820516686</v>
      </c>
      <c r="Y102" s="35">
        <v>1</v>
      </c>
      <c r="Z102">
        <f t="shared" si="54"/>
        <v>-0.12965264105357216</v>
      </c>
      <c r="AA102">
        <f t="shared" si="55"/>
        <v>-0.12965264105357216</v>
      </c>
      <c r="AC102">
        <f t="shared" si="56"/>
        <v>0.87840049820516686</v>
      </c>
      <c r="AD102">
        <f t="shared" si="57"/>
        <v>0.37840049820516686</v>
      </c>
      <c r="AE102">
        <f t="shared" ref="AE102:AE137" si="65">J102</f>
        <v>8</v>
      </c>
      <c r="AF102">
        <f t="shared" ref="AF102:AF137" si="66">$AK$9+$AJ$9*AC102</f>
        <v>10.706006810450088</v>
      </c>
      <c r="AG102">
        <f t="shared" ref="AG102:AG137" si="67">$AJ$18*AD102</f>
        <v>9.0700544599862987</v>
      </c>
    </row>
    <row r="103" spans="1:33">
      <c r="A103" s="7">
        <v>98</v>
      </c>
      <c r="B103" s="7">
        <v>7</v>
      </c>
      <c r="C103" s="8">
        <v>43030</v>
      </c>
      <c r="D103" s="8" t="s">
        <v>20</v>
      </c>
      <c r="E103" s="7">
        <v>18</v>
      </c>
      <c r="F103" s="7">
        <v>33</v>
      </c>
      <c r="G103" s="7" t="s">
        <v>9</v>
      </c>
      <c r="H103" s="7">
        <v>1</v>
      </c>
      <c r="I103" s="7">
        <v>0</v>
      </c>
      <c r="J103" s="7">
        <v>33</v>
      </c>
      <c r="K103" s="7">
        <v>33</v>
      </c>
      <c r="N103" t="str">
        <f t="shared" si="58"/>
        <v>Los Angeles Rams</v>
      </c>
      <c r="O103" t="str">
        <f t="shared" si="59"/>
        <v>Arizona Cardinals</v>
      </c>
      <c r="P103">
        <f t="shared" si="50"/>
        <v>18</v>
      </c>
      <c r="Q103">
        <f t="shared" si="51"/>
        <v>1</v>
      </c>
      <c r="R103">
        <f t="shared" si="60"/>
        <v>1.6155872911603095</v>
      </c>
      <c r="S103">
        <f t="shared" si="61"/>
        <v>0.41115227339597876</v>
      </c>
      <c r="T103">
        <f t="shared" ref="T103:T151" si="68">$AP$38</f>
        <v>1.0000000000000257E-4</v>
      </c>
      <c r="U103">
        <f t="shared" si="62"/>
        <v>0.79714611822964498</v>
      </c>
      <c r="V103">
        <f t="shared" si="63"/>
        <v>0.20285388177035479</v>
      </c>
      <c r="W103" s="32">
        <f t="shared" si="53"/>
        <v>7</v>
      </c>
      <c r="X103">
        <f t="shared" si="64"/>
        <v>0.79714611822964498</v>
      </c>
      <c r="Y103" s="35">
        <v>1</v>
      </c>
      <c r="Z103">
        <f t="shared" si="54"/>
        <v>-0.22671728170137304</v>
      </c>
      <c r="AA103">
        <f t="shared" si="55"/>
        <v>-0.22671728170137304</v>
      </c>
      <c r="AC103">
        <f t="shared" si="56"/>
        <v>0.79714611822964498</v>
      </c>
      <c r="AD103">
        <f t="shared" si="57"/>
        <v>0.29714611822964498</v>
      </c>
      <c r="AE103">
        <f t="shared" si="65"/>
        <v>33</v>
      </c>
      <c r="AF103">
        <f t="shared" si="66"/>
        <v>8.7719261051319855</v>
      </c>
      <c r="AG103">
        <f t="shared" si="67"/>
        <v>7.1224310953605574</v>
      </c>
    </row>
    <row r="104" spans="1:33">
      <c r="A104" s="7">
        <v>99</v>
      </c>
      <c r="B104" s="7">
        <v>7</v>
      </c>
      <c r="C104" s="8">
        <v>43030</v>
      </c>
      <c r="D104" s="8" t="s">
        <v>17</v>
      </c>
      <c r="E104" s="7">
        <v>6</v>
      </c>
      <c r="F104" s="7">
        <v>17</v>
      </c>
      <c r="G104" s="7" t="s">
        <v>24</v>
      </c>
      <c r="H104" s="7">
        <v>5</v>
      </c>
      <c r="I104" s="7">
        <v>3</v>
      </c>
      <c r="J104" s="7">
        <v>14</v>
      </c>
      <c r="K104" s="7">
        <v>20</v>
      </c>
      <c r="N104" t="str">
        <f t="shared" si="58"/>
        <v>Chicago Bears</v>
      </c>
      <c r="O104" t="str">
        <f t="shared" si="59"/>
        <v>Carolina Panthers</v>
      </c>
      <c r="P104">
        <f t="shared" si="50"/>
        <v>6</v>
      </c>
      <c r="Q104">
        <f t="shared" si="51"/>
        <v>5</v>
      </c>
      <c r="R104">
        <f t="shared" si="60"/>
        <v>1.1425548179969183</v>
      </c>
      <c r="S104">
        <f t="shared" si="61"/>
        <v>4.2973777045939574</v>
      </c>
      <c r="T104">
        <f t="shared" si="68"/>
        <v>1.0000000000000257E-4</v>
      </c>
      <c r="U104">
        <f t="shared" si="62"/>
        <v>0.21004558580335769</v>
      </c>
      <c r="V104">
        <f t="shared" si="63"/>
        <v>0.78995441419664225</v>
      </c>
      <c r="W104" s="32">
        <f t="shared" si="53"/>
        <v>7</v>
      </c>
      <c r="X104">
        <f t="shared" si="64"/>
        <v>0.21004558580335769</v>
      </c>
      <c r="Y104" s="35">
        <v>1</v>
      </c>
      <c r="Z104">
        <f t="shared" si="54"/>
        <v>-1.5604306965680079</v>
      </c>
      <c r="AA104">
        <f t="shared" si="55"/>
        <v>-1.5604306965680079</v>
      </c>
      <c r="AC104">
        <f t="shared" si="56"/>
        <v>0.21004558580335769</v>
      </c>
      <c r="AD104">
        <f t="shared" si="57"/>
        <v>-0.28995441419664231</v>
      </c>
      <c r="AE104">
        <f t="shared" si="65"/>
        <v>14</v>
      </c>
      <c r="AF104">
        <f t="shared" si="66"/>
        <v>-5.2027028587434314</v>
      </c>
      <c r="AG104">
        <f t="shared" si="67"/>
        <v>-6.9500498549847309</v>
      </c>
    </row>
    <row r="105" spans="1:33">
      <c r="A105" s="7">
        <v>100</v>
      </c>
      <c r="B105" s="7">
        <v>7</v>
      </c>
      <c r="C105" s="8">
        <v>43030</v>
      </c>
      <c r="D105" s="8" t="s">
        <v>11</v>
      </c>
      <c r="E105" s="7">
        <v>8</v>
      </c>
      <c r="F105" s="7">
        <v>9</v>
      </c>
      <c r="G105" s="7" t="s">
        <v>7</v>
      </c>
      <c r="H105" s="7">
        <v>31</v>
      </c>
      <c r="I105" s="7">
        <v>12</v>
      </c>
      <c r="J105" s="7">
        <v>-3</v>
      </c>
      <c r="K105" s="7">
        <v>21</v>
      </c>
      <c r="N105" t="str">
        <f t="shared" si="58"/>
        <v>Tennessee Titans</v>
      </c>
      <c r="O105" t="str">
        <f t="shared" si="59"/>
        <v>Cleveland Browns</v>
      </c>
      <c r="P105">
        <f t="shared" si="50"/>
        <v>31</v>
      </c>
      <c r="Q105">
        <f t="shared" si="51"/>
        <v>8</v>
      </c>
      <c r="R105">
        <f t="shared" si="60"/>
        <v>1E-4</v>
      </c>
      <c r="S105">
        <f t="shared" si="61"/>
        <v>0.73931436071085999</v>
      </c>
      <c r="T105">
        <f t="shared" si="68"/>
        <v>1.0000000000000257E-4</v>
      </c>
      <c r="U105">
        <f t="shared" si="62"/>
        <v>2.7044775683294657E-4</v>
      </c>
      <c r="V105">
        <f t="shared" si="63"/>
        <v>0.99972955224316706</v>
      </c>
      <c r="W105" s="32">
        <f t="shared" si="53"/>
        <v>7</v>
      </c>
      <c r="X105">
        <f t="shared" si="64"/>
        <v>0.99972955224316706</v>
      </c>
      <c r="Y105" s="35">
        <v>1</v>
      </c>
      <c r="Z105">
        <f t="shared" si="54"/>
        <v>-2.7048433442255799E-4</v>
      </c>
      <c r="AA105">
        <f t="shared" si="55"/>
        <v>-2.7048433442255799E-4</v>
      </c>
      <c r="AC105">
        <f t="shared" si="56"/>
        <v>2.7044775683294657E-4</v>
      </c>
      <c r="AD105">
        <f t="shared" si="57"/>
        <v>-0.49972955224316706</v>
      </c>
      <c r="AE105">
        <f t="shared" si="65"/>
        <v>-3</v>
      </c>
      <c r="AF105">
        <f t="shared" si="66"/>
        <v>-10.19593580290533</v>
      </c>
      <c r="AG105">
        <f t="shared" si="67"/>
        <v>-11.978246000227394</v>
      </c>
    </row>
    <row r="106" spans="1:33">
      <c r="A106" s="7">
        <v>101</v>
      </c>
      <c r="B106" s="7">
        <v>7</v>
      </c>
      <c r="C106" s="8">
        <v>43030</v>
      </c>
      <c r="D106" s="8" t="s">
        <v>25</v>
      </c>
      <c r="E106" s="7">
        <v>28</v>
      </c>
      <c r="F106" s="7">
        <v>10</v>
      </c>
      <c r="G106" s="7" t="s">
        <v>26</v>
      </c>
      <c r="H106" s="7">
        <v>9</v>
      </c>
      <c r="I106" s="7">
        <v>40</v>
      </c>
      <c r="J106" s="7">
        <v>-30</v>
      </c>
      <c r="K106" s="7">
        <v>50</v>
      </c>
      <c r="N106" t="str">
        <f t="shared" si="58"/>
        <v>Dallas Cowboys</v>
      </c>
      <c r="O106" t="str">
        <f t="shared" si="59"/>
        <v>San Francisco 49ers</v>
      </c>
      <c r="P106">
        <f t="shared" si="50"/>
        <v>9</v>
      </c>
      <c r="Q106">
        <f t="shared" si="51"/>
        <v>28</v>
      </c>
      <c r="R106">
        <f t="shared" si="60"/>
        <v>1.0000000000065512E-4</v>
      </c>
      <c r="S106">
        <f t="shared" si="61"/>
        <v>1.3204556351345182</v>
      </c>
      <c r="T106">
        <f t="shared" si="68"/>
        <v>1.0000000000000257E-4</v>
      </c>
      <c r="U106">
        <f t="shared" si="62"/>
        <v>1.5143993231837925E-4</v>
      </c>
      <c r="V106">
        <f t="shared" si="63"/>
        <v>0.99984856006768164</v>
      </c>
      <c r="W106" s="32">
        <f t="shared" si="53"/>
        <v>7</v>
      </c>
      <c r="X106">
        <f t="shared" si="64"/>
        <v>0.99984856006768164</v>
      </c>
      <c r="Y106" s="35">
        <v>1</v>
      </c>
      <c r="Z106">
        <f t="shared" si="54"/>
        <v>-1.5145140050275689E-4</v>
      </c>
      <c r="AA106">
        <f t="shared" si="55"/>
        <v>-1.5145140050275689E-4</v>
      </c>
      <c r="AC106">
        <f t="shared" si="56"/>
        <v>1.5143993231837925E-4</v>
      </c>
      <c r="AD106">
        <f t="shared" si="57"/>
        <v>-0.49984856006768164</v>
      </c>
      <c r="AE106">
        <f t="shared" si="65"/>
        <v>-30</v>
      </c>
      <c r="AF106">
        <f t="shared" si="66"/>
        <v>-10.198768520812289</v>
      </c>
      <c r="AG106">
        <f t="shared" si="67"/>
        <v>-11.981098553156452</v>
      </c>
    </row>
    <row r="107" spans="1:33">
      <c r="A107" s="7">
        <v>102</v>
      </c>
      <c r="B107" s="7">
        <v>7</v>
      </c>
      <c r="C107" s="8">
        <v>43030</v>
      </c>
      <c r="D107" s="8" t="s">
        <v>10</v>
      </c>
      <c r="E107" s="7">
        <v>27</v>
      </c>
      <c r="F107" s="7">
        <v>29</v>
      </c>
      <c r="G107" s="7" t="s">
        <v>13</v>
      </c>
      <c r="H107" s="7">
        <v>7</v>
      </c>
      <c r="I107" s="7">
        <v>14</v>
      </c>
      <c r="J107" s="7">
        <v>15</v>
      </c>
      <c r="K107" s="7">
        <v>43</v>
      </c>
      <c r="N107" t="str">
        <f t="shared" si="58"/>
        <v>Pittsburgh Steelers</v>
      </c>
      <c r="O107" t="str">
        <f t="shared" si="59"/>
        <v>Cincinnati Bengals</v>
      </c>
      <c r="P107">
        <f t="shared" si="50"/>
        <v>27</v>
      </c>
      <c r="Q107">
        <f t="shared" si="51"/>
        <v>7</v>
      </c>
      <c r="R107">
        <f t="shared" si="60"/>
        <v>3.8357379303114496</v>
      </c>
      <c r="S107">
        <f t="shared" si="61"/>
        <v>0.23013454145680756</v>
      </c>
      <c r="T107">
        <f t="shared" si="68"/>
        <v>1.0000000000000257E-4</v>
      </c>
      <c r="U107">
        <f t="shared" si="62"/>
        <v>0.94339987713770146</v>
      </c>
      <c r="V107">
        <f t="shared" si="63"/>
        <v>5.6600122862298673E-2</v>
      </c>
      <c r="W107" s="32">
        <f t="shared" si="53"/>
        <v>7</v>
      </c>
      <c r="X107">
        <f t="shared" si="64"/>
        <v>0.94339987713770146</v>
      </c>
      <c r="Y107" s="35">
        <v>1</v>
      </c>
      <c r="Z107">
        <f t="shared" si="54"/>
        <v>-5.8265038365499754E-2</v>
      </c>
      <c r="AA107">
        <f t="shared" si="55"/>
        <v>-5.8265038365499754E-2</v>
      </c>
      <c r="AC107">
        <f t="shared" si="56"/>
        <v>0.94339987713770146</v>
      </c>
      <c r="AD107">
        <f t="shared" si="57"/>
        <v>0.44339987713770146</v>
      </c>
      <c r="AE107">
        <f t="shared" si="65"/>
        <v>15</v>
      </c>
      <c r="AF107">
        <f t="shared" si="66"/>
        <v>12.253173187068146</v>
      </c>
      <c r="AG107">
        <f t="shared" si="67"/>
        <v>10.628054276529152</v>
      </c>
    </row>
    <row r="108" spans="1:33">
      <c r="A108" s="7">
        <v>103</v>
      </c>
      <c r="B108" s="7">
        <v>7</v>
      </c>
      <c r="C108" s="8">
        <v>43030</v>
      </c>
      <c r="D108" s="8" t="s">
        <v>31</v>
      </c>
      <c r="E108" s="7">
        <v>17</v>
      </c>
      <c r="F108" s="7">
        <v>21</v>
      </c>
      <c r="G108" s="7" t="s">
        <v>30</v>
      </c>
      <c r="H108" s="7">
        <v>10</v>
      </c>
      <c r="I108" s="7">
        <v>0</v>
      </c>
      <c r="J108" s="7">
        <v>21</v>
      </c>
      <c r="K108" s="7">
        <v>21</v>
      </c>
      <c r="N108" t="str">
        <f t="shared" si="58"/>
        <v>Los Angeles Chargers</v>
      </c>
      <c r="O108" t="str">
        <f t="shared" si="59"/>
        <v>Denver Broncos</v>
      </c>
      <c r="P108">
        <f t="shared" si="50"/>
        <v>17</v>
      </c>
      <c r="Q108">
        <f t="shared" si="51"/>
        <v>10</v>
      </c>
      <c r="R108">
        <f t="shared" si="60"/>
        <v>0.62752484573146439</v>
      </c>
      <c r="S108">
        <f t="shared" si="61"/>
        <v>0.58570076963311002</v>
      </c>
      <c r="T108">
        <f t="shared" si="68"/>
        <v>1.0000000000000257E-4</v>
      </c>
      <c r="U108">
        <f t="shared" si="62"/>
        <v>0.51727651488086202</v>
      </c>
      <c r="V108">
        <f t="shared" si="63"/>
        <v>0.48272348511913793</v>
      </c>
      <c r="W108" s="32">
        <f t="shared" si="53"/>
        <v>7</v>
      </c>
      <c r="X108">
        <f t="shared" si="64"/>
        <v>0.51727651488086202</v>
      </c>
      <c r="Y108" s="35">
        <v>1</v>
      </c>
      <c r="Z108">
        <f t="shared" si="54"/>
        <v>-0.65917770242165175</v>
      </c>
      <c r="AA108">
        <f t="shared" si="55"/>
        <v>-0.65917770242165175</v>
      </c>
      <c r="AC108">
        <f t="shared" si="56"/>
        <v>0.51727651488086202</v>
      </c>
      <c r="AD108">
        <f t="shared" si="57"/>
        <v>1.7276514880862015E-2</v>
      </c>
      <c r="AE108">
        <f t="shared" si="65"/>
        <v>21</v>
      </c>
      <c r="AF108">
        <f t="shared" si="66"/>
        <v>2.1102495283741938</v>
      </c>
      <c r="AG108">
        <f t="shared" si="67"/>
        <v>0.41410868006632695</v>
      </c>
    </row>
    <row r="109" spans="1:33">
      <c r="A109" s="7">
        <v>104</v>
      </c>
      <c r="B109" s="7">
        <v>7</v>
      </c>
      <c r="C109" s="8">
        <v>43030</v>
      </c>
      <c r="D109" s="8" t="s">
        <v>27</v>
      </c>
      <c r="E109" s="7">
        <v>23</v>
      </c>
      <c r="F109" s="7">
        <v>7</v>
      </c>
      <c r="G109" s="7" t="s">
        <v>23</v>
      </c>
      <c r="H109" s="7">
        <v>29</v>
      </c>
      <c r="I109" s="7">
        <v>24</v>
      </c>
      <c r="J109" s="7">
        <v>-17</v>
      </c>
      <c r="K109" s="7">
        <v>31</v>
      </c>
      <c r="N109" t="str">
        <f t="shared" si="58"/>
        <v>Seattle Seahawks</v>
      </c>
      <c r="O109" t="str">
        <f t="shared" si="59"/>
        <v>New York Giants</v>
      </c>
      <c r="P109">
        <f t="shared" si="50"/>
        <v>29</v>
      </c>
      <c r="Q109">
        <f t="shared" si="51"/>
        <v>23</v>
      </c>
      <c r="R109">
        <f t="shared" si="60"/>
        <v>0.13203368816693828</v>
      </c>
      <c r="S109">
        <f t="shared" si="61"/>
        <v>0.76160796793190089</v>
      </c>
      <c r="T109">
        <f t="shared" si="68"/>
        <v>1.0000000000000257E-4</v>
      </c>
      <c r="U109">
        <f t="shared" si="62"/>
        <v>0.14784326909825221</v>
      </c>
      <c r="V109">
        <f t="shared" si="63"/>
        <v>0.85215673090174782</v>
      </c>
      <c r="W109" s="32">
        <f t="shared" si="53"/>
        <v>7</v>
      </c>
      <c r="X109">
        <f t="shared" si="64"/>
        <v>0.85215673090174782</v>
      </c>
      <c r="Y109" s="35">
        <v>1</v>
      </c>
      <c r="Z109">
        <f t="shared" si="54"/>
        <v>-0.1599848126132852</v>
      </c>
      <c r="AA109">
        <f t="shared" si="55"/>
        <v>-0.1599848126132852</v>
      </c>
      <c r="AC109">
        <f t="shared" si="56"/>
        <v>0.14784326909825221</v>
      </c>
      <c r="AD109">
        <f t="shared" si="57"/>
        <v>-0.35215673090174782</v>
      </c>
      <c r="AE109">
        <f t="shared" si="65"/>
        <v>-17</v>
      </c>
      <c r="AF109">
        <f t="shared" si="66"/>
        <v>-6.6832913587316458</v>
      </c>
      <c r="AG109">
        <f t="shared" si="67"/>
        <v>-8.4410056088186689</v>
      </c>
    </row>
    <row r="110" spans="1:33">
      <c r="A110" s="7">
        <v>105</v>
      </c>
      <c r="B110" s="7">
        <v>7</v>
      </c>
      <c r="C110" s="8">
        <v>43030</v>
      </c>
      <c r="D110" s="8" t="s">
        <v>3</v>
      </c>
      <c r="E110" s="7">
        <v>21</v>
      </c>
      <c r="F110" s="7">
        <v>23</v>
      </c>
      <c r="G110" s="7" t="s">
        <v>16</v>
      </c>
      <c r="H110" s="7">
        <v>2</v>
      </c>
      <c r="I110" s="7">
        <v>7</v>
      </c>
      <c r="J110" s="7">
        <v>16</v>
      </c>
      <c r="K110" s="7">
        <v>30</v>
      </c>
      <c r="N110" t="str">
        <f t="shared" si="58"/>
        <v>New England Patriots</v>
      </c>
      <c r="O110" t="str">
        <f t="shared" si="59"/>
        <v>Atlanta Falcons</v>
      </c>
      <c r="P110">
        <f t="shared" si="50"/>
        <v>21</v>
      </c>
      <c r="Q110">
        <f t="shared" si="51"/>
        <v>2</v>
      </c>
      <c r="R110">
        <f t="shared" si="60"/>
        <v>5.2904445879958892</v>
      </c>
      <c r="S110">
        <f t="shared" si="61"/>
        <v>1.7383655557437503</v>
      </c>
      <c r="T110">
        <f t="shared" si="68"/>
        <v>1.0000000000000257E-4</v>
      </c>
      <c r="U110">
        <f t="shared" si="62"/>
        <v>0.75268348574749655</v>
      </c>
      <c r="V110">
        <f t="shared" si="63"/>
        <v>0.24731651425250339</v>
      </c>
      <c r="W110" s="32">
        <f t="shared" si="53"/>
        <v>7</v>
      </c>
      <c r="X110">
        <f t="shared" si="64"/>
        <v>0.75268348574749655</v>
      </c>
      <c r="Y110" s="35">
        <v>1</v>
      </c>
      <c r="Z110">
        <f t="shared" si="54"/>
        <v>-0.28411047720160509</v>
      </c>
      <c r="AA110">
        <f t="shared" si="55"/>
        <v>-0.28411047720160509</v>
      </c>
      <c r="AC110">
        <f t="shared" si="56"/>
        <v>0.75268348574749655</v>
      </c>
      <c r="AD110">
        <f t="shared" si="57"/>
        <v>0.25268348574749655</v>
      </c>
      <c r="AE110">
        <f t="shared" si="65"/>
        <v>16</v>
      </c>
      <c r="AF110">
        <f t="shared" si="66"/>
        <v>7.7135915314477224</v>
      </c>
      <c r="AG110">
        <f t="shared" si="67"/>
        <v>6.0566859392091343</v>
      </c>
    </row>
    <row r="111" spans="1:33">
      <c r="A111" s="7">
        <v>106</v>
      </c>
      <c r="B111" s="7">
        <v>7</v>
      </c>
      <c r="C111" s="8">
        <v>43031</v>
      </c>
      <c r="D111" s="8" t="s">
        <v>4</v>
      </c>
      <c r="E111" s="7">
        <v>26</v>
      </c>
      <c r="F111" s="7">
        <v>34</v>
      </c>
      <c r="G111" s="7" t="s">
        <v>5</v>
      </c>
      <c r="H111" s="7">
        <v>32</v>
      </c>
      <c r="I111" s="7">
        <v>24</v>
      </c>
      <c r="J111" s="7">
        <v>10</v>
      </c>
      <c r="K111" s="7">
        <v>58</v>
      </c>
      <c r="N111" t="str">
        <f t="shared" si="58"/>
        <v>Philadelphia Eagles</v>
      </c>
      <c r="O111" t="str">
        <f t="shared" si="59"/>
        <v>Washington Redskins</v>
      </c>
      <c r="P111">
        <f t="shared" si="50"/>
        <v>26</v>
      </c>
      <c r="Q111">
        <f t="shared" si="51"/>
        <v>32</v>
      </c>
      <c r="R111">
        <f t="shared" si="60"/>
        <v>10</v>
      </c>
      <c r="S111">
        <f t="shared" si="61"/>
        <v>1.621300774493277</v>
      </c>
      <c r="T111">
        <f t="shared" si="68"/>
        <v>1.0000000000000257E-4</v>
      </c>
      <c r="U111">
        <f t="shared" si="62"/>
        <v>0.86049007293064728</v>
      </c>
      <c r="V111">
        <f t="shared" si="63"/>
        <v>0.13950992706935281</v>
      </c>
      <c r="W111" s="32">
        <f t="shared" si="53"/>
        <v>7</v>
      </c>
      <c r="X111">
        <f t="shared" si="64"/>
        <v>0.86049007293064728</v>
      </c>
      <c r="Y111" s="35">
        <v>1</v>
      </c>
      <c r="Z111">
        <f t="shared" si="54"/>
        <v>-0.15025319979377882</v>
      </c>
      <c r="AA111">
        <f t="shared" si="55"/>
        <v>-0.15025319979377882</v>
      </c>
      <c r="AC111">
        <f t="shared" si="56"/>
        <v>0.86049007293064728</v>
      </c>
      <c r="AD111">
        <f t="shared" si="57"/>
        <v>0.36049007293064728</v>
      </c>
      <c r="AE111">
        <f t="shared" si="65"/>
        <v>10</v>
      </c>
      <c r="AF111">
        <f t="shared" si="66"/>
        <v>10.279688771251148</v>
      </c>
      <c r="AG111">
        <f t="shared" si="67"/>
        <v>8.6407512920149685</v>
      </c>
    </row>
    <row r="112" spans="1:33">
      <c r="A112" s="7">
        <v>107</v>
      </c>
      <c r="B112" s="7">
        <v>8</v>
      </c>
      <c r="C112" s="8">
        <v>43034</v>
      </c>
      <c r="D112" s="8" t="s">
        <v>12</v>
      </c>
      <c r="E112" s="7">
        <v>3</v>
      </c>
      <c r="F112" s="7">
        <v>40</v>
      </c>
      <c r="G112" s="7" t="s">
        <v>33</v>
      </c>
      <c r="H112" s="7">
        <v>19</v>
      </c>
      <c r="I112" s="7">
        <v>0</v>
      </c>
      <c r="J112" s="7">
        <v>40</v>
      </c>
      <c r="K112" s="7">
        <v>40</v>
      </c>
      <c r="N112" t="str">
        <f t="shared" si="58"/>
        <v>Baltimore Ravens</v>
      </c>
      <c r="O112" t="str">
        <f t="shared" si="59"/>
        <v>Miami Dolphins</v>
      </c>
      <c r="P112">
        <f t="shared" si="50"/>
        <v>3</v>
      </c>
      <c r="Q112">
        <f t="shared" si="51"/>
        <v>19</v>
      </c>
      <c r="R112">
        <f t="shared" si="60"/>
        <v>0.6293832390840266</v>
      </c>
      <c r="S112">
        <f t="shared" si="61"/>
        <v>1.023534223372832</v>
      </c>
      <c r="T112">
        <f t="shared" si="68"/>
        <v>1.0000000000000257E-4</v>
      </c>
      <c r="U112">
        <f t="shared" si="62"/>
        <v>0.38080858392653261</v>
      </c>
      <c r="V112">
        <f t="shared" si="63"/>
        <v>0.61919141607346739</v>
      </c>
      <c r="W112" s="32">
        <f t="shared" si="53"/>
        <v>8</v>
      </c>
      <c r="X112">
        <f t="shared" si="64"/>
        <v>0.38080858392653261</v>
      </c>
      <c r="Y112" s="35">
        <v>1</v>
      </c>
      <c r="Z112">
        <f t="shared" si="54"/>
        <v>-0.96545843449511226</v>
      </c>
      <c r="AA112">
        <f t="shared" si="55"/>
        <v>-0.96545843449511226</v>
      </c>
      <c r="AC112">
        <f t="shared" si="56"/>
        <v>0.38080858392653261</v>
      </c>
      <c r="AD112">
        <f t="shared" si="57"/>
        <v>-0.11919141607346739</v>
      </c>
      <c r="AE112">
        <f t="shared" si="65"/>
        <v>40</v>
      </c>
      <c r="AF112">
        <f t="shared" si="66"/>
        <v>-1.1380675744449302</v>
      </c>
      <c r="AG112">
        <f t="shared" si="67"/>
        <v>-2.8569535190280941</v>
      </c>
    </row>
    <row r="113" spans="1:33">
      <c r="A113" s="7">
        <v>108</v>
      </c>
      <c r="B113" s="7">
        <v>8</v>
      </c>
      <c r="C113" s="8">
        <v>43037</v>
      </c>
      <c r="D113" s="8" t="s">
        <v>11</v>
      </c>
      <c r="E113" s="7">
        <v>8</v>
      </c>
      <c r="F113" s="7">
        <v>16</v>
      </c>
      <c r="G113" s="7" t="s">
        <v>28</v>
      </c>
      <c r="H113" s="7">
        <v>20</v>
      </c>
      <c r="I113" s="7">
        <v>33</v>
      </c>
      <c r="J113" s="7">
        <v>-17</v>
      </c>
      <c r="K113" s="7">
        <v>49</v>
      </c>
      <c r="N113" t="str">
        <f t="shared" si="58"/>
        <v>Minnesota Vikings</v>
      </c>
      <c r="O113" t="str">
        <f t="shared" si="59"/>
        <v>Cleveland Browns</v>
      </c>
      <c r="P113">
        <f t="shared" si="50"/>
        <v>20</v>
      </c>
      <c r="Q113">
        <f t="shared" si="51"/>
        <v>8</v>
      </c>
      <c r="R113">
        <f t="shared" si="60"/>
        <v>1E-4</v>
      </c>
      <c r="S113">
        <f t="shared" si="61"/>
        <v>4.5463869725056911</v>
      </c>
      <c r="T113">
        <f t="shared" si="68"/>
        <v>1.0000000000000257E-4</v>
      </c>
      <c r="U113">
        <f t="shared" si="62"/>
        <v>4.3989040836445203E-5</v>
      </c>
      <c r="V113">
        <f t="shared" si="63"/>
        <v>0.99995601095916364</v>
      </c>
      <c r="W113" s="32">
        <f t="shared" si="53"/>
        <v>8</v>
      </c>
      <c r="X113">
        <f t="shared" si="64"/>
        <v>0.99995601095916364</v>
      </c>
      <c r="Y113" s="35">
        <v>1</v>
      </c>
      <c r="Z113">
        <f t="shared" si="54"/>
        <v>-4.3990008382587597E-5</v>
      </c>
      <c r="AA113">
        <f t="shared" si="55"/>
        <v>-4.3990008382587597E-5</v>
      </c>
      <c r="AC113">
        <f t="shared" si="56"/>
        <v>4.3989040836445203E-5</v>
      </c>
      <c r="AD113">
        <f t="shared" si="57"/>
        <v>-0.49995601095916353</v>
      </c>
      <c r="AE113">
        <f t="shared" si="65"/>
        <v>-17</v>
      </c>
      <c r="AF113">
        <f t="shared" si="66"/>
        <v>-10.201326151503054</v>
      </c>
      <c r="AG113">
        <f t="shared" si="67"/>
        <v>-11.98367409267645</v>
      </c>
    </row>
    <row r="114" spans="1:33">
      <c r="A114" s="7">
        <v>109</v>
      </c>
      <c r="B114" s="7">
        <v>8</v>
      </c>
      <c r="C114" s="8">
        <v>43037</v>
      </c>
      <c r="D114" s="8" t="s">
        <v>18</v>
      </c>
      <c r="E114" s="7">
        <v>4</v>
      </c>
      <c r="F114" s="7">
        <v>34</v>
      </c>
      <c r="G114" s="7" t="s">
        <v>6</v>
      </c>
      <c r="H114" s="7">
        <v>25</v>
      </c>
      <c r="I114" s="7">
        <v>14</v>
      </c>
      <c r="J114" s="7">
        <v>20</v>
      </c>
      <c r="K114" s="7">
        <v>48</v>
      </c>
      <c r="N114" t="str">
        <f t="shared" si="58"/>
        <v>Buffalo Bills</v>
      </c>
      <c r="O114" t="str">
        <f t="shared" si="59"/>
        <v>Oakland Raiders</v>
      </c>
      <c r="P114">
        <f t="shared" si="50"/>
        <v>4</v>
      </c>
      <c r="Q114">
        <f t="shared" si="51"/>
        <v>25</v>
      </c>
      <c r="R114">
        <f t="shared" si="60"/>
        <v>1.4556935710602426</v>
      </c>
      <c r="S114">
        <f t="shared" si="61"/>
        <v>0.79180119542813254</v>
      </c>
      <c r="T114">
        <f t="shared" si="68"/>
        <v>1.0000000000000257E-4</v>
      </c>
      <c r="U114">
        <f t="shared" si="62"/>
        <v>0.64771176404488751</v>
      </c>
      <c r="V114">
        <f t="shared" si="63"/>
        <v>0.35228823595511244</v>
      </c>
      <c r="W114" s="32">
        <f t="shared" si="53"/>
        <v>8</v>
      </c>
      <c r="X114">
        <f t="shared" si="64"/>
        <v>0.64771176404488751</v>
      </c>
      <c r="Y114" s="35">
        <v>1</v>
      </c>
      <c r="Z114">
        <f t="shared" si="54"/>
        <v>-0.43430949015924558</v>
      </c>
      <c r="AA114">
        <f t="shared" si="55"/>
        <v>-0.43430949015924558</v>
      </c>
      <c r="AC114">
        <f t="shared" si="56"/>
        <v>0.64771176404488751</v>
      </c>
      <c r="AD114">
        <f t="shared" si="57"/>
        <v>0.14771176404488751</v>
      </c>
      <c r="AE114">
        <f t="shared" si="65"/>
        <v>20</v>
      </c>
      <c r="AF114">
        <f t="shared" si="66"/>
        <v>5.2149719910586487</v>
      </c>
      <c r="AG114">
        <f t="shared" si="67"/>
        <v>3.5405707725611077</v>
      </c>
    </row>
    <row r="115" spans="1:33">
      <c r="A115" s="7">
        <v>110</v>
      </c>
      <c r="B115" s="7">
        <v>8</v>
      </c>
      <c r="C115" s="8">
        <v>43037</v>
      </c>
      <c r="D115" s="8" t="s">
        <v>13</v>
      </c>
      <c r="E115" s="7">
        <v>7</v>
      </c>
      <c r="F115" s="7">
        <v>24</v>
      </c>
      <c r="G115" s="7" t="s">
        <v>21</v>
      </c>
      <c r="H115" s="7">
        <v>14</v>
      </c>
      <c r="I115" s="7">
        <v>23</v>
      </c>
      <c r="J115" s="7">
        <v>1</v>
      </c>
      <c r="K115" s="7">
        <v>47</v>
      </c>
      <c r="N115" t="str">
        <f t="shared" si="58"/>
        <v>Cincinnati Bengals</v>
      </c>
      <c r="O115" t="str">
        <f t="shared" si="59"/>
        <v>Indianapolis Colts</v>
      </c>
      <c r="P115">
        <f t="shared" si="50"/>
        <v>7</v>
      </c>
      <c r="Q115">
        <f t="shared" si="51"/>
        <v>14</v>
      </c>
      <c r="R115">
        <f t="shared" si="60"/>
        <v>0.23013454145680756</v>
      </c>
      <c r="S115">
        <f t="shared" si="61"/>
        <v>8.1823385557166062E-2</v>
      </c>
      <c r="T115">
        <f t="shared" si="68"/>
        <v>1.0000000000000257E-4</v>
      </c>
      <c r="U115">
        <f t="shared" si="62"/>
        <v>0.7377942411522137</v>
      </c>
      <c r="V115">
        <f t="shared" si="63"/>
        <v>0.2622057588477863</v>
      </c>
      <c r="W115" s="32">
        <f t="shared" si="53"/>
        <v>8</v>
      </c>
      <c r="X115">
        <f t="shared" si="64"/>
        <v>0.7377942411522137</v>
      </c>
      <c r="Y115" s="35">
        <v>1</v>
      </c>
      <c r="Z115">
        <f t="shared" si="54"/>
        <v>-0.30409029928210118</v>
      </c>
      <c r="AA115">
        <f t="shared" si="55"/>
        <v>-0.30409029928210118</v>
      </c>
      <c r="AC115">
        <f t="shared" si="56"/>
        <v>0.7377942411522137</v>
      </c>
      <c r="AD115">
        <f t="shared" si="57"/>
        <v>0.2377942411522137</v>
      </c>
      <c r="AE115">
        <f t="shared" si="65"/>
        <v>1</v>
      </c>
      <c r="AF115">
        <f t="shared" si="66"/>
        <v>7.3591860126661679</v>
      </c>
      <c r="AG115">
        <f t="shared" si="67"/>
        <v>5.6997988315339994</v>
      </c>
    </row>
    <row r="116" spans="1:33">
      <c r="A116" s="7">
        <v>111</v>
      </c>
      <c r="B116" s="7">
        <v>8</v>
      </c>
      <c r="C116" s="8">
        <v>43037</v>
      </c>
      <c r="D116" s="8" t="s">
        <v>19</v>
      </c>
      <c r="E116" s="7">
        <v>24</v>
      </c>
      <c r="F116" s="7">
        <v>20</v>
      </c>
      <c r="G116" s="7" t="s">
        <v>16</v>
      </c>
      <c r="H116" s="7">
        <v>2</v>
      </c>
      <c r="I116" s="7">
        <v>25</v>
      </c>
      <c r="J116" s="7">
        <v>-5</v>
      </c>
      <c r="K116" s="7">
        <v>45</v>
      </c>
      <c r="N116" t="str">
        <f t="shared" si="58"/>
        <v>Atlanta Falcons</v>
      </c>
      <c r="O116" t="str">
        <f t="shared" si="59"/>
        <v>New York Jets</v>
      </c>
      <c r="P116">
        <f t="shared" si="50"/>
        <v>2</v>
      </c>
      <c r="Q116">
        <f t="shared" si="51"/>
        <v>24</v>
      </c>
      <c r="R116">
        <f t="shared" si="60"/>
        <v>0.8182802197983583</v>
      </c>
      <c r="S116">
        <f t="shared" si="61"/>
        <v>1.7383655557437503</v>
      </c>
      <c r="T116">
        <f t="shared" si="68"/>
        <v>1.0000000000000257E-4</v>
      </c>
      <c r="U116">
        <f t="shared" si="62"/>
        <v>0.32008666157855942</v>
      </c>
      <c r="V116">
        <f t="shared" si="63"/>
        <v>0.67991333842144064</v>
      </c>
      <c r="W116" s="32">
        <f t="shared" si="53"/>
        <v>8</v>
      </c>
      <c r="X116">
        <f t="shared" si="64"/>
        <v>0.67991333842144064</v>
      </c>
      <c r="Y116" s="35">
        <v>1</v>
      </c>
      <c r="Z116">
        <f t="shared" si="54"/>
        <v>-0.38578993243147869</v>
      </c>
      <c r="AA116">
        <f t="shared" si="55"/>
        <v>-0.38578993243147869</v>
      </c>
      <c r="AC116">
        <f t="shared" si="56"/>
        <v>0.32008666157855942</v>
      </c>
      <c r="AD116">
        <f t="shared" si="57"/>
        <v>-0.17991333842144058</v>
      </c>
      <c r="AE116">
        <f t="shared" si="65"/>
        <v>-5</v>
      </c>
      <c r="AF116">
        <f t="shared" si="66"/>
        <v>-2.5834185627660329</v>
      </c>
      <c r="AG116">
        <f t="shared" si="67"/>
        <v>-4.3124250240168678</v>
      </c>
    </row>
    <row r="117" spans="1:33">
      <c r="A117" s="7">
        <v>112</v>
      </c>
      <c r="B117" s="7">
        <v>8</v>
      </c>
      <c r="C117" s="8">
        <v>43037</v>
      </c>
      <c r="D117" s="8" t="s">
        <v>4</v>
      </c>
      <c r="E117" s="7">
        <v>26</v>
      </c>
      <c r="F117" s="7">
        <v>33</v>
      </c>
      <c r="G117" s="7" t="s">
        <v>25</v>
      </c>
      <c r="H117" s="7">
        <v>28</v>
      </c>
      <c r="I117" s="7">
        <v>10</v>
      </c>
      <c r="J117" s="7">
        <v>23</v>
      </c>
      <c r="K117" s="7">
        <v>43</v>
      </c>
      <c r="N117" t="str">
        <f t="shared" si="58"/>
        <v>Philadelphia Eagles</v>
      </c>
      <c r="O117" t="str">
        <f t="shared" si="59"/>
        <v>San Francisco 49ers</v>
      </c>
      <c r="P117">
        <f t="shared" si="50"/>
        <v>26</v>
      </c>
      <c r="Q117">
        <f t="shared" si="51"/>
        <v>28</v>
      </c>
      <c r="R117">
        <f t="shared" si="60"/>
        <v>10</v>
      </c>
      <c r="S117">
        <f t="shared" si="61"/>
        <v>1.0000000000065512E-4</v>
      </c>
      <c r="T117">
        <f t="shared" si="68"/>
        <v>1.0000000000000257E-4</v>
      </c>
      <c r="U117">
        <f t="shared" si="62"/>
        <v>0.99999000019999607</v>
      </c>
      <c r="V117">
        <f t="shared" si="63"/>
        <v>9.9998000040654316E-6</v>
      </c>
      <c r="W117" s="32">
        <f t="shared" si="53"/>
        <v>8</v>
      </c>
      <c r="X117">
        <f t="shared" si="64"/>
        <v>0.99999000019999607</v>
      </c>
      <c r="Y117" s="35">
        <v>1</v>
      </c>
      <c r="Z117">
        <f t="shared" si="54"/>
        <v>-9.9998500022681192E-6</v>
      </c>
      <c r="AA117">
        <f t="shared" si="55"/>
        <v>-9.9998500022681192E-6</v>
      </c>
      <c r="AC117">
        <f t="shared" si="56"/>
        <v>0.99999000019999607</v>
      </c>
      <c r="AD117">
        <f t="shared" si="57"/>
        <v>0.49999000019999607</v>
      </c>
      <c r="AE117">
        <f t="shared" si="65"/>
        <v>23</v>
      </c>
      <c r="AF117">
        <f t="shared" si="66"/>
        <v>13.600175836763253</v>
      </c>
      <c r="AG117">
        <f t="shared" si="67"/>
        <v>11.984488796322104</v>
      </c>
    </row>
    <row r="118" spans="1:33">
      <c r="A118" s="7">
        <v>113</v>
      </c>
      <c r="B118" s="7">
        <v>8</v>
      </c>
      <c r="C118" s="8">
        <v>43037</v>
      </c>
      <c r="D118" s="8" t="s">
        <v>29</v>
      </c>
      <c r="E118" s="7">
        <v>22</v>
      </c>
      <c r="F118" s="7">
        <v>20</v>
      </c>
      <c r="G118" s="7" t="s">
        <v>17</v>
      </c>
      <c r="H118" s="7">
        <v>6</v>
      </c>
      <c r="I118" s="7">
        <v>12</v>
      </c>
      <c r="J118" s="7">
        <v>8</v>
      </c>
      <c r="K118" s="7">
        <v>32</v>
      </c>
      <c r="N118" t="str">
        <f t="shared" si="58"/>
        <v>New Orleans Saints</v>
      </c>
      <c r="O118" t="str">
        <f t="shared" si="59"/>
        <v>Chicago Bears</v>
      </c>
      <c r="P118">
        <f t="shared" si="50"/>
        <v>22</v>
      </c>
      <c r="Q118">
        <f t="shared" si="51"/>
        <v>6</v>
      </c>
      <c r="R118">
        <f t="shared" si="60"/>
        <v>6.5928053616168487</v>
      </c>
      <c r="S118">
        <f t="shared" si="61"/>
        <v>1.1425548179969183</v>
      </c>
      <c r="T118">
        <f t="shared" si="68"/>
        <v>1.0000000000000257E-4</v>
      </c>
      <c r="U118">
        <f t="shared" si="62"/>
        <v>0.85229646440323781</v>
      </c>
      <c r="V118">
        <f t="shared" si="63"/>
        <v>0.14770353559676216</v>
      </c>
      <c r="W118" s="32">
        <f t="shared" si="53"/>
        <v>8</v>
      </c>
      <c r="X118">
        <f t="shared" si="64"/>
        <v>0.85229646440323781</v>
      </c>
      <c r="Y118" s="35">
        <v>1</v>
      </c>
      <c r="Z118">
        <f t="shared" si="54"/>
        <v>-0.15982084976327801</v>
      </c>
      <c r="AA118">
        <f t="shared" si="55"/>
        <v>-0.15982084976327801</v>
      </c>
      <c r="AC118">
        <f t="shared" si="56"/>
        <v>0.85229646440323781</v>
      </c>
      <c r="AD118">
        <f t="shared" si="57"/>
        <v>0.35229646440323781</v>
      </c>
      <c r="AE118">
        <f t="shared" si="65"/>
        <v>8</v>
      </c>
      <c r="AF118">
        <f t="shared" si="66"/>
        <v>10.084658052112484</v>
      </c>
      <c r="AG118">
        <f t="shared" si="67"/>
        <v>8.4443549449702076</v>
      </c>
    </row>
    <row r="119" spans="1:33">
      <c r="A119" s="7">
        <v>114</v>
      </c>
      <c r="B119" s="7">
        <v>8</v>
      </c>
      <c r="C119" s="8">
        <v>43037</v>
      </c>
      <c r="D119" s="8" t="s">
        <v>32</v>
      </c>
      <c r="E119" s="7">
        <v>30</v>
      </c>
      <c r="F119" s="7">
        <v>3</v>
      </c>
      <c r="G119" s="7" t="s">
        <v>24</v>
      </c>
      <c r="H119" s="7">
        <v>5</v>
      </c>
      <c r="I119" s="7">
        <v>17</v>
      </c>
      <c r="J119" s="7">
        <v>-14</v>
      </c>
      <c r="K119" s="7">
        <v>20</v>
      </c>
      <c r="N119" t="str">
        <f t="shared" si="58"/>
        <v>Carolina Panthers</v>
      </c>
      <c r="O119" t="str">
        <f t="shared" si="59"/>
        <v>Tampa Bay Buccaneers</v>
      </c>
      <c r="P119">
        <f t="shared" si="50"/>
        <v>5</v>
      </c>
      <c r="Q119">
        <f t="shared" si="51"/>
        <v>30</v>
      </c>
      <c r="R119">
        <f t="shared" si="60"/>
        <v>0.39493202546958261</v>
      </c>
      <c r="S119">
        <f t="shared" si="61"/>
        <v>4.2973777045939574</v>
      </c>
      <c r="T119">
        <f t="shared" si="68"/>
        <v>1.0000000000000257E-4</v>
      </c>
      <c r="U119">
        <f t="shared" si="62"/>
        <v>8.4185322295850212E-2</v>
      </c>
      <c r="V119">
        <f t="shared" si="63"/>
        <v>0.91581467770414982</v>
      </c>
      <c r="W119" s="32">
        <f t="shared" si="53"/>
        <v>8</v>
      </c>
      <c r="X119">
        <f t="shared" si="64"/>
        <v>0.91581467770414982</v>
      </c>
      <c r="Y119" s="35">
        <v>1</v>
      </c>
      <c r="Z119">
        <f t="shared" si="54"/>
        <v>-8.7941251693702066E-2</v>
      </c>
      <c r="AA119">
        <f t="shared" si="55"/>
        <v>-8.7941251693702066E-2</v>
      </c>
      <c r="AC119">
        <f t="shared" si="56"/>
        <v>8.4185322295850212E-2</v>
      </c>
      <c r="AD119">
        <f t="shared" si="57"/>
        <v>-0.41581467770414982</v>
      </c>
      <c r="AE119">
        <f t="shared" si="65"/>
        <v>-14</v>
      </c>
      <c r="AF119">
        <f t="shared" si="66"/>
        <v>-8.1985279119830761</v>
      </c>
      <c r="AG119">
        <f t="shared" si="67"/>
        <v>-9.9668520256371895</v>
      </c>
    </row>
    <row r="120" spans="1:33">
      <c r="A120" s="7">
        <v>115</v>
      </c>
      <c r="B120" s="7">
        <v>8</v>
      </c>
      <c r="C120" s="8">
        <v>43037</v>
      </c>
      <c r="D120" s="8" t="s">
        <v>3</v>
      </c>
      <c r="E120" s="7">
        <v>21</v>
      </c>
      <c r="F120" s="7">
        <v>21</v>
      </c>
      <c r="G120" s="7" t="s">
        <v>31</v>
      </c>
      <c r="H120" s="7">
        <v>17</v>
      </c>
      <c r="I120" s="7">
        <v>13</v>
      </c>
      <c r="J120" s="7">
        <v>8</v>
      </c>
      <c r="K120" s="7">
        <v>34</v>
      </c>
      <c r="N120" t="str">
        <f t="shared" si="58"/>
        <v>New England Patriots</v>
      </c>
      <c r="O120" t="str">
        <f t="shared" si="59"/>
        <v>Los Angeles Chargers</v>
      </c>
      <c r="P120">
        <f t="shared" si="50"/>
        <v>21</v>
      </c>
      <c r="Q120">
        <f t="shared" si="51"/>
        <v>17</v>
      </c>
      <c r="R120">
        <f t="shared" si="60"/>
        <v>5.2904445879958892</v>
      </c>
      <c r="S120">
        <f t="shared" si="61"/>
        <v>0.62752484573146439</v>
      </c>
      <c r="T120">
        <f t="shared" si="68"/>
        <v>1.0000000000000257E-4</v>
      </c>
      <c r="U120">
        <f t="shared" si="62"/>
        <v>0.89396460234900743</v>
      </c>
      <c r="V120">
        <f t="shared" si="63"/>
        <v>0.10603539765099257</v>
      </c>
      <c r="W120" s="32">
        <f t="shared" si="53"/>
        <v>8</v>
      </c>
      <c r="X120">
        <f t="shared" si="64"/>
        <v>0.89396460234900743</v>
      </c>
      <c r="Y120" s="35">
        <v>1</v>
      </c>
      <c r="Z120">
        <f t="shared" si="54"/>
        <v>-0.1120890992804244</v>
      </c>
      <c r="AA120">
        <f t="shared" si="55"/>
        <v>-0.1120890992804244</v>
      </c>
      <c r="AC120">
        <f t="shared" si="56"/>
        <v>0.89396460234900743</v>
      </c>
      <c r="AD120">
        <f t="shared" si="57"/>
        <v>0.39396460234900743</v>
      </c>
      <c r="AE120">
        <f t="shared" si="65"/>
        <v>8</v>
      </c>
      <c r="AF120">
        <f t="shared" si="66"/>
        <v>11.076475867370242</v>
      </c>
      <c r="AG120">
        <f t="shared" si="67"/>
        <v>9.4431175845728621</v>
      </c>
    </row>
    <row r="121" spans="1:33">
      <c r="A121" s="7">
        <v>116</v>
      </c>
      <c r="B121" s="7">
        <v>8</v>
      </c>
      <c r="C121" s="8">
        <v>43037</v>
      </c>
      <c r="D121" s="8" t="s">
        <v>23</v>
      </c>
      <c r="E121" s="7">
        <v>29</v>
      </c>
      <c r="F121" s="7">
        <v>41</v>
      </c>
      <c r="G121" s="7" t="s">
        <v>15</v>
      </c>
      <c r="H121" s="7">
        <v>13</v>
      </c>
      <c r="I121" s="7">
        <v>38</v>
      </c>
      <c r="J121" s="7">
        <v>3</v>
      </c>
      <c r="K121" s="7">
        <v>79</v>
      </c>
      <c r="N121" t="str">
        <f t="shared" si="58"/>
        <v>Seattle Seahawks</v>
      </c>
      <c r="O121" t="str">
        <f t="shared" si="59"/>
        <v>Houston Texans</v>
      </c>
      <c r="P121">
        <f t="shared" si="50"/>
        <v>29</v>
      </c>
      <c r="Q121">
        <f t="shared" si="51"/>
        <v>13</v>
      </c>
      <c r="R121">
        <f t="shared" si="60"/>
        <v>0.76160796793190089</v>
      </c>
      <c r="S121">
        <f t="shared" si="61"/>
        <v>0.23346902156231972</v>
      </c>
      <c r="T121">
        <f t="shared" si="68"/>
        <v>1.0000000000000257E-4</v>
      </c>
      <c r="U121">
        <f t="shared" si="62"/>
        <v>0.76539949775067062</v>
      </c>
      <c r="V121">
        <f t="shared" si="63"/>
        <v>0.23460050224932935</v>
      </c>
      <c r="W121" s="32">
        <f t="shared" si="53"/>
        <v>8</v>
      </c>
      <c r="X121">
        <f t="shared" si="64"/>
        <v>0.76539949775067062</v>
      </c>
      <c r="Y121" s="35">
        <v>1</v>
      </c>
      <c r="Z121">
        <f t="shared" si="54"/>
        <v>-0.26735736218271461</v>
      </c>
      <c r="AA121">
        <f t="shared" si="55"/>
        <v>-0.26735736218271461</v>
      </c>
      <c r="AC121">
        <f t="shared" si="56"/>
        <v>0.76539949775067062</v>
      </c>
      <c r="AD121">
        <f t="shared" si="57"/>
        <v>0.26539949775067062</v>
      </c>
      <c r="AE121">
        <f t="shared" si="65"/>
        <v>3</v>
      </c>
      <c r="AF121">
        <f t="shared" si="66"/>
        <v>8.0162680575788841</v>
      </c>
      <c r="AG121">
        <f t="shared" si="67"/>
        <v>6.3614818417771435</v>
      </c>
    </row>
    <row r="122" spans="1:33">
      <c r="A122" s="7">
        <v>117</v>
      </c>
      <c r="B122" s="7">
        <v>8</v>
      </c>
      <c r="C122" s="8">
        <v>43037</v>
      </c>
      <c r="D122" s="8" t="s">
        <v>5</v>
      </c>
      <c r="E122" s="7">
        <v>32</v>
      </c>
      <c r="F122" s="7">
        <v>19</v>
      </c>
      <c r="G122" s="7" t="s">
        <v>26</v>
      </c>
      <c r="H122" s="7">
        <v>9</v>
      </c>
      <c r="I122" s="7">
        <v>33</v>
      </c>
      <c r="J122" s="7">
        <v>-14</v>
      </c>
      <c r="K122" s="7">
        <v>52</v>
      </c>
      <c r="N122" t="str">
        <f t="shared" si="58"/>
        <v>Dallas Cowboys</v>
      </c>
      <c r="O122" t="str">
        <f t="shared" si="59"/>
        <v>Washington Redskins</v>
      </c>
      <c r="P122">
        <f t="shared" si="50"/>
        <v>9</v>
      </c>
      <c r="Q122">
        <f t="shared" si="51"/>
        <v>32</v>
      </c>
      <c r="R122">
        <f t="shared" si="60"/>
        <v>1.621300774493277</v>
      </c>
      <c r="S122">
        <f t="shared" si="61"/>
        <v>1.3204556351345182</v>
      </c>
      <c r="T122">
        <f t="shared" si="68"/>
        <v>1.0000000000000257E-4</v>
      </c>
      <c r="U122">
        <f t="shared" si="62"/>
        <v>0.55114884913720752</v>
      </c>
      <c r="V122">
        <f t="shared" si="63"/>
        <v>0.44885115086279231</v>
      </c>
      <c r="W122" s="32">
        <f t="shared" si="53"/>
        <v>8</v>
      </c>
      <c r="X122">
        <f t="shared" si="64"/>
        <v>0.44885115086279231</v>
      </c>
      <c r="Y122" s="35">
        <v>1</v>
      </c>
      <c r="Z122">
        <f t="shared" si="54"/>
        <v>-0.8010639587573456</v>
      </c>
      <c r="AA122">
        <f t="shared" si="55"/>
        <v>-0.8010639587573456</v>
      </c>
      <c r="AC122">
        <f t="shared" si="56"/>
        <v>0.55114884913720752</v>
      </c>
      <c r="AD122">
        <f t="shared" si="57"/>
        <v>5.1148849137207519E-2</v>
      </c>
      <c r="AE122">
        <f t="shared" si="65"/>
        <v>-14</v>
      </c>
      <c r="AF122">
        <f t="shared" si="66"/>
        <v>2.9165054883485215</v>
      </c>
      <c r="AG122">
        <f t="shared" si="67"/>
        <v>1.2260101385716431</v>
      </c>
    </row>
    <row r="123" spans="1:33">
      <c r="A123" s="7">
        <v>118</v>
      </c>
      <c r="B123" s="7">
        <v>8</v>
      </c>
      <c r="C123" s="8">
        <v>43037</v>
      </c>
      <c r="D123" s="8" t="s">
        <v>8</v>
      </c>
      <c r="E123" s="7">
        <v>11</v>
      </c>
      <c r="F123" s="7">
        <v>15</v>
      </c>
      <c r="G123" s="7" t="s">
        <v>10</v>
      </c>
      <c r="H123" s="7">
        <v>27</v>
      </c>
      <c r="I123" s="7">
        <v>20</v>
      </c>
      <c r="J123" s="7">
        <v>-5</v>
      </c>
      <c r="K123" s="7">
        <v>35</v>
      </c>
      <c r="N123" t="str">
        <f t="shared" si="58"/>
        <v>Pittsburgh Steelers</v>
      </c>
      <c r="O123" t="str">
        <f t="shared" si="59"/>
        <v>Detroit Lions</v>
      </c>
      <c r="P123">
        <f t="shared" si="50"/>
        <v>27</v>
      </c>
      <c r="Q123">
        <f t="shared" si="51"/>
        <v>11</v>
      </c>
      <c r="R123">
        <f t="shared" si="60"/>
        <v>1.9134014273177522</v>
      </c>
      <c r="S123">
        <f t="shared" si="61"/>
        <v>3.8357379303114496</v>
      </c>
      <c r="T123">
        <f t="shared" si="68"/>
        <v>1.0000000000000257E-4</v>
      </c>
      <c r="U123">
        <f t="shared" si="62"/>
        <v>0.33282688513890951</v>
      </c>
      <c r="V123">
        <f t="shared" si="63"/>
        <v>0.66717311486109043</v>
      </c>
      <c r="W123" s="32">
        <f t="shared" si="53"/>
        <v>8</v>
      </c>
      <c r="X123">
        <f t="shared" si="64"/>
        <v>0.66717311486109043</v>
      </c>
      <c r="Y123" s="35">
        <v>1</v>
      </c>
      <c r="Z123">
        <f t="shared" si="54"/>
        <v>-0.40470572422147116</v>
      </c>
      <c r="AA123">
        <f t="shared" si="55"/>
        <v>-0.40470572422147116</v>
      </c>
      <c r="AC123">
        <f t="shared" si="56"/>
        <v>0.33282688513890951</v>
      </c>
      <c r="AD123">
        <f t="shared" si="57"/>
        <v>-0.16717311486109049</v>
      </c>
      <c r="AE123">
        <f t="shared" si="65"/>
        <v>-5</v>
      </c>
      <c r="AF123">
        <f t="shared" si="66"/>
        <v>-2.2801657340947017</v>
      </c>
      <c r="AG123">
        <f t="shared" si="67"/>
        <v>-4.0070487835708972</v>
      </c>
    </row>
    <row r="124" spans="1:33">
      <c r="A124" s="7">
        <v>119</v>
      </c>
      <c r="B124" s="7">
        <v>8</v>
      </c>
      <c r="C124" s="8">
        <v>43038</v>
      </c>
      <c r="D124" s="8" t="s">
        <v>2</v>
      </c>
      <c r="E124" s="7">
        <v>16</v>
      </c>
      <c r="F124" s="7">
        <v>29</v>
      </c>
      <c r="G124" s="7" t="s">
        <v>30</v>
      </c>
      <c r="H124" s="7">
        <v>10</v>
      </c>
      <c r="I124" s="7">
        <v>19</v>
      </c>
      <c r="J124" s="7">
        <v>10</v>
      </c>
      <c r="K124" s="7">
        <v>48</v>
      </c>
      <c r="N124" t="str">
        <f t="shared" si="58"/>
        <v>Kansas City Chiefs</v>
      </c>
      <c r="O124" t="str">
        <f t="shared" si="59"/>
        <v>Denver Broncos</v>
      </c>
      <c r="P124">
        <f t="shared" si="50"/>
        <v>16</v>
      </c>
      <c r="Q124">
        <f t="shared" si="51"/>
        <v>10</v>
      </c>
      <c r="R124">
        <f t="shared" si="60"/>
        <v>3.496462396207296</v>
      </c>
      <c r="S124">
        <f t="shared" si="61"/>
        <v>0.58570076963311002</v>
      </c>
      <c r="T124">
        <f t="shared" si="68"/>
        <v>1.0000000000000257E-4</v>
      </c>
      <c r="U124">
        <f t="shared" si="62"/>
        <v>0.85652547475769303</v>
      </c>
      <c r="V124">
        <f t="shared" si="63"/>
        <v>0.14347452524230717</v>
      </c>
      <c r="W124" s="32">
        <f t="shared" si="53"/>
        <v>8</v>
      </c>
      <c r="X124">
        <f t="shared" si="64"/>
        <v>0.85652547475769303</v>
      </c>
      <c r="Y124" s="35">
        <v>1</v>
      </c>
      <c r="Z124">
        <f t="shared" si="54"/>
        <v>-0.15487121880248728</v>
      </c>
      <c r="AA124">
        <f t="shared" si="55"/>
        <v>-0.15487121880248728</v>
      </c>
      <c r="AC124">
        <f t="shared" si="56"/>
        <v>0.85652547475769303</v>
      </c>
      <c r="AD124">
        <f t="shared" si="57"/>
        <v>0.35652547475769303</v>
      </c>
      <c r="AE124">
        <f t="shared" si="65"/>
        <v>10</v>
      </c>
      <c r="AF124">
        <f t="shared" si="66"/>
        <v>10.185320285109722</v>
      </c>
      <c r="AG124">
        <f t="shared" si="67"/>
        <v>8.5457220266962945</v>
      </c>
    </row>
    <row r="125" spans="1:33">
      <c r="A125" s="7">
        <v>120</v>
      </c>
      <c r="B125" s="7">
        <v>9</v>
      </c>
      <c r="C125" s="8">
        <v>43041</v>
      </c>
      <c r="D125" s="8" t="s">
        <v>19</v>
      </c>
      <c r="E125" s="7">
        <v>24</v>
      </c>
      <c r="F125" s="7">
        <v>34</v>
      </c>
      <c r="G125" s="7" t="s">
        <v>18</v>
      </c>
      <c r="H125" s="7">
        <v>4</v>
      </c>
      <c r="I125" s="7">
        <v>21</v>
      </c>
      <c r="J125" s="7">
        <v>13</v>
      </c>
      <c r="K125" s="7">
        <v>55</v>
      </c>
      <c r="N125" t="str">
        <f t="shared" si="58"/>
        <v>New York Jets</v>
      </c>
      <c r="O125" t="str">
        <f t="shared" si="59"/>
        <v>Buffalo Bills</v>
      </c>
      <c r="P125">
        <f t="shared" si="50"/>
        <v>24</v>
      </c>
      <c r="Q125">
        <f t="shared" si="51"/>
        <v>4</v>
      </c>
      <c r="R125">
        <f t="shared" si="60"/>
        <v>0.8182802197983583</v>
      </c>
      <c r="S125">
        <f t="shared" si="61"/>
        <v>1.4556935710602426</v>
      </c>
      <c r="T125">
        <f t="shared" si="68"/>
        <v>1.0000000000000257E-4</v>
      </c>
      <c r="U125">
        <f t="shared" si="62"/>
        <v>0.35987408284115974</v>
      </c>
      <c r="V125">
        <f t="shared" si="63"/>
        <v>0.64012591715884026</v>
      </c>
      <c r="W125" s="32">
        <f t="shared" si="53"/>
        <v>9</v>
      </c>
      <c r="X125">
        <f t="shared" si="64"/>
        <v>0.35987408284115974</v>
      </c>
      <c r="Y125" s="35">
        <v>1</v>
      </c>
      <c r="Z125">
        <f t="shared" si="54"/>
        <v>-1.0220010786014024</v>
      </c>
      <c r="AA125">
        <f t="shared" si="55"/>
        <v>-1.0220010786014024</v>
      </c>
      <c r="AC125">
        <f t="shared" si="56"/>
        <v>0.35987408284115974</v>
      </c>
      <c r="AD125">
        <f t="shared" si="57"/>
        <v>-0.14012591715884026</v>
      </c>
      <c r="AE125">
        <f t="shared" si="65"/>
        <v>13</v>
      </c>
      <c r="AF125">
        <f t="shared" si="66"/>
        <v>-1.63636704626267</v>
      </c>
      <c r="AG125">
        <f t="shared" si="67"/>
        <v>-3.3587421420283308</v>
      </c>
    </row>
    <row r="126" spans="1:33">
      <c r="A126" s="7">
        <v>121</v>
      </c>
      <c r="B126" s="7">
        <v>9</v>
      </c>
      <c r="C126" s="8">
        <v>43044</v>
      </c>
      <c r="D126" s="8" t="s">
        <v>29</v>
      </c>
      <c r="E126" s="7">
        <v>22</v>
      </c>
      <c r="F126" s="7">
        <v>30</v>
      </c>
      <c r="G126" s="7" t="s">
        <v>32</v>
      </c>
      <c r="H126" s="7">
        <v>30</v>
      </c>
      <c r="I126" s="7">
        <v>10</v>
      </c>
      <c r="J126" s="7">
        <v>20</v>
      </c>
      <c r="K126" s="7">
        <v>40</v>
      </c>
      <c r="N126" t="str">
        <f t="shared" si="58"/>
        <v>New Orleans Saints</v>
      </c>
      <c r="O126" t="str">
        <f t="shared" si="59"/>
        <v>Tampa Bay Buccaneers</v>
      </c>
      <c r="P126">
        <f t="shared" si="50"/>
        <v>22</v>
      </c>
      <c r="Q126">
        <f t="shared" si="51"/>
        <v>30</v>
      </c>
      <c r="R126">
        <f t="shared" si="60"/>
        <v>6.5928053616168487</v>
      </c>
      <c r="S126">
        <f t="shared" si="61"/>
        <v>0.39493202546958261</v>
      </c>
      <c r="T126">
        <f t="shared" si="68"/>
        <v>1.0000000000000257E-4</v>
      </c>
      <c r="U126">
        <f t="shared" si="62"/>
        <v>0.94348293991508447</v>
      </c>
      <c r="V126">
        <f t="shared" si="63"/>
        <v>5.6517060084915478E-2</v>
      </c>
      <c r="W126" s="32">
        <f t="shared" si="53"/>
        <v>9</v>
      </c>
      <c r="X126">
        <f t="shared" si="64"/>
        <v>0.94348293991508447</v>
      </c>
      <c r="Y126" s="35">
        <v>1</v>
      </c>
      <c r="Z126">
        <f t="shared" si="54"/>
        <v>-5.817699603803142E-2</v>
      </c>
      <c r="AA126">
        <f t="shared" si="55"/>
        <v>-5.817699603803142E-2</v>
      </c>
      <c r="AC126">
        <f t="shared" si="56"/>
        <v>0.94348293991508447</v>
      </c>
      <c r="AD126">
        <f t="shared" si="57"/>
        <v>0.44348293991508447</v>
      </c>
      <c r="AE126">
        <f t="shared" si="65"/>
        <v>20</v>
      </c>
      <c r="AF126">
        <f t="shared" si="66"/>
        <v>12.255150312671898</v>
      </c>
      <c r="AG126">
        <f t="shared" si="67"/>
        <v>10.630045246197627</v>
      </c>
    </row>
    <row r="127" spans="1:33">
      <c r="A127" s="7">
        <v>122</v>
      </c>
      <c r="B127" s="7">
        <v>9</v>
      </c>
      <c r="C127" s="8">
        <v>43044</v>
      </c>
      <c r="D127" s="8" t="s">
        <v>24</v>
      </c>
      <c r="E127" s="7">
        <v>5</v>
      </c>
      <c r="F127" s="7">
        <v>20</v>
      </c>
      <c r="G127" s="7" t="s">
        <v>16</v>
      </c>
      <c r="H127" s="7">
        <v>2</v>
      </c>
      <c r="I127" s="7">
        <v>17</v>
      </c>
      <c r="J127" s="7">
        <v>3</v>
      </c>
      <c r="K127" s="7">
        <v>37</v>
      </c>
      <c r="N127" t="str">
        <f t="shared" si="58"/>
        <v>Carolina Panthers</v>
      </c>
      <c r="O127" t="str">
        <f t="shared" si="59"/>
        <v>Atlanta Falcons</v>
      </c>
      <c r="P127">
        <f t="shared" si="50"/>
        <v>5</v>
      </c>
      <c r="Q127">
        <f t="shared" si="51"/>
        <v>2</v>
      </c>
      <c r="R127">
        <f t="shared" si="60"/>
        <v>4.2973777045939574</v>
      </c>
      <c r="S127">
        <f t="shared" si="61"/>
        <v>1.7383655557437503</v>
      </c>
      <c r="T127">
        <f t="shared" si="68"/>
        <v>1.0000000000000257E-4</v>
      </c>
      <c r="U127">
        <f t="shared" si="62"/>
        <v>0.71199292613067489</v>
      </c>
      <c r="V127">
        <f t="shared" si="63"/>
        <v>0.28800707386932511</v>
      </c>
      <c r="W127" s="32">
        <f t="shared" si="53"/>
        <v>9</v>
      </c>
      <c r="X127">
        <f t="shared" si="64"/>
        <v>0.71199292613067489</v>
      </c>
      <c r="Y127" s="35">
        <v>1</v>
      </c>
      <c r="Z127">
        <f t="shared" si="54"/>
        <v>-0.33968730282924209</v>
      </c>
      <c r="AA127">
        <f t="shared" si="55"/>
        <v>-0.33968730282924209</v>
      </c>
      <c r="AC127">
        <f t="shared" si="56"/>
        <v>0.71199292613067489</v>
      </c>
      <c r="AD127">
        <f t="shared" si="57"/>
        <v>0.21199292613067489</v>
      </c>
      <c r="AE127">
        <f t="shared" si="65"/>
        <v>3</v>
      </c>
      <c r="AF127">
        <f t="shared" si="66"/>
        <v>6.7450428050012334</v>
      </c>
      <c r="AG127">
        <f t="shared" si="67"/>
        <v>5.0813553212991485</v>
      </c>
    </row>
    <row r="128" spans="1:33">
      <c r="A128" s="7">
        <v>123</v>
      </c>
      <c r="B128" s="7">
        <v>9</v>
      </c>
      <c r="C128" s="8">
        <v>43044</v>
      </c>
      <c r="D128" s="8" t="s">
        <v>27</v>
      </c>
      <c r="E128" s="7">
        <v>23</v>
      </c>
      <c r="F128" s="7">
        <v>17</v>
      </c>
      <c r="G128" s="7" t="s">
        <v>20</v>
      </c>
      <c r="H128" s="7">
        <v>18</v>
      </c>
      <c r="I128" s="7">
        <v>51</v>
      </c>
      <c r="J128" s="7">
        <v>-34</v>
      </c>
      <c r="K128" s="7">
        <v>68</v>
      </c>
      <c r="N128" t="str">
        <f t="shared" si="58"/>
        <v>Los Angeles Rams</v>
      </c>
      <c r="O128" t="str">
        <f t="shared" si="59"/>
        <v>New York Giants</v>
      </c>
      <c r="P128">
        <f t="shared" si="50"/>
        <v>18</v>
      </c>
      <c r="Q128">
        <f t="shared" si="51"/>
        <v>23</v>
      </c>
      <c r="R128">
        <f t="shared" si="60"/>
        <v>0.13203368816693828</v>
      </c>
      <c r="S128">
        <f t="shared" si="61"/>
        <v>1.6155872911603095</v>
      </c>
      <c r="T128">
        <f t="shared" si="68"/>
        <v>1.0000000000000257E-4</v>
      </c>
      <c r="U128">
        <f t="shared" si="62"/>
        <v>7.560342281741142E-2</v>
      </c>
      <c r="V128">
        <f t="shared" si="63"/>
        <v>0.92439657718258861</v>
      </c>
      <c r="W128" s="32">
        <f t="shared" si="53"/>
        <v>9</v>
      </c>
      <c r="X128">
        <f t="shared" si="64"/>
        <v>0.92439657718258861</v>
      </c>
      <c r="Y128" s="35">
        <v>1</v>
      </c>
      <c r="Z128">
        <f t="shared" si="54"/>
        <v>-7.8614103333694507E-2</v>
      </c>
      <c r="AA128">
        <f t="shared" si="55"/>
        <v>-7.8614103333694507E-2</v>
      </c>
      <c r="AC128">
        <f t="shared" si="56"/>
        <v>7.560342281741142E-2</v>
      </c>
      <c r="AD128">
        <f t="shared" si="57"/>
        <v>-0.42439657718258861</v>
      </c>
      <c r="AE128">
        <f t="shared" si="65"/>
        <v>-34</v>
      </c>
      <c r="AF128">
        <f t="shared" si="66"/>
        <v>-8.4028010379515248</v>
      </c>
      <c r="AG128">
        <f t="shared" si="67"/>
        <v>-10.172555495925341</v>
      </c>
    </row>
    <row r="129" spans="1:33">
      <c r="A129" s="7">
        <v>124</v>
      </c>
      <c r="B129" s="7">
        <v>9</v>
      </c>
      <c r="C129" s="8">
        <v>43044</v>
      </c>
      <c r="D129" s="8" t="s">
        <v>4</v>
      </c>
      <c r="E129" s="7">
        <v>26</v>
      </c>
      <c r="F129" s="7">
        <v>51</v>
      </c>
      <c r="G129" s="7" t="s">
        <v>30</v>
      </c>
      <c r="H129" s="7">
        <v>10</v>
      </c>
      <c r="I129" s="7">
        <v>23</v>
      </c>
      <c r="J129" s="7">
        <v>28</v>
      </c>
      <c r="K129" s="7">
        <v>74</v>
      </c>
      <c r="N129" t="str">
        <f t="shared" si="58"/>
        <v>Philadelphia Eagles</v>
      </c>
      <c r="O129" t="str">
        <f t="shared" si="59"/>
        <v>Denver Broncos</v>
      </c>
      <c r="P129">
        <f t="shared" si="50"/>
        <v>26</v>
      </c>
      <c r="Q129">
        <f t="shared" si="51"/>
        <v>10</v>
      </c>
      <c r="R129">
        <f t="shared" si="60"/>
        <v>10</v>
      </c>
      <c r="S129">
        <f t="shared" si="61"/>
        <v>0.58570076963311002</v>
      </c>
      <c r="T129">
        <f t="shared" si="68"/>
        <v>1.0000000000000257E-4</v>
      </c>
      <c r="U129">
        <f t="shared" si="62"/>
        <v>0.94467109457479337</v>
      </c>
      <c r="V129">
        <f t="shared" si="63"/>
        <v>5.5328905425206638E-2</v>
      </c>
      <c r="W129" s="32">
        <f t="shared" si="53"/>
        <v>9</v>
      </c>
      <c r="X129">
        <f t="shared" si="64"/>
        <v>0.94467109457479337</v>
      </c>
      <c r="Y129" s="35">
        <v>1</v>
      </c>
      <c r="Z129">
        <f t="shared" si="54"/>
        <v>-5.6918460140182751E-2</v>
      </c>
      <c r="AA129">
        <f t="shared" si="55"/>
        <v>-5.6918460140182751E-2</v>
      </c>
      <c r="AC129">
        <f t="shared" si="56"/>
        <v>0.94467109457479337</v>
      </c>
      <c r="AD129">
        <f t="shared" si="57"/>
        <v>0.44467109457479337</v>
      </c>
      <c r="AE129">
        <f t="shared" si="65"/>
        <v>28</v>
      </c>
      <c r="AF129">
        <f t="shared" si="66"/>
        <v>12.283431705046919</v>
      </c>
      <c r="AG129">
        <f t="shared" si="67"/>
        <v>10.658524668189832</v>
      </c>
    </row>
    <row r="130" spans="1:33">
      <c r="A130" s="7">
        <v>125</v>
      </c>
      <c r="B130" s="7">
        <v>9</v>
      </c>
      <c r="C130" s="8">
        <v>43044</v>
      </c>
      <c r="D130" s="8" t="s">
        <v>14</v>
      </c>
      <c r="E130" s="7">
        <v>15</v>
      </c>
      <c r="F130" s="7">
        <v>23</v>
      </c>
      <c r="G130" s="7" t="s">
        <v>13</v>
      </c>
      <c r="H130" s="7">
        <v>7</v>
      </c>
      <c r="I130" s="7">
        <v>7</v>
      </c>
      <c r="J130" s="7">
        <v>16</v>
      </c>
      <c r="K130" s="7">
        <v>30</v>
      </c>
      <c r="N130" t="str">
        <f t="shared" si="58"/>
        <v>Jacksonville Jaguars</v>
      </c>
      <c r="O130" t="str">
        <f t="shared" si="59"/>
        <v>Cincinnati Bengals</v>
      </c>
      <c r="P130">
        <f t="shared" si="50"/>
        <v>15</v>
      </c>
      <c r="Q130">
        <f t="shared" si="51"/>
        <v>7</v>
      </c>
      <c r="R130">
        <f t="shared" si="60"/>
        <v>1.0867363786234268</v>
      </c>
      <c r="S130">
        <f t="shared" si="61"/>
        <v>0.23013454145680756</v>
      </c>
      <c r="T130">
        <f t="shared" si="68"/>
        <v>1.0000000000000257E-4</v>
      </c>
      <c r="U130">
        <f t="shared" si="62"/>
        <v>0.82525465221146488</v>
      </c>
      <c r="V130">
        <f t="shared" si="63"/>
        <v>0.17474534778853504</v>
      </c>
      <c r="W130" s="32">
        <f t="shared" si="53"/>
        <v>9</v>
      </c>
      <c r="X130">
        <f t="shared" si="64"/>
        <v>0.82525465221146488</v>
      </c>
      <c r="Y130" s="35">
        <v>1</v>
      </c>
      <c r="Z130">
        <f t="shared" si="54"/>
        <v>-0.19206327092880812</v>
      </c>
      <c r="AA130">
        <f t="shared" si="55"/>
        <v>-0.19206327092880812</v>
      </c>
      <c r="AC130">
        <f t="shared" si="56"/>
        <v>0.82525465221146488</v>
      </c>
      <c r="AD130">
        <f t="shared" si="57"/>
        <v>0.32525465221146488</v>
      </c>
      <c r="AE130">
        <f t="shared" si="65"/>
        <v>16</v>
      </c>
      <c r="AF130">
        <f t="shared" si="66"/>
        <v>9.4409875544396229</v>
      </c>
      <c r="AG130">
        <f t="shared" si="67"/>
        <v>7.7961773911893006</v>
      </c>
    </row>
    <row r="131" spans="1:33">
      <c r="A131" s="7">
        <v>126</v>
      </c>
      <c r="B131" s="7">
        <v>9</v>
      </c>
      <c r="C131" s="8">
        <v>43044</v>
      </c>
      <c r="D131" s="8" t="s">
        <v>7</v>
      </c>
      <c r="E131" s="7">
        <v>31</v>
      </c>
      <c r="F131" s="7">
        <v>23</v>
      </c>
      <c r="G131" s="7" t="s">
        <v>12</v>
      </c>
      <c r="H131" s="7">
        <v>3</v>
      </c>
      <c r="I131" s="7">
        <v>20</v>
      </c>
      <c r="J131" s="7">
        <v>3</v>
      </c>
      <c r="K131" s="7">
        <v>43</v>
      </c>
      <c r="N131" t="str">
        <f t="shared" si="58"/>
        <v>Tennessee Titans</v>
      </c>
      <c r="O131" t="str">
        <f t="shared" si="59"/>
        <v>Baltimore Ravens</v>
      </c>
      <c r="P131">
        <f t="shared" si="50"/>
        <v>31</v>
      </c>
      <c r="Q131">
        <f t="shared" si="51"/>
        <v>3</v>
      </c>
      <c r="R131">
        <f t="shared" si="60"/>
        <v>0.73931436071085999</v>
      </c>
      <c r="S131">
        <f t="shared" si="61"/>
        <v>0.6293832390840266</v>
      </c>
      <c r="T131">
        <f t="shared" si="68"/>
        <v>1.0000000000000257E-4</v>
      </c>
      <c r="U131">
        <f t="shared" si="62"/>
        <v>0.54019261928985018</v>
      </c>
      <c r="V131">
        <f t="shared" si="63"/>
        <v>0.4598073807101497</v>
      </c>
      <c r="W131" s="32">
        <f t="shared" si="53"/>
        <v>9</v>
      </c>
      <c r="X131">
        <f t="shared" si="64"/>
        <v>0.54019261928985018</v>
      </c>
      <c r="Y131" s="35">
        <v>1</v>
      </c>
      <c r="Z131">
        <f t="shared" si="54"/>
        <v>-0.61582950063837805</v>
      </c>
      <c r="AA131">
        <f t="shared" si="55"/>
        <v>-0.61582950063837805</v>
      </c>
      <c r="AC131">
        <f t="shared" si="56"/>
        <v>0.54019261928985018</v>
      </c>
      <c r="AD131">
        <f t="shared" si="57"/>
        <v>4.0192619289850184E-2</v>
      </c>
      <c r="AE131">
        <f t="shared" si="65"/>
        <v>3</v>
      </c>
      <c r="AF131">
        <f t="shared" si="66"/>
        <v>2.6557166821673928</v>
      </c>
      <c r="AG131">
        <f t="shared" si="67"/>
        <v>0.96339525866792119</v>
      </c>
    </row>
    <row r="132" spans="1:33">
      <c r="A132" s="7">
        <v>127</v>
      </c>
      <c r="B132" s="7">
        <v>9</v>
      </c>
      <c r="C132" s="8">
        <v>43044</v>
      </c>
      <c r="D132" s="8" t="s">
        <v>15</v>
      </c>
      <c r="E132" s="7">
        <v>13</v>
      </c>
      <c r="F132" s="7">
        <v>14</v>
      </c>
      <c r="G132" s="7" t="s">
        <v>21</v>
      </c>
      <c r="H132" s="7">
        <v>14</v>
      </c>
      <c r="I132" s="7">
        <v>20</v>
      </c>
      <c r="J132" s="7">
        <v>-6</v>
      </c>
      <c r="K132" s="7">
        <v>34</v>
      </c>
      <c r="N132" t="str">
        <f t="shared" si="58"/>
        <v>Indianapolis Colts</v>
      </c>
      <c r="O132" t="str">
        <f t="shared" si="59"/>
        <v>Houston Texans</v>
      </c>
      <c r="P132">
        <f t="shared" si="50"/>
        <v>14</v>
      </c>
      <c r="Q132">
        <f t="shared" si="51"/>
        <v>13</v>
      </c>
      <c r="R132">
        <f t="shared" si="60"/>
        <v>0.23346902156231972</v>
      </c>
      <c r="S132">
        <f t="shared" si="61"/>
        <v>8.1823385557166062E-2</v>
      </c>
      <c r="T132">
        <f t="shared" si="68"/>
        <v>1.0000000000000257E-4</v>
      </c>
      <c r="U132">
        <f t="shared" si="62"/>
        <v>0.74056640645071881</v>
      </c>
      <c r="V132">
        <f t="shared" si="63"/>
        <v>0.25943359354928108</v>
      </c>
      <c r="W132" s="32">
        <f t="shared" si="53"/>
        <v>9</v>
      </c>
      <c r="X132">
        <f t="shared" si="64"/>
        <v>0.25943359354928108</v>
      </c>
      <c r="Y132" s="35">
        <v>1</v>
      </c>
      <c r="Z132">
        <f t="shared" si="54"/>
        <v>-1.3492545106687772</v>
      </c>
      <c r="AA132">
        <f t="shared" si="55"/>
        <v>-1.3492545106687772</v>
      </c>
      <c r="AC132">
        <f t="shared" si="56"/>
        <v>0.74056640645071881</v>
      </c>
      <c r="AD132">
        <f t="shared" si="57"/>
        <v>0.24056640645071881</v>
      </c>
      <c r="AE132">
        <f t="shared" si="65"/>
        <v>-6</v>
      </c>
      <c r="AF132">
        <f t="shared" si="66"/>
        <v>7.4251712729980568</v>
      </c>
      <c r="AG132">
        <f t="shared" si="67"/>
        <v>5.7662461283763324</v>
      </c>
    </row>
    <row r="133" spans="1:33">
      <c r="A133" s="7">
        <v>128</v>
      </c>
      <c r="B133" s="7">
        <v>9</v>
      </c>
      <c r="C133" s="8">
        <v>43044</v>
      </c>
      <c r="D133" s="8" t="s">
        <v>25</v>
      </c>
      <c r="E133" s="7">
        <v>28</v>
      </c>
      <c r="F133" s="7">
        <v>10</v>
      </c>
      <c r="G133" s="7" t="s">
        <v>9</v>
      </c>
      <c r="H133" s="7">
        <v>1</v>
      </c>
      <c r="I133" s="7">
        <v>20</v>
      </c>
      <c r="J133" s="7">
        <v>-10</v>
      </c>
      <c r="K133" s="7">
        <v>30</v>
      </c>
      <c r="N133" t="str">
        <f t="shared" si="58"/>
        <v>Arizona Cardinals</v>
      </c>
      <c r="O133" t="str">
        <f t="shared" si="59"/>
        <v>San Francisco 49ers</v>
      </c>
      <c r="P133">
        <f t="shared" si="50"/>
        <v>1</v>
      </c>
      <c r="Q133">
        <f t="shared" si="51"/>
        <v>28</v>
      </c>
      <c r="R133">
        <f t="shared" si="60"/>
        <v>1.0000000000065512E-4</v>
      </c>
      <c r="S133">
        <f t="shared" si="61"/>
        <v>0.41115227339597876</v>
      </c>
      <c r="T133">
        <f t="shared" si="68"/>
        <v>1.0000000000000257E-4</v>
      </c>
      <c r="U133">
        <f t="shared" si="62"/>
        <v>4.8620127548956558E-4</v>
      </c>
      <c r="V133">
        <f t="shared" si="63"/>
        <v>0.99951379872451052</v>
      </c>
      <c r="W133" s="32">
        <f t="shared" si="53"/>
        <v>9</v>
      </c>
      <c r="X133">
        <f t="shared" si="64"/>
        <v>0.99951379872451052</v>
      </c>
      <c r="Y133" s="35">
        <v>1</v>
      </c>
      <c r="Z133">
        <f t="shared" si="54"/>
        <v>-4.8631950965491563E-4</v>
      </c>
      <c r="AA133">
        <f t="shared" si="55"/>
        <v>-4.8631950965491563E-4</v>
      </c>
      <c r="AC133">
        <f t="shared" si="56"/>
        <v>4.8620127548956558E-4</v>
      </c>
      <c r="AD133">
        <f t="shared" si="57"/>
        <v>-0.49951379872451046</v>
      </c>
      <c r="AE133">
        <f t="shared" si="65"/>
        <v>-10</v>
      </c>
      <c r="AF133">
        <f t="shared" si="66"/>
        <v>-10.190800267840464</v>
      </c>
      <c r="AG133">
        <f t="shared" si="67"/>
        <v>-11.973074505545355</v>
      </c>
    </row>
    <row r="134" spans="1:33">
      <c r="A134" s="7">
        <v>129</v>
      </c>
      <c r="B134" s="7">
        <v>9</v>
      </c>
      <c r="C134" s="8">
        <v>43044</v>
      </c>
      <c r="D134" s="8" t="s">
        <v>23</v>
      </c>
      <c r="E134" s="7">
        <v>29</v>
      </c>
      <c r="F134" s="7">
        <v>14</v>
      </c>
      <c r="G134" s="7" t="s">
        <v>5</v>
      </c>
      <c r="H134" s="7">
        <v>32</v>
      </c>
      <c r="I134" s="7">
        <v>17</v>
      </c>
      <c r="J134" s="7">
        <v>-3</v>
      </c>
      <c r="K134" s="7">
        <v>31</v>
      </c>
      <c r="N134" t="str">
        <f t="shared" si="58"/>
        <v>Washington Redskins</v>
      </c>
      <c r="O134" t="str">
        <f t="shared" si="59"/>
        <v>Seattle Seahawks</v>
      </c>
      <c r="P134">
        <f t="shared" si="50"/>
        <v>32</v>
      </c>
      <c r="Q134">
        <f t="shared" si="51"/>
        <v>29</v>
      </c>
      <c r="R134">
        <f t="shared" si="60"/>
        <v>0.76160796793190089</v>
      </c>
      <c r="S134">
        <f t="shared" si="61"/>
        <v>1.621300774493277</v>
      </c>
      <c r="T134">
        <f t="shared" si="68"/>
        <v>1.0000000000000257E-4</v>
      </c>
      <c r="U134">
        <f t="shared" ref="U134:U137" si="69">(R134+T134)/(R134+S134+T134)</f>
        <v>0.3196412813646306</v>
      </c>
      <c r="V134">
        <f t="shared" si="63"/>
        <v>0.68035871863536934</v>
      </c>
      <c r="W134" s="32">
        <f t="shared" si="53"/>
        <v>9</v>
      </c>
      <c r="X134">
        <f t="shared" si="64"/>
        <v>0.68035871863536934</v>
      </c>
      <c r="Y134" s="35">
        <v>1</v>
      </c>
      <c r="Z134">
        <f t="shared" si="54"/>
        <v>-0.38513509250069622</v>
      </c>
      <c r="AA134">
        <f t="shared" si="55"/>
        <v>-0.38513509250069622</v>
      </c>
      <c r="AC134">
        <f t="shared" si="56"/>
        <v>0.3196412813646306</v>
      </c>
      <c r="AD134">
        <f t="shared" si="57"/>
        <v>-0.1803587186353694</v>
      </c>
      <c r="AE134">
        <f t="shared" si="65"/>
        <v>-3</v>
      </c>
      <c r="AF134">
        <f t="shared" si="66"/>
        <v>-2.5940198531647738</v>
      </c>
      <c r="AG134">
        <f t="shared" si="67"/>
        <v>-4.3231005458909015</v>
      </c>
    </row>
    <row r="135" spans="1:33">
      <c r="A135" s="7">
        <v>130</v>
      </c>
      <c r="B135" s="7">
        <v>9</v>
      </c>
      <c r="C135" s="8">
        <v>43044</v>
      </c>
      <c r="D135" s="8" t="s">
        <v>26</v>
      </c>
      <c r="E135" s="7">
        <v>9</v>
      </c>
      <c r="F135" s="7">
        <v>28</v>
      </c>
      <c r="G135" s="7" t="s">
        <v>2</v>
      </c>
      <c r="H135" s="7">
        <v>16</v>
      </c>
      <c r="I135" s="7">
        <v>17</v>
      </c>
      <c r="J135" s="7">
        <v>11</v>
      </c>
      <c r="K135" s="7">
        <v>45</v>
      </c>
      <c r="N135" t="str">
        <f t="shared" si="58"/>
        <v>Dallas Cowboys</v>
      </c>
      <c r="O135" t="str">
        <f t="shared" si="59"/>
        <v>Kansas City Chiefs</v>
      </c>
      <c r="P135">
        <f t="shared" ref="P135:P137" si="70">IF(J135&gt;0,E135,H135)</f>
        <v>9</v>
      </c>
      <c r="Q135">
        <f t="shared" ref="Q135:Q137" si="71">IF(J135&gt;0,H135,E135)</f>
        <v>16</v>
      </c>
      <c r="R135">
        <f t="shared" si="60"/>
        <v>1.3204556351345182</v>
      </c>
      <c r="S135">
        <f t="shared" si="61"/>
        <v>3.496462396207296</v>
      </c>
      <c r="T135">
        <f t="shared" si="68"/>
        <v>1.0000000000000257E-4</v>
      </c>
      <c r="U135">
        <f t="shared" si="69"/>
        <v>0.27414380152666118</v>
      </c>
      <c r="V135">
        <f t="shared" si="63"/>
        <v>0.72585619847333893</v>
      </c>
      <c r="W135" s="32">
        <f t="shared" ref="W135:W137" si="72">B135</f>
        <v>9</v>
      </c>
      <c r="X135">
        <f t="shared" si="64"/>
        <v>0.27414380152666118</v>
      </c>
      <c r="Y135" s="35">
        <v>1</v>
      </c>
      <c r="Z135">
        <f t="shared" ref="Z135:Z137" si="73">LN(X135)</f>
        <v>-1.2941024871755338</v>
      </c>
      <c r="AA135">
        <f t="shared" ref="AA135:AA137" si="74">Y135*Z135</f>
        <v>-1.2941024871755338</v>
      </c>
      <c r="AC135">
        <f t="shared" ref="AC135:AC137" si="75">U135</f>
        <v>0.27414380152666118</v>
      </c>
      <c r="AD135">
        <f t="shared" ref="AD135:AD137" si="76">AC135-0.5</f>
        <v>-0.22585619847333882</v>
      </c>
      <c r="AE135">
        <f t="shared" si="65"/>
        <v>11</v>
      </c>
      <c r="AF135">
        <f t="shared" si="66"/>
        <v>-3.6769866781128568</v>
      </c>
      <c r="AG135">
        <f t="shared" si="67"/>
        <v>-5.4136504312104679</v>
      </c>
    </row>
    <row r="136" spans="1:33">
      <c r="A136" s="7">
        <v>131</v>
      </c>
      <c r="B136" s="7">
        <v>9</v>
      </c>
      <c r="C136" s="8">
        <v>43044</v>
      </c>
      <c r="D136" s="8" t="s">
        <v>33</v>
      </c>
      <c r="E136" s="7">
        <v>19</v>
      </c>
      <c r="F136" s="7">
        <v>24</v>
      </c>
      <c r="G136" s="7" t="s">
        <v>6</v>
      </c>
      <c r="H136" s="7">
        <v>25</v>
      </c>
      <c r="I136" s="7">
        <v>27</v>
      </c>
      <c r="J136" s="7">
        <v>-3</v>
      </c>
      <c r="K136" s="7">
        <v>51</v>
      </c>
      <c r="N136" t="str">
        <f t="shared" si="58"/>
        <v>Oakland Raiders</v>
      </c>
      <c r="O136" t="str">
        <f t="shared" si="59"/>
        <v>Miami Dolphins</v>
      </c>
      <c r="P136">
        <f t="shared" si="70"/>
        <v>25</v>
      </c>
      <c r="Q136">
        <f t="shared" si="71"/>
        <v>19</v>
      </c>
      <c r="R136">
        <f t="shared" si="60"/>
        <v>1.023534223372832</v>
      </c>
      <c r="S136">
        <f t="shared" si="61"/>
        <v>0.79180119542813254</v>
      </c>
      <c r="T136">
        <f t="shared" si="68"/>
        <v>1.0000000000000257E-4</v>
      </c>
      <c r="U136">
        <f t="shared" si="69"/>
        <v>0.5638505301658755</v>
      </c>
      <c r="V136">
        <f t="shared" si="63"/>
        <v>0.43614946983412456</v>
      </c>
      <c r="W136" s="32">
        <f t="shared" si="72"/>
        <v>9</v>
      </c>
      <c r="X136">
        <f t="shared" si="64"/>
        <v>0.43614946983412456</v>
      </c>
      <c r="Y136" s="35">
        <v>1</v>
      </c>
      <c r="Z136">
        <f t="shared" si="73"/>
        <v>-0.82977027366223011</v>
      </c>
      <c r="AA136">
        <f t="shared" si="74"/>
        <v>-0.82977027366223011</v>
      </c>
      <c r="AC136">
        <f t="shared" si="75"/>
        <v>0.5638505301658755</v>
      </c>
      <c r="AD136">
        <f t="shared" si="76"/>
        <v>6.3850530165875496E-2</v>
      </c>
      <c r="AE136">
        <f t="shared" si="65"/>
        <v>-3</v>
      </c>
      <c r="AF136">
        <f t="shared" si="66"/>
        <v>3.2188408973449629</v>
      </c>
      <c r="AG136">
        <f t="shared" si="67"/>
        <v>1.5304625354628589</v>
      </c>
    </row>
    <row r="137" spans="1:33">
      <c r="A137" s="7">
        <v>132</v>
      </c>
      <c r="B137" s="7">
        <v>9</v>
      </c>
      <c r="C137" s="8">
        <v>43045</v>
      </c>
      <c r="D137" s="8" t="s">
        <v>22</v>
      </c>
      <c r="E137" s="7">
        <v>12</v>
      </c>
      <c r="F137" s="7">
        <v>17</v>
      </c>
      <c r="G137" s="7" t="s">
        <v>8</v>
      </c>
      <c r="H137" s="7">
        <v>11</v>
      </c>
      <c r="I137" s="7">
        <v>30</v>
      </c>
      <c r="J137" s="7">
        <v>-13</v>
      </c>
      <c r="K137" s="7">
        <v>47</v>
      </c>
      <c r="N137" t="str">
        <f t="shared" si="58"/>
        <v>Detroit Lions</v>
      </c>
      <c r="O137" t="str">
        <f t="shared" si="59"/>
        <v>Green Bay Packers</v>
      </c>
      <c r="P137">
        <f t="shared" si="70"/>
        <v>11</v>
      </c>
      <c r="Q137">
        <f t="shared" si="71"/>
        <v>12</v>
      </c>
      <c r="R137">
        <f t="shared" si="60"/>
        <v>1.5311036175261552</v>
      </c>
      <c r="S137">
        <f t="shared" si="61"/>
        <v>1.9134014273177522</v>
      </c>
      <c r="T137">
        <f t="shared" si="68"/>
        <v>1.0000000000000257E-4</v>
      </c>
      <c r="U137">
        <f t="shared" si="69"/>
        <v>0.4445222594730136</v>
      </c>
      <c r="V137">
        <f t="shared" si="63"/>
        <v>0.55547774052698629</v>
      </c>
      <c r="W137" s="32">
        <f t="shared" si="72"/>
        <v>9</v>
      </c>
      <c r="X137">
        <f t="shared" si="64"/>
        <v>0.55547774052698629</v>
      </c>
      <c r="Y137" s="35">
        <v>1</v>
      </c>
      <c r="Z137">
        <f t="shared" si="73"/>
        <v>-0.58792674176384918</v>
      </c>
      <c r="AA137">
        <f t="shared" si="74"/>
        <v>-0.58792674176384918</v>
      </c>
      <c r="AC137">
        <f t="shared" si="75"/>
        <v>0.4445222594730136</v>
      </c>
      <c r="AD137">
        <f t="shared" si="76"/>
        <v>-5.5477740526986397E-2</v>
      </c>
      <c r="AE137">
        <f t="shared" si="65"/>
        <v>-13</v>
      </c>
      <c r="AF137">
        <f t="shared" si="66"/>
        <v>0.37849547823566709</v>
      </c>
      <c r="AG137">
        <f t="shared" si="67"/>
        <v>-1.3297713144762577</v>
      </c>
    </row>
    <row r="138" spans="1:33">
      <c r="A138" s="7">
        <v>133</v>
      </c>
      <c r="B138" s="7">
        <v>10</v>
      </c>
      <c r="C138" s="8">
        <v>43048</v>
      </c>
      <c r="D138" s="8" t="s">
        <v>9</v>
      </c>
      <c r="E138" s="7">
        <v>1</v>
      </c>
      <c r="F138" s="7">
        <v>16</v>
      </c>
      <c r="G138" s="7" t="s">
        <v>23</v>
      </c>
      <c r="H138" s="7">
        <v>29</v>
      </c>
      <c r="I138" s="7">
        <v>22</v>
      </c>
      <c r="J138" s="7">
        <v>-6</v>
      </c>
      <c r="K138" s="7">
        <v>38</v>
      </c>
      <c r="N138" t="str">
        <f t="shared" ref="N138:N151" si="77">IF(J138&gt;0,D138,G138)</f>
        <v>Seattle Seahawks</v>
      </c>
      <c r="O138" t="str">
        <f t="shared" ref="O138:O151" si="78">IF(J138&gt;0,G138,D138)</f>
        <v>Arizona Cardinals</v>
      </c>
      <c r="P138">
        <f t="shared" ref="P138:P151" si="79">IF(J138&gt;0,E138,H138)</f>
        <v>29</v>
      </c>
      <c r="Q138">
        <f t="shared" ref="Q138:Q151" si="80">IF(J138&gt;0,H138,E138)</f>
        <v>1</v>
      </c>
      <c r="R138">
        <f t="shared" ref="R138:R151" si="81">VLOOKUP(E138,$AN$6:$AP$37,3,FALSE)</f>
        <v>0.41115227339597876</v>
      </c>
      <c r="S138">
        <f t="shared" ref="S138:S151" si="82">VLOOKUP(H138,$AN$6:$AP$37,3,FALSE)</f>
        <v>0.76160796793190089</v>
      </c>
      <c r="T138">
        <f t="shared" si="68"/>
        <v>1.0000000000000257E-4</v>
      </c>
      <c r="U138">
        <f t="shared" ref="U138:U151" si="83">(R138+T138)/(R138+S138+T138)</f>
        <v>0.35064047608125104</v>
      </c>
      <c r="V138">
        <f t="shared" ref="V138:V151" si="84">S138/(R138+S138+T138)</f>
        <v>0.64935952391874885</v>
      </c>
      <c r="W138" s="32">
        <f t="shared" ref="W138:W151" si="85">B138</f>
        <v>10</v>
      </c>
      <c r="X138">
        <f t="shared" ref="X138:X151" si="86">IF(E138=P138,U138,V138)</f>
        <v>0.64935952391874885</v>
      </c>
      <c r="Y138" s="35">
        <v>1</v>
      </c>
      <c r="Z138">
        <f t="shared" ref="Z138:Z151" si="87">LN(X138)</f>
        <v>-0.43176874968405488</v>
      </c>
      <c r="AA138">
        <f t="shared" ref="AA138:AA151" si="88">Y138*Z138</f>
        <v>-0.43176874968405488</v>
      </c>
      <c r="AC138">
        <f t="shared" ref="AC138:AC151" si="89">U138</f>
        <v>0.35064047608125104</v>
      </c>
      <c r="AD138">
        <f t="shared" ref="AD138:AD151" si="90">AC138-0.5</f>
        <v>-0.14935952391874896</v>
      </c>
      <c r="AE138">
        <f t="shared" ref="AE138:AE151" si="91">J138</f>
        <v>-6</v>
      </c>
      <c r="AF138">
        <f t="shared" ref="AF138:AF151" si="92">$AK$9+$AJ$9*AC138</f>
        <v>-1.8561526218859683</v>
      </c>
      <c r="AG138">
        <f t="shared" ref="AG138:AG151" si="93">$AJ$18*AD138</f>
        <v>-3.580066681958141</v>
      </c>
    </row>
    <row r="139" spans="1:33">
      <c r="A139" s="7">
        <v>134</v>
      </c>
      <c r="B139" s="7">
        <v>10</v>
      </c>
      <c r="C139" s="8">
        <v>43051</v>
      </c>
      <c r="D139" s="8" t="s">
        <v>7</v>
      </c>
      <c r="E139" s="7">
        <v>31</v>
      </c>
      <c r="F139" s="7">
        <v>24</v>
      </c>
      <c r="G139" s="7" t="s">
        <v>13</v>
      </c>
      <c r="H139" s="7">
        <v>7</v>
      </c>
      <c r="I139" s="7">
        <v>20</v>
      </c>
      <c r="J139" s="7">
        <v>4</v>
      </c>
      <c r="K139" s="7">
        <v>44</v>
      </c>
      <c r="N139" t="str">
        <f t="shared" si="77"/>
        <v>Tennessee Titans</v>
      </c>
      <c r="O139" t="str">
        <f t="shared" si="78"/>
        <v>Cincinnati Bengals</v>
      </c>
      <c r="P139">
        <f t="shared" si="79"/>
        <v>31</v>
      </c>
      <c r="Q139">
        <f t="shared" si="80"/>
        <v>7</v>
      </c>
      <c r="R139">
        <f t="shared" si="81"/>
        <v>0.73931436071085999</v>
      </c>
      <c r="S139">
        <f t="shared" si="82"/>
        <v>0.23013454145680756</v>
      </c>
      <c r="T139">
        <f t="shared" si="68"/>
        <v>1.0000000000000257E-4</v>
      </c>
      <c r="U139">
        <f t="shared" si="83"/>
        <v>0.76263751014282555</v>
      </c>
      <c r="V139">
        <f t="shared" si="84"/>
        <v>0.2373624898571744</v>
      </c>
      <c r="W139" s="32">
        <f t="shared" si="85"/>
        <v>10</v>
      </c>
      <c r="X139">
        <f t="shared" si="86"/>
        <v>0.76263751014282555</v>
      </c>
      <c r="Y139" s="35">
        <v>1</v>
      </c>
      <c r="Z139">
        <f t="shared" si="87"/>
        <v>-0.27097244558916578</v>
      </c>
      <c r="AA139">
        <f t="shared" si="88"/>
        <v>-0.27097244558916578</v>
      </c>
      <c r="AC139">
        <f t="shared" si="89"/>
        <v>0.76263751014282555</v>
      </c>
      <c r="AD139">
        <f t="shared" si="90"/>
        <v>0.26263751014282555</v>
      </c>
      <c r="AE139">
        <f t="shared" si="91"/>
        <v>4</v>
      </c>
      <c r="AF139">
        <f t="shared" si="92"/>
        <v>7.9505250546506687</v>
      </c>
      <c r="AG139">
        <f t="shared" si="93"/>
        <v>6.295278498653162</v>
      </c>
    </row>
    <row r="140" spans="1:33">
      <c r="A140" s="7">
        <v>135</v>
      </c>
      <c r="B140" s="7">
        <v>10</v>
      </c>
      <c r="C140" s="8">
        <v>43051</v>
      </c>
      <c r="D140" s="8" t="s">
        <v>8</v>
      </c>
      <c r="E140" s="7">
        <v>11</v>
      </c>
      <c r="F140" s="7">
        <v>38</v>
      </c>
      <c r="G140" s="7" t="s">
        <v>11</v>
      </c>
      <c r="H140" s="7">
        <v>8</v>
      </c>
      <c r="I140" s="7">
        <v>24</v>
      </c>
      <c r="J140" s="7">
        <v>14</v>
      </c>
      <c r="K140" s="7">
        <v>62</v>
      </c>
      <c r="N140" t="str">
        <f t="shared" si="77"/>
        <v>Detroit Lions</v>
      </c>
      <c r="O140" t="str">
        <f t="shared" si="78"/>
        <v>Cleveland Browns</v>
      </c>
      <c r="P140">
        <f t="shared" si="79"/>
        <v>11</v>
      </c>
      <c r="Q140">
        <f t="shared" si="80"/>
        <v>8</v>
      </c>
      <c r="R140">
        <f t="shared" si="81"/>
        <v>1.9134014273177522</v>
      </c>
      <c r="S140">
        <f t="shared" si="82"/>
        <v>1E-4</v>
      </c>
      <c r="T140">
        <f t="shared" si="68"/>
        <v>1.0000000000000257E-4</v>
      </c>
      <c r="U140">
        <f t="shared" si="83"/>
        <v>0.99994774251389429</v>
      </c>
      <c r="V140">
        <f t="shared" si="84"/>
        <v>5.2257486105749584E-5</v>
      </c>
      <c r="W140" s="32">
        <f t="shared" si="85"/>
        <v>10</v>
      </c>
      <c r="X140">
        <f t="shared" si="86"/>
        <v>0.99994774251389429</v>
      </c>
      <c r="Y140" s="35">
        <v>1</v>
      </c>
      <c r="Z140">
        <f t="shared" si="87"/>
        <v>-5.2258851575709173E-5</v>
      </c>
      <c r="AA140">
        <f t="shared" si="88"/>
        <v>-5.2258851575709173E-5</v>
      </c>
      <c r="AC140">
        <f t="shared" si="89"/>
        <v>0.99994774251389429</v>
      </c>
      <c r="AD140">
        <f t="shared" si="90"/>
        <v>0.49994774251389429</v>
      </c>
      <c r="AE140">
        <f t="shared" si="91"/>
        <v>14</v>
      </c>
      <c r="AF140">
        <f t="shared" si="92"/>
        <v>13.599169986058769</v>
      </c>
      <c r="AG140">
        <f t="shared" si="93"/>
        <v>11.983475902533343</v>
      </c>
    </row>
    <row r="141" spans="1:33">
      <c r="A141" s="7">
        <v>136</v>
      </c>
      <c r="B141" s="7">
        <v>10</v>
      </c>
      <c r="C141" s="8">
        <v>43051</v>
      </c>
      <c r="D141" s="8" t="s">
        <v>14</v>
      </c>
      <c r="E141" s="7">
        <v>15</v>
      </c>
      <c r="F141" s="7">
        <v>20</v>
      </c>
      <c r="G141" s="7" t="s">
        <v>31</v>
      </c>
      <c r="H141" s="7">
        <v>17</v>
      </c>
      <c r="I141" s="7">
        <v>17</v>
      </c>
      <c r="J141" s="7">
        <v>3</v>
      </c>
      <c r="K141" s="7">
        <v>37</v>
      </c>
      <c r="N141" t="str">
        <f t="shared" si="77"/>
        <v>Jacksonville Jaguars</v>
      </c>
      <c r="O141" t="str">
        <f t="shared" si="78"/>
        <v>Los Angeles Chargers</v>
      </c>
      <c r="P141">
        <f t="shared" si="79"/>
        <v>15</v>
      </c>
      <c r="Q141">
        <f t="shared" si="80"/>
        <v>17</v>
      </c>
      <c r="R141">
        <f t="shared" si="81"/>
        <v>1.0867363786234268</v>
      </c>
      <c r="S141">
        <f t="shared" si="82"/>
        <v>0.62752484573146439</v>
      </c>
      <c r="T141">
        <f t="shared" si="68"/>
        <v>1.0000000000000257E-4</v>
      </c>
      <c r="U141">
        <f t="shared" si="83"/>
        <v>0.63395996315327297</v>
      </c>
      <c r="V141">
        <f t="shared" si="84"/>
        <v>0.36604003684672703</v>
      </c>
      <c r="W141" s="32">
        <f t="shared" si="85"/>
        <v>10</v>
      </c>
      <c r="X141">
        <f t="shared" si="86"/>
        <v>0.63395996315327297</v>
      </c>
      <c r="Y141" s="35">
        <v>1</v>
      </c>
      <c r="Z141">
        <f t="shared" si="87"/>
        <v>-0.45576947613944691</v>
      </c>
      <c r="AA141">
        <f t="shared" si="88"/>
        <v>-0.45576947613944691</v>
      </c>
      <c r="AC141">
        <f t="shared" si="89"/>
        <v>0.63395996315327297</v>
      </c>
      <c r="AD141">
        <f t="shared" si="90"/>
        <v>0.13395996315327297</v>
      </c>
      <c r="AE141">
        <f t="shared" si="91"/>
        <v>3</v>
      </c>
      <c r="AF141">
        <f t="shared" si="92"/>
        <v>4.8876408025632045</v>
      </c>
      <c r="AG141">
        <f t="shared" si="93"/>
        <v>3.2109475727993453</v>
      </c>
    </row>
    <row r="142" spans="1:33">
      <c r="A142" s="7">
        <v>137</v>
      </c>
      <c r="B142" s="7">
        <v>10</v>
      </c>
      <c r="C142" s="8">
        <v>43051</v>
      </c>
      <c r="D142" s="8" t="s">
        <v>5</v>
      </c>
      <c r="E142" s="7">
        <v>32</v>
      </c>
      <c r="F142" s="7">
        <v>30</v>
      </c>
      <c r="G142" s="7" t="s">
        <v>28</v>
      </c>
      <c r="H142" s="7">
        <v>20</v>
      </c>
      <c r="I142" s="7">
        <v>38</v>
      </c>
      <c r="J142" s="7">
        <v>-8</v>
      </c>
      <c r="K142" s="7">
        <v>68</v>
      </c>
      <c r="N142" t="str">
        <f t="shared" si="77"/>
        <v>Minnesota Vikings</v>
      </c>
      <c r="O142" t="str">
        <f t="shared" si="78"/>
        <v>Washington Redskins</v>
      </c>
      <c r="P142">
        <f t="shared" si="79"/>
        <v>20</v>
      </c>
      <c r="Q142">
        <f t="shared" si="80"/>
        <v>32</v>
      </c>
      <c r="R142">
        <f t="shared" si="81"/>
        <v>1.621300774493277</v>
      </c>
      <c r="S142">
        <f t="shared" si="82"/>
        <v>4.5463869725056911</v>
      </c>
      <c r="T142">
        <f t="shared" si="68"/>
        <v>1.0000000000000257E-4</v>
      </c>
      <c r="U142">
        <f t="shared" si="83"/>
        <v>0.26288206420238674</v>
      </c>
      <c r="V142">
        <f t="shared" si="84"/>
        <v>0.73711793579761331</v>
      </c>
      <c r="W142" s="32">
        <f t="shared" si="85"/>
        <v>10</v>
      </c>
      <c r="X142">
        <f t="shared" si="86"/>
        <v>0.73711793579761331</v>
      </c>
      <c r="Y142" s="35">
        <v>1</v>
      </c>
      <c r="Z142">
        <f t="shared" si="87"/>
        <v>-0.30500737815983969</v>
      </c>
      <c r="AA142">
        <f t="shared" si="88"/>
        <v>-0.30500737815983969</v>
      </c>
      <c r="AC142">
        <f t="shared" si="89"/>
        <v>0.26288206420238674</v>
      </c>
      <c r="AD142">
        <f t="shared" si="90"/>
        <v>-0.23711793579761326</v>
      </c>
      <c r="AE142">
        <f t="shared" si="91"/>
        <v>-8</v>
      </c>
      <c r="AF142">
        <f t="shared" si="92"/>
        <v>-3.9450474137162974</v>
      </c>
      <c r="AG142">
        <f t="shared" si="93"/>
        <v>-5.6835881594368383</v>
      </c>
    </row>
    <row r="143" spans="1:33">
      <c r="A143" s="7">
        <v>138</v>
      </c>
      <c r="B143" s="7">
        <v>10</v>
      </c>
      <c r="C143" s="8">
        <v>43051</v>
      </c>
      <c r="D143" s="8" t="s">
        <v>18</v>
      </c>
      <c r="E143" s="7">
        <v>4</v>
      </c>
      <c r="F143" s="7">
        <v>10</v>
      </c>
      <c r="G143" s="7" t="s">
        <v>29</v>
      </c>
      <c r="H143" s="7">
        <v>22</v>
      </c>
      <c r="I143" s="7">
        <v>47</v>
      </c>
      <c r="J143" s="7">
        <v>-37</v>
      </c>
      <c r="K143" s="7">
        <v>57</v>
      </c>
      <c r="N143" t="str">
        <f t="shared" si="77"/>
        <v>New Orleans Saints</v>
      </c>
      <c r="O143" t="str">
        <f t="shared" si="78"/>
        <v>Buffalo Bills</v>
      </c>
      <c r="P143">
        <f t="shared" si="79"/>
        <v>22</v>
      </c>
      <c r="Q143">
        <f t="shared" si="80"/>
        <v>4</v>
      </c>
      <c r="R143">
        <f t="shared" si="81"/>
        <v>1.4556935710602426</v>
      </c>
      <c r="S143">
        <f t="shared" si="82"/>
        <v>6.5928053616168487</v>
      </c>
      <c r="T143">
        <f t="shared" si="68"/>
        <v>1.0000000000000257E-4</v>
      </c>
      <c r="U143">
        <f t="shared" si="83"/>
        <v>0.18087540244423914</v>
      </c>
      <c r="V143">
        <f t="shared" si="84"/>
        <v>0.81912459755576084</v>
      </c>
      <c r="W143" s="32">
        <f t="shared" si="85"/>
        <v>10</v>
      </c>
      <c r="X143">
        <f t="shared" si="86"/>
        <v>0.81912459755576084</v>
      </c>
      <c r="Y143" s="35">
        <v>1</v>
      </c>
      <c r="Z143">
        <f t="shared" si="87"/>
        <v>-0.19951907293251797</v>
      </c>
      <c r="AA143">
        <f t="shared" si="88"/>
        <v>-0.19951907293251797</v>
      </c>
      <c r="AC143">
        <f t="shared" si="89"/>
        <v>0.18087540244423914</v>
      </c>
      <c r="AD143">
        <f t="shared" si="90"/>
        <v>-0.31912459755576084</v>
      </c>
      <c r="AE143">
        <f t="shared" si="91"/>
        <v>-37</v>
      </c>
      <c r="AF143">
        <f t="shared" si="92"/>
        <v>-5.8970345221252485</v>
      </c>
      <c r="AG143">
        <f t="shared" si="93"/>
        <v>-7.6492433098821921</v>
      </c>
    </row>
    <row r="144" spans="1:33">
      <c r="A144" s="7">
        <v>139</v>
      </c>
      <c r="B144" s="7">
        <v>10</v>
      </c>
      <c r="C144" s="8">
        <v>43051</v>
      </c>
      <c r="D144" s="8" t="s">
        <v>17</v>
      </c>
      <c r="E144" s="7">
        <v>6</v>
      </c>
      <c r="F144" s="7">
        <v>16</v>
      </c>
      <c r="G144" s="7" t="s">
        <v>22</v>
      </c>
      <c r="H144" s="7">
        <v>12</v>
      </c>
      <c r="I144" s="7">
        <v>23</v>
      </c>
      <c r="J144" s="7">
        <v>-7</v>
      </c>
      <c r="K144" s="7">
        <v>39</v>
      </c>
      <c r="N144" t="str">
        <f t="shared" si="77"/>
        <v>Green Bay Packers</v>
      </c>
      <c r="O144" t="str">
        <f t="shared" si="78"/>
        <v>Chicago Bears</v>
      </c>
      <c r="P144">
        <f t="shared" si="79"/>
        <v>12</v>
      </c>
      <c r="Q144">
        <f t="shared" si="80"/>
        <v>6</v>
      </c>
      <c r="R144">
        <f t="shared" si="81"/>
        <v>1.1425548179969183</v>
      </c>
      <c r="S144">
        <f t="shared" si="82"/>
        <v>1.5311036175261552</v>
      </c>
      <c r="T144">
        <f t="shared" si="68"/>
        <v>1.0000000000000257E-4</v>
      </c>
      <c r="U144">
        <f t="shared" si="83"/>
        <v>0.42735903244504514</v>
      </c>
      <c r="V144">
        <f t="shared" si="84"/>
        <v>0.57264096755495486</v>
      </c>
      <c r="W144" s="32">
        <f t="shared" si="85"/>
        <v>10</v>
      </c>
      <c r="X144">
        <f t="shared" si="86"/>
        <v>0.57264096755495486</v>
      </c>
      <c r="Y144" s="35">
        <v>1</v>
      </c>
      <c r="Z144">
        <f t="shared" si="87"/>
        <v>-0.55749634232671275</v>
      </c>
      <c r="AA144">
        <f t="shared" si="88"/>
        <v>-0.55749634232671275</v>
      </c>
      <c r="AC144">
        <f t="shared" si="89"/>
        <v>0.42735903244504514</v>
      </c>
      <c r="AD144">
        <f t="shared" si="90"/>
        <v>-7.2640967554954861E-2</v>
      </c>
      <c r="AE144">
        <f t="shared" si="91"/>
        <v>-7</v>
      </c>
      <c r="AF144">
        <f t="shared" si="92"/>
        <v>-3.0037160199183788E-2</v>
      </c>
      <c r="AG144">
        <f t="shared" si="93"/>
        <v>-1.7411645462271803</v>
      </c>
    </row>
    <row r="145" spans="1:33">
      <c r="A145" s="7">
        <v>140</v>
      </c>
      <c r="B145" s="7">
        <v>10</v>
      </c>
      <c r="C145" s="8">
        <v>43051</v>
      </c>
      <c r="D145" s="8" t="s">
        <v>32</v>
      </c>
      <c r="E145" s="7">
        <v>30</v>
      </c>
      <c r="F145" s="7">
        <v>15</v>
      </c>
      <c r="G145" s="7" t="s">
        <v>19</v>
      </c>
      <c r="H145" s="7">
        <v>24</v>
      </c>
      <c r="I145" s="7">
        <v>10</v>
      </c>
      <c r="J145" s="7">
        <v>5</v>
      </c>
      <c r="K145" s="7">
        <v>25</v>
      </c>
      <c r="N145" t="str">
        <f t="shared" si="77"/>
        <v>Tampa Bay Buccaneers</v>
      </c>
      <c r="O145" t="str">
        <f t="shared" si="78"/>
        <v>New York Jets</v>
      </c>
      <c r="P145">
        <f t="shared" si="79"/>
        <v>30</v>
      </c>
      <c r="Q145">
        <f t="shared" si="80"/>
        <v>24</v>
      </c>
      <c r="R145">
        <f t="shared" si="81"/>
        <v>0.39493202546958261</v>
      </c>
      <c r="S145">
        <f t="shared" si="82"/>
        <v>0.8182802197983583</v>
      </c>
      <c r="T145">
        <f t="shared" si="68"/>
        <v>1.0000000000000257E-4</v>
      </c>
      <c r="U145">
        <f t="shared" si="83"/>
        <v>0.32558150386287904</v>
      </c>
      <c r="V145">
        <f t="shared" si="84"/>
        <v>0.67441849613712079</v>
      </c>
      <c r="W145" s="32">
        <f t="shared" si="85"/>
        <v>10</v>
      </c>
      <c r="X145">
        <f t="shared" si="86"/>
        <v>0.32558150386287904</v>
      </c>
      <c r="Y145" s="35">
        <v>1</v>
      </c>
      <c r="Z145">
        <f t="shared" si="87"/>
        <v>-1.1221424527852308</v>
      </c>
      <c r="AA145">
        <f t="shared" si="88"/>
        <v>-1.1221424527852308</v>
      </c>
      <c r="AC145">
        <f t="shared" si="89"/>
        <v>0.32558150386287904</v>
      </c>
      <c r="AD145">
        <f t="shared" si="90"/>
        <v>-0.17441849613712096</v>
      </c>
      <c r="AE145">
        <f t="shared" si="91"/>
        <v>5</v>
      </c>
      <c r="AF145">
        <f t="shared" si="92"/>
        <v>-2.4526260018718364</v>
      </c>
      <c r="AG145">
        <f t="shared" si="93"/>
        <v>-4.1807166383138652</v>
      </c>
    </row>
    <row r="146" spans="1:33">
      <c r="A146" s="7">
        <v>141</v>
      </c>
      <c r="B146" s="7">
        <v>10</v>
      </c>
      <c r="C146" s="8">
        <v>43051</v>
      </c>
      <c r="D146" s="8" t="s">
        <v>21</v>
      </c>
      <c r="E146" s="7">
        <v>14</v>
      </c>
      <c r="F146" s="7">
        <v>17</v>
      </c>
      <c r="G146" s="7" t="s">
        <v>10</v>
      </c>
      <c r="H146" s="7">
        <v>27</v>
      </c>
      <c r="I146" s="7">
        <v>20</v>
      </c>
      <c r="J146" s="7">
        <v>-3</v>
      </c>
      <c r="K146" s="7">
        <v>37</v>
      </c>
      <c r="N146" t="str">
        <f t="shared" si="77"/>
        <v>Pittsburgh Steelers</v>
      </c>
      <c r="O146" t="str">
        <f t="shared" si="78"/>
        <v>Indianapolis Colts</v>
      </c>
      <c r="P146">
        <f t="shared" si="79"/>
        <v>27</v>
      </c>
      <c r="Q146">
        <f t="shared" si="80"/>
        <v>14</v>
      </c>
      <c r="R146">
        <f t="shared" si="81"/>
        <v>8.1823385557166062E-2</v>
      </c>
      <c r="S146">
        <f t="shared" si="82"/>
        <v>3.8357379303114496</v>
      </c>
      <c r="T146">
        <f t="shared" si="68"/>
        <v>1.0000000000000257E-4</v>
      </c>
      <c r="U146">
        <f t="shared" si="83"/>
        <v>2.0911298591670673E-2</v>
      </c>
      <c r="V146">
        <f t="shared" si="84"/>
        <v>0.97908870140832926</v>
      </c>
      <c r="W146" s="32">
        <f t="shared" si="85"/>
        <v>10</v>
      </c>
      <c r="X146">
        <f t="shared" si="86"/>
        <v>0.97908870140832926</v>
      </c>
      <c r="Y146" s="35">
        <v>1</v>
      </c>
      <c r="Z146">
        <f t="shared" si="87"/>
        <v>-2.1133036461619945E-2</v>
      </c>
      <c r="AA146">
        <f t="shared" si="88"/>
        <v>-2.1133036461619945E-2</v>
      </c>
      <c r="AC146">
        <f t="shared" si="89"/>
        <v>2.0911298591670673E-2</v>
      </c>
      <c r="AD146">
        <f t="shared" si="90"/>
        <v>-0.47908870140832932</v>
      </c>
      <c r="AE146">
        <f t="shared" si="91"/>
        <v>-3</v>
      </c>
      <c r="AF146">
        <f t="shared" si="92"/>
        <v>-9.7046260254750543</v>
      </c>
      <c r="AG146">
        <f t="shared" si="93"/>
        <v>-11.483496014272234</v>
      </c>
    </row>
    <row r="147" spans="1:33">
      <c r="A147" s="7">
        <v>142</v>
      </c>
      <c r="B147" s="7">
        <v>10</v>
      </c>
      <c r="C147" s="8">
        <v>43051</v>
      </c>
      <c r="D147" s="8" t="s">
        <v>20</v>
      </c>
      <c r="E147" s="7">
        <v>18</v>
      </c>
      <c r="F147" s="7">
        <v>33</v>
      </c>
      <c r="G147" s="7" t="s">
        <v>15</v>
      </c>
      <c r="H147" s="7">
        <v>13</v>
      </c>
      <c r="I147" s="7">
        <v>7</v>
      </c>
      <c r="J147" s="7">
        <v>26</v>
      </c>
      <c r="K147" s="7">
        <v>40</v>
      </c>
      <c r="N147" t="str">
        <f t="shared" si="77"/>
        <v>Los Angeles Rams</v>
      </c>
      <c r="O147" t="str">
        <f t="shared" si="78"/>
        <v>Houston Texans</v>
      </c>
      <c r="P147">
        <f t="shared" si="79"/>
        <v>18</v>
      </c>
      <c r="Q147">
        <f t="shared" si="80"/>
        <v>13</v>
      </c>
      <c r="R147">
        <f t="shared" si="81"/>
        <v>1.6155872911603095</v>
      </c>
      <c r="S147">
        <f t="shared" si="82"/>
        <v>0.23346902156231972</v>
      </c>
      <c r="T147">
        <f t="shared" si="68"/>
        <v>1.0000000000000257E-4</v>
      </c>
      <c r="U147">
        <f t="shared" si="83"/>
        <v>0.87374294971387867</v>
      </c>
      <c r="V147">
        <f t="shared" si="84"/>
        <v>0.12625705028612136</v>
      </c>
      <c r="W147" s="32">
        <f t="shared" si="85"/>
        <v>10</v>
      </c>
      <c r="X147">
        <f t="shared" si="86"/>
        <v>0.87374294971387867</v>
      </c>
      <c r="Y147" s="35">
        <v>1</v>
      </c>
      <c r="Z147">
        <f t="shared" si="87"/>
        <v>-0.13496905446366309</v>
      </c>
      <c r="AA147">
        <f t="shared" si="88"/>
        <v>-0.13496905446366309</v>
      </c>
      <c r="AC147">
        <f t="shared" si="89"/>
        <v>0.87374294971387867</v>
      </c>
      <c r="AD147">
        <f t="shared" si="90"/>
        <v>0.37374294971387867</v>
      </c>
      <c r="AE147">
        <f t="shared" si="91"/>
        <v>26</v>
      </c>
      <c r="AF147">
        <f t="shared" si="92"/>
        <v>10.595144175429088</v>
      </c>
      <c r="AG147">
        <f t="shared" si="93"/>
        <v>8.9584155518284483</v>
      </c>
    </row>
    <row r="148" spans="1:33">
      <c r="A148" s="7">
        <v>143</v>
      </c>
      <c r="B148" s="7">
        <v>10</v>
      </c>
      <c r="C148" s="8">
        <v>43051</v>
      </c>
      <c r="D148" s="8" t="s">
        <v>16</v>
      </c>
      <c r="E148" s="7">
        <v>2</v>
      </c>
      <c r="F148" s="7">
        <v>27</v>
      </c>
      <c r="G148" s="7" t="s">
        <v>26</v>
      </c>
      <c r="H148" s="7">
        <v>9</v>
      </c>
      <c r="I148" s="7">
        <v>7</v>
      </c>
      <c r="J148" s="7">
        <v>20</v>
      </c>
      <c r="K148" s="7">
        <v>34</v>
      </c>
      <c r="N148" t="str">
        <f t="shared" si="77"/>
        <v>Atlanta Falcons</v>
      </c>
      <c r="O148" t="str">
        <f t="shared" si="78"/>
        <v>Dallas Cowboys</v>
      </c>
      <c r="P148">
        <f t="shared" si="79"/>
        <v>2</v>
      </c>
      <c r="Q148">
        <f t="shared" si="80"/>
        <v>9</v>
      </c>
      <c r="R148">
        <f t="shared" si="81"/>
        <v>1.7383655557437503</v>
      </c>
      <c r="S148">
        <f t="shared" si="82"/>
        <v>1.3204556351345182</v>
      </c>
      <c r="T148">
        <f t="shared" si="68"/>
        <v>1.0000000000000257E-4</v>
      </c>
      <c r="U148">
        <f t="shared" si="83"/>
        <v>0.56832636320539098</v>
      </c>
      <c r="V148">
        <f t="shared" si="84"/>
        <v>0.43167363679460885</v>
      </c>
      <c r="W148" s="32">
        <f t="shared" si="85"/>
        <v>10</v>
      </c>
      <c r="X148">
        <f t="shared" si="86"/>
        <v>0.56832636320539098</v>
      </c>
      <c r="Y148" s="35">
        <v>1</v>
      </c>
      <c r="Z148">
        <f t="shared" si="87"/>
        <v>-0.5650594421625722</v>
      </c>
      <c r="AA148">
        <f t="shared" si="88"/>
        <v>-0.5650594421625722</v>
      </c>
      <c r="AC148">
        <f t="shared" si="89"/>
        <v>0.56832636320539098</v>
      </c>
      <c r="AD148">
        <f t="shared" si="90"/>
        <v>6.8326363205390983E-2</v>
      </c>
      <c r="AE148">
        <f t="shared" si="91"/>
        <v>20</v>
      </c>
      <c r="AF148">
        <f t="shared" si="92"/>
        <v>3.3253781981595161</v>
      </c>
      <c r="AG148">
        <f t="shared" si="93"/>
        <v>1.6377458229182589</v>
      </c>
    </row>
    <row r="149" spans="1:33">
      <c r="A149" s="7">
        <v>144</v>
      </c>
      <c r="B149" s="7">
        <v>10</v>
      </c>
      <c r="C149" s="8">
        <v>43051</v>
      </c>
      <c r="D149" s="8" t="s">
        <v>25</v>
      </c>
      <c r="E149" s="7">
        <v>28</v>
      </c>
      <c r="F149" s="7">
        <v>31</v>
      </c>
      <c r="G149" s="7" t="s">
        <v>27</v>
      </c>
      <c r="H149" s="7">
        <v>23</v>
      </c>
      <c r="I149" s="7">
        <v>21</v>
      </c>
      <c r="J149" s="7">
        <v>10</v>
      </c>
      <c r="K149" s="7">
        <v>52</v>
      </c>
      <c r="N149" t="str">
        <f t="shared" si="77"/>
        <v>San Francisco 49ers</v>
      </c>
      <c r="O149" t="str">
        <f t="shared" si="78"/>
        <v>New York Giants</v>
      </c>
      <c r="P149">
        <f t="shared" si="79"/>
        <v>28</v>
      </c>
      <c r="Q149">
        <f t="shared" si="80"/>
        <v>23</v>
      </c>
      <c r="R149">
        <f t="shared" si="81"/>
        <v>1.0000000000065512E-4</v>
      </c>
      <c r="S149">
        <f t="shared" si="82"/>
        <v>0.13203368816693828</v>
      </c>
      <c r="T149">
        <f t="shared" si="68"/>
        <v>1.0000000000000257E-4</v>
      </c>
      <c r="U149">
        <f t="shared" si="83"/>
        <v>1.51247388447766E-3</v>
      </c>
      <c r="V149">
        <f t="shared" si="84"/>
        <v>0.99848752611552249</v>
      </c>
      <c r="W149" s="32">
        <f t="shared" si="85"/>
        <v>10</v>
      </c>
      <c r="X149">
        <f t="shared" si="86"/>
        <v>1.51247388447766E-3</v>
      </c>
      <c r="Y149" s="35">
        <v>1</v>
      </c>
      <c r="Z149">
        <f t="shared" si="87"/>
        <v>-6.4940086346693962</v>
      </c>
      <c r="AA149">
        <f t="shared" si="88"/>
        <v>-6.4940086346693962</v>
      </c>
      <c r="AC149">
        <f t="shared" si="89"/>
        <v>1.51247388447766E-3</v>
      </c>
      <c r="AD149">
        <f t="shared" si="90"/>
        <v>-0.49848752611552233</v>
      </c>
      <c r="AE149">
        <f t="shared" si="91"/>
        <v>10</v>
      </c>
      <c r="AF149">
        <f t="shared" si="92"/>
        <v>-10.166372119449715</v>
      </c>
      <c r="AG149">
        <f t="shared" si="93"/>
        <v>-11.94847530840247</v>
      </c>
    </row>
    <row r="150" spans="1:33">
      <c r="A150" s="7">
        <v>145</v>
      </c>
      <c r="B150" s="7">
        <v>10</v>
      </c>
      <c r="C150" s="8">
        <v>43051</v>
      </c>
      <c r="D150" s="8" t="s">
        <v>30</v>
      </c>
      <c r="E150" s="7">
        <v>10</v>
      </c>
      <c r="F150" s="7">
        <v>16</v>
      </c>
      <c r="G150" s="7" t="s">
        <v>3</v>
      </c>
      <c r="H150" s="7">
        <v>21</v>
      </c>
      <c r="I150" s="7">
        <v>41</v>
      </c>
      <c r="J150" s="7">
        <v>-25</v>
      </c>
      <c r="K150" s="7">
        <v>57</v>
      </c>
      <c r="N150" t="str">
        <f t="shared" si="77"/>
        <v>New England Patriots</v>
      </c>
      <c r="O150" t="str">
        <f t="shared" si="78"/>
        <v>Denver Broncos</v>
      </c>
      <c r="P150">
        <f t="shared" si="79"/>
        <v>21</v>
      </c>
      <c r="Q150">
        <f t="shared" si="80"/>
        <v>10</v>
      </c>
      <c r="R150">
        <f t="shared" si="81"/>
        <v>0.58570076963311002</v>
      </c>
      <c r="S150">
        <f t="shared" si="82"/>
        <v>5.2904445879958892</v>
      </c>
      <c r="T150">
        <f t="shared" si="68"/>
        <v>1.0000000000000257E-4</v>
      </c>
      <c r="U150">
        <f t="shared" si="83"/>
        <v>9.9689637511915299E-2</v>
      </c>
      <c r="V150">
        <f t="shared" si="84"/>
        <v>0.90031036248808471</v>
      </c>
      <c r="W150" s="32">
        <f t="shared" si="85"/>
        <v>10</v>
      </c>
      <c r="X150">
        <f t="shared" si="86"/>
        <v>0.90031036248808471</v>
      </c>
      <c r="Y150" s="35">
        <v>1</v>
      </c>
      <c r="Z150">
        <f t="shared" si="87"/>
        <v>-0.10501572789497589</v>
      </c>
      <c r="AA150">
        <f t="shared" si="88"/>
        <v>-0.10501572789497589</v>
      </c>
      <c r="AC150">
        <f t="shared" si="89"/>
        <v>9.9689637511915299E-2</v>
      </c>
      <c r="AD150">
        <f t="shared" si="90"/>
        <v>-0.40031036248808471</v>
      </c>
      <c r="AE150">
        <f t="shared" si="91"/>
        <v>-25</v>
      </c>
      <c r="AF150">
        <f t="shared" si="92"/>
        <v>-7.8294819981800927</v>
      </c>
      <c r="AG150">
        <f t="shared" si="93"/>
        <v>-9.5952220091823524</v>
      </c>
    </row>
    <row r="151" spans="1:33">
      <c r="A151" s="7">
        <v>146</v>
      </c>
      <c r="B151" s="7">
        <v>10</v>
      </c>
      <c r="C151" s="8">
        <v>43052</v>
      </c>
      <c r="D151" s="8" t="s">
        <v>24</v>
      </c>
      <c r="E151" s="7">
        <v>5</v>
      </c>
      <c r="F151" s="7">
        <v>45</v>
      </c>
      <c r="G151" s="7" t="s">
        <v>33</v>
      </c>
      <c r="H151" s="7">
        <v>19</v>
      </c>
      <c r="I151" s="7">
        <v>21</v>
      </c>
      <c r="J151" s="7">
        <v>24</v>
      </c>
      <c r="K151" s="7">
        <v>66</v>
      </c>
      <c r="N151" t="str">
        <f t="shared" si="77"/>
        <v>Carolina Panthers</v>
      </c>
      <c r="O151" t="str">
        <f t="shared" si="78"/>
        <v>Miami Dolphins</v>
      </c>
      <c r="P151">
        <f t="shared" si="79"/>
        <v>5</v>
      </c>
      <c r="Q151">
        <f t="shared" si="80"/>
        <v>19</v>
      </c>
      <c r="R151">
        <f t="shared" si="81"/>
        <v>4.2973777045939574</v>
      </c>
      <c r="S151">
        <f t="shared" si="82"/>
        <v>1.023534223372832</v>
      </c>
      <c r="T151">
        <f t="shared" si="68"/>
        <v>1.0000000000000257E-4</v>
      </c>
      <c r="U151">
        <f t="shared" si="83"/>
        <v>0.80764293761620365</v>
      </c>
      <c r="V151">
        <f t="shared" si="84"/>
        <v>0.19235706238379632</v>
      </c>
      <c r="W151" s="32">
        <f t="shared" si="85"/>
        <v>10</v>
      </c>
      <c r="X151">
        <f t="shared" si="86"/>
        <v>0.80764293761620365</v>
      </c>
      <c r="Y151" s="35">
        <v>1</v>
      </c>
      <c r="Z151">
        <f t="shared" si="87"/>
        <v>-0.21363522702238802</v>
      </c>
      <c r="AA151">
        <f t="shared" si="88"/>
        <v>-0.21363522702238802</v>
      </c>
      <c r="AC151">
        <f t="shared" si="89"/>
        <v>0.80764293761620365</v>
      </c>
      <c r="AD151">
        <f t="shared" si="90"/>
        <v>0.30764293761620365</v>
      </c>
      <c r="AE151">
        <f t="shared" si="91"/>
        <v>24</v>
      </c>
      <c r="AF151">
        <f t="shared" si="92"/>
        <v>9.0217796619355468</v>
      </c>
      <c r="AG151">
        <f t="shared" si="93"/>
        <v>7.3740341559915885</v>
      </c>
    </row>
  </sheetData>
  <sortState ref="AU21:BD34">
    <sortCondition ref="AU21:AU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3E5C3-C2D6-4BFE-BF35-F6528AD11D4B}">
  <dimension ref="A2:BW151"/>
  <sheetViews>
    <sheetView topLeftCell="AW1" workbookViewId="0">
      <selection activeCell="BG6" sqref="BG6"/>
    </sheetView>
  </sheetViews>
  <sheetFormatPr defaultRowHeight="15"/>
  <cols>
    <col min="3" max="3" width="10.42578125" bestFit="1" customWidth="1"/>
    <col min="4" max="4" width="20.140625" bestFit="1" customWidth="1"/>
    <col min="7" max="7" width="20.140625" bestFit="1" customWidth="1"/>
    <col min="14" max="14" width="21.140625" customWidth="1"/>
    <col min="15" max="15" width="18.5703125" bestFit="1" customWidth="1"/>
    <col min="18" max="19" width="13" customWidth="1"/>
    <col min="20" max="20" width="10.85546875" customWidth="1"/>
    <col min="21" max="23" width="9.85546875" customWidth="1"/>
    <col min="29" max="29" width="16.42578125" customWidth="1"/>
    <col min="30" max="30" width="18.5703125" customWidth="1"/>
    <col min="31" max="31" width="14.42578125" customWidth="1"/>
    <col min="32" max="32" width="14.85546875" customWidth="1"/>
    <col min="33" max="33" width="15.5703125" customWidth="1"/>
    <col min="34" max="34" width="10.85546875" customWidth="1"/>
    <col min="35" max="35" width="16.28515625" customWidth="1"/>
    <col min="36" max="37" width="14.140625" customWidth="1"/>
    <col min="41" max="41" width="20.140625" bestFit="1" customWidth="1"/>
    <col min="48" max="48" width="10.42578125" bestFit="1" customWidth="1"/>
    <col min="49" max="49" width="20.140625" bestFit="1" customWidth="1"/>
    <col min="51" max="51" width="18.5703125" bestFit="1" customWidth="1"/>
    <col min="52" max="52" width="12.5703125" customWidth="1"/>
    <col min="53" max="54" width="11" bestFit="1" customWidth="1"/>
    <col min="65" max="65" width="11.42578125" style="47" customWidth="1"/>
    <col min="66" max="66" width="20.140625" bestFit="1" customWidth="1"/>
    <col min="68" max="68" width="18.5703125" bestFit="1" customWidth="1"/>
    <col min="70" max="71" width="11.7109375" customWidth="1"/>
    <col min="72" max="72" width="10.42578125" bestFit="1" customWidth="1"/>
  </cols>
  <sheetData>
    <row r="2" spans="1:75">
      <c r="Z2" t="s">
        <v>67</v>
      </c>
      <c r="AA2" s="34">
        <f>SUM(AA6:AA2500)</f>
        <v>-69.932515929456642</v>
      </c>
      <c r="AU2" s="37" t="s">
        <v>93</v>
      </c>
      <c r="BL2" s="37" t="s">
        <v>94</v>
      </c>
    </row>
    <row r="3" spans="1:75" ht="15.75" thickBot="1">
      <c r="AU3" s="26" t="s">
        <v>95</v>
      </c>
      <c r="BL3" s="26" t="s">
        <v>95</v>
      </c>
    </row>
    <row r="4" spans="1:75">
      <c r="A4" s="5" t="s">
        <v>65</v>
      </c>
      <c r="B4" s="5"/>
      <c r="C4" s="5"/>
      <c r="D4" s="5"/>
      <c r="E4" s="5"/>
      <c r="F4" s="5"/>
      <c r="G4" s="5"/>
      <c r="H4" s="5"/>
      <c r="I4" s="5"/>
      <c r="J4" s="5"/>
      <c r="K4" s="5"/>
      <c r="N4" s="18" t="s">
        <v>66</v>
      </c>
      <c r="O4" s="19"/>
      <c r="P4" s="19"/>
      <c r="Q4" s="19"/>
      <c r="R4" s="19"/>
      <c r="S4" s="19"/>
      <c r="T4" s="20"/>
      <c r="U4" s="14" t="s">
        <v>57</v>
      </c>
      <c r="V4" s="15" t="s">
        <v>57</v>
      </c>
      <c r="W4" s="29"/>
      <c r="X4" s="14" t="s">
        <v>57</v>
      </c>
      <c r="Y4" s="29"/>
      <c r="Z4" s="15" t="s">
        <v>64</v>
      </c>
      <c r="AA4" s="33" t="s">
        <v>89</v>
      </c>
      <c r="AC4" s="50" t="s">
        <v>77</v>
      </c>
      <c r="AD4" s="50" t="s">
        <v>77</v>
      </c>
      <c r="AE4" s="51" t="s">
        <v>68</v>
      </c>
      <c r="AF4" s="50" t="s">
        <v>81</v>
      </c>
      <c r="AG4" s="50" t="s">
        <v>81</v>
      </c>
      <c r="AN4" s="40" t="s">
        <v>92</v>
      </c>
      <c r="AO4" s="41"/>
      <c r="AP4" s="41"/>
      <c r="AQ4" s="41"/>
      <c r="AR4" s="42"/>
      <c r="AU4" s="5"/>
      <c r="AV4" s="5"/>
      <c r="AW4" s="5"/>
      <c r="AX4" s="5"/>
      <c r="AY4" s="5"/>
      <c r="AZ4" s="5"/>
      <c r="BA4" s="5"/>
      <c r="BB4" s="5"/>
      <c r="BC4" s="5"/>
      <c r="BD4" s="5"/>
      <c r="BE4" s="5" t="s">
        <v>69</v>
      </c>
      <c r="BF4" s="5" t="s">
        <v>69</v>
      </c>
      <c r="BG4" s="81" t="s">
        <v>68</v>
      </c>
      <c r="BH4" s="82"/>
      <c r="BI4" s="83"/>
      <c r="BL4" s="1"/>
      <c r="BM4" s="48"/>
      <c r="BN4" s="1"/>
      <c r="BO4" s="1"/>
      <c r="BP4" s="1"/>
      <c r="BQ4" s="1"/>
      <c r="BR4" s="1"/>
      <c r="BS4" s="1"/>
      <c r="BT4" s="1"/>
      <c r="BU4" s="1"/>
      <c r="BV4" s="2" t="s">
        <v>69</v>
      </c>
      <c r="BW4" s="2" t="s">
        <v>69</v>
      </c>
    </row>
    <row r="5" spans="1:75" ht="15.75" thickBot="1">
      <c r="A5" s="5" t="s">
        <v>36</v>
      </c>
      <c r="B5" s="5" t="s">
        <v>0</v>
      </c>
      <c r="C5" s="6" t="s">
        <v>1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5" t="s">
        <v>43</v>
      </c>
      <c r="K5" s="5" t="s">
        <v>44</v>
      </c>
      <c r="N5" s="21" t="s">
        <v>51</v>
      </c>
      <c r="O5" s="22" t="s">
        <v>52</v>
      </c>
      <c r="P5" s="22" t="s">
        <v>49</v>
      </c>
      <c r="Q5" s="22" t="s">
        <v>50</v>
      </c>
      <c r="R5" s="22" t="s">
        <v>59</v>
      </c>
      <c r="S5" s="23" t="s">
        <v>60</v>
      </c>
      <c r="T5" s="24" t="s">
        <v>62</v>
      </c>
      <c r="U5" s="16" t="s">
        <v>61</v>
      </c>
      <c r="V5" s="17" t="s">
        <v>58</v>
      </c>
      <c r="W5" s="31" t="s">
        <v>0</v>
      </c>
      <c r="X5" s="16" t="s">
        <v>63</v>
      </c>
      <c r="Y5" s="30" t="s">
        <v>88</v>
      </c>
      <c r="Z5" s="17" t="s">
        <v>63</v>
      </c>
      <c r="AA5" s="17" t="s">
        <v>63</v>
      </c>
      <c r="AC5" s="50" t="s">
        <v>78</v>
      </c>
      <c r="AD5" s="50" t="s">
        <v>84</v>
      </c>
      <c r="AE5" s="50" t="s">
        <v>79</v>
      </c>
      <c r="AF5" s="50" t="s">
        <v>80</v>
      </c>
      <c r="AG5" s="50" t="s">
        <v>82</v>
      </c>
      <c r="AI5" s="10" t="s">
        <v>85</v>
      </c>
      <c r="AJ5" s="10"/>
      <c r="AK5" s="10"/>
      <c r="AN5" s="43" t="s">
        <v>34</v>
      </c>
      <c r="AO5" s="44" t="s">
        <v>35</v>
      </c>
      <c r="AP5" s="45" t="s">
        <v>53</v>
      </c>
      <c r="AQ5" s="45" t="s">
        <v>55</v>
      </c>
      <c r="AR5" s="46" t="s">
        <v>56</v>
      </c>
      <c r="AU5" s="5" t="s">
        <v>0</v>
      </c>
      <c r="AV5" s="6" t="s">
        <v>1</v>
      </c>
      <c r="AW5" s="5" t="s">
        <v>37</v>
      </c>
      <c r="AX5" s="5" t="s">
        <v>38</v>
      </c>
      <c r="AY5" s="5" t="s">
        <v>40</v>
      </c>
      <c r="AZ5" s="5" t="s">
        <v>41</v>
      </c>
      <c r="BA5" s="5" t="s">
        <v>59</v>
      </c>
      <c r="BB5" s="5" t="s">
        <v>72</v>
      </c>
      <c r="BC5" s="5" t="s">
        <v>54</v>
      </c>
      <c r="BD5" s="5" t="s">
        <v>73</v>
      </c>
      <c r="BE5" s="36" t="s">
        <v>91</v>
      </c>
      <c r="BF5" s="36" t="s">
        <v>90</v>
      </c>
      <c r="BG5" s="84" t="s">
        <v>43</v>
      </c>
      <c r="BH5" s="85" t="s">
        <v>103</v>
      </c>
      <c r="BI5" s="86" t="s">
        <v>104</v>
      </c>
      <c r="BL5" s="1" t="s">
        <v>0</v>
      </c>
      <c r="BM5" s="3" t="s">
        <v>1</v>
      </c>
      <c r="BN5" s="2" t="s">
        <v>45</v>
      </c>
      <c r="BO5" s="2" t="s">
        <v>47</v>
      </c>
      <c r="BP5" s="2" t="s">
        <v>46</v>
      </c>
      <c r="BQ5" s="2" t="s">
        <v>48</v>
      </c>
      <c r="BR5" s="39" t="s">
        <v>59</v>
      </c>
      <c r="BS5" s="39" t="s">
        <v>72</v>
      </c>
      <c r="BT5" s="39" t="s">
        <v>54</v>
      </c>
      <c r="BU5" s="2" t="s">
        <v>73</v>
      </c>
      <c r="BV5" s="2" t="s">
        <v>91</v>
      </c>
      <c r="BW5" s="2" t="s">
        <v>90</v>
      </c>
    </row>
    <row r="6" spans="1:75">
      <c r="A6" s="7">
        <v>1</v>
      </c>
      <c r="B6" s="7">
        <v>1</v>
      </c>
      <c r="C6" s="8">
        <v>42985</v>
      </c>
      <c r="D6" s="8" t="s">
        <v>3</v>
      </c>
      <c r="E6" s="7">
        <v>21</v>
      </c>
      <c r="F6" s="7">
        <v>27</v>
      </c>
      <c r="G6" s="7" t="s">
        <v>2</v>
      </c>
      <c r="H6" s="7">
        <v>16</v>
      </c>
      <c r="I6" s="7">
        <v>42</v>
      </c>
      <c r="J6" s="7">
        <v>-15</v>
      </c>
      <c r="K6" s="7">
        <v>69</v>
      </c>
      <c r="N6" t="str">
        <f>IF(J6&gt;0,D6,G6)</f>
        <v>Kansas City Chiefs</v>
      </c>
      <c r="O6" t="str">
        <f>IF(J6&gt;0,G6,D6)</f>
        <v>New England Patriots</v>
      </c>
      <c r="P6">
        <f>IF(J6&gt;0,E6,H6)</f>
        <v>16</v>
      </c>
      <c r="Q6">
        <f>IF(J6&gt;0,H6,E6)</f>
        <v>21</v>
      </c>
      <c r="R6">
        <f>VLOOKUP(E6,$AN$6:$AP$37,3,FALSE)</f>
        <v>4.6923284673375418</v>
      </c>
      <c r="S6">
        <f>VLOOKUP(H6,$AN$6:$AP$37,3,FALSE)</f>
        <v>4.4577912925228684</v>
      </c>
      <c r="T6">
        <f>$AP$38</f>
        <v>0.16168730843375992</v>
      </c>
      <c r="U6">
        <f>1/(1+EXP(-(T6+R6-S6)))</f>
        <v>0.59778021460870034</v>
      </c>
      <c r="V6">
        <f>1-U6</f>
        <v>0.40221978539129966</v>
      </c>
      <c r="W6" s="32">
        <f>B6</f>
        <v>1</v>
      </c>
      <c r="X6">
        <f>IF(E6=P6,U6,V6)</f>
        <v>0.40221978539129966</v>
      </c>
      <c r="Y6" s="35">
        <v>1</v>
      </c>
      <c r="Z6">
        <f>LN(X6)</f>
        <v>-0.91075660993631269</v>
      </c>
      <c r="AA6">
        <f>Y6*Z6</f>
        <v>-0.91075660993631269</v>
      </c>
      <c r="AC6">
        <f>U6</f>
        <v>0.59778021460870034</v>
      </c>
      <c r="AD6">
        <f>AC6-0.5</f>
        <v>9.7780214608700344E-2</v>
      </c>
      <c r="AE6">
        <f>J6</f>
        <v>-15</v>
      </c>
      <c r="AF6">
        <f t="shared" ref="AF6:AF37" si="0">$AK$9+$AJ$9*AC6</f>
        <v>3.5650147391774887</v>
      </c>
      <c r="AG6">
        <f t="shared" ref="AG6:AG37" si="1">$AJ$18*AD6</f>
        <v>2.3886051205836907</v>
      </c>
      <c r="AN6">
        <v>1</v>
      </c>
      <c r="AO6" t="s">
        <v>9</v>
      </c>
      <c r="AP6" s="34">
        <v>2.2935168424194949</v>
      </c>
      <c r="AQ6">
        <v>1E-4</v>
      </c>
      <c r="AR6">
        <v>10</v>
      </c>
      <c r="AU6" s="7">
        <v>10</v>
      </c>
      <c r="AV6" s="8">
        <v>43048</v>
      </c>
      <c r="AW6" s="8" t="s">
        <v>9</v>
      </c>
      <c r="AX6" s="7">
        <v>1</v>
      </c>
      <c r="AY6" s="7" t="s">
        <v>23</v>
      </c>
      <c r="AZ6" s="7">
        <v>29</v>
      </c>
      <c r="BA6" s="38">
        <f>VLOOKUP(AX6,$AN$6:$AP$38,3,FALSE)</f>
        <v>2.2935168424194949</v>
      </c>
      <c r="BB6" s="38">
        <f>VLOOKUP(AZ6,$AN$6:$AP$38,3,FALSE)</f>
        <v>3.0393158962621971</v>
      </c>
      <c r="BC6">
        <f>$AP$38</f>
        <v>0.16168730843375992</v>
      </c>
      <c r="BD6" s="12">
        <f>1/(1+EXP(-(BC6+BA6-BB6)))</f>
        <v>0.35798703089060718</v>
      </c>
      <c r="BE6" s="11">
        <f t="shared" ref="BE6:BE19" si="2">$AK$9+$AJ$9*BD6</f>
        <v>-2.2927268172532802</v>
      </c>
      <c r="BF6" s="11">
        <f>(BD6-0.5)*$AJ$18</f>
        <v>-3.4691364358470791</v>
      </c>
      <c r="BG6" s="60">
        <v>-9</v>
      </c>
      <c r="BL6" s="4">
        <v>11</v>
      </c>
      <c r="BM6" s="49">
        <v>43055</v>
      </c>
      <c r="BN6" s="4" t="s">
        <v>7</v>
      </c>
      <c r="BO6" s="4">
        <v>31</v>
      </c>
      <c r="BP6" s="4" t="s">
        <v>10</v>
      </c>
      <c r="BQ6" s="4">
        <v>27</v>
      </c>
      <c r="BR6" s="38">
        <f>VLOOKUP(BO6,$AN$6:$AP$38,3,FALSE)</f>
        <v>3.0555334658881952</v>
      </c>
      <c r="BS6" s="38">
        <f>VLOOKUP(BQ6,$AN$6:$AP$38,3,FALSE)</f>
        <v>4.539933814524959</v>
      </c>
      <c r="BT6" s="38">
        <f>$AP$38</f>
        <v>0.16168730843375992</v>
      </c>
      <c r="BU6" s="55">
        <f>1/(1+EXP(-(BT6+BR6-BS6)))</f>
        <v>0.2103672684217206</v>
      </c>
      <c r="BV6" s="56">
        <f>$AK$9+$AJ$9*BU6</f>
        <v>-5.8988277236953115</v>
      </c>
      <c r="BW6" s="56">
        <f>(BU6-0.5)*$AJ$18</f>
        <v>-7.0752373422891095</v>
      </c>
    </row>
    <row r="7" spans="1:75">
      <c r="A7" s="7">
        <v>2</v>
      </c>
      <c r="B7" s="7">
        <v>1</v>
      </c>
      <c r="C7" s="8">
        <v>42988</v>
      </c>
      <c r="D7" s="8" t="s">
        <v>13</v>
      </c>
      <c r="E7" s="7">
        <v>7</v>
      </c>
      <c r="F7" s="7">
        <v>0</v>
      </c>
      <c r="G7" s="7" t="s">
        <v>12</v>
      </c>
      <c r="H7" s="7">
        <v>3</v>
      </c>
      <c r="I7" s="7">
        <v>20</v>
      </c>
      <c r="J7" s="7">
        <v>-20</v>
      </c>
      <c r="K7" s="7">
        <v>20</v>
      </c>
      <c r="N7" t="str">
        <f>IF(J7&gt;0,D7,G7)</f>
        <v>Baltimore Ravens</v>
      </c>
      <c r="O7" t="str">
        <f>IF(J7&gt;0,G7,D7)</f>
        <v>Cincinnati Bengals</v>
      </c>
      <c r="P7">
        <f>IF(J7&gt;0,E7,H7)</f>
        <v>3</v>
      </c>
      <c r="Q7">
        <f>IF(J7&gt;0,H7,E7)</f>
        <v>7</v>
      </c>
      <c r="R7">
        <f>VLOOKUP(E7,$AN$6:$AP$37,3,FALSE)</f>
        <v>1.9737811830214589</v>
      </c>
      <c r="S7">
        <f>VLOOKUP(H7,$AN$6:$AP$37,3,FALSE)</f>
        <v>2.8416119420804589</v>
      </c>
      <c r="T7">
        <f t="shared" ref="T7:T70" si="3">$AP$38</f>
        <v>0.16168730843375992</v>
      </c>
      <c r="U7">
        <f t="shared" ref="U7:U70" si="4">1/(1+EXP(-(T7+R7-S7)))</f>
        <v>0.33045155594000031</v>
      </c>
      <c r="V7">
        <f t="shared" ref="V7:V70" si="5">1-U7</f>
        <v>0.66954844405999969</v>
      </c>
      <c r="W7" s="32">
        <f>B7</f>
        <v>1</v>
      </c>
      <c r="X7">
        <f>IF(E7=P7,U7,V7)</f>
        <v>0.66954844405999969</v>
      </c>
      <c r="Y7" s="35">
        <v>1</v>
      </c>
      <c r="Z7">
        <f t="shared" ref="Z7:Z70" si="6">LN(X7)</f>
        <v>-0.40115175790257096</v>
      </c>
      <c r="AA7">
        <f t="shared" ref="AA7:AA70" si="7">Y7*Z7</f>
        <v>-0.40115175790257096</v>
      </c>
      <c r="AC7">
        <f t="shared" ref="AC7:AC70" si="8">U7</f>
        <v>0.33045155594000031</v>
      </c>
      <c r="AD7">
        <f t="shared" ref="AD7:AD70" si="9">AC7-0.5</f>
        <v>-0.16954844405999969</v>
      </c>
      <c r="AE7">
        <f>J7</f>
        <v>-20</v>
      </c>
      <c r="AF7">
        <f t="shared" si="0"/>
        <v>-2.9653718582559954</v>
      </c>
      <c r="AG7">
        <f t="shared" si="1"/>
        <v>-4.1417814768497943</v>
      </c>
      <c r="AI7" s="27" t="s">
        <v>86</v>
      </c>
      <c r="AJ7" s="27"/>
      <c r="AK7" s="27"/>
      <c r="AN7">
        <v>2</v>
      </c>
      <c r="AO7" t="s">
        <v>16</v>
      </c>
      <c r="AP7" s="34">
        <v>3.6739123887225684</v>
      </c>
      <c r="AQ7">
        <v>1E-4</v>
      </c>
      <c r="AR7">
        <v>10</v>
      </c>
      <c r="AU7" s="7">
        <v>10</v>
      </c>
      <c r="AV7" s="8">
        <v>43051</v>
      </c>
      <c r="AW7" s="8" t="s">
        <v>18</v>
      </c>
      <c r="AX7" s="7">
        <v>4</v>
      </c>
      <c r="AY7" s="7" t="s">
        <v>29</v>
      </c>
      <c r="AZ7" s="7">
        <v>22</v>
      </c>
      <c r="BA7" s="38">
        <f t="shared" ref="BA7:BA19" si="10">VLOOKUP(AX7,$AN$6:$AP$38,3,FALSE)</f>
        <v>3.4746701140930418</v>
      </c>
      <c r="BB7" s="38">
        <f t="shared" ref="BB7:BB19" si="11">VLOOKUP(AZ7,$AN$6:$AP$38,3,FALSE)</f>
        <v>4.9372426998487819</v>
      </c>
      <c r="BC7">
        <f t="shared" ref="BC7:BC19" si="12">$AP$38</f>
        <v>0.16168730843375992</v>
      </c>
      <c r="BD7" s="12">
        <f t="shared" ref="BD7:BD19" si="13">1/(1+EXP(-(BC7+BA7-BB7)))</f>
        <v>0.21401606393510286</v>
      </c>
      <c r="BE7" s="11">
        <f t="shared" si="2"/>
        <v>-5.8096938259829196</v>
      </c>
      <c r="BF7" s="11">
        <f t="shared" ref="BF7:BF19" si="14">(BD7-0.5)*$AJ$18</f>
        <v>-6.9861034445767176</v>
      </c>
      <c r="BG7" s="60">
        <v>-35</v>
      </c>
      <c r="BL7" s="4">
        <v>11</v>
      </c>
      <c r="BM7" s="49">
        <v>43058</v>
      </c>
      <c r="BN7" s="4" t="s">
        <v>5</v>
      </c>
      <c r="BO7" s="4">
        <v>32</v>
      </c>
      <c r="BP7" s="4" t="s">
        <v>29</v>
      </c>
      <c r="BQ7" s="4">
        <v>22</v>
      </c>
      <c r="BR7" s="38">
        <f t="shared" ref="BR7:BR19" si="15">VLOOKUP(BO7,$AN$6:$AP$38,3,FALSE)</f>
        <v>3.7629371404071157</v>
      </c>
      <c r="BS7" s="38">
        <f t="shared" ref="BS7:BS19" si="16">VLOOKUP(BQ7,$AN$6:$AP$38,3,FALSE)</f>
        <v>4.9372426998487819</v>
      </c>
      <c r="BT7" s="38">
        <f t="shared" ref="BT7:BT19" si="17">$AP$38</f>
        <v>0.16168730843375992</v>
      </c>
      <c r="BU7" s="55">
        <f t="shared" ref="BU7:BU19" si="18">1/(1+EXP(-(BT7+BR7-BS7)))</f>
        <v>0.26646776754057772</v>
      </c>
      <c r="BV7" s="56">
        <f t="shared" ref="BV7:BV19" si="19">$AK$9+$AJ$9*BU7</f>
        <v>-4.5283874971233438</v>
      </c>
      <c r="BW7" s="56">
        <f t="shared" ref="BW7:BW19" si="20">(BU7-0.5)*$AJ$18</f>
        <v>-5.7047971157171418</v>
      </c>
    </row>
    <row r="8" spans="1:75">
      <c r="A8" s="7">
        <v>3</v>
      </c>
      <c r="B8" s="7">
        <v>1</v>
      </c>
      <c r="C8" s="8">
        <v>42988</v>
      </c>
      <c r="D8" s="8" t="s">
        <v>17</v>
      </c>
      <c r="E8" s="7">
        <v>6</v>
      </c>
      <c r="F8" s="7">
        <v>17</v>
      </c>
      <c r="G8" s="7" t="s">
        <v>16</v>
      </c>
      <c r="H8" s="7">
        <v>2</v>
      </c>
      <c r="I8" s="7">
        <v>23</v>
      </c>
      <c r="J8" s="7">
        <v>-6</v>
      </c>
      <c r="K8" s="7">
        <v>40</v>
      </c>
      <c r="N8" t="str">
        <f>IF(J8&gt;0,D8,G8)</f>
        <v>Atlanta Falcons</v>
      </c>
      <c r="O8" t="str">
        <f>IF(J8&gt;0,G8,D8)</f>
        <v>Chicago Bears</v>
      </c>
      <c r="P8">
        <f>IF(J8&gt;0,E8,H8)</f>
        <v>2</v>
      </c>
      <c r="Q8">
        <f>IF(J8&gt;0,H8,E8)</f>
        <v>6</v>
      </c>
      <c r="R8">
        <f>VLOOKUP(E8,$AN$6:$AP$37,3,FALSE)</f>
        <v>3.1246231992386289</v>
      </c>
      <c r="S8">
        <f>VLOOKUP(H8,$AN$6:$AP$37,3,FALSE)</f>
        <v>3.6739123887225684</v>
      </c>
      <c r="T8">
        <f t="shared" si="3"/>
        <v>0.16168730843375992</v>
      </c>
      <c r="U8">
        <f t="shared" si="4"/>
        <v>0.40429473206968353</v>
      </c>
      <c r="V8">
        <f t="shared" si="5"/>
        <v>0.59570526793031653</v>
      </c>
      <c r="W8" s="32">
        <f>B8</f>
        <v>1</v>
      </c>
      <c r="X8">
        <f>IF(E8=P8,U8,V8)</f>
        <v>0.59570526793031653</v>
      </c>
      <c r="Y8" s="35">
        <v>1</v>
      </c>
      <c r="Z8">
        <f t="shared" si="6"/>
        <v>-0.51800925112603513</v>
      </c>
      <c r="AA8">
        <f>Y8*Z8</f>
        <v>-0.51800925112603513</v>
      </c>
      <c r="AC8">
        <f t="shared" si="8"/>
        <v>0.40429473206968353</v>
      </c>
      <c r="AD8">
        <f t="shared" si="9"/>
        <v>-9.5705267930316473E-2</v>
      </c>
      <c r="AE8">
        <f>J8</f>
        <v>-6</v>
      </c>
      <c r="AF8">
        <f t="shared" si="0"/>
        <v>-1.1615080671058546</v>
      </c>
      <c r="AG8">
        <f t="shared" si="1"/>
        <v>-2.3379176856996522</v>
      </c>
      <c r="AJ8" s="25" t="s">
        <v>71</v>
      </c>
      <c r="AK8" s="25" t="s">
        <v>70</v>
      </c>
      <c r="AN8">
        <v>3</v>
      </c>
      <c r="AO8" t="s">
        <v>12</v>
      </c>
      <c r="AP8" s="34">
        <v>2.8416119420804589</v>
      </c>
      <c r="AQ8">
        <v>1E-4</v>
      </c>
      <c r="AR8">
        <v>10</v>
      </c>
      <c r="AU8" s="7">
        <v>10</v>
      </c>
      <c r="AV8" s="8">
        <v>43051</v>
      </c>
      <c r="AW8" s="8" t="s">
        <v>7</v>
      </c>
      <c r="AX8" s="7">
        <v>31</v>
      </c>
      <c r="AY8" s="7" t="s">
        <v>13</v>
      </c>
      <c r="AZ8" s="7">
        <v>7</v>
      </c>
      <c r="BA8" s="38">
        <f t="shared" si="10"/>
        <v>3.0555334658881952</v>
      </c>
      <c r="BB8" s="38">
        <f t="shared" si="11"/>
        <v>1.9737811830214589</v>
      </c>
      <c r="BC8">
        <f t="shared" si="12"/>
        <v>0.16168730843375992</v>
      </c>
      <c r="BD8" s="12">
        <f t="shared" si="13"/>
        <v>0.77616215739344419</v>
      </c>
      <c r="BE8" s="11">
        <f t="shared" si="2"/>
        <v>7.9225836365297955</v>
      </c>
      <c r="BF8" s="11">
        <f t="shared" si="14"/>
        <v>6.7461740179359957</v>
      </c>
      <c r="BG8" s="60">
        <v>-37</v>
      </c>
      <c r="BL8" s="4">
        <v>11</v>
      </c>
      <c r="BM8" s="49">
        <v>43058</v>
      </c>
      <c r="BN8" s="4" t="s">
        <v>14</v>
      </c>
      <c r="BO8" s="4">
        <v>15</v>
      </c>
      <c r="BP8" s="4" t="s">
        <v>11</v>
      </c>
      <c r="BQ8" s="4">
        <v>8</v>
      </c>
      <c r="BR8" s="38">
        <f t="shared" si="15"/>
        <v>3.3954185134861681</v>
      </c>
      <c r="BS8" s="38">
        <f t="shared" si="16"/>
        <v>1E-4</v>
      </c>
      <c r="BT8" s="38">
        <f t="shared" si="17"/>
        <v>0.16168730843375992</v>
      </c>
      <c r="BU8" s="55">
        <f t="shared" si="18"/>
        <v>0.97226695695693921</v>
      </c>
      <c r="BV8" s="56">
        <f t="shared" si="19"/>
        <v>12.713091923742363</v>
      </c>
      <c r="BW8" s="56">
        <f t="shared" si="20"/>
        <v>11.536682305148565</v>
      </c>
    </row>
    <row r="9" spans="1:75">
      <c r="A9" s="7">
        <v>4</v>
      </c>
      <c r="B9" s="7">
        <v>1</v>
      </c>
      <c r="C9" s="8">
        <v>42988</v>
      </c>
      <c r="D9" s="8" t="s">
        <v>5</v>
      </c>
      <c r="E9" s="7">
        <v>32</v>
      </c>
      <c r="F9" s="7">
        <v>17</v>
      </c>
      <c r="G9" s="7" t="s">
        <v>4</v>
      </c>
      <c r="H9" s="7">
        <v>26</v>
      </c>
      <c r="I9" s="7">
        <v>30</v>
      </c>
      <c r="J9" s="7">
        <v>-13</v>
      </c>
      <c r="K9" s="7">
        <v>47</v>
      </c>
      <c r="N9" t="str">
        <f>IF(J9&gt;0,D9,G9)</f>
        <v>Philadelphia Eagles</v>
      </c>
      <c r="O9" t="str">
        <f>IF(J9&gt;0,G9,D9)</f>
        <v>Washington Redskins</v>
      </c>
      <c r="P9">
        <f>IF(J9&gt;0,E9,H9)</f>
        <v>26</v>
      </c>
      <c r="Q9">
        <f>IF(J9&gt;0,H9,E9)</f>
        <v>32</v>
      </c>
      <c r="R9">
        <f>VLOOKUP(E9,$AN$6:$AP$37,3,FALSE)</f>
        <v>3.7629371404071157</v>
      </c>
      <c r="S9">
        <f>VLOOKUP(H9,$AN$6:$AP$37,3,FALSE)</f>
        <v>5.5602293664847959</v>
      </c>
      <c r="T9">
        <f t="shared" si="3"/>
        <v>0.16168730843375992</v>
      </c>
      <c r="U9">
        <f t="shared" si="4"/>
        <v>0.16306398970716277</v>
      </c>
      <c r="V9">
        <f t="shared" si="5"/>
        <v>0.83693601029283726</v>
      </c>
      <c r="W9" s="32">
        <f>B9</f>
        <v>1</v>
      </c>
      <c r="X9">
        <f>IF(E9=P9,U9,V9)</f>
        <v>0.83693601029283726</v>
      </c>
      <c r="Y9" s="35">
        <v>1</v>
      </c>
      <c r="Z9">
        <f t="shared" si="6"/>
        <v>-0.17800766267824641</v>
      </c>
      <c r="AA9">
        <f t="shared" si="7"/>
        <v>-0.17800766267824641</v>
      </c>
      <c r="AC9">
        <f t="shared" si="8"/>
        <v>0.16306398970716277</v>
      </c>
      <c r="AD9">
        <f t="shared" si="9"/>
        <v>-0.33693601029283726</v>
      </c>
      <c r="AE9">
        <f>J9</f>
        <v>-13</v>
      </c>
      <c r="AF9">
        <f t="shared" si="0"/>
        <v>-7.0543667477213106</v>
      </c>
      <c r="AG9">
        <f t="shared" si="1"/>
        <v>-8.2307763663151103</v>
      </c>
      <c r="AI9" t="s">
        <v>69</v>
      </c>
      <c r="AJ9">
        <f t="array" ref="AJ9:AK13">LINEST(AE6:AE137,AC6:AC137,TRUE,TRUE)</f>
        <v>24.428307200413489</v>
      </c>
      <c r="AK9">
        <v>-11.037743981612946</v>
      </c>
      <c r="AN9">
        <v>4</v>
      </c>
      <c r="AO9" t="s">
        <v>18</v>
      </c>
      <c r="AP9" s="34">
        <v>3.4746701140930418</v>
      </c>
      <c r="AQ9">
        <v>1E-4</v>
      </c>
      <c r="AR9">
        <v>10</v>
      </c>
      <c r="AU9" s="7">
        <v>10</v>
      </c>
      <c r="AV9" s="8">
        <v>43051</v>
      </c>
      <c r="AW9" s="8" t="s">
        <v>5</v>
      </c>
      <c r="AX9" s="7">
        <v>32</v>
      </c>
      <c r="AY9" s="7" t="s">
        <v>28</v>
      </c>
      <c r="AZ9" s="7">
        <v>20</v>
      </c>
      <c r="BA9" s="38">
        <f t="shared" si="10"/>
        <v>3.7629371404071157</v>
      </c>
      <c r="BB9" s="38">
        <f t="shared" si="11"/>
        <v>4.5322300333157814</v>
      </c>
      <c r="BC9">
        <f t="shared" si="12"/>
        <v>0.16168730843375992</v>
      </c>
      <c r="BD9" s="12">
        <f t="shared" si="13"/>
        <v>0.35260558975920864</v>
      </c>
      <c r="BE9" s="11">
        <f t="shared" si="2"/>
        <v>-2.4241863143920259</v>
      </c>
      <c r="BF9" s="11">
        <f t="shared" si="14"/>
        <v>-3.6005959329858235</v>
      </c>
      <c r="BG9" s="60">
        <v>-48</v>
      </c>
      <c r="BL9" s="4">
        <v>11</v>
      </c>
      <c r="BM9" s="49">
        <v>43058</v>
      </c>
      <c r="BN9" s="4" t="s">
        <v>32</v>
      </c>
      <c r="BO9" s="4">
        <v>30</v>
      </c>
      <c r="BP9" s="4" t="s">
        <v>33</v>
      </c>
      <c r="BQ9" s="4">
        <v>19</v>
      </c>
      <c r="BR9" s="38">
        <f t="shared" si="15"/>
        <v>0.71283840742543736</v>
      </c>
      <c r="BS9" s="38">
        <f t="shared" si="16"/>
        <v>3.2360946664102817</v>
      </c>
      <c r="BT9" s="38">
        <f t="shared" si="17"/>
        <v>0.16168730843375992</v>
      </c>
      <c r="BU9" s="55">
        <f t="shared" si="18"/>
        <v>8.6150592878199553E-2</v>
      </c>
      <c r="BV9" s="56">
        <f t="shared" si="19"/>
        <v>-8.9332308332865331</v>
      </c>
      <c r="BW9" s="56">
        <f t="shared" si="20"/>
        <v>-10.109640451880331</v>
      </c>
    </row>
    <row r="10" spans="1:75">
      <c r="A10" s="7">
        <v>5</v>
      </c>
      <c r="B10" s="7">
        <v>1</v>
      </c>
      <c r="C10" s="8">
        <v>42988</v>
      </c>
      <c r="D10" s="8" t="s">
        <v>15</v>
      </c>
      <c r="E10" s="7">
        <v>13</v>
      </c>
      <c r="F10" s="7">
        <v>7</v>
      </c>
      <c r="G10" s="7" t="s">
        <v>14</v>
      </c>
      <c r="H10" s="7">
        <v>15</v>
      </c>
      <c r="I10" s="7">
        <v>29</v>
      </c>
      <c r="J10" s="7">
        <v>-22</v>
      </c>
      <c r="K10" s="7">
        <v>36</v>
      </c>
      <c r="N10" t="str">
        <f>IF(J10&gt;0,D10,G10)</f>
        <v>Jacksonville Jaguars</v>
      </c>
      <c r="O10" t="str">
        <f>IF(J10&gt;0,G10,D10)</f>
        <v>Houston Texans</v>
      </c>
      <c r="P10">
        <f>IF(J10&gt;0,E10,H10)</f>
        <v>15</v>
      </c>
      <c r="Q10">
        <f>IF(J10&gt;0,H10,E10)</f>
        <v>13</v>
      </c>
      <c r="R10">
        <f>VLOOKUP(E10,$AN$6:$AP$37,3,FALSE)</f>
        <v>2.0361385807864991</v>
      </c>
      <c r="S10">
        <f>VLOOKUP(H10,$AN$6:$AP$37,3,FALSE)</f>
        <v>3.3954185134861681</v>
      </c>
      <c r="T10">
        <f t="shared" si="3"/>
        <v>0.16168730843375992</v>
      </c>
      <c r="U10">
        <f t="shared" si="4"/>
        <v>0.2319037520762196</v>
      </c>
      <c r="V10">
        <f t="shared" si="5"/>
        <v>0.7680962479237804</v>
      </c>
      <c r="W10" s="32">
        <f>B10</f>
        <v>1</v>
      </c>
      <c r="X10">
        <f>IF(E10=P10,U10,V10)</f>
        <v>0.7680962479237804</v>
      </c>
      <c r="Y10" s="35">
        <v>1</v>
      </c>
      <c r="Z10">
        <f t="shared" si="6"/>
        <v>-0.26384023086929076</v>
      </c>
      <c r="AA10">
        <f t="shared" si="7"/>
        <v>-0.26384023086929076</v>
      </c>
      <c r="AC10">
        <f t="shared" si="8"/>
        <v>0.2319037520762196</v>
      </c>
      <c r="AD10">
        <f t="shared" si="9"/>
        <v>-0.2680962479237804</v>
      </c>
      <c r="AE10">
        <f>J10</f>
        <v>-22</v>
      </c>
      <c r="AF10">
        <f t="shared" si="0"/>
        <v>-5.3727278849665261</v>
      </c>
      <c r="AG10">
        <f t="shared" si="1"/>
        <v>-6.5491375035603241</v>
      </c>
      <c r="AI10" t="s">
        <v>74</v>
      </c>
      <c r="AJ10">
        <v>3.7692528536124108</v>
      </c>
      <c r="AK10">
        <v>2.2910088572999037</v>
      </c>
      <c r="AN10">
        <v>5</v>
      </c>
      <c r="AO10" t="s">
        <v>24</v>
      </c>
      <c r="AP10" s="34">
        <v>4.4901412941974685</v>
      </c>
      <c r="AQ10">
        <v>1E-4</v>
      </c>
      <c r="AR10">
        <v>10</v>
      </c>
      <c r="AU10" s="7">
        <v>10</v>
      </c>
      <c r="AV10" s="8">
        <v>43051</v>
      </c>
      <c r="AW10" s="8" t="s">
        <v>14</v>
      </c>
      <c r="AX10" s="7">
        <v>15</v>
      </c>
      <c r="AY10" s="7" t="s">
        <v>31</v>
      </c>
      <c r="AZ10" s="7">
        <v>17</v>
      </c>
      <c r="BA10" s="38">
        <f t="shared" si="10"/>
        <v>3.3954185134861681</v>
      </c>
      <c r="BB10" s="38">
        <f t="shared" si="11"/>
        <v>2.6608212836550527</v>
      </c>
      <c r="BC10">
        <f t="shared" si="12"/>
        <v>0.16168730843375992</v>
      </c>
      <c r="BD10" s="12">
        <f t="shared" si="13"/>
        <v>0.71018537607241949</v>
      </c>
      <c r="BE10" s="11">
        <f t="shared" si="2"/>
        <v>6.3108825543253015</v>
      </c>
      <c r="BF10" s="11">
        <f t="shared" si="14"/>
        <v>5.1344729357315018</v>
      </c>
      <c r="BG10" s="60">
        <v>-20</v>
      </c>
      <c r="BL10" s="4">
        <v>11</v>
      </c>
      <c r="BM10" s="49">
        <v>43058</v>
      </c>
      <c r="BN10" s="4" t="s">
        <v>9</v>
      </c>
      <c r="BO10" s="4">
        <v>1</v>
      </c>
      <c r="BP10" s="4" t="s">
        <v>15</v>
      </c>
      <c r="BQ10" s="4">
        <v>13</v>
      </c>
      <c r="BR10" s="38">
        <f t="shared" si="15"/>
        <v>2.2935168424194949</v>
      </c>
      <c r="BS10" s="38">
        <f t="shared" si="16"/>
        <v>2.0361385807864991</v>
      </c>
      <c r="BT10" s="38">
        <f t="shared" si="17"/>
        <v>0.16168730843375992</v>
      </c>
      <c r="BU10" s="55">
        <f t="shared" si="18"/>
        <v>0.60325962738126038</v>
      </c>
      <c r="BV10" s="56">
        <f t="shared" si="19"/>
        <v>3.6988675176634551</v>
      </c>
      <c r="BW10" s="56">
        <f t="shared" si="20"/>
        <v>2.5224578990696567</v>
      </c>
    </row>
    <row r="11" spans="1:75">
      <c r="A11" s="7">
        <v>6</v>
      </c>
      <c r="B11" s="7">
        <v>1</v>
      </c>
      <c r="C11" s="8">
        <v>42988</v>
      </c>
      <c r="D11" s="8" t="s">
        <v>11</v>
      </c>
      <c r="E11" s="7">
        <v>8</v>
      </c>
      <c r="F11" s="7">
        <v>18</v>
      </c>
      <c r="G11" s="7" t="s">
        <v>10</v>
      </c>
      <c r="H11" s="7">
        <v>27</v>
      </c>
      <c r="I11" s="7">
        <v>21</v>
      </c>
      <c r="J11" s="7">
        <v>-3</v>
      </c>
      <c r="K11" s="7">
        <v>39</v>
      </c>
      <c r="N11" t="str">
        <f>IF(J11&gt;0,D11,G11)</f>
        <v>Pittsburgh Steelers</v>
      </c>
      <c r="O11" t="str">
        <f>IF(J11&gt;0,G11,D11)</f>
        <v>Cleveland Browns</v>
      </c>
      <c r="P11">
        <f>IF(J11&gt;0,E11,H11)</f>
        <v>27</v>
      </c>
      <c r="Q11">
        <f>IF(J11&gt;0,H11,E11)</f>
        <v>8</v>
      </c>
      <c r="R11">
        <f>VLOOKUP(E11,$AN$6:$AP$37,3,FALSE)</f>
        <v>1E-4</v>
      </c>
      <c r="S11">
        <f>VLOOKUP(H11,$AN$6:$AP$37,3,FALSE)</f>
        <v>4.539933814524959</v>
      </c>
      <c r="T11">
        <f t="shared" si="3"/>
        <v>0.16168730843375992</v>
      </c>
      <c r="U11">
        <f t="shared" si="4"/>
        <v>1.2393080072479256E-2</v>
      </c>
      <c r="V11">
        <f t="shared" si="5"/>
        <v>0.9876069199275207</v>
      </c>
      <c r="W11" s="32">
        <f>B11</f>
        <v>1</v>
      </c>
      <c r="X11">
        <f>IF(E11=P11,U11,V11)</f>
        <v>0.9876069199275207</v>
      </c>
      <c r="Y11" s="35">
        <v>1</v>
      </c>
      <c r="Z11">
        <f t="shared" si="6"/>
        <v>-1.2470514723670839E-2</v>
      </c>
      <c r="AA11">
        <f t="shared" si="7"/>
        <v>-1.2470514723670839E-2</v>
      </c>
      <c r="AC11">
        <f t="shared" si="8"/>
        <v>1.2393080072479256E-2</v>
      </c>
      <c r="AD11">
        <f t="shared" si="9"/>
        <v>-0.48760691992752075</v>
      </c>
      <c r="AE11">
        <f>J11</f>
        <v>-3</v>
      </c>
      <c r="AF11">
        <f t="shared" si="0"/>
        <v>-10.735002014443101</v>
      </c>
      <c r="AG11">
        <f t="shared" si="1"/>
        <v>-11.911411633036899</v>
      </c>
      <c r="AI11" s="13" t="s">
        <v>75</v>
      </c>
      <c r="AJ11">
        <v>0.24419748277077374</v>
      </c>
      <c r="AK11">
        <v>12.862341996881963</v>
      </c>
      <c r="AN11">
        <v>6</v>
      </c>
      <c r="AO11" t="s">
        <v>17</v>
      </c>
      <c r="AP11" s="34">
        <v>3.1246231992386289</v>
      </c>
      <c r="AQ11">
        <v>1E-4</v>
      </c>
      <c r="AR11">
        <v>10</v>
      </c>
      <c r="AU11" s="7">
        <v>10</v>
      </c>
      <c r="AV11" s="8">
        <v>43051</v>
      </c>
      <c r="AW11" s="8" t="s">
        <v>17</v>
      </c>
      <c r="AX11" s="7">
        <v>6</v>
      </c>
      <c r="AY11" s="7" t="s">
        <v>22</v>
      </c>
      <c r="AZ11" s="7">
        <v>12</v>
      </c>
      <c r="BA11" s="38">
        <f t="shared" si="10"/>
        <v>3.1246231992386289</v>
      </c>
      <c r="BB11" s="38">
        <f t="shared" si="11"/>
        <v>3.5272611729437062</v>
      </c>
      <c r="BC11">
        <f t="shared" si="12"/>
        <v>0.16168730843375992</v>
      </c>
      <c r="BD11" s="12">
        <f t="shared" si="13"/>
        <v>0.44005208753728664</v>
      </c>
      <c r="BE11" s="11">
        <f t="shared" si="2"/>
        <v>-0.28801640306886078</v>
      </c>
      <c r="BF11" s="11">
        <f t="shared" si="14"/>
        <v>-1.4644260216626583</v>
      </c>
      <c r="BG11" s="60">
        <v>-27</v>
      </c>
      <c r="BL11" s="4">
        <v>11</v>
      </c>
      <c r="BM11" s="49">
        <v>43058</v>
      </c>
      <c r="BN11" s="4" t="s">
        <v>8</v>
      </c>
      <c r="BO11" s="4">
        <v>11</v>
      </c>
      <c r="BP11" s="4" t="s">
        <v>17</v>
      </c>
      <c r="BQ11" s="4">
        <v>6</v>
      </c>
      <c r="BR11" s="38">
        <f t="shared" si="15"/>
        <v>3.6989756738343051</v>
      </c>
      <c r="BS11" s="38">
        <f t="shared" si="16"/>
        <v>3.1246231992386289</v>
      </c>
      <c r="BT11" s="38">
        <f t="shared" si="17"/>
        <v>0.16168730843375992</v>
      </c>
      <c r="BU11" s="55">
        <f t="shared" si="18"/>
        <v>0.67612925952277481</v>
      </c>
      <c r="BV11" s="56">
        <f t="shared" si="19"/>
        <v>5.4789492771974952</v>
      </c>
      <c r="BW11" s="56">
        <f t="shared" si="20"/>
        <v>4.3025396586036955</v>
      </c>
    </row>
    <row r="12" spans="1:75">
      <c r="A12" s="7">
        <v>7</v>
      </c>
      <c r="B12" s="7">
        <v>1</v>
      </c>
      <c r="C12" s="8">
        <v>42988</v>
      </c>
      <c r="D12" s="8" t="s">
        <v>7</v>
      </c>
      <c r="E12" s="7">
        <v>31</v>
      </c>
      <c r="F12" s="7">
        <v>16</v>
      </c>
      <c r="G12" s="7" t="s">
        <v>6</v>
      </c>
      <c r="H12" s="7">
        <v>25</v>
      </c>
      <c r="I12" s="7">
        <v>26</v>
      </c>
      <c r="J12" s="7">
        <v>-10</v>
      </c>
      <c r="K12" s="7">
        <v>42</v>
      </c>
      <c r="N12" t="str">
        <f>IF(J12&gt;0,D12,G12)</f>
        <v>Oakland Raiders</v>
      </c>
      <c r="O12" t="str">
        <f>IF(J12&gt;0,G12,D12)</f>
        <v>Tennessee Titans</v>
      </c>
      <c r="P12">
        <f>IF(J12&gt;0,E12,H12)</f>
        <v>25</v>
      </c>
      <c r="Q12">
        <f>IF(J12&gt;0,H12,E12)</f>
        <v>31</v>
      </c>
      <c r="R12">
        <f>VLOOKUP(E12,$AN$6:$AP$37,3,FALSE)</f>
        <v>3.0555334658881952</v>
      </c>
      <c r="S12">
        <f>VLOOKUP(H12,$AN$6:$AP$37,3,FALSE)</f>
        <v>3.0121038087706089</v>
      </c>
      <c r="T12">
        <f t="shared" si="3"/>
        <v>0.16168730843375992</v>
      </c>
      <c r="U12">
        <f t="shared" si="4"/>
        <v>0.55110020544402261</v>
      </c>
      <c r="V12">
        <f t="shared" si="5"/>
        <v>0.44889979455597739</v>
      </c>
      <c r="W12" s="32">
        <f>B12</f>
        <v>1</v>
      </c>
      <c r="X12">
        <f>IF(E12=P12,U12,V12)</f>
        <v>0.44889979455597739</v>
      </c>
      <c r="Y12" s="35">
        <v>1</v>
      </c>
      <c r="Z12">
        <f t="shared" si="6"/>
        <v>-0.80095559085535473</v>
      </c>
      <c r="AA12">
        <f t="shared" si="7"/>
        <v>-0.80095559085535473</v>
      </c>
      <c r="AC12">
        <f t="shared" si="8"/>
        <v>0.55110020544402261</v>
      </c>
      <c r="AD12">
        <f t="shared" si="9"/>
        <v>5.1100205444022606E-2</v>
      </c>
      <c r="AE12">
        <f>J12</f>
        <v>-10</v>
      </c>
      <c r="AF12">
        <f t="shared" si="0"/>
        <v>2.4247011351846233</v>
      </c>
      <c r="AG12">
        <f t="shared" si="1"/>
        <v>1.2482915165908259</v>
      </c>
      <c r="AI12" t="s">
        <v>76</v>
      </c>
      <c r="AJ12">
        <v>42.002602580076463</v>
      </c>
      <c r="AK12">
        <v>130</v>
      </c>
      <c r="AN12">
        <v>7</v>
      </c>
      <c r="AO12" t="s">
        <v>13</v>
      </c>
      <c r="AP12" s="34">
        <v>1.9737811830214589</v>
      </c>
      <c r="AQ12">
        <v>1E-4</v>
      </c>
      <c r="AR12">
        <v>10</v>
      </c>
      <c r="AU12" s="7">
        <v>10</v>
      </c>
      <c r="AV12" s="8">
        <v>43051</v>
      </c>
      <c r="AW12" s="8" t="s">
        <v>32</v>
      </c>
      <c r="AX12" s="7">
        <v>30</v>
      </c>
      <c r="AY12" s="7" t="s">
        <v>19</v>
      </c>
      <c r="AZ12" s="7">
        <v>24</v>
      </c>
      <c r="BA12" s="38">
        <f t="shared" si="10"/>
        <v>0.71283840742543736</v>
      </c>
      <c r="BB12" s="38">
        <f t="shared" si="11"/>
        <v>2.9747784400912431</v>
      </c>
      <c r="BC12">
        <f t="shared" si="12"/>
        <v>0.16168730843375992</v>
      </c>
      <c r="BD12" s="12">
        <f t="shared" si="13"/>
        <v>0.10907226016501551</v>
      </c>
      <c r="BE12" s="11">
        <f t="shared" si="2"/>
        <v>-8.3732933032585244</v>
      </c>
      <c r="BF12" s="11">
        <f t="shared" si="14"/>
        <v>-9.5497029218523242</v>
      </c>
      <c r="BG12" s="60">
        <v>-1</v>
      </c>
      <c r="BL12" s="4">
        <v>11</v>
      </c>
      <c r="BM12" s="49">
        <v>43058</v>
      </c>
      <c r="BN12" s="4" t="s">
        <v>12</v>
      </c>
      <c r="BO12" s="4">
        <v>3</v>
      </c>
      <c r="BP12" s="4" t="s">
        <v>22</v>
      </c>
      <c r="BQ12" s="4">
        <v>12</v>
      </c>
      <c r="BR12" s="38">
        <f t="shared" si="15"/>
        <v>2.8416119420804589</v>
      </c>
      <c r="BS12" s="38">
        <f t="shared" si="16"/>
        <v>3.5272611729437062</v>
      </c>
      <c r="BT12" s="38">
        <f t="shared" si="17"/>
        <v>0.16168730843375992</v>
      </c>
      <c r="BU12" s="55">
        <f t="shared" si="18"/>
        <v>0.37192627137858114</v>
      </c>
      <c r="BV12" s="56">
        <f t="shared" si="19"/>
        <v>-1.9522147684726114</v>
      </c>
      <c r="BW12" s="56">
        <f t="shared" si="20"/>
        <v>-3.1286243870664094</v>
      </c>
    </row>
    <row r="13" spans="1:75">
      <c r="A13" s="7">
        <v>8</v>
      </c>
      <c r="B13" s="7">
        <v>1</v>
      </c>
      <c r="C13" s="8">
        <v>42988</v>
      </c>
      <c r="D13" s="8" t="s">
        <v>18</v>
      </c>
      <c r="E13" s="7">
        <v>4</v>
      </c>
      <c r="F13" s="7">
        <v>21</v>
      </c>
      <c r="G13" s="7" t="s">
        <v>19</v>
      </c>
      <c r="H13" s="7">
        <v>24</v>
      </c>
      <c r="I13" s="7">
        <v>12</v>
      </c>
      <c r="J13" s="7">
        <v>9</v>
      </c>
      <c r="K13" s="7">
        <v>33</v>
      </c>
      <c r="N13" t="str">
        <f>IF(J13&gt;0,D13,G13)</f>
        <v>Buffalo Bills</v>
      </c>
      <c r="O13" t="str">
        <f>IF(J13&gt;0,G13,D13)</f>
        <v>New York Jets</v>
      </c>
      <c r="P13">
        <f>IF(J13&gt;0,E13,H13)</f>
        <v>4</v>
      </c>
      <c r="Q13">
        <f>IF(J13&gt;0,H13,E13)</f>
        <v>24</v>
      </c>
      <c r="R13">
        <f>VLOOKUP(E13,$AN$6:$AP$37,3,FALSE)</f>
        <v>3.4746701140930418</v>
      </c>
      <c r="S13">
        <f>VLOOKUP(H13,$AN$6:$AP$37,3,FALSE)</f>
        <v>2.9747784400912431</v>
      </c>
      <c r="T13">
        <f t="shared" si="3"/>
        <v>0.16168730843375992</v>
      </c>
      <c r="U13">
        <f t="shared" si="4"/>
        <v>0.65961499570641458</v>
      </c>
      <c r="V13">
        <f t="shared" si="5"/>
        <v>0.34038500429358542</v>
      </c>
      <c r="W13" s="32">
        <f>B13</f>
        <v>1</v>
      </c>
      <c r="X13">
        <f>IF(E13=P13,U13,V13)</f>
        <v>0.65961499570641458</v>
      </c>
      <c r="Y13" s="35">
        <v>1</v>
      </c>
      <c r="Z13">
        <f t="shared" si="6"/>
        <v>-0.41609895400931168</v>
      </c>
      <c r="AA13">
        <f t="shared" si="7"/>
        <v>-0.41609895400931168</v>
      </c>
      <c r="AC13">
        <f t="shared" si="8"/>
        <v>0.65961499570641458</v>
      </c>
      <c r="AD13">
        <f t="shared" si="9"/>
        <v>0.15961499570641458</v>
      </c>
      <c r="AE13">
        <f>J13</f>
        <v>9</v>
      </c>
      <c r="AF13">
        <f t="shared" si="0"/>
        <v>5.0755337675027743</v>
      </c>
      <c r="AG13">
        <f t="shared" si="1"/>
        <v>3.8991241489089754</v>
      </c>
      <c r="AI13" t="s">
        <v>83</v>
      </c>
      <c r="AJ13">
        <v>6948.9039195153637</v>
      </c>
      <c r="AK13">
        <v>21507.17941381795</v>
      </c>
      <c r="AN13">
        <v>8</v>
      </c>
      <c r="AO13" t="s">
        <v>11</v>
      </c>
      <c r="AP13" s="34">
        <v>1E-4</v>
      </c>
      <c r="AQ13">
        <v>1E-4</v>
      </c>
      <c r="AR13">
        <v>10</v>
      </c>
      <c r="AU13" s="7">
        <v>10</v>
      </c>
      <c r="AV13" s="8">
        <v>43051</v>
      </c>
      <c r="AW13" s="8" t="s">
        <v>21</v>
      </c>
      <c r="AX13" s="7">
        <v>14</v>
      </c>
      <c r="AY13" s="7" t="s">
        <v>10</v>
      </c>
      <c r="AZ13" s="7">
        <v>27</v>
      </c>
      <c r="BA13" s="38">
        <f t="shared" si="10"/>
        <v>1.3198088776077797</v>
      </c>
      <c r="BB13" s="38">
        <f t="shared" si="11"/>
        <v>4.539933814524959</v>
      </c>
      <c r="BC13">
        <f t="shared" si="12"/>
        <v>0.16168730843375992</v>
      </c>
      <c r="BD13" s="12">
        <f t="shared" si="13"/>
        <v>4.485459161865276E-2</v>
      </c>
      <c r="BE13" s="11">
        <f t="shared" si="2"/>
        <v>-9.9420222382034051</v>
      </c>
      <c r="BF13" s="11">
        <f t="shared" si="14"/>
        <v>-11.118431856797203</v>
      </c>
      <c r="BG13" s="60">
        <v>-10</v>
      </c>
      <c r="BL13" s="4">
        <v>11</v>
      </c>
      <c r="BM13" s="49">
        <v>43058</v>
      </c>
      <c r="BN13" s="4" t="s">
        <v>2</v>
      </c>
      <c r="BO13" s="4">
        <v>16</v>
      </c>
      <c r="BP13" s="4" t="s">
        <v>27</v>
      </c>
      <c r="BQ13" s="4">
        <v>23</v>
      </c>
      <c r="BR13" s="38">
        <f t="shared" si="15"/>
        <v>4.4577912925228684</v>
      </c>
      <c r="BS13" s="38">
        <f t="shared" si="16"/>
        <v>1.0000089981471931E-4</v>
      </c>
      <c r="BT13" s="38">
        <f t="shared" si="17"/>
        <v>0.16168730843375992</v>
      </c>
      <c r="BU13" s="55">
        <f t="shared" si="18"/>
        <v>0.9902373289073173</v>
      </c>
      <c r="BV13" s="56">
        <f t="shared" si="19"/>
        <v>13.152077690251891</v>
      </c>
      <c r="BW13" s="56">
        <f t="shared" si="20"/>
        <v>11.975668071658095</v>
      </c>
    </row>
    <row r="14" spans="1:75">
      <c r="A14" s="7">
        <v>9</v>
      </c>
      <c r="B14" s="7">
        <v>1</v>
      </c>
      <c r="C14" s="8">
        <v>42988</v>
      </c>
      <c r="D14" s="8" t="s">
        <v>8</v>
      </c>
      <c r="E14" s="7">
        <v>11</v>
      </c>
      <c r="F14" s="7">
        <v>35</v>
      </c>
      <c r="G14" s="7" t="s">
        <v>9</v>
      </c>
      <c r="H14" s="7">
        <v>1</v>
      </c>
      <c r="I14" s="7">
        <v>23</v>
      </c>
      <c r="J14" s="7">
        <v>12</v>
      </c>
      <c r="K14" s="7">
        <v>58</v>
      </c>
      <c r="N14" t="str">
        <f>IF(J14&gt;0,D14,G14)</f>
        <v>Detroit Lions</v>
      </c>
      <c r="O14" t="str">
        <f>IF(J14&gt;0,G14,D14)</f>
        <v>Arizona Cardinals</v>
      </c>
      <c r="P14">
        <f>IF(J14&gt;0,E14,H14)</f>
        <v>11</v>
      </c>
      <c r="Q14">
        <f>IF(J14&gt;0,H14,E14)</f>
        <v>1</v>
      </c>
      <c r="R14">
        <f>VLOOKUP(E14,$AN$6:$AP$37,3,FALSE)</f>
        <v>3.6989756738343051</v>
      </c>
      <c r="S14">
        <f>VLOOKUP(H14,$AN$6:$AP$37,3,FALSE)</f>
        <v>2.2935168424194949</v>
      </c>
      <c r="T14">
        <f t="shared" si="3"/>
        <v>0.16168730843375992</v>
      </c>
      <c r="U14">
        <f t="shared" si="4"/>
        <v>0.82737638728057661</v>
      </c>
      <c r="V14">
        <f t="shared" si="5"/>
        <v>0.17262361271942339</v>
      </c>
      <c r="W14" s="32">
        <f>B14</f>
        <v>1</v>
      </c>
      <c r="X14">
        <f>IF(E14=P14,U14,V14)</f>
        <v>0.82737638728057661</v>
      </c>
      <c r="Y14" s="35">
        <v>1</v>
      </c>
      <c r="Z14">
        <f t="shared" si="6"/>
        <v>-0.18949556381917823</v>
      </c>
      <c r="AA14">
        <f t="shared" si="7"/>
        <v>-0.18949556381917823</v>
      </c>
      <c r="AC14">
        <f t="shared" si="8"/>
        <v>0.82737638728057661</v>
      </c>
      <c r="AD14">
        <f t="shared" si="9"/>
        <v>0.32737638728057661</v>
      </c>
      <c r="AE14">
        <f>J14</f>
        <v>12</v>
      </c>
      <c r="AF14">
        <f t="shared" si="0"/>
        <v>9.1736605772452631</v>
      </c>
      <c r="AG14">
        <f t="shared" si="1"/>
        <v>7.9972509586514642</v>
      </c>
      <c r="AN14">
        <v>9</v>
      </c>
      <c r="AO14" t="s">
        <v>26</v>
      </c>
      <c r="AP14" s="34">
        <v>3.4588283668035</v>
      </c>
      <c r="AQ14">
        <v>1E-4</v>
      </c>
      <c r="AR14">
        <v>10</v>
      </c>
      <c r="AU14" s="7">
        <v>10</v>
      </c>
      <c r="AV14" s="8">
        <v>43051</v>
      </c>
      <c r="AW14" s="8" t="s">
        <v>8</v>
      </c>
      <c r="AX14" s="7">
        <v>11</v>
      </c>
      <c r="AY14" s="7" t="s">
        <v>11</v>
      </c>
      <c r="AZ14" s="7">
        <v>8</v>
      </c>
      <c r="BA14" s="38">
        <f t="shared" si="10"/>
        <v>3.6989756738343051</v>
      </c>
      <c r="BB14" s="38">
        <f t="shared" si="11"/>
        <v>1E-4</v>
      </c>
      <c r="BC14">
        <f t="shared" si="12"/>
        <v>0.16168730843375992</v>
      </c>
      <c r="BD14" s="12">
        <f t="shared" si="13"/>
        <v>0.9793780762037555</v>
      </c>
      <c r="BE14" s="11">
        <f t="shared" si="2"/>
        <v>12.886804529242363</v>
      </c>
      <c r="BF14" s="11">
        <f t="shared" si="14"/>
        <v>11.710394910648567</v>
      </c>
      <c r="BG14" s="60">
        <v>-54</v>
      </c>
      <c r="BL14" s="4">
        <v>11</v>
      </c>
      <c r="BM14" s="49">
        <v>43058</v>
      </c>
      <c r="BN14" s="4" t="s">
        <v>20</v>
      </c>
      <c r="BO14" s="4">
        <v>18</v>
      </c>
      <c r="BP14" s="4" t="s">
        <v>28</v>
      </c>
      <c r="BQ14" s="4">
        <v>20</v>
      </c>
      <c r="BR14" s="38">
        <f t="shared" si="15"/>
        <v>3.7220951740631776</v>
      </c>
      <c r="BS14" s="38">
        <f t="shared" si="16"/>
        <v>4.5322300333157814</v>
      </c>
      <c r="BT14" s="38">
        <f t="shared" si="17"/>
        <v>0.16168730843375992</v>
      </c>
      <c r="BU14" s="55">
        <f t="shared" si="18"/>
        <v>0.34333946342599903</v>
      </c>
      <c r="BV14" s="56">
        <f t="shared" si="19"/>
        <v>-2.65054209501751</v>
      </c>
      <c r="BW14" s="56">
        <f t="shared" si="20"/>
        <v>-3.8269517136113089</v>
      </c>
    </row>
    <row r="15" spans="1:75">
      <c r="A15" s="7">
        <v>10</v>
      </c>
      <c r="B15" s="7">
        <v>1</v>
      </c>
      <c r="C15" s="8">
        <v>42988</v>
      </c>
      <c r="D15" s="8" t="s">
        <v>20</v>
      </c>
      <c r="E15" s="7">
        <v>18</v>
      </c>
      <c r="F15" s="7">
        <v>46</v>
      </c>
      <c r="G15" s="7" t="s">
        <v>21</v>
      </c>
      <c r="H15" s="7">
        <v>14</v>
      </c>
      <c r="I15" s="7">
        <v>9</v>
      </c>
      <c r="J15" s="7">
        <v>37</v>
      </c>
      <c r="K15" s="7">
        <v>55</v>
      </c>
      <c r="N15" t="str">
        <f>IF(J15&gt;0,D15,G15)</f>
        <v>Los Angeles Rams</v>
      </c>
      <c r="O15" t="str">
        <f>IF(J15&gt;0,G15,D15)</f>
        <v>Indianapolis Colts</v>
      </c>
      <c r="P15">
        <f>IF(J15&gt;0,E15,H15)</f>
        <v>18</v>
      </c>
      <c r="Q15">
        <f>IF(J15&gt;0,H15,E15)</f>
        <v>14</v>
      </c>
      <c r="R15">
        <f>VLOOKUP(E15,$AN$6:$AP$37,3,FALSE)</f>
        <v>3.7220951740631776</v>
      </c>
      <c r="S15">
        <f>VLOOKUP(H15,$AN$6:$AP$37,3,FALSE)</f>
        <v>1.3198088776077797</v>
      </c>
      <c r="T15">
        <f t="shared" si="3"/>
        <v>0.16168730843375992</v>
      </c>
      <c r="U15">
        <f t="shared" si="4"/>
        <v>0.92850668321851304</v>
      </c>
      <c r="V15">
        <f t="shared" si="5"/>
        <v>7.149331678148696E-2</v>
      </c>
      <c r="W15" s="32">
        <f>B15</f>
        <v>1</v>
      </c>
      <c r="X15">
        <f>IF(E15=P15,U15,V15)</f>
        <v>0.92850668321851304</v>
      </c>
      <c r="Y15" s="35">
        <v>1</v>
      </c>
      <c r="Z15">
        <f t="shared" si="6"/>
        <v>-7.4177700349354267E-2</v>
      </c>
      <c r="AA15">
        <f t="shared" si="7"/>
        <v>-7.4177700349354267E-2</v>
      </c>
      <c r="AC15">
        <f t="shared" si="8"/>
        <v>0.92850668321851304</v>
      </c>
      <c r="AD15">
        <f t="shared" si="9"/>
        <v>0.42850668321851304</v>
      </c>
      <c r="AE15">
        <f>J15</f>
        <v>37</v>
      </c>
      <c r="AF15">
        <f t="shared" si="0"/>
        <v>11.644102513685903</v>
      </c>
      <c r="AG15">
        <f t="shared" si="1"/>
        <v>10.467692895092103</v>
      </c>
      <c r="AN15">
        <v>10</v>
      </c>
      <c r="AO15" t="s">
        <v>30</v>
      </c>
      <c r="AP15" s="34">
        <v>2.702859500079458</v>
      </c>
      <c r="AQ15">
        <v>1E-4</v>
      </c>
      <c r="AR15">
        <v>10</v>
      </c>
      <c r="AU15" s="7">
        <v>10</v>
      </c>
      <c r="AV15" s="8">
        <v>43051</v>
      </c>
      <c r="AW15" s="8" t="s">
        <v>20</v>
      </c>
      <c r="AX15" s="7">
        <v>18</v>
      </c>
      <c r="AY15" s="7" t="s">
        <v>15</v>
      </c>
      <c r="AZ15" s="7">
        <v>13</v>
      </c>
      <c r="BA15" s="38">
        <f t="shared" si="10"/>
        <v>3.7220951740631776</v>
      </c>
      <c r="BB15" s="38">
        <f t="shared" si="11"/>
        <v>2.0361385807864991</v>
      </c>
      <c r="BC15">
        <f t="shared" si="12"/>
        <v>0.16168730843375992</v>
      </c>
      <c r="BD15" s="12">
        <f t="shared" si="13"/>
        <v>0.86385023266332772</v>
      </c>
      <c r="BE15" s="11">
        <f t="shared" si="2"/>
        <v>10.064654877035489</v>
      </c>
      <c r="BF15" s="11">
        <f t="shared" si="14"/>
        <v>8.8882452584416924</v>
      </c>
      <c r="BG15" s="60">
        <v>-27</v>
      </c>
      <c r="BL15" s="4">
        <v>11</v>
      </c>
      <c r="BM15" s="49">
        <v>43058</v>
      </c>
      <c r="BN15" s="4" t="s">
        <v>18</v>
      </c>
      <c r="BO15" s="4">
        <v>4</v>
      </c>
      <c r="BP15" s="4" t="s">
        <v>31</v>
      </c>
      <c r="BQ15" s="4">
        <v>17</v>
      </c>
      <c r="BR15" s="38">
        <f t="shared" si="15"/>
        <v>3.4746701140930418</v>
      </c>
      <c r="BS15" s="38">
        <f t="shared" si="16"/>
        <v>2.6608212836550527</v>
      </c>
      <c r="BT15" s="38">
        <f t="shared" si="17"/>
        <v>0.16168730843375992</v>
      </c>
      <c r="BU15" s="55">
        <f t="shared" si="18"/>
        <v>0.72622159135186581</v>
      </c>
      <c r="BV15" s="56">
        <f t="shared" si="19"/>
        <v>6.7026201475035787</v>
      </c>
      <c r="BW15" s="56">
        <f t="shared" si="20"/>
        <v>5.5262105289097816</v>
      </c>
    </row>
    <row r="16" spans="1:75">
      <c r="A16" s="7">
        <v>11</v>
      </c>
      <c r="B16" s="7">
        <v>1</v>
      </c>
      <c r="C16" s="8">
        <v>42988</v>
      </c>
      <c r="D16" s="8" t="s">
        <v>22</v>
      </c>
      <c r="E16" s="7">
        <v>12</v>
      </c>
      <c r="F16" s="7">
        <v>17</v>
      </c>
      <c r="G16" s="7" t="s">
        <v>23</v>
      </c>
      <c r="H16" s="7">
        <v>29</v>
      </c>
      <c r="I16" s="7">
        <v>9</v>
      </c>
      <c r="J16" s="7">
        <v>8</v>
      </c>
      <c r="K16" s="7">
        <v>26</v>
      </c>
      <c r="N16" t="str">
        <f>IF(J16&gt;0,D16,G16)</f>
        <v>Green Bay Packers</v>
      </c>
      <c r="O16" t="str">
        <f>IF(J16&gt;0,G16,D16)</f>
        <v>Seattle Seahawks</v>
      </c>
      <c r="P16">
        <f>IF(J16&gt;0,E16,H16)</f>
        <v>12</v>
      </c>
      <c r="Q16">
        <f>IF(J16&gt;0,H16,E16)</f>
        <v>29</v>
      </c>
      <c r="R16">
        <f>VLOOKUP(E16,$AN$6:$AP$37,3,FALSE)</f>
        <v>3.5272611729437062</v>
      </c>
      <c r="S16">
        <f>VLOOKUP(H16,$AN$6:$AP$37,3,FALSE)</f>
        <v>3.0393158962621971</v>
      </c>
      <c r="T16">
        <f t="shared" si="3"/>
        <v>0.16168730843375992</v>
      </c>
      <c r="U16">
        <f t="shared" si="4"/>
        <v>0.65692766179322648</v>
      </c>
      <c r="V16">
        <f t="shared" si="5"/>
        <v>0.34307233820677352</v>
      </c>
      <c r="W16" s="32">
        <f>B16</f>
        <v>1</v>
      </c>
      <c r="X16">
        <f>IF(E16=P16,U16,V16)</f>
        <v>0.65692766179322648</v>
      </c>
      <c r="Y16" s="35">
        <v>1</v>
      </c>
      <c r="Z16">
        <f t="shared" si="6"/>
        <v>-0.4201813703748814</v>
      </c>
      <c r="AA16">
        <f t="shared" si="7"/>
        <v>-0.4201813703748814</v>
      </c>
      <c r="AC16">
        <f t="shared" si="8"/>
        <v>0.65692766179322648</v>
      </c>
      <c r="AD16">
        <f t="shared" si="9"/>
        <v>0.15692766179322648</v>
      </c>
      <c r="AE16">
        <f>J16</f>
        <v>8</v>
      </c>
      <c r="AF16">
        <f t="shared" si="0"/>
        <v>5.0098867491213266</v>
      </c>
      <c r="AG16">
        <f t="shared" si="1"/>
        <v>3.8334771305275273</v>
      </c>
      <c r="AI16" s="28" t="s">
        <v>87</v>
      </c>
      <c r="AJ16" s="27"/>
      <c r="AK16" s="27"/>
      <c r="AN16">
        <v>11</v>
      </c>
      <c r="AO16" t="s">
        <v>8</v>
      </c>
      <c r="AP16" s="34">
        <v>3.6989756738343051</v>
      </c>
      <c r="AQ16">
        <v>1E-4</v>
      </c>
      <c r="AR16">
        <v>10</v>
      </c>
      <c r="AU16" s="7">
        <v>10</v>
      </c>
      <c r="AV16" s="8">
        <v>43051</v>
      </c>
      <c r="AW16" s="8" t="s">
        <v>16</v>
      </c>
      <c r="AX16" s="7">
        <v>2</v>
      </c>
      <c r="AY16" s="7" t="s">
        <v>26</v>
      </c>
      <c r="AZ16" s="7">
        <v>9</v>
      </c>
      <c r="BA16" s="38">
        <f t="shared" si="10"/>
        <v>3.6739123887225684</v>
      </c>
      <c r="BB16" s="38">
        <f t="shared" si="11"/>
        <v>3.4588283668035</v>
      </c>
      <c r="BC16">
        <f t="shared" si="12"/>
        <v>0.16168730843375992</v>
      </c>
      <c r="BD16" s="12">
        <f t="shared" si="13"/>
        <v>0.59309415166214363</v>
      </c>
      <c r="BE16" s="11">
        <f t="shared" si="2"/>
        <v>3.4505421539585264</v>
      </c>
      <c r="BF16" s="11">
        <f t="shared" si="14"/>
        <v>2.2741325353647288</v>
      </c>
      <c r="BG16" s="60">
        <v>-25</v>
      </c>
      <c r="BL16" s="4">
        <v>11</v>
      </c>
      <c r="BM16" s="49">
        <v>43058</v>
      </c>
      <c r="BN16" s="4" t="s">
        <v>3</v>
      </c>
      <c r="BO16" s="4">
        <v>21</v>
      </c>
      <c r="BP16" s="4" t="s">
        <v>6</v>
      </c>
      <c r="BQ16" s="4">
        <v>25</v>
      </c>
      <c r="BR16" s="38">
        <f t="shared" si="15"/>
        <v>4.6923284673375418</v>
      </c>
      <c r="BS16" s="38">
        <f t="shared" si="16"/>
        <v>3.0121038087706089</v>
      </c>
      <c r="BT16" s="38">
        <f t="shared" si="17"/>
        <v>0.16168730843375992</v>
      </c>
      <c r="BU16" s="55">
        <f t="shared" si="18"/>
        <v>0.86317467551010385</v>
      </c>
      <c r="BV16" s="56">
        <f t="shared" si="19"/>
        <v>10.048152159365101</v>
      </c>
      <c r="BW16" s="56">
        <f t="shared" si="20"/>
        <v>8.8717425407713026</v>
      </c>
    </row>
    <row r="17" spans="1:75">
      <c r="A17" s="7">
        <v>12</v>
      </c>
      <c r="B17" s="7">
        <v>1</v>
      </c>
      <c r="C17" s="8">
        <v>42988</v>
      </c>
      <c r="D17" s="8" t="s">
        <v>25</v>
      </c>
      <c r="E17" s="7">
        <v>28</v>
      </c>
      <c r="F17" s="7">
        <v>3</v>
      </c>
      <c r="G17" s="7" t="s">
        <v>24</v>
      </c>
      <c r="H17" s="7">
        <v>5</v>
      </c>
      <c r="I17" s="7">
        <v>23</v>
      </c>
      <c r="J17" s="7">
        <v>-20</v>
      </c>
      <c r="K17" s="7">
        <v>26</v>
      </c>
      <c r="N17" t="str">
        <f>IF(J17&gt;0,D17,G17)</f>
        <v>Carolina Panthers</v>
      </c>
      <c r="O17" t="str">
        <f>IF(J17&gt;0,G17,D17)</f>
        <v>San Francisco 49ers</v>
      </c>
      <c r="P17">
        <f>IF(J17&gt;0,E17,H17)</f>
        <v>5</v>
      </c>
      <c r="Q17">
        <f>IF(J17&gt;0,H17,E17)</f>
        <v>28</v>
      </c>
      <c r="R17">
        <f>VLOOKUP(E17,$AN$6:$AP$37,3,FALSE)</f>
        <v>1.0000000000065512E-4</v>
      </c>
      <c r="S17">
        <f>VLOOKUP(H17,$AN$6:$AP$37,3,FALSE)</f>
        <v>4.4901412941974685</v>
      </c>
      <c r="T17">
        <f t="shared" si="3"/>
        <v>0.16168730843375992</v>
      </c>
      <c r="U17">
        <f t="shared" si="4"/>
        <v>1.3017547755770267E-2</v>
      </c>
      <c r="V17">
        <f t="shared" si="5"/>
        <v>0.98698245224422976</v>
      </c>
      <c r="W17" s="32">
        <f>B17</f>
        <v>1</v>
      </c>
      <c r="X17">
        <f>IF(E17=P17,U17,V17)</f>
        <v>0.98698245224422976</v>
      </c>
      <c r="Y17" s="35">
        <v>1</v>
      </c>
      <c r="Z17">
        <f t="shared" si="6"/>
        <v>-1.3103018587927834E-2</v>
      </c>
      <c r="AA17">
        <f t="shared" si="7"/>
        <v>-1.3103018587927834E-2</v>
      </c>
      <c r="AC17">
        <f t="shared" si="8"/>
        <v>1.3017547755770267E-2</v>
      </c>
      <c r="AD17">
        <f t="shared" si="9"/>
        <v>-0.48698245224422976</v>
      </c>
      <c r="AE17">
        <f>J17</f>
        <v>-20</v>
      </c>
      <c r="AF17">
        <f t="shared" si="0"/>
        <v>-10.719747326038938</v>
      </c>
      <c r="AG17">
        <f t="shared" si="1"/>
        <v>-11.896156944632736</v>
      </c>
      <c r="AJ17" s="25" t="s">
        <v>71</v>
      </c>
      <c r="AK17" s="25" t="s">
        <v>70</v>
      </c>
      <c r="AN17">
        <v>12</v>
      </c>
      <c r="AO17" t="s">
        <v>22</v>
      </c>
      <c r="AP17" s="34">
        <v>3.5272611729437062</v>
      </c>
      <c r="AQ17">
        <v>1E-4</v>
      </c>
      <c r="AR17">
        <v>10</v>
      </c>
      <c r="AU17" s="7">
        <v>10</v>
      </c>
      <c r="AV17" s="8">
        <v>43051</v>
      </c>
      <c r="AW17" s="8" t="s">
        <v>25</v>
      </c>
      <c r="AX17" s="7">
        <v>28</v>
      </c>
      <c r="AY17" s="7" t="s">
        <v>27</v>
      </c>
      <c r="AZ17" s="7">
        <v>23</v>
      </c>
      <c r="BA17" s="38">
        <f t="shared" si="10"/>
        <v>1.0000000000065512E-4</v>
      </c>
      <c r="BB17" s="38">
        <f t="shared" si="11"/>
        <v>1.0000089981471931E-4</v>
      </c>
      <c r="BC17">
        <f t="shared" si="12"/>
        <v>0.16168730843375992</v>
      </c>
      <c r="BD17" s="12">
        <f t="shared" si="13"/>
        <v>0.54033399489808354</v>
      </c>
      <c r="BE17" s="11">
        <f t="shared" si="2"/>
        <v>2.1617008365840924</v>
      </c>
      <c r="BF17" s="11">
        <f t="shared" si="14"/>
        <v>0.98529121799029495</v>
      </c>
      <c r="BG17" s="60">
        <v>-29</v>
      </c>
      <c r="BL17" s="4">
        <v>11</v>
      </c>
      <c r="BM17" s="49">
        <v>43058</v>
      </c>
      <c r="BN17" s="4" t="s">
        <v>13</v>
      </c>
      <c r="BO17" s="4">
        <v>7</v>
      </c>
      <c r="BP17" s="4" t="s">
        <v>30</v>
      </c>
      <c r="BQ17" s="4">
        <v>10</v>
      </c>
      <c r="BR17" s="38">
        <f t="shared" si="15"/>
        <v>1.9737811830214589</v>
      </c>
      <c r="BS17" s="38">
        <f t="shared" si="16"/>
        <v>2.702859500079458</v>
      </c>
      <c r="BT17" s="38">
        <f t="shared" si="17"/>
        <v>0.16168730843375992</v>
      </c>
      <c r="BU17" s="55">
        <f t="shared" si="18"/>
        <v>0.36183905367982705</v>
      </c>
      <c r="BV17" s="56">
        <f t="shared" si="19"/>
        <v>-2.1986284212152238</v>
      </c>
      <c r="BW17" s="56">
        <f t="shared" si="20"/>
        <v>-3.3750380398090223</v>
      </c>
    </row>
    <row r="18" spans="1:75">
      <c r="A18" s="7">
        <v>13</v>
      </c>
      <c r="B18" s="7">
        <v>1</v>
      </c>
      <c r="C18" s="8">
        <v>42988</v>
      </c>
      <c r="D18" s="8" t="s">
        <v>26</v>
      </c>
      <c r="E18" s="7">
        <v>9</v>
      </c>
      <c r="F18" s="7">
        <v>19</v>
      </c>
      <c r="G18" s="7" t="s">
        <v>27</v>
      </c>
      <c r="H18" s="7">
        <v>23</v>
      </c>
      <c r="I18" s="7">
        <v>3</v>
      </c>
      <c r="J18" s="7">
        <v>16</v>
      </c>
      <c r="K18" s="7">
        <v>22</v>
      </c>
      <c r="N18" t="str">
        <f>IF(J18&gt;0,D18,G18)</f>
        <v>Dallas Cowboys</v>
      </c>
      <c r="O18" t="str">
        <f>IF(J18&gt;0,G18,D18)</f>
        <v>New York Giants</v>
      </c>
      <c r="P18">
        <f>IF(J18&gt;0,E18,H18)</f>
        <v>9</v>
      </c>
      <c r="Q18">
        <f>IF(J18&gt;0,H18,E18)</f>
        <v>23</v>
      </c>
      <c r="R18">
        <f>VLOOKUP(E18,$AN$6:$AP$37,3,FALSE)</f>
        <v>3.4588283668035</v>
      </c>
      <c r="S18">
        <f>VLOOKUP(H18,$AN$6:$AP$37,3,FALSE)</f>
        <v>1.0000089981471931E-4</v>
      </c>
      <c r="T18">
        <f t="shared" si="3"/>
        <v>0.16168730843375992</v>
      </c>
      <c r="U18">
        <f t="shared" si="4"/>
        <v>0.9739264824382512</v>
      </c>
      <c r="V18">
        <f t="shared" si="5"/>
        <v>2.6073517561748805E-2</v>
      </c>
      <c r="W18" s="32">
        <f>B18</f>
        <v>1</v>
      </c>
      <c r="X18">
        <f>IF(E18=P18,U18,V18)</f>
        <v>0.9739264824382512</v>
      </c>
      <c r="Y18" s="35">
        <v>1</v>
      </c>
      <c r="Z18">
        <f t="shared" si="6"/>
        <v>-2.6419458231226985E-2</v>
      </c>
      <c r="AA18">
        <f t="shared" si="7"/>
        <v>-2.6419458231226985E-2</v>
      </c>
      <c r="AC18">
        <f t="shared" si="8"/>
        <v>0.9739264824382512</v>
      </c>
      <c r="AD18">
        <f t="shared" si="9"/>
        <v>0.4739264824382512</v>
      </c>
      <c r="AE18">
        <f>J18</f>
        <v>16</v>
      </c>
      <c r="AF18">
        <f t="shared" si="0"/>
        <v>12.753631322006767</v>
      </c>
      <c r="AG18">
        <f t="shared" si="1"/>
        <v>11.577221703412969</v>
      </c>
      <c r="AI18" t="s">
        <v>69</v>
      </c>
      <c r="AJ18">
        <f t="array" ref="AJ18:AK22">LINEST($AE$6:$AE$137,$AD$6:$AD$137,TRUE,TRUE)</f>
        <v>24.428307200413489</v>
      </c>
      <c r="AK18">
        <v>1.176409618593802</v>
      </c>
      <c r="AN18">
        <v>13</v>
      </c>
      <c r="AO18" t="s">
        <v>15</v>
      </c>
      <c r="AP18" s="34">
        <v>2.0361385807864991</v>
      </c>
      <c r="AQ18">
        <v>1E-4</v>
      </c>
      <c r="AR18">
        <v>10</v>
      </c>
      <c r="AU18" s="7">
        <v>10</v>
      </c>
      <c r="AV18" s="8">
        <v>43051</v>
      </c>
      <c r="AW18" s="8" t="s">
        <v>30</v>
      </c>
      <c r="AX18" s="7">
        <v>10</v>
      </c>
      <c r="AY18" s="7" t="s">
        <v>3</v>
      </c>
      <c r="AZ18" s="7">
        <v>21</v>
      </c>
      <c r="BA18" s="38">
        <f t="shared" si="10"/>
        <v>2.702859500079458</v>
      </c>
      <c r="BB18" s="38">
        <f t="shared" si="11"/>
        <v>4.6923284673375418</v>
      </c>
      <c r="BC18">
        <f t="shared" si="12"/>
        <v>0.16168730843375992</v>
      </c>
      <c r="BD18" s="12">
        <f t="shared" si="13"/>
        <v>0.13850275286436983</v>
      </c>
      <c r="BE18" s="11">
        <f t="shared" si="2"/>
        <v>-7.6543561865391707</v>
      </c>
      <c r="BF18" s="11">
        <f t="shared" si="14"/>
        <v>-8.8307658051329678</v>
      </c>
      <c r="BG18" s="60">
        <v>-36</v>
      </c>
      <c r="BL18" s="4">
        <v>11</v>
      </c>
      <c r="BM18" s="49">
        <v>43058</v>
      </c>
      <c r="BN18" s="4" t="s">
        <v>4</v>
      </c>
      <c r="BO18" s="4">
        <v>26</v>
      </c>
      <c r="BP18" s="4" t="s">
        <v>26</v>
      </c>
      <c r="BQ18" s="4">
        <v>9</v>
      </c>
      <c r="BR18" s="38">
        <f t="shared" si="15"/>
        <v>5.5602293664847959</v>
      </c>
      <c r="BS18" s="38">
        <f t="shared" si="16"/>
        <v>3.4588283668035</v>
      </c>
      <c r="BT18" s="38">
        <f t="shared" si="17"/>
        <v>0.16168730843375992</v>
      </c>
      <c r="BU18" s="55">
        <f t="shared" si="18"/>
        <v>0.90577354196517701</v>
      </c>
      <c r="BV18" s="56">
        <f t="shared" si="19"/>
        <v>11.088770355519015</v>
      </c>
      <c r="BW18" s="56">
        <f t="shared" si="20"/>
        <v>9.9123607369252191</v>
      </c>
    </row>
    <row r="19" spans="1:75">
      <c r="A19" s="7">
        <v>14</v>
      </c>
      <c r="B19" s="7">
        <v>1</v>
      </c>
      <c r="C19" s="8">
        <v>42989</v>
      </c>
      <c r="D19" s="8" t="s">
        <v>28</v>
      </c>
      <c r="E19" s="7">
        <v>20</v>
      </c>
      <c r="F19" s="7">
        <v>29</v>
      </c>
      <c r="G19" s="7" t="s">
        <v>29</v>
      </c>
      <c r="H19" s="7">
        <v>22</v>
      </c>
      <c r="I19" s="7">
        <v>19</v>
      </c>
      <c r="J19" s="7">
        <v>10</v>
      </c>
      <c r="K19" s="7">
        <v>48</v>
      </c>
      <c r="N19" t="str">
        <f>IF(J19&gt;0,D19,G19)</f>
        <v>Minnesota Vikings</v>
      </c>
      <c r="O19" t="str">
        <f>IF(J19&gt;0,G19,D19)</f>
        <v>New Orleans Saints</v>
      </c>
      <c r="P19">
        <f>IF(J19&gt;0,E19,H19)</f>
        <v>20</v>
      </c>
      <c r="Q19">
        <f>IF(J19&gt;0,H19,E19)</f>
        <v>22</v>
      </c>
      <c r="R19">
        <f>VLOOKUP(E19,$AN$6:$AP$37,3,FALSE)</f>
        <v>4.5322300333157814</v>
      </c>
      <c r="S19">
        <f>VLOOKUP(H19,$AN$6:$AP$37,3,FALSE)</f>
        <v>4.9372426998487819</v>
      </c>
      <c r="T19">
        <f t="shared" si="3"/>
        <v>0.16168730843375992</v>
      </c>
      <c r="U19">
        <f t="shared" si="4"/>
        <v>0.43946703195010811</v>
      </c>
      <c r="V19">
        <f t="shared" si="5"/>
        <v>0.56053296804989183</v>
      </c>
      <c r="W19" s="32">
        <f>B19</f>
        <v>1</v>
      </c>
      <c r="X19">
        <f>IF(E19=P19,U19,V19)</f>
        <v>0.43946703195010811</v>
      </c>
      <c r="Y19" s="35">
        <v>1</v>
      </c>
      <c r="Z19">
        <f t="shared" si="6"/>
        <v>-0.82219257729823358</v>
      </c>
      <c r="AA19">
        <f t="shared" si="7"/>
        <v>-0.82219257729823358</v>
      </c>
      <c r="AC19">
        <f t="shared" si="8"/>
        <v>0.43946703195010811</v>
      </c>
      <c r="AD19">
        <f t="shared" si="9"/>
        <v>-6.0532968049891889E-2</v>
      </c>
      <c r="AE19">
        <f>J19</f>
        <v>10</v>
      </c>
      <c r="AF19">
        <f t="shared" si="0"/>
        <v>-0.30230832068177627</v>
      </c>
      <c r="AG19">
        <f t="shared" si="1"/>
        <v>-1.4787179392755736</v>
      </c>
      <c r="AI19" t="s">
        <v>74</v>
      </c>
      <c r="AJ19">
        <v>3.7692528536124108</v>
      </c>
      <c r="AK19">
        <v>1.1253348301442219</v>
      </c>
      <c r="AN19">
        <v>14</v>
      </c>
      <c r="AO19" t="s">
        <v>21</v>
      </c>
      <c r="AP19" s="34">
        <v>1.3198088776077797</v>
      </c>
      <c r="AQ19">
        <v>1E-4</v>
      </c>
      <c r="AR19">
        <v>10</v>
      </c>
      <c r="AU19" s="7">
        <v>10</v>
      </c>
      <c r="AV19" s="8">
        <v>43052</v>
      </c>
      <c r="AW19" s="8" t="s">
        <v>24</v>
      </c>
      <c r="AX19" s="7">
        <v>5</v>
      </c>
      <c r="AY19" s="7" t="s">
        <v>33</v>
      </c>
      <c r="AZ19" s="7">
        <v>19</v>
      </c>
      <c r="BA19" s="38">
        <f t="shared" si="10"/>
        <v>4.4901412941974685</v>
      </c>
      <c r="BB19" s="38">
        <f t="shared" si="11"/>
        <v>3.2360946664102817</v>
      </c>
      <c r="BC19">
        <f t="shared" si="12"/>
        <v>0.16168730843375992</v>
      </c>
      <c r="BD19" s="12">
        <f t="shared" si="13"/>
        <v>0.80466876092287887</v>
      </c>
      <c r="BE19" s="11">
        <f t="shared" si="2"/>
        <v>8.6189517047872162</v>
      </c>
      <c r="BF19" s="11">
        <f t="shared" si="14"/>
        <v>7.4425420861934173</v>
      </c>
      <c r="BG19" s="60">
        <v>-47</v>
      </c>
      <c r="BL19" s="4">
        <v>11</v>
      </c>
      <c r="BM19" s="49">
        <v>43059</v>
      </c>
      <c r="BN19" s="4" t="s">
        <v>16</v>
      </c>
      <c r="BO19" s="4">
        <v>2</v>
      </c>
      <c r="BP19" s="4" t="s">
        <v>23</v>
      </c>
      <c r="BQ19" s="4">
        <v>29</v>
      </c>
      <c r="BR19" s="38">
        <f t="shared" si="15"/>
        <v>3.6739123887225684</v>
      </c>
      <c r="BS19" s="38">
        <f t="shared" si="16"/>
        <v>3.0393158962621971</v>
      </c>
      <c r="BT19" s="38">
        <f t="shared" si="17"/>
        <v>0.16168730843375992</v>
      </c>
      <c r="BU19" s="55">
        <f t="shared" si="18"/>
        <v>0.689178989416532</v>
      </c>
      <c r="BV19" s="56">
        <f t="shared" si="19"/>
        <v>5.7977320879246133</v>
      </c>
      <c r="BW19" s="56">
        <f t="shared" si="20"/>
        <v>4.6213224693308161</v>
      </c>
    </row>
    <row r="20" spans="1:75">
      <c r="A20" s="7">
        <v>15</v>
      </c>
      <c r="B20" s="7">
        <v>1</v>
      </c>
      <c r="C20" s="8">
        <v>42989</v>
      </c>
      <c r="D20" s="8" t="s">
        <v>30</v>
      </c>
      <c r="E20" s="7">
        <v>10</v>
      </c>
      <c r="F20" s="7">
        <v>24</v>
      </c>
      <c r="G20" s="7" t="s">
        <v>31</v>
      </c>
      <c r="H20" s="7">
        <v>17</v>
      </c>
      <c r="I20" s="7">
        <v>21</v>
      </c>
      <c r="J20" s="7">
        <v>3</v>
      </c>
      <c r="K20" s="7">
        <v>45</v>
      </c>
      <c r="N20" t="str">
        <f>IF(J20&gt;0,D20,G20)</f>
        <v>Denver Broncos</v>
      </c>
      <c r="O20" t="str">
        <f>IF(J20&gt;0,G20,D20)</f>
        <v>Los Angeles Chargers</v>
      </c>
      <c r="P20">
        <f>IF(J20&gt;0,E20,H20)</f>
        <v>10</v>
      </c>
      <c r="Q20">
        <f>IF(J20&gt;0,H20,E20)</f>
        <v>17</v>
      </c>
      <c r="R20">
        <f>VLOOKUP(E20,$AN$6:$AP$37,3,FALSE)</f>
        <v>2.702859500079458</v>
      </c>
      <c r="S20">
        <f>VLOOKUP(H20,$AN$6:$AP$37,3,FALSE)</f>
        <v>2.6608212836550527</v>
      </c>
      <c r="T20">
        <f t="shared" si="3"/>
        <v>0.16168730843375992</v>
      </c>
      <c r="U20">
        <f t="shared" si="4"/>
        <v>0.55075595422207535</v>
      </c>
      <c r="V20">
        <f t="shared" si="5"/>
        <v>0.44924404577792465</v>
      </c>
      <c r="W20" s="32">
        <f>B20</f>
        <v>1</v>
      </c>
      <c r="X20">
        <f>IF(E20=P20,U20,V20)</f>
        <v>0.55075595422207535</v>
      </c>
      <c r="Y20" s="35">
        <v>1</v>
      </c>
      <c r="Z20">
        <f t="shared" si="6"/>
        <v>-0.59646348224223622</v>
      </c>
      <c r="AA20">
        <f t="shared" si="7"/>
        <v>-0.59646348224223622</v>
      </c>
      <c r="AC20">
        <f t="shared" si="8"/>
        <v>0.55075595422207535</v>
      </c>
      <c r="AD20">
        <f t="shared" si="9"/>
        <v>5.075595422207535E-2</v>
      </c>
      <c r="AE20">
        <f>J20</f>
        <v>3</v>
      </c>
      <c r="AF20">
        <f t="shared" si="0"/>
        <v>2.4162916605807787</v>
      </c>
      <c r="AG20">
        <f t="shared" si="1"/>
        <v>1.2398820419869807</v>
      </c>
      <c r="AI20" s="13" t="s">
        <v>75</v>
      </c>
      <c r="AJ20">
        <v>0.24419748277077374</v>
      </c>
      <c r="AK20">
        <v>12.862341996881963</v>
      </c>
      <c r="AN20">
        <v>15</v>
      </c>
      <c r="AO20" t="s">
        <v>14</v>
      </c>
      <c r="AP20" s="34">
        <v>3.3954185134861681</v>
      </c>
      <c r="AQ20">
        <v>1E-4</v>
      </c>
      <c r="AR20">
        <v>10</v>
      </c>
    </row>
    <row r="21" spans="1:75">
      <c r="A21" s="7">
        <v>16</v>
      </c>
      <c r="B21" s="7">
        <v>2</v>
      </c>
      <c r="C21" s="8">
        <v>42992</v>
      </c>
      <c r="D21" s="8" t="s">
        <v>13</v>
      </c>
      <c r="E21" s="7">
        <v>7</v>
      </c>
      <c r="F21" s="7">
        <v>9</v>
      </c>
      <c r="G21" s="7" t="s">
        <v>15</v>
      </c>
      <c r="H21" s="7">
        <v>13</v>
      </c>
      <c r="I21" s="7">
        <v>13</v>
      </c>
      <c r="J21" s="7">
        <v>-4</v>
      </c>
      <c r="K21" s="7">
        <v>22</v>
      </c>
      <c r="N21" t="str">
        <f>IF(J21&gt;0,D21,G21)</f>
        <v>Houston Texans</v>
      </c>
      <c r="O21" t="str">
        <f>IF(J21&gt;0,G21,D21)</f>
        <v>Cincinnati Bengals</v>
      </c>
      <c r="P21">
        <f>IF(J21&gt;0,E21,H21)</f>
        <v>13</v>
      </c>
      <c r="Q21">
        <f>IF(J21&gt;0,H21,E21)</f>
        <v>7</v>
      </c>
      <c r="R21">
        <f>VLOOKUP(E21,$AN$6:$AP$37,3,FALSE)</f>
        <v>1.9737811830214589</v>
      </c>
      <c r="S21">
        <f>VLOOKUP(H21,$AN$6:$AP$37,3,FALSE)</f>
        <v>2.0361385807864991</v>
      </c>
      <c r="T21">
        <f t="shared" si="3"/>
        <v>0.16168730843375992</v>
      </c>
      <c r="U21">
        <f t="shared" si="4"/>
        <v>0.52481208046409744</v>
      </c>
      <c r="V21">
        <f t="shared" si="5"/>
        <v>0.47518791953590256</v>
      </c>
      <c r="W21" s="32">
        <f>B21</f>
        <v>2</v>
      </c>
      <c r="X21">
        <f>IF(E21=P21,U21,V21)</f>
        <v>0.47518791953590256</v>
      </c>
      <c r="Y21" s="35">
        <v>1</v>
      </c>
      <c r="Z21">
        <f t="shared" si="6"/>
        <v>-0.74404493310889952</v>
      </c>
      <c r="AA21">
        <f t="shared" si="7"/>
        <v>-0.74404493310889952</v>
      </c>
      <c r="AC21">
        <f t="shared" si="8"/>
        <v>0.52481208046409744</v>
      </c>
      <c r="AD21">
        <f t="shared" si="9"/>
        <v>2.4812080464097441E-2</v>
      </c>
      <c r="AE21">
        <f>J21</f>
        <v>-4</v>
      </c>
      <c r="AF21">
        <f t="shared" si="0"/>
        <v>1.7825267424521485</v>
      </c>
      <c r="AG21">
        <f t="shared" si="1"/>
        <v>0.60611712385835037</v>
      </c>
      <c r="AI21" t="s">
        <v>76</v>
      </c>
      <c r="AJ21">
        <v>42.002602580076463</v>
      </c>
      <c r="AK21">
        <v>130</v>
      </c>
      <c r="AN21">
        <v>16</v>
      </c>
      <c r="AO21" t="s">
        <v>2</v>
      </c>
      <c r="AP21" s="34">
        <v>4.4577912925228684</v>
      </c>
      <c r="AQ21">
        <v>1E-4</v>
      </c>
      <c r="AR21">
        <v>10</v>
      </c>
    </row>
    <row r="22" spans="1:75">
      <c r="A22" s="7">
        <v>17</v>
      </c>
      <c r="B22" s="7">
        <v>2</v>
      </c>
      <c r="C22" s="8">
        <v>42995</v>
      </c>
      <c r="D22" s="8" t="s">
        <v>14</v>
      </c>
      <c r="E22" s="7">
        <v>15</v>
      </c>
      <c r="F22" s="7">
        <v>16</v>
      </c>
      <c r="G22" s="7" t="s">
        <v>7</v>
      </c>
      <c r="H22" s="7">
        <v>31</v>
      </c>
      <c r="I22" s="7">
        <v>37</v>
      </c>
      <c r="J22" s="7">
        <v>-21</v>
      </c>
      <c r="K22" s="7">
        <v>53</v>
      </c>
      <c r="N22" t="str">
        <f>IF(J22&gt;0,D22,G22)</f>
        <v>Tennessee Titans</v>
      </c>
      <c r="O22" t="str">
        <f>IF(J22&gt;0,G22,D22)</f>
        <v>Jacksonville Jaguars</v>
      </c>
      <c r="P22">
        <f>IF(J22&gt;0,E22,H22)</f>
        <v>31</v>
      </c>
      <c r="Q22">
        <f>IF(J22&gt;0,H22,E22)</f>
        <v>15</v>
      </c>
      <c r="R22">
        <f>VLOOKUP(E22,$AN$6:$AP$37,3,FALSE)</f>
        <v>3.3954185134861681</v>
      </c>
      <c r="S22">
        <f>VLOOKUP(H22,$AN$6:$AP$37,3,FALSE)</f>
        <v>3.0555334658881952</v>
      </c>
      <c r="T22">
        <f t="shared" si="3"/>
        <v>0.16168730843375992</v>
      </c>
      <c r="U22">
        <f t="shared" si="4"/>
        <v>0.62282876949488009</v>
      </c>
      <c r="V22">
        <f t="shared" si="5"/>
        <v>0.37717123050511991</v>
      </c>
      <c r="W22" s="32">
        <f>B22</f>
        <v>2</v>
      </c>
      <c r="X22">
        <f>IF(E22=P22,U22,V22)</f>
        <v>0.37717123050511991</v>
      </c>
      <c r="Y22" s="35">
        <v>1</v>
      </c>
      <c r="Z22">
        <f t="shared" si="6"/>
        <v>-0.97505600232696443</v>
      </c>
      <c r="AA22">
        <f t="shared" si="7"/>
        <v>-0.97505600232696443</v>
      </c>
      <c r="AC22">
        <f t="shared" si="8"/>
        <v>0.62282876949488009</v>
      </c>
      <c r="AD22">
        <f t="shared" si="9"/>
        <v>0.12282876949488009</v>
      </c>
      <c r="AE22">
        <f>J22</f>
        <v>-21</v>
      </c>
      <c r="AF22">
        <f t="shared" si="0"/>
        <v>4.1769085328635054</v>
      </c>
      <c r="AG22">
        <f t="shared" si="1"/>
        <v>3.0004989142697078</v>
      </c>
      <c r="AI22" t="s">
        <v>83</v>
      </c>
      <c r="AJ22">
        <v>6948.9039195153637</v>
      </c>
      <c r="AK22">
        <v>21507.17941381795</v>
      </c>
      <c r="AN22">
        <v>17</v>
      </c>
      <c r="AO22" t="s">
        <v>31</v>
      </c>
      <c r="AP22" s="34">
        <v>2.6608212836550527</v>
      </c>
      <c r="AQ22">
        <v>1E-4</v>
      </c>
      <c r="AR22">
        <v>10</v>
      </c>
    </row>
    <row r="23" spans="1:75">
      <c r="A23" s="7">
        <v>18</v>
      </c>
      <c r="B23" s="7">
        <v>2</v>
      </c>
      <c r="C23" s="8">
        <v>42995</v>
      </c>
      <c r="D23" s="8" t="s">
        <v>32</v>
      </c>
      <c r="E23" s="7">
        <v>30</v>
      </c>
      <c r="F23" s="7">
        <v>29</v>
      </c>
      <c r="G23" s="7" t="s">
        <v>17</v>
      </c>
      <c r="H23" s="7">
        <v>6</v>
      </c>
      <c r="I23" s="7">
        <v>7</v>
      </c>
      <c r="J23" s="7">
        <v>22</v>
      </c>
      <c r="K23" s="7">
        <v>36</v>
      </c>
      <c r="N23" t="str">
        <f>IF(J23&gt;0,D23,G23)</f>
        <v>Tampa Bay Buccaneers</v>
      </c>
      <c r="O23" t="str">
        <f>IF(J23&gt;0,G23,D23)</f>
        <v>Chicago Bears</v>
      </c>
      <c r="P23">
        <f>IF(J23&gt;0,E23,H23)</f>
        <v>30</v>
      </c>
      <c r="Q23">
        <f>IF(J23&gt;0,H23,E23)</f>
        <v>6</v>
      </c>
      <c r="R23">
        <f>VLOOKUP(E23,$AN$6:$AP$37,3,FALSE)</f>
        <v>0.71283840742543736</v>
      </c>
      <c r="S23">
        <f>VLOOKUP(H23,$AN$6:$AP$37,3,FALSE)</f>
        <v>3.1246231992386289</v>
      </c>
      <c r="T23">
        <f t="shared" si="3"/>
        <v>0.16168730843375992</v>
      </c>
      <c r="U23">
        <f t="shared" si="4"/>
        <v>9.5341056514872069E-2</v>
      </c>
      <c r="V23">
        <f t="shared" si="5"/>
        <v>0.90465894348512799</v>
      </c>
      <c r="W23" s="32">
        <f>B23</f>
        <v>2</v>
      </c>
      <c r="X23">
        <f>IF(E23=P23,U23,V23)</f>
        <v>9.5341056514872069E-2</v>
      </c>
      <c r="Y23" s="35">
        <v>1</v>
      </c>
      <c r="Z23">
        <f t="shared" si="6"/>
        <v>-2.3502947477179581</v>
      </c>
      <c r="AA23">
        <f t="shared" si="7"/>
        <v>-2.3502947477179581</v>
      </c>
      <c r="AC23">
        <f t="shared" si="8"/>
        <v>9.5341056514872069E-2</v>
      </c>
      <c r="AD23">
        <f t="shared" si="9"/>
        <v>-0.40465894348512793</v>
      </c>
      <c r="AE23">
        <f>J23</f>
        <v>22</v>
      </c>
      <c r="AF23">
        <f t="shared" si="0"/>
        <v>-8.7087233642556683</v>
      </c>
      <c r="AG23">
        <f t="shared" si="1"/>
        <v>-9.8851329828494663</v>
      </c>
      <c r="AN23">
        <v>18</v>
      </c>
      <c r="AO23" t="s">
        <v>20</v>
      </c>
      <c r="AP23" s="34">
        <v>3.7220951740631776</v>
      </c>
      <c r="AQ23">
        <v>1E-4</v>
      </c>
      <c r="AR23">
        <v>10</v>
      </c>
    </row>
    <row r="24" spans="1:75">
      <c r="A24" s="7">
        <v>19</v>
      </c>
      <c r="B24" s="7">
        <v>2</v>
      </c>
      <c r="C24" s="8">
        <v>42995</v>
      </c>
      <c r="D24" s="8" t="s">
        <v>10</v>
      </c>
      <c r="E24" s="7">
        <v>27</v>
      </c>
      <c r="F24" s="7">
        <v>26</v>
      </c>
      <c r="G24" s="7" t="s">
        <v>28</v>
      </c>
      <c r="H24" s="7">
        <v>20</v>
      </c>
      <c r="I24" s="7">
        <v>9</v>
      </c>
      <c r="J24" s="7">
        <v>17</v>
      </c>
      <c r="K24" s="7">
        <v>35</v>
      </c>
      <c r="N24" t="str">
        <f>IF(J24&gt;0,D24,G24)</f>
        <v>Pittsburgh Steelers</v>
      </c>
      <c r="O24" t="str">
        <f>IF(J24&gt;0,G24,D24)</f>
        <v>Minnesota Vikings</v>
      </c>
      <c r="P24">
        <f>IF(J24&gt;0,E24,H24)</f>
        <v>27</v>
      </c>
      <c r="Q24">
        <f>IF(J24&gt;0,H24,E24)</f>
        <v>20</v>
      </c>
      <c r="R24">
        <f>VLOOKUP(E24,$AN$6:$AP$37,3,FALSE)</f>
        <v>4.539933814524959</v>
      </c>
      <c r="S24">
        <f>VLOOKUP(H24,$AN$6:$AP$37,3,FALSE)</f>
        <v>4.5322300333157814</v>
      </c>
      <c r="T24">
        <f t="shared" si="3"/>
        <v>0.16168730843375992</v>
      </c>
      <c r="U24">
        <f t="shared" si="4"/>
        <v>0.54224680385627888</v>
      </c>
      <c r="V24">
        <f t="shared" si="5"/>
        <v>0.45775319614372112</v>
      </c>
      <c r="W24" s="32">
        <f>B24</f>
        <v>2</v>
      </c>
      <c r="X24">
        <f>IF(E24=P24,U24,V24)</f>
        <v>0.54224680385627888</v>
      </c>
      <c r="Y24" s="35">
        <v>1</v>
      </c>
      <c r="Z24">
        <f t="shared" si="6"/>
        <v>-0.61203402351792058</v>
      </c>
      <c r="AA24">
        <f t="shared" si="7"/>
        <v>-0.61203402351792058</v>
      </c>
      <c r="AC24">
        <f t="shared" si="8"/>
        <v>0.54224680385627888</v>
      </c>
      <c r="AD24">
        <f t="shared" si="9"/>
        <v>4.2246803856278881E-2</v>
      </c>
      <c r="AE24">
        <f>J24</f>
        <v>17</v>
      </c>
      <c r="AF24">
        <f t="shared" si="0"/>
        <v>2.2084275214305915</v>
      </c>
      <c r="AG24">
        <f t="shared" si="1"/>
        <v>1.0320179028367937</v>
      </c>
      <c r="AN24">
        <v>19</v>
      </c>
      <c r="AO24" t="s">
        <v>33</v>
      </c>
      <c r="AP24" s="34">
        <v>3.2360946664102817</v>
      </c>
      <c r="AQ24">
        <v>1E-4</v>
      </c>
      <c r="AR24">
        <v>10</v>
      </c>
    </row>
    <row r="25" spans="1:75">
      <c r="A25" s="7">
        <v>20</v>
      </c>
      <c r="B25" s="7">
        <v>2</v>
      </c>
      <c r="C25" s="8">
        <v>42995</v>
      </c>
      <c r="D25" s="8" t="s">
        <v>12</v>
      </c>
      <c r="E25" s="7">
        <v>3</v>
      </c>
      <c r="F25" s="7">
        <v>24</v>
      </c>
      <c r="G25" s="7" t="s">
        <v>11</v>
      </c>
      <c r="H25" s="7">
        <v>8</v>
      </c>
      <c r="I25" s="7">
        <v>10</v>
      </c>
      <c r="J25" s="7">
        <v>14</v>
      </c>
      <c r="K25" s="7">
        <v>34</v>
      </c>
      <c r="N25" t="str">
        <f>IF(J25&gt;0,D25,G25)</f>
        <v>Baltimore Ravens</v>
      </c>
      <c r="O25" t="str">
        <f>IF(J25&gt;0,G25,D25)</f>
        <v>Cleveland Browns</v>
      </c>
      <c r="P25">
        <f>IF(J25&gt;0,E25,H25)</f>
        <v>3</v>
      </c>
      <c r="Q25">
        <f>IF(J25&gt;0,H25,E25)</f>
        <v>8</v>
      </c>
      <c r="R25">
        <f>VLOOKUP(E25,$AN$6:$AP$37,3,FALSE)</f>
        <v>2.8416119420804589</v>
      </c>
      <c r="S25">
        <f>VLOOKUP(H25,$AN$6:$AP$37,3,FALSE)</f>
        <v>1E-4</v>
      </c>
      <c r="T25">
        <f t="shared" si="3"/>
        <v>0.16168730843375992</v>
      </c>
      <c r="U25">
        <f t="shared" si="4"/>
        <v>0.95271844918714632</v>
      </c>
      <c r="V25">
        <f t="shared" si="5"/>
        <v>4.7281550812853679E-2</v>
      </c>
      <c r="W25" s="32">
        <f>B25</f>
        <v>2</v>
      </c>
      <c r="X25">
        <f>IF(E25=P25,U25,V25)</f>
        <v>0.95271844918714632</v>
      </c>
      <c r="Y25" s="35">
        <v>1</v>
      </c>
      <c r="Z25">
        <f t="shared" si="6"/>
        <v>-4.8435855297730319E-2</v>
      </c>
      <c r="AA25">
        <f t="shared" si="7"/>
        <v>-4.8435855297730319E-2</v>
      </c>
      <c r="AC25">
        <f t="shared" si="8"/>
        <v>0.95271844918714632</v>
      </c>
      <c r="AD25">
        <f t="shared" si="9"/>
        <v>0.45271844918714632</v>
      </c>
      <c r="AE25">
        <f>J25</f>
        <v>14</v>
      </c>
      <c r="AF25">
        <f t="shared" si="0"/>
        <v>12.235554970632192</v>
      </c>
      <c r="AG25">
        <f t="shared" si="1"/>
        <v>11.059145352038394</v>
      </c>
      <c r="AN25">
        <v>20</v>
      </c>
      <c r="AO25" t="s">
        <v>28</v>
      </c>
      <c r="AP25" s="34">
        <v>4.5322300333157814</v>
      </c>
      <c r="AQ25">
        <v>1E-4</v>
      </c>
      <c r="AR25">
        <v>10</v>
      </c>
    </row>
    <row r="26" spans="1:75">
      <c r="A26" s="7">
        <v>21</v>
      </c>
      <c r="B26" s="7">
        <v>2</v>
      </c>
      <c r="C26" s="8">
        <v>42995</v>
      </c>
      <c r="D26" s="8" t="s">
        <v>29</v>
      </c>
      <c r="E26" s="7">
        <v>22</v>
      </c>
      <c r="F26" s="7">
        <v>20</v>
      </c>
      <c r="G26" s="7" t="s">
        <v>3</v>
      </c>
      <c r="H26" s="7">
        <v>21</v>
      </c>
      <c r="I26" s="7">
        <v>36</v>
      </c>
      <c r="J26" s="7">
        <v>-16</v>
      </c>
      <c r="K26" s="7">
        <v>56</v>
      </c>
      <c r="N26" t="str">
        <f>IF(J26&gt;0,D26,G26)</f>
        <v>New England Patriots</v>
      </c>
      <c r="O26" t="str">
        <f>IF(J26&gt;0,G26,D26)</f>
        <v>New Orleans Saints</v>
      </c>
      <c r="P26">
        <f>IF(J26&gt;0,E26,H26)</f>
        <v>21</v>
      </c>
      <c r="Q26">
        <f>IF(J26&gt;0,H26,E26)</f>
        <v>22</v>
      </c>
      <c r="R26">
        <f>VLOOKUP(E26,$AN$6:$AP$37,3,FALSE)</f>
        <v>4.9372426998487819</v>
      </c>
      <c r="S26">
        <f>VLOOKUP(H26,$AN$6:$AP$37,3,FALSE)</f>
        <v>4.6923284673375418</v>
      </c>
      <c r="T26">
        <f t="shared" si="3"/>
        <v>0.16168730843375992</v>
      </c>
      <c r="U26">
        <f t="shared" si="4"/>
        <v>0.60027271285950545</v>
      </c>
      <c r="V26">
        <f t="shared" si="5"/>
        <v>0.39972728714049455</v>
      </c>
      <c r="W26" s="32">
        <f>B26</f>
        <v>2</v>
      </c>
      <c r="X26">
        <f>IF(E26=P26,U26,V26)</f>
        <v>0.39972728714049455</v>
      </c>
      <c r="Y26" s="35">
        <v>1</v>
      </c>
      <c r="Z26">
        <f t="shared" si="6"/>
        <v>-0.91697274654205885</v>
      </c>
      <c r="AA26">
        <f t="shared" si="7"/>
        <v>-0.91697274654205885</v>
      </c>
      <c r="AC26">
        <f t="shared" si="8"/>
        <v>0.60027271285950545</v>
      </c>
      <c r="AD26">
        <f t="shared" si="9"/>
        <v>0.10027271285950545</v>
      </c>
      <c r="AE26">
        <f>J26</f>
        <v>-16</v>
      </c>
      <c r="AF26">
        <f t="shared" si="0"/>
        <v>3.62590225214465</v>
      </c>
      <c r="AG26">
        <f t="shared" si="1"/>
        <v>2.4494926335508511</v>
      </c>
      <c r="AN26">
        <v>21</v>
      </c>
      <c r="AO26" t="s">
        <v>3</v>
      </c>
      <c r="AP26" s="34">
        <v>4.6923284673375418</v>
      </c>
      <c r="AQ26">
        <v>1E-4</v>
      </c>
      <c r="AR26">
        <v>10</v>
      </c>
    </row>
    <row r="27" spans="1:75">
      <c r="A27" s="7">
        <v>22</v>
      </c>
      <c r="B27" s="7">
        <v>2</v>
      </c>
      <c r="C27" s="8">
        <v>42995</v>
      </c>
      <c r="D27" s="8" t="s">
        <v>21</v>
      </c>
      <c r="E27" s="7">
        <v>14</v>
      </c>
      <c r="F27" s="7">
        <v>13</v>
      </c>
      <c r="G27" s="7" t="s">
        <v>9</v>
      </c>
      <c r="H27" s="7">
        <v>1</v>
      </c>
      <c r="I27" s="7">
        <v>16</v>
      </c>
      <c r="J27" s="7">
        <v>-3</v>
      </c>
      <c r="K27" s="7">
        <v>29</v>
      </c>
      <c r="N27" t="str">
        <f>IF(J27&gt;0,D27,G27)</f>
        <v>Arizona Cardinals</v>
      </c>
      <c r="O27" t="str">
        <f>IF(J27&gt;0,G27,D27)</f>
        <v>Indianapolis Colts</v>
      </c>
      <c r="P27">
        <f>IF(J27&gt;0,E27,H27)</f>
        <v>1</v>
      </c>
      <c r="Q27">
        <f>IF(J27&gt;0,H27,E27)</f>
        <v>14</v>
      </c>
      <c r="R27">
        <f>VLOOKUP(E27,$AN$6:$AP$37,3,FALSE)</f>
        <v>1.3198088776077797</v>
      </c>
      <c r="S27">
        <f>VLOOKUP(H27,$AN$6:$AP$37,3,FALSE)</f>
        <v>2.2935168424194949</v>
      </c>
      <c r="T27">
        <f t="shared" si="3"/>
        <v>0.16168730843375992</v>
      </c>
      <c r="U27">
        <f t="shared" si="4"/>
        <v>0.30746007330352554</v>
      </c>
      <c r="V27">
        <f t="shared" si="5"/>
        <v>0.69253992669647446</v>
      </c>
      <c r="W27" s="32">
        <f>B27</f>
        <v>2</v>
      </c>
      <c r="X27">
        <f>IF(E27=P27,U27,V27)</f>
        <v>0.69253992669647446</v>
      </c>
      <c r="Y27" s="35">
        <v>1</v>
      </c>
      <c r="Z27">
        <f t="shared" si="6"/>
        <v>-0.3673893867032943</v>
      </c>
      <c r="AA27">
        <f t="shared" si="7"/>
        <v>-0.3673893867032943</v>
      </c>
      <c r="AC27">
        <f t="shared" si="8"/>
        <v>0.30746007330352554</v>
      </c>
      <c r="AD27">
        <f t="shared" si="9"/>
        <v>-0.19253992669647446</v>
      </c>
      <c r="AE27">
        <f>J27</f>
        <v>-3</v>
      </c>
      <c r="AF27">
        <f t="shared" si="0"/>
        <v>-3.5270148590927741</v>
      </c>
      <c r="AG27">
        <f t="shared" si="1"/>
        <v>-4.7034244776865721</v>
      </c>
      <c r="AN27">
        <v>22</v>
      </c>
      <c r="AO27" t="s">
        <v>29</v>
      </c>
      <c r="AP27" s="34">
        <v>4.9372426998487819</v>
      </c>
      <c r="AQ27">
        <v>1E-4</v>
      </c>
      <c r="AR27">
        <v>10</v>
      </c>
    </row>
    <row r="28" spans="1:75">
      <c r="A28" s="7">
        <v>23</v>
      </c>
      <c r="B28" s="7">
        <v>2</v>
      </c>
      <c r="C28" s="8">
        <v>42995</v>
      </c>
      <c r="D28" s="8" t="s">
        <v>24</v>
      </c>
      <c r="E28" s="7">
        <v>5</v>
      </c>
      <c r="F28" s="7">
        <v>9</v>
      </c>
      <c r="G28" s="7" t="s">
        <v>18</v>
      </c>
      <c r="H28" s="7">
        <v>4</v>
      </c>
      <c r="I28" s="7">
        <v>3</v>
      </c>
      <c r="J28" s="7">
        <v>6</v>
      </c>
      <c r="K28" s="7">
        <v>12</v>
      </c>
      <c r="N28" t="str">
        <f>IF(J28&gt;0,D28,G28)</f>
        <v>Carolina Panthers</v>
      </c>
      <c r="O28" t="str">
        <f>IF(J28&gt;0,G28,D28)</f>
        <v>Buffalo Bills</v>
      </c>
      <c r="P28">
        <f>IF(J28&gt;0,E28,H28)</f>
        <v>5</v>
      </c>
      <c r="Q28">
        <f>IF(J28&gt;0,H28,E28)</f>
        <v>4</v>
      </c>
      <c r="R28">
        <f>VLOOKUP(E28,$AN$6:$AP$37,3,FALSE)</f>
        <v>4.4901412941974685</v>
      </c>
      <c r="S28">
        <f>VLOOKUP(H28,$AN$6:$AP$37,3,FALSE)</f>
        <v>3.4746701140930418</v>
      </c>
      <c r="T28">
        <f t="shared" si="3"/>
        <v>0.16168730843375992</v>
      </c>
      <c r="U28">
        <f t="shared" si="4"/>
        <v>0.76443650785463491</v>
      </c>
      <c r="V28">
        <f t="shared" si="5"/>
        <v>0.23556349214536509</v>
      </c>
      <c r="W28" s="32">
        <f>B28</f>
        <v>2</v>
      </c>
      <c r="X28">
        <f>IF(E28=P28,U28,V28)</f>
        <v>0.76443650785463491</v>
      </c>
      <c r="Y28" s="35">
        <v>1</v>
      </c>
      <c r="Z28">
        <f t="shared" si="6"/>
        <v>-0.26861630761176419</v>
      </c>
      <c r="AA28">
        <f t="shared" si="7"/>
        <v>-0.26861630761176419</v>
      </c>
      <c r="AC28">
        <f t="shared" si="8"/>
        <v>0.76443650785463491</v>
      </c>
      <c r="AD28">
        <f t="shared" si="9"/>
        <v>0.26443650785463491</v>
      </c>
      <c r="AE28">
        <f>J28</f>
        <v>6</v>
      </c>
      <c r="AF28">
        <f t="shared" si="0"/>
        <v>7.6361458674713756</v>
      </c>
      <c r="AG28">
        <f t="shared" si="1"/>
        <v>6.4597362488775758</v>
      </c>
      <c r="AN28">
        <v>23</v>
      </c>
      <c r="AO28" t="s">
        <v>27</v>
      </c>
      <c r="AP28" s="34">
        <v>1.0000089981471931E-4</v>
      </c>
      <c r="AQ28">
        <v>1E-4</v>
      </c>
      <c r="AR28">
        <v>10</v>
      </c>
    </row>
    <row r="29" spans="1:75">
      <c r="A29" s="7">
        <v>24</v>
      </c>
      <c r="B29" s="7">
        <v>2</v>
      </c>
      <c r="C29" s="8">
        <v>42995</v>
      </c>
      <c r="D29" s="8" t="s">
        <v>2</v>
      </c>
      <c r="E29" s="7">
        <v>16</v>
      </c>
      <c r="F29" s="7">
        <v>27</v>
      </c>
      <c r="G29" s="7" t="s">
        <v>4</v>
      </c>
      <c r="H29" s="7">
        <v>26</v>
      </c>
      <c r="I29" s="7">
        <v>20</v>
      </c>
      <c r="J29" s="7">
        <v>7</v>
      </c>
      <c r="K29" s="7">
        <v>47</v>
      </c>
      <c r="N29" t="str">
        <f>IF(J29&gt;0,D29,G29)</f>
        <v>Kansas City Chiefs</v>
      </c>
      <c r="O29" t="str">
        <f>IF(J29&gt;0,G29,D29)</f>
        <v>Philadelphia Eagles</v>
      </c>
      <c r="P29">
        <f>IF(J29&gt;0,E29,H29)</f>
        <v>16</v>
      </c>
      <c r="Q29">
        <f>IF(J29&gt;0,H29,E29)</f>
        <v>26</v>
      </c>
      <c r="R29">
        <f>VLOOKUP(E29,$AN$6:$AP$37,3,FALSE)</f>
        <v>4.4577912925228684</v>
      </c>
      <c r="S29">
        <f>VLOOKUP(H29,$AN$6:$AP$37,3,FALSE)</f>
        <v>5.5602293664847959</v>
      </c>
      <c r="T29">
        <f t="shared" si="3"/>
        <v>0.16168730843375992</v>
      </c>
      <c r="U29">
        <f t="shared" si="4"/>
        <v>0.28074871639389198</v>
      </c>
      <c r="V29">
        <f t="shared" si="5"/>
        <v>0.71925128360610802</v>
      </c>
      <c r="W29" s="32">
        <f>B29</f>
        <v>2</v>
      </c>
      <c r="X29">
        <f>IF(E29=P29,U29,V29)</f>
        <v>0.28074871639389198</v>
      </c>
      <c r="Y29" s="35">
        <v>1</v>
      </c>
      <c r="Z29">
        <f t="shared" si="6"/>
        <v>-1.2702952574349733</v>
      </c>
      <c r="AA29">
        <f t="shared" si="7"/>
        <v>-1.2702952574349733</v>
      </c>
      <c r="AC29">
        <f t="shared" si="8"/>
        <v>0.28074871639389198</v>
      </c>
      <c r="AD29">
        <f t="shared" si="9"/>
        <v>-0.21925128360610802</v>
      </c>
      <c r="AE29">
        <f>J29</f>
        <v>7</v>
      </c>
      <c r="AF29">
        <f t="shared" si="0"/>
        <v>-4.1795280914211901</v>
      </c>
      <c r="AG29">
        <f t="shared" si="1"/>
        <v>-5.3559377100149881</v>
      </c>
      <c r="AN29">
        <v>24</v>
      </c>
      <c r="AO29" t="s">
        <v>19</v>
      </c>
      <c r="AP29" s="34">
        <v>2.9747784400912431</v>
      </c>
      <c r="AQ29">
        <v>1E-4</v>
      </c>
      <c r="AR29">
        <v>10</v>
      </c>
    </row>
    <row r="30" spans="1:75">
      <c r="A30" s="7">
        <v>25</v>
      </c>
      <c r="B30" s="7">
        <v>2</v>
      </c>
      <c r="C30" s="8">
        <v>42995</v>
      </c>
      <c r="D30" s="8" t="s">
        <v>31</v>
      </c>
      <c r="E30" s="7">
        <v>17</v>
      </c>
      <c r="F30" s="7">
        <v>17</v>
      </c>
      <c r="G30" s="7" t="s">
        <v>33</v>
      </c>
      <c r="H30" s="7">
        <v>19</v>
      </c>
      <c r="I30" s="7">
        <v>19</v>
      </c>
      <c r="J30" s="7">
        <v>-2</v>
      </c>
      <c r="K30" s="7">
        <v>36</v>
      </c>
      <c r="N30" t="str">
        <f>IF(J30&gt;0,D30,G30)</f>
        <v>Miami Dolphins</v>
      </c>
      <c r="O30" t="str">
        <f>IF(J30&gt;0,G30,D30)</f>
        <v>Los Angeles Chargers</v>
      </c>
      <c r="P30">
        <f>IF(J30&gt;0,E30,H30)</f>
        <v>19</v>
      </c>
      <c r="Q30">
        <f>IF(J30&gt;0,H30,E30)</f>
        <v>17</v>
      </c>
      <c r="R30">
        <f>VLOOKUP(E30,$AN$6:$AP$37,3,FALSE)</f>
        <v>2.6608212836550527</v>
      </c>
      <c r="S30">
        <f>VLOOKUP(H30,$AN$6:$AP$37,3,FALSE)</f>
        <v>3.2360946664102817</v>
      </c>
      <c r="T30">
        <f t="shared" si="3"/>
        <v>0.16168730843375992</v>
      </c>
      <c r="U30">
        <f t="shared" si="4"/>
        <v>0.39805256032079772</v>
      </c>
      <c r="V30">
        <f t="shared" si="5"/>
        <v>0.60194743967920228</v>
      </c>
      <c r="W30" s="32">
        <f>B30</f>
        <v>2</v>
      </c>
      <c r="X30">
        <f>IF(E30=P30,U30,V30)</f>
        <v>0.60194743967920228</v>
      </c>
      <c r="Y30" s="35">
        <v>1</v>
      </c>
      <c r="Z30">
        <f t="shared" si="6"/>
        <v>-0.50758514698799884</v>
      </c>
      <c r="AA30">
        <f t="shared" si="7"/>
        <v>-0.50758514698799884</v>
      </c>
      <c r="AC30">
        <f t="shared" si="8"/>
        <v>0.39805256032079772</v>
      </c>
      <c r="AD30">
        <f t="shared" si="9"/>
        <v>-0.10194743967920228</v>
      </c>
      <c r="AE30">
        <f>J30</f>
        <v>-2</v>
      </c>
      <c r="AF30">
        <f t="shared" si="0"/>
        <v>-1.3139937561853792</v>
      </c>
      <c r="AG30">
        <f t="shared" si="1"/>
        <v>-2.4904033747791767</v>
      </c>
      <c r="AN30">
        <v>25</v>
      </c>
      <c r="AO30" t="s">
        <v>6</v>
      </c>
      <c r="AP30" s="34">
        <v>3.0121038087706089</v>
      </c>
      <c r="AQ30">
        <v>1E-4</v>
      </c>
      <c r="AR30">
        <v>10</v>
      </c>
    </row>
    <row r="31" spans="1:75">
      <c r="A31" s="7">
        <v>26</v>
      </c>
      <c r="B31" s="7">
        <v>2</v>
      </c>
      <c r="C31" s="8">
        <v>42995</v>
      </c>
      <c r="D31" s="8" t="s">
        <v>6</v>
      </c>
      <c r="E31" s="7">
        <v>25</v>
      </c>
      <c r="F31" s="7">
        <v>45</v>
      </c>
      <c r="G31" s="7" t="s">
        <v>19</v>
      </c>
      <c r="H31" s="7">
        <v>24</v>
      </c>
      <c r="I31" s="7">
        <v>20</v>
      </c>
      <c r="J31" s="7">
        <v>25</v>
      </c>
      <c r="K31" s="7">
        <v>65</v>
      </c>
      <c r="N31" t="str">
        <f>IF(J31&gt;0,D31,G31)</f>
        <v>Oakland Raiders</v>
      </c>
      <c r="O31" t="str">
        <f>IF(J31&gt;0,G31,D31)</f>
        <v>New York Jets</v>
      </c>
      <c r="P31">
        <f>IF(J31&gt;0,E31,H31)</f>
        <v>25</v>
      </c>
      <c r="Q31">
        <f>IF(J31&gt;0,H31,E31)</f>
        <v>24</v>
      </c>
      <c r="R31">
        <f>VLOOKUP(E31,$AN$6:$AP$37,3,FALSE)</f>
        <v>3.0121038087706089</v>
      </c>
      <c r="S31">
        <f>VLOOKUP(H31,$AN$6:$AP$37,3,FALSE)</f>
        <v>2.9747784400912431</v>
      </c>
      <c r="T31">
        <f t="shared" si="3"/>
        <v>0.16168730843375992</v>
      </c>
      <c r="U31">
        <f t="shared" si="4"/>
        <v>0.54958960653063615</v>
      </c>
      <c r="V31">
        <f t="shared" si="5"/>
        <v>0.45041039346936385</v>
      </c>
      <c r="W31" s="32">
        <f>B31</f>
        <v>2</v>
      </c>
      <c r="X31">
        <f>IF(E31=P31,U31,V31)</f>
        <v>0.54958960653063615</v>
      </c>
      <c r="Y31" s="35">
        <v>1</v>
      </c>
      <c r="Z31">
        <f t="shared" si="6"/>
        <v>-0.59858344922327034</v>
      </c>
      <c r="AA31">
        <f t="shared" si="7"/>
        <v>-0.59858344922327034</v>
      </c>
      <c r="AC31">
        <f t="shared" si="8"/>
        <v>0.54958960653063615</v>
      </c>
      <c r="AD31">
        <f t="shared" si="9"/>
        <v>4.9589606530636154E-2</v>
      </c>
      <c r="AE31">
        <f>J31</f>
        <v>25</v>
      </c>
      <c r="AF31">
        <f t="shared" si="0"/>
        <v>2.3877997608718093</v>
      </c>
      <c r="AG31">
        <f t="shared" si="1"/>
        <v>1.2113901422780109</v>
      </c>
      <c r="AN31">
        <v>26</v>
      </c>
      <c r="AO31" t="s">
        <v>4</v>
      </c>
      <c r="AP31" s="34">
        <v>5.5602293664847959</v>
      </c>
      <c r="AQ31">
        <v>1E-4</v>
      </c>
      <c r="AR31">
        <v>10</v>
      </c>
    </row>
    <row r="32" spans="1:75">
      <c r="A32" s="7">
        <v>27</v>
      </c>
      <c r="B32" s="7">
        <v>2</v>
      </c>
      <c r="C32" s="8">
        <v>42995</v>
      </c>
      <c r="D32" s="8" t="s">
        <v>23</v>
      </c>
      <c r="E32" s="7">
        <v>29</v>
      </c>
      <c r="F32" s="7">
        <v>12</v>
      </c>
      <c r="G32" s="7" t="s">
        <v>25</v>
      </c>
      <c r="H32" s="7">
        <v>28</v>
      </c>
      <c r="I32" s="7">
        <v>9</v>
      </c>
      <c r="J32" s="7">
        <v>3</v>
      </c>
      <c r="K32" s="7">
        <v>21</v>
      </c>
      <c r="N32" t="str">
        <f>IF(J32&gt;0,D32,G32)</f>
        <v>Seattle Seahawks</v>
      </c>
      <c r="O32" t="str">
        <f>IF(J32&gt;0,G32,D32)</f>
        <v>San Francisco 49ers</v>
      </c>
      <c r="P32">
        <f>IF(J32&gt;0,E32,H32)</f>
        <v>29</v>
      </c>
      <c r="Q32">
        <f>IF(J32&gt;0,H32,E32)</f>
        <v>28</v>
      </c>
      <c r="R32">
        <f>VLOOKUP(E32,$AN$6:$AP$37,3,FALSE)</f>
        <v>3.0393158962621971</v>
      </c>
      <c r="S32">
        <f>VLOOKUP(H32,$AN$6:$AP$37,3,FALSE)</f>
        <v>1.0000000000065512E-4</v>
      </c>
      <c r="T32">
        <f t="shared" si="3"/>
        <v>0.16168730843375992</v>
      </c>
      <c r="U32">
        <f t="shared" si="4"/>
        <v>0.96086825225000783</v>
      </c>
      <c r="V32">
        <f t="shared" si="5"/>
        <v>3.9131747749992174E-2</v>
      </c>
      <c r="W32" s="32">
        <f>B32</f>
        <v>2</v>
      </c>
      <c r="X32">
        <f>IF(E32=P32,U32,V32)</f>
        <v>0.96086825225000783</v>
      </c>
      <c r="Y32" s="35">
        <v>1</v>
      </c>
      <c r="Z32">
        <f t="shared" si="6"/>
        <v>-3.9917973843019573E-2</v>
      </c>
      <c r="AA32">
        <f t="shared" si="7"/>
        <v>-3.9917973843019573E-2</v>
      </c>
      <c r="AC32">
        <f t="shared" si="8"/>
        <v>0.96086825225000783</v>
      </c>
      <c r="AD32">
        <f t="shared" si="9"/>
        <v>0.46086825225000783</v>
      </c>
      <c r="AE32">
        <f>J32</f>
        <v>3</v>
      </c>
      <c r="AF32">
        <f t="shared" si="0"/>
        <v>12.434640863474643</v>
      </c>
      <c r="AG32">
        <f t="shared" si="1"/>
        <v>11.258231244880847</v>
      </c>
      <c r="AN32">
        <v>27</v>
      </c>
      <c r="AO32" t="s">
        <v>10</v>
      </c>
      <c r="AP32" s="34">
        <v>4.539933814524959</v>
      </c>
      <c r="AQ32">
        <v>1E-4</v>
      </c>
      <c r="AR32">
        <v>10</v>
      </c>
    </row>
    <row r="33" spans="1:44">
      <c r="A33" s="7">
        <v>28</v>
      </c>
      <c r="B33" s="7">
        <v>2</v>
      </c>
      <c r="C33" s="8">
        <v>42995</v>
      </c>
      <c r="D33" s="8" t="s">
        <v>30</v>
      </c>
      <c r="E33" s="7">
        <v>10</v>
      </c>
      <c r="F33" s="7">
        <v>42</v>
      </c>
      <c r="G33" s="7" t="s">
        <v>26</v>
      </c>
      <c r="H33" s="7">
        <v>9</v>
      </c>
      <c r="I33" s="7">
        <v>17</v>
      </c>
      <c r="J33" s="7">
        <v>25</v>
      </c>
      <c r="K33" s="7">
        <v>59</v>
      </c>
      <c r="N33" t="str">
        <f>IF(J33&gt;0,D33,G33)</f>
        <v>Denver Broncos</v>
      </c>
      <c r="O33" t="str">
        <f>IF(J33&gt;0,G33,D33)</f>
        <v>Dallas Cowboys</v>
      </c>
      <c r="P33">
        <f>IF(J33&gt;0,E33,H33)</f>
        <v>10</v>
      </c>
      <c r="Q33">
        <f>IF(J33&gt;0,H33,E33)</f>
        <v>9</v>
      </c>
      <c r="R33">
        <f>VLOOKUP(E33,$AN$6:$AP$37,3,FALSE)</f>
        <v>2.702859500079458</v>
      </c>
      <c r="S33">
        <f>VLOOKUP(H33,$AN$6:$AP$37,3,FALSE)</f>
        <v>3.4588283668035</v>
      </c>
      <c r="T33">
        <f t="shared" si="3"/>
        <v>0.16168730843375992</v>
      </c>
      <c r="U33">
        <f t="shared" si="4"/>
        <v>0.35565307016432174</v>
      </c>
      <c r="V33">
        <f t="shared" si="5"/>
        <v>0.64434692983567832</v>
      </c>
      <c r="W33" s="32">
        <f>B33</f>
        <v>2</v>
      </c>
      <c r="X33">
        <f>IF(E33=P33,U33,V33)</f>
        <v>0.35565307016432174</v>
      </c>
      <c r="Y33" s="35">
        <v>1</v>
      </c>
      <c r="Z33">
        <f t="shared" si="6"/>
        <v>-1.0337995452957378</v>
      </c>
      <c r="AA33">
        <f t="shared" si="7"/>
        <v>-1.0337995452957378</v>
      </c>
      <c r="AC33">
        <f t="shared" si="8"/>
        <v>0.35565307016432174</v>
      </c>
      <c r="AD33">
        <f t="shared" si="9"/>
        <v>-0.14434692983567826</v>
      </c>
      <c r="AE33">
        <f>J33</f>
        <v>25</v>
      </c>
      <c r="AF33">
        <f t="shared" si="0"/>
        <v>-2.3497415268686819</v>
      </c>
      <c r="AG33">
        <f t="shared" si="1"/>
        <v>-3.5261511454624799</v>
      </c>
      <c r="AN33">
        <v>28</v>
      </c>
      <c r="AO33" t="s">
        <v>25</v>
      </c>
      <c r="AP33" s="34">
        <v>1.0000000000065512E-4</v>
      </c>
      <c r="AQ33">
        <v>1E-4</v>
      </c>
      <c r="AR33">
        <v>10</v>
      </c>
    </row>
    <row r="34" spans="1:44">
      <c r="A34" s="7">
        <v>29</v>
      </c>
      <c r="B34" s="7">
        <v>2</v>
      </c>
      <c r="C34" s="8">
        <v>42995</v>
      </c>
      <c r="D34" s="8" t="s">
        <v>20</v>
      </c>
      <c r="E34" s="7">
        <v>18</v>
      </c>
      <c r="F34" s="7">
        <v>20</v>
      </c>
      <c r="G34" s="7" t="s">
        <v>5</v>
      </c>
      <c r="H34" s="7">
        <v>32</v>
      </c>
      <c r="I34" s="7">
        <v>27</v>
      </c>
      <c r="J34" s="7">
        <v>-7</v>
      </c>
      <c r="K34" s="7">
        <v>47</v>
      </c>
      <c r="N34" t="str">
        <f>IF(J34&gt;0,D34,G34)</f>
        <v>Washington Redskins</v>
      </c>
      <c r="O34" t="str">
        <f>IF(J34&gt;0,G34,D34)</f>
        <v>Los Angeles Rams</v>
      </c>
      <c r="P34">
        <f>IF(J34&gt;0,E34,H34)</f>
        <v>32</v>
      </c>
      <c r="Q34">
        <f>IF(J34&gt;0,H34,E34)</f>
        <v>18</v>
      </c>
      <c r="R34">
        <f>VLOOKUP(E34,$AN$6:$AP$37,3,FALSE)</f>
        <v>3.7220951740631776</v>
      </c>
      <c r="S34">
        <f>VLOOKUP(H34,$AN$6:$AP$37,3,FALSE)</f>
        <v>3.7629371404071157</v>
      </c>
      <c r="T34">
        <f t="shared" si="3"/>
        <v>0.16168730843375992</v>
      </c>
      <c r="U34">
        <f t="shared" si="4"/>
        <v>0.53017462295508599</v>
      </c>
      <c r="V34">
        <f t="shared" si="5"/>
        <v>0.46982537704491401</v>
      </c>
      <c r="W34" s="32">
        <f>B34</f>
        <v>2</v>
      </c>
      <c r="X34">
        <f>IF(E34=P34,U34,V34)</f>
        <v>0.46982537704491401</v>
      </c>
      <c r="Y34" s="35">
        <v>1</v>
      </c>
      <c r="Z34">
        <f t="shared" si="6"/>
        <v>-0.75539419151776188</v>
      </c>
      <c r="AA34">
        <f t="shared" si="7"/>
        <v>-0.75539419151776188</v>
      </c>
      <c r="AC34">
        <f t="shared" si="8"/>
        <v>0.53017462295508599</v>
      </c>
      <c r="AD34">
        <f t="shared" si="9"/>
        <v>3.0174622955085995E-2</v>
      </c>
      <c r="AE34">
        <f>J34</f>
        <v>-7</v>
      </c>
      <c r="AF34">
        <f t="shared" si="0"/>
        <v>1.913524577797288</v>
      </c>
      <c r="AG34">
        <f t="shared" si="1"/>
        <v>0.73711495920348935</v>
      </c>
      <c r="AN34">
        <v>29</v>
      </c>
      <c r="AO34" t="s">
        <v>23</v>
      </c>
      <c r="AP34" s="34">
        <v>3.0393158962621971</v>
      </c>
      <c r="AQ34">
        <v>1E-4</v>
      </c>
      <c r="AR34">
        <v>10</v>
      </c>
    </row>
    <row r="35" spans="1:44">
      <c r="A35" s="7">
        <v>30</v>
      </c>
      <c r="B35" s="7">
        <v>2</v>
      </c>
      <c r="C35" s="8">
        <v>42995</v>
      </c>
      <c r="D35" s="8" t="s">
        <v>16</v>
      </c>
      <c r="E35" s="7">
        <v>2</v>
      </c>
      <c r="F35" s="7">
        <v>34</v>
      </c>
      <c r="G35" s="7" t="s">
        <v>22</v>
      </c>
      <c r="H35" s="7">
        <v>12</v>
      </c>
      <c r="I35" s="7">
        <v>23</v>
      </c>
      <c r="J35" s="7">
        <v>11</v>
      </c>
      <c r="K35" s="7">
        <v>57</v>
      </c>
      <c r="N35" t="str">
        <f>IF(J35&gt;0,D35,G35)</f>
        <v>Atlanta Falcons</v>
      </c>
      <c r="O35" t="str">
        <f>IF(J35&gt;0,G35,D35)</f>
        <v>Green Bay Packers</v>
      </c>
      <c r="P35">
        <f>IF(J35&gt;0,E35,H35)</f>
        <v>2</v>
      </c>
      <c r="Q35">
        <f>IF(J35&gt;0,H35,E35)</f>
        <v>12</v>
      </c>
      <c r="R35">
        <f>VLOOKUP(E35,$AN$6:$AP$37,3,FALSE)</f>
        <v>3.6739123887225684</v>
      </c>
      <c r="S35">
        <f>VLOOKUP(H35,$AN$6:$AP$37,3,FALSE)</f>
        <v>3.5272611729437062</v>
      </c>
      <c r="T35">
        <f t="shared" si="3"/>
        <v>0.16168730843375992</v>
      </c>
      <c r="U35">
        <f t="shared" si="4"/>
        <v>0.57647966201995504</v>
      </c>
      <c r="V35">
        <f t="shared" si="5"/>
        <v>0.42352033798004496</v>
      </c>
      <c r="W35" s="32">
        <f>B35</f>
        <v>2</v>
      </c>
      <c r="X35">
        <f>IF(E35=P35,U35,V35)</f>
        <v>0.57647966201995504</v>
      </c>
      <c r="Y35" s="35">
        <v>1</v>
      </c>
      <c r="Z35">
        <f t="shared" si="6"/>
        <v>-0.55081521826486857</v>
      </c>
      <c r="AA35">
        <f t="shared" si="7"/>
        <v>-0.55081521826486857</v>
      </c>
      <c r="AC35">
        <f t="shared" si="8"/>
        <v>0.57647966201995504</v>
      </c>
      <c r="AD35">
        <f t="shared" si="9"/>
        <v>7.6479662019955041E-2</v>
      </c>
      <c r="AE35">
        <f>J35</f>
        <v>11</v>
      </c>
      <c r="AF35">
        <f t="shared" si="0"/>
        <v>3.044678297001056</v>
      </c>
      <c r="AG35">
        <f t="shared" si="1"/>
        <v>1.8682686784072577</v>
      </c>
      <c r="AN35">
        <v>30</v>
      </c>
      <c r="AO35" t="s">
        <v>32</v>
      </c>
      <c r="AP35" s="34">
        <v>0.71283840742543736</v>
      </c>
      <c r="AQ35">
        <v>1E-4</v>
      </c>
      <c r="AR35">
        <v>10</v>
      </c>
    </row>
    <row r="36" spans="1:44">
      <c r="A36" s="7">
        <v>31</v>
      </c>
      <c r="B36" s="7">
        <v>2</v>
      </c>
      <c r="C36" s="8">
        <v>42996</v>
      </c>
      <c r="D36" s="8" t="s">
        <v>27</v>
      </c>
      <c r="E36" s="7">
        <v>23</v>
      </c>
      <c r="F36" s="7">
        <v>10</v>
      </c>
      <c r="G36" s="7" t="s">
        <v>8</v>
      </c>
      <c r="H36" s="7">
        <v>11</v>
      </c>
      <c r="I36" s="7">
        <v>24</v>
      </c>
      <c r="J36" s="7">
        <v>-14</v>
      </c>
      <c r="K36" s="7">
        <v>34</v>
      </c>
      <c r="N36" t="str">
        <f>IF(J36&gt;0,D36,G36)</f>
        <v>Detroit Lions</v>
      </c>
      <c r="O36" t="str">
        <f>IF(J36&gt;0,G36,D36)</f>
        <v>New York Giants</v>
      </c>
      <c r="P36">
        <f>IF(J36&gt;0,E36,H36)</f>
        <v>11</v>
      </c>
      <c r="Q36">
        <f>IF(J36&gt;0,H36,E36)</f>
        <v>23</v>
      </c>
      <c r="R36">
        <f>VLOOKUP(E36,$AN$6:$AP$37,3,FALSE)</f>
        <v>1.0000089981471931E-4</v>
      </c>
      <c r="S36">
        <f>VLOOKUP(H36,$AN$6:$AP$37,3,FALSE)</f>
        <v>3.6989756738343051</v>
      </c>
      <c r="T36">
        <f t="shared" si="3"/>
        <v>0.16168730843375992</v>
      </c>
      <c r="U36">
        <f t="shared" si="4"/>
        <v>2.8272429946170335E-2</v>
      </c>
      <c r="V36">
        <f t="shared" si="5"/>
        <v>0.9717275700538297</v>
      </c>
      <c r="W36" s="32">
        <f>B36</f>
        <v>2</v>
      </c>
      <c r="X36">
        <f>IF(E36=P36,U36,V36)</f>
        <v>0.9717275700538297</v>
      </c>
      <c r="Y36" s="35">
        <v>1</v>
      </c>
      <c r="Z36">
        <f t="shared" si="6"/>
        <v>-2.8679791529236907E-2</v>
      </c>
      <c r="AA36">
        <f t="shared" si="7"/>
        <v>-2.8679791529236907E-2</v>
      </c>
      <c r="AC36">
        <f t="shared" si="8"/>
        <v>2.8272429946170335E-2</v>
      </c>
      <c r="AD36">
        <f t="shared" si="9"/>
        <v>-0.47172757005382965</v>
      </c>
      <c r="AE36">
        <f>J36</f>
        <v>-14</v>
      </c>
      <c r="AF36">
        <f t="shared" si="0"/>
        <v>-10.347096377585729</v>
      </c>
      <c r="AG36">
        <f t="shared" si="1"/>
        <v>-11.523505996179525</v>
      </c>
      <c r="AN36">
        <v>31</v>
      </c>
      <c r="AO36" t="s">
        <v>7</v>
      </c>
      <c r="AP36" s="34">
        <v>3.0555334658881952</v>
      </c>
      <c r="AQ36">
        <v>1E-4</v>
      </c>
      <c r="AR36">
        <v>10</v>
      </c>
    </row>
    <row r="37" spans="1:44">
      <c r="A37" s="7">
        <v>32</v>
      </c>
      <c r="B37" s="7">
        <v>3</v>
      </c>
      <c r="C37" s="8">
        <v>42999</v>
      </c>
      <c r="D37" s="8" t="s">
        <v>25</v>
      </c>
      <c r="E37" s="7">
        <v>28</v>
      </c>
      <c r="F37" s="7">
        <v>39</v>
      </c>
      <c r="G37" s="7" t="s">
        <v>20</v>
      </c>
      <c r="H37" s="7">
        <v>18</v>
      </c>
      <c r="I37" s="7">
        <v>41</v>
      </c>
      <c r="J37" s="7">
        <v>-2</v>
      </c>
      <c r="K37" s="7">
        <v>80</v>
      </c>
      <c r="N37" t="str">
        <f>IF(J37&gt;0,D37,G37)</f>
        <v>Los Angeles Rams</v>
      </c>
      <c r="O37" t="str">
        <f>IF(J37&gt;0,G37,D37)</f>
        <v>San Francisco 49ers</v>
      </c>
      <c r="P37">
        <f>IF(J37&gt;0,E37,H37)</f>
        <v>18</v>
      </c>
      <c r="Q37">
        <f>IF(J37&gt;0,H37,E37)</f>
        <v>28</v>
      </c>
      <c r="R37">
        <f>VLOOKUP(E37,$AN$6:$AP$37,3,FALSE)</f>
        <v>1.0000000000065512E-4</v>
      </c>
      <c r="S37">
        <f>VLOOKUP(H37,$AN$6:$AP$37,3,FALSE)</f>
        <v>3.7220951740631776</v>
      </c>
      <c r="T37">
        <f t="shared" si="3"/>
        <v>0.16168730843375992</v>
      </c>
      <c r="U37">
        <f t="shared" si="4"/>
        <v>2.7644145707509591E-2</v>
      </c>
      <c r="V37">
        <f t="shared" si="5"/>
        <v>0.97235585429249038</v>
      </c>
      <c r="W37" s="32">
        <f>B37</f>
        <v>3</v>
      </c>
      <c r="X37">
        <f>IF(E37=P37,U37,V37)</f>
        <v>0.97235585429249038</v>
      </c>
      <c r="Y37" s="35">
        <v>1</v>
      </c>
      <c r="Z37">
        <f t="shared" si="6"/>
        <v>-2.8033436282681175E-2</v>
      </c>
      <c r="AA37">
        <f t="shared" si="7"/>
        <v>-2.8033436282681175E-2</v>
      </c>
      <c r="AC37">
        <f t="shared" si="8"/>
        <v>2.7644145707509591E-2</v>
      </c>
      <c r="AD37">
        <f t="shared" si="9"/>
        <v>-0.47235585429249038</v>
      </c>
      <c r="AE37">
        <f>J37</f>
        <v>-2</v>
      </c>
      <c r="AF37">
        <f t="shared" si="0"/>
        <v>-10.362444297976911</v>
      </c>
      <c r="AG37">
        <f t="shared" si="1"/>
        <v>-11.538853916570707</v>
      </c>
      <c r="AN37">
        <v>32</v>
      </c>
      <c r="AO37" t="s">
        <v>5</v>
      </c>
      <c r="AP37" s="34">
        <v>3.7629371404071157</v>
      </c>
      <c r="AQ37">
        <v>1E-4</v>
      </c>
      <c r="AR37">
        <v>10</v>
      </c>
    </row>
    <row r="38" spans="1:44">
      <c r="A38" s="7">
        <v>33</v>
      </c>
      <c r="B38" s="7">
        <v>3</v>
      </c>
      <c r="C38" s="8">
        <v>43002</v>
      </c>
      <c r="D38" s="8" t="s">
        <v>14</v>
      </c>
      <c r="E38" s="7">
        <v>15</v>
      </c>
      <c r="F38" s="7">
        <v>44</v>
      </c>
      <c r="G38" s="7" t="s">
        <v>12</v>
      </c>
      <c r="H38" s="7">
        <v>3</v>
      </c>
      <c r="I38" s="7">
        <v>7</v>
      </c>
      <c r="J38" s="7">
        <v>37</v>
      </c>
      <c r="K38" s="7">
        <v>51</v>
      </c>
      <c r="N38" t="str">
        <f>IF(J38&gt;0,D38,G38)</f>
        <v>Jacksonville Jaguars</v>
      </c>
      <c r="O38" t="str">
        <f>IF(J38&gt;0,G38,D38)</f>
        <v>Baltimore Ravens</v>
      </c>
      <c r="P38">
        <f>IF(J38&gt;0,E38,H38)</f>
        <v>15</v>
      </c>
      <c r="Q38">
        <f>IF(J38&gt;0,H38,E38)</f>
        <v>3</v>
      </c>
      <c r="R38">
        <f>VLOOKUP(E38,$AN$6:$AP$37,3,FALSE)</f>
        <v>3.3954185134861681</v>
      </c>
      <c r="S38">
        <f>VLOOKUP(H38,$AN$6:$AP$37,3,FALSE)</f>
        <v>2.8416119420804589</v>
      </c>
      <c r="T38">
        <f t="shared" si="3"/>
        <v>0.16168730843375992</v>
      </c>
      <c r="U38">
        <f t="shared" si="4"/>
        <v>0.67161396798593309</v>
      </c>
      <c r="V38">
        <f t="shared" si="5"/>
        <v>0.32838603201406691</v>
      </c>
      <c r="W38" s="32">
        <f>B38</f>
        <v>3</v>
      </c>
      <c r="X38">
        <f>IF(E38=P38,U38,V38)</f>
        <v>0.67161396798593309</v>
      </c>
      <c r="Y38" s="35">
        <v>1</v>
      </c>
      <c r="Z38">
        <f t="shared" si="6"/>
        <v>-0.39807155592186994</v>
      </c>
      <c r="AA38">
        <f t="shared" si="7"/>
        <v>-0.39807155592186994</v>
      </c>
      <c r="AC38">
        <f t="shared" si="8"/>
        <v>0.67161396798593309</v>
      </c>
      <c r="AD38">
        <f t="shared" si="9"/>
        <v>0.17161396798593309</v>
      </c>
      <c r="AE38">
        <f>J38</f>
        <v>37</v>
      </c>
      <c r="AF38">
        <f t="shared" ref="AF38:AF69" si="21">$AK$9+$AJ$9*AC38</f>
        <v>5.3686483484360981</v>
      </c>
      <c r="AG38">
        <f t="shared" ref="AG38:AG69" si="22">$AJ$18*AD38</f>
        <v>4.1922387298422992</v>
      </c>
      <c r="AO38" t="s">
        <v>54</v>
      </c>
      <c r="AP38" s="34">
        <v>0.16168730843375992</v>
      </c>
      <c r="AQ38">
        <v>1E-4</v>
      </c>
      <c r="AR38">
        <v>10</v>
      </c>
    </row>
    <row r="39" spans="1:44">
      <c r="A39" s="7">
        <v>34</v>
      </c>
      <c r="B39" s="7">
        <v>3</v>
      </c>
      <c r="C39" s="8">
        <v>43002</v>
      </c>
      <c r="D39" s="8" t="s">
        <v>19</v>
      </c>
      <c r="E39" s="7">
        <v>24</v>
      </c>
      <c r="F39" s="7">
        <v>20</v>
      </c>
      <c r="G39" s="7" t="s">
        <v>33</v>
      </c>
      <c r="H39" s="7">
        <v>19</v>
      </c>
      <c r="I39" s="7">
        <v>6</v>
      </c>
      <c r="J39" s="7">
        <v>14</v>
      </c>
      <c r="K39" s="7">
        <v>26</v>
      </c>
      <c r="N39" t="str">
        <f>IF(J39&gt;0,D39,G39)</f>
        <v>New York Jets</v>
      </c>
      <c r="O39" t="str">
        <f>IF(J39&gt;0,G39,D39)</f>
        <v>Miami Dolphins</v>
      </c>
      <c r="P39">
        <f>IF(J39&gt;0,E39,H39)</f>
        <v>24</v>
      </c>
      <c r="Q39">
        <f>IF(J39&gt;0,H39,E39)</f>
        <v>19</v>
      </c>
      <c r="R39">
        <f>VLOOKUP(E39,$AN$6:$AP$37,3,FALSE)</f>
        <v>2.9747784400912431</v>
      </c>
      <c r="S39">
        <f>VLOOKUP(H39,$AN$6:$AP$37,3,FALSE)</f>
        <v>3.2360946664102817</v>
      </c>
      <c r="T39">
        <f t="shared" si="3"/>
        <v>0.16168730843375992</v>
      </c>
      <c r="U39">
        <f t="shared" si="4"/>
        <v>0.47511335236613611</v>
      </c>
      <c r="V39">
        <f t="shared" si="5"/>
        <v>0.52488664763386383</v>
      </c>
      <c r="W39" s="32">
        <f>B39</f>
        <v>3</v>
      </c>
      <c r="X39">
        <f>IF(E39=P39,U39,V39)</f>
        <v>0.47511335236613611</v>
      </c>
      <c r="Y39" s="35">
        <v>1</v>
      </c>
      <c r="Z39">
        <f t="shared" si="6"/>
        <v>-0.74420186685638412</v>
      </c>
      <c r="AA39">
        <f t="shared" si="7"/>
        <v>-0.74420186685638412</v>
      </c>
      <c r="AC39">
        <f t="shared" si="8"/>
        <v>0.47511335236613611</v>
      </c>
      <c r="AD39">
        <f t="shared" si="9"/>
        <v>-2.488664763386389E-2</v>
      </c>
      <c r="AE39">
        <f>J39</f>
        <v>14</v>
      </c>
      <c r="AF39">
        <f t="shared" si="21"/>
        <v>0.56847094500532691</v>
      </c>
      <c r="AG39">
        <f t="shared" si="22"/>
        <v>-0.60793867358847054</v>
      </c>
    </row>
    <row r="40" spans="1:44">
      <c r="A40" s="7">
        <v>35</v>
      </c>
      <c r="B40" s="7">
        <v>3</v>
      </c>
      <c r="C40" s="8">
        <v>43002</v>
      </c>
      <c r="D40" s="8" t="s">
        <v>4</v>
      </c>
      <c r="E40" s="7">
        <v>26</v>
      </c>
      <c r="F40" s="7">
        <v>27</v>
      </c>
      <c r="G40" s="7" t="s">
        <v>27</v>
      </c>
      <c r="H40" s="7">
        <v>23</v>
      </c>
      <c r="I40" s="7">
        <v>24</v>
      </c>
      <c r="J40" s="7">
        <v>3</v>
      </c>
      <c r="K40" s="7">
        <v>51</v>
      </c>
      <c r="N40" t="str">
        <f>IF(J40&gt;0,D40,G40)</f>
        <v>Philadelphia Eagles</v>
      </c>
      <c r="O40" t="str">
        <f>IF(J40&gt;0,G40,D40)</f>
        <v>New York Giants</v>
      </c>
      <c r="P40">
        <f>IF(J40&gt;0,E40,H40)</f>
        <v>26</v>
      </c>
      <c r="Q40">
        <f>IF(J40&gt;0,H40,E40)</f>
        <v>23</v>
      </c>
      <c r="R40">
        <f>VLOOKUP(E40,$AN$6:$AP$37,3,FALSE)</f>
        <v>5.5602293664847959</v>
      </c>
      <c r="S40">
        <f>VLOOKUP(H40,$AN$6:$AP$37,3,FALSE)</f>
        <v>1.0000089981471931E-4</v>
      </c>
      <c r="T40">
        <f t="shared" si="3"/>
        <v>0.16168730843375992</v>
      </c>
      <c r="U40">
        <f t="shared" si="4"/>
        <v>0.99673692437490213</v>
      </c>
      <c r="V40">
        <f t="shared" si="5"/>
        <v>3.2630756250978665E-3</v>
      </c>
      <c r="W40" s="32">
        <f>B40</f>
        <v>3</v>
      </c>
      <c r="X40">
        <f>IF(E40=P40,U40,V40)</f>
        <v>0.99673692437490213</v>
      </c>
      <c r="Y40" s="35">
        <v>1</v>
      </c>
      <c r="Z40">
        <f t="shared" si="6"/>
        <v>-3.2684110661588177E-3</v>
      </c>
      <c r="AA40">
        <f t="shared" si="7"/>
        <v>-3.2684110661588177E-3</v>
      </c>
      <c r="AC40">
        <f t="shared" si="8"/>
        <v>0.99673692437490213</v>
      </c>
      <c r="AD40">
        <f t="shared" si="9"/>
        <v>0.49673692437490213</v>
      </c>
      <c r="AE40">
        <f>J40</f>
        <v>3</v>
      </c>
      <c r="AF40">
        <f t="shared" si="21"/>
        <v>13.31085180501247</v>
      </c>
      <c r="AG40">
        <f t="shared" si="22"/>
        <v>12.134442186418672</v>
      </c>
    </row>
    <row r="41" spans="1:44">
      <c r="A41" s="7">
        <v>36</v>
      </c>
      <c r="B41" s="7">
        <v>3</v>
      </c>
      <c r="C41" s="8">
        <v>43002</v>
      </c>
      <c r="D41" s="8" t="s">
        <v>24</v>
      </c>
      <c r="E41" s="7">
        <v>5</v>
      </c>
      <c r="F41" s="7">
        <v>13</v>
      </c>
      <c r="G41" s="7" t="s">
        <v>29</v>
      </c>
      <c r="H41" s="7">
        <v>22</v>
      </c>
      <c r="I41" s="7">
        <v>34</v>
      </c>
      <c r="J41" s="7">
        <v>-21</v>
      </c>
      <c r="K41" s="7">
        <v>47</v>
      </c>
      <c r="N41" t="str">
        <f>IF(J41&gt;0,D41,G41)</f>
        <v>New Orleans Saints</v>
      </c>
      <c r="O41" t="str">
        <f>IF(J41&gt;0,G41,D41)</f>
        <v>Carolina Panthers</v>
      </c>
      <c r="P41">
        <f>IF(J41&gt;0,E41,H41)</f>
        <v>22</v>
      </c>
      <c r="Q41">
        <f>IF(J41&gt;0,H41,E41)</f>
        <v>5</v>
      </c>
      <c r="R41">
        <f>VLOOKUP(E41,$AN$6:$AP$37,3,FALSE)</f>
        <v>4.4901412941974685</v>
      </c>
      <c r="S41">
        <f>VLOOKUP(H41,$AN$6:$AP$37,3,FALSE)</f>
        <v>4.9372426998487819</v>
      </c>
      <c r="T41">
        <f t="shared" si="3"/>
        <v>0.16168730843375992</v>
      </c>
      <c r="U41">
        <f t="shared" si="4"/>
        <v>0.42912694083165731</v>
      </c>
      <c r="V41">
        <f t="shared" si="5"/>
        <v>0.57087305916834263</v>
      </c>
      <c r="W41" s="32">
        <f>B41</f>
        <v>3</v>
      </c>
      <c r="X41">
        <f>IF(E41=P41,U41,V41)</f>
        <v>0.57087305916834263</v>
      </c>
      <c r="Y41" s="35">
        <v>1</v>
      </c>
      <c r="Z41">
        <f t="shared" si="6"/>
        <v>-0.56058840723166037</v>
      </c>
      <c r="AA41">
        <f t="shared" si="7"/>
        <v>-0.56058840723166037</v>
      </c>
      <c r="AC41">
        <f t="shared" si="8"/>
        <v>0.42912694083165731</v>
      </c>
      <c r="AD41">
        <f t="shared" si="9"/>
        <v>-7.0873059168342689E-2</v>
      </c>
      <c r="AE41">
        <f>J41</f>
        <v>-21</v>
      </c>
      <c r="AF41">
        <f t="shared" si="21"/>
        <v>-0.55489924300355931</v>
      </c>
      <c r="AG41">
        <f t="shared" si="22"/>
        <v>-1.7313088615973569</v>
      </c>
    </row>
    <row r="42" spans="1:44">
      <c r="A42" s="7">
        <v>37</v>
      </c>
      <c r="B42" s="7">
        <v>3</v>
      </c>
      <c r="C42" s="8">
        <v>43002</v>
      </c>
      <c r="D42" s="8" t="s">
        <v>18</v>
      </c>
      <c r="E42" s="7">
        <v>4</v>
      </c>
      <c r="F42" s="7">
        <v>26</v>
      </c>
      <c r="G42" s="7" t="s">
        <v>30</v>
      </c>
      <c r="H42" s="7">
        <v>10</v>
      </c>
      <c r="I42" s="7">
        <v>16</v>
      </c>
      <c r="J42" s="7">
        <v>10</v>
      </c>
      <c r="K42" s="7">
        <v>42</v>
      </c>
      <c r="N42" t="str">
        <f>IF(J42&gt;0,D42,G42)</f>
        <v>Buffalo Bills</v>
      </c>
      <c r="O42" t="str">
        <f>IF(J42&gt;0,G42,D42)</f>
        <v>Denver Broncos</v>
      </c>
      <c r="P42">
        <f>IF(J42&gt;0,E42,H42)</f>
        <v>4</v>
      </c>
      <c r="Q42">
        <f>IF(J42&gt;0,H42,E42)</f>
        <v>10</v>
      </c>
      <c r="R42">
        <f>VLOOKUP(E42,$AN$6:$AP$37,3,FALSE)</f>
        <v>3.4746701140930418</v>
      </c>
      <c r="S42">
        <f>VLOOKUP(H42,$AN$6:$AP$37,3,FALSE)</f>
        <v>2.702859500079458</v>
      </c>
      <c r="T42">
        <f t="shared" si="3"/>
        <v>0.16168730843375992</v>
      </c>
      <c r="U42">
        <f t="shared" si="4"/>
        <v>0.71778439896231905</v>
      </c>
      <c r="V42">
        <f t="shared" si="5"/>
        <v>0.28221560103768095</v>
      </c>
      <c r="W42" s="32">
        <f>B42</f>
        <v>3</v>
      </c>
      <c r="X42">
        <f>IF(E42=P42,U42,V42)</f>
        <v>0.71778439896231905</v>
      </c>
      <c r="Y42" s="35">
        <v>1</v>
      </c>
      <c r="Z42">
        <f t="shared" si="6"/>
        <v>-0.3315860350237485</v>
      </c>
      <c r="AA42">
        <f t="shared" si="7"/>
        <v>-0.3315860350237485</v>
      </c>
      <c r="AC42">
        <f t="shared" si="8"/>
        <v>0.71778439896231905</v>
      </c>
      <c r="AD42">
        <f t="shared" si="9"/>
        <v>0.21778439896231905</v>
      </c>
      <c r="AE42">
        <f>J42</f>
        <v>10</v>
      </c>
      <c r="AF42">
        <f t="shared" si="21"/>
        <v>6.4965138199027397</v>
      </c>
      <c r="AG42">
        <f t="shared" si="22"/>
        <v>5.3201042013089426</v>
      </c>
    </row>
    <row r="43" spans="1:44">
      <c r="A43" s="7">
        <v>38</v>
      </c>
      <c r="B43" s="7">
        <v>3</v>
      </c>
      <c r="C43" s="8">
        <v>43002</v>
      </c>
      <c r="D43" s="8" t="s">
        <v>17</v>
      </c>
      <c r="E43" s="7">
        <v>6</v>
      </c>
      <c r="F43" s="7">
        <v>23</v>
      </c>
      <c r="G43" s="7" t="s">
        <v>10</v>
      </c>
      <c r="H43" s="7">
        <v>27</v>
      </c>
      <c r="I43" s="7">
        <v>17</v>
      </c>
      <c r="J43" s="7">
        <v>6</v>
      </c>
      <c r="K43" s="7">
        <v>40</v>
      </c>
      <c r="N43" t="str">
        <f>IF(J43&gt;0,D43,G43)</f>
        <v>Chicago Bears</v>
      </c>
      <c r="O43" t="str">
        <f>IF(J43&gt;0,G43,D43)</f>
        <v>Pittsburgh Steelers</v>
      </c>
      <c r="P43">
        <f>IF(J43&gt;0,E43,H43)</f>
        <v>6</v>
      </c>
      <c r="Q43">
        <f>IF(J43&gt;0,H43,E43)</f>
        <v>27</v>
      </c>
      <c r="R43">
        <f>VLOOKUP(E43,$AN$6:$AP$37,3,FALSE)</f>
        <v>3.1246231992386289</v>
      </c>
      <c r="S43">
        <f>VLOOKUP(H43,$AN$6:$AP$37,3,FALSE)</f>
        <v>4.539933814524959</v>
      </c>
      <c r="T43">
        <f t="shared" si="3"/>
        <v>0.16168730843375992</v>
      </c>
      <c r="U43">
        <f t="shared" si="4"/>
        <v>0.22207355730296188</v>
      </c>
      <c r="V43">
        <f t="shared" si="5"/>
        <v>0.77792644269703815</v>
      </c>
      <c r="W43" s="32">
        <f>B43</f>
        <v>3</v>
      </c>
      <c r="X43">
        <f>IF(E43=P43,U43,V43)</f>
        <v>0.22207355730296188</v>
      </c>
      <c r="Y43" s="35">
        <v>1</v>
      </c>
      <c r="Z43">
        <f t="shared" si="6"/>
        <v>-1.5047466127880378</v>
      </c>
      <c r="AA43">
        <f t="shared" si="7"/>
        <v>-1.5047466127880378</v>
      </c>
      <c r="AC43">
        <f t="shared" si="8"/>
        <v>0.22207355730296188</v>
      </c>
      <c r="AD43">
        <f t="shared" si="9"/>
        <v>-0.27792644269703815</v>
      </c>
      <c r="AE43">
        <f>J43</f>
        <v>6</v>
      </c>
      <c r="AF43">
        <f t="shared" si="21"/>
        <v>-5.6128629027275654</v>
      </c>
      <c r="AG43">
        <f t="shared" si="22"/>
        <v>-6.7892725213213634</v>
      </c>
    </row>
    <row r="44" spans="1:44">
      <c r="A44" s="7">
        <v>39</v>
      </c>
      <c r="B44" s="7">
        <v>3</v>
      </c>
      <c r="C44" s="8">
        <v>43002</v>
      </c>
      <c r="D44" s="8" t="s">
        <v>3</v>
      </c>
      <c r="E44" s="7">
        <v>21</v>
      </c>
      <c r="F44" s="7">
        <v>36</v>
      </c>
      <c r="G44" s="7" t="s">
        <v>15</v>
      </c>
      <c r="H44" s="7">
        <v>13</v>
      </c>
      <c r="I44" s="7">
        <v>33</v>
      </c>
      <c r="J44" s="7">
        <v>3</v>
      </c>
      <c r="K44" s="7">
        <v>69</v>
      </c>
      <c r="N44" t="str">
        <f>IF(J44&gt;0,D44,G44)</f>
        <v>New England Patriots</v>
      </c>
      <c r="O44" t="str">
        <f>IF(J44&gt;0,G44,D44)</f>
        <v>Houston Texans</v>
      </c>
      <c r="P44">
        <f>IF(J44&gt;0,E44,H44)</f>
        <v>21</v>
      </c>
      <c r="Q44">
        <f>IF(J44&gt;0,H44,E44)</f>
        <v>13</v>
      </c>
      <c r="R44">
        <f>VLOOKUP(E44,$AN$6:$AP$37,3,FALSE)</f>
        <v>4.6923284673375418</v>
      </c>
      <c r="S44">
        <f>VLOOKUP(H44,$AN$6:$AP$37,3,FALSE)</f>
        <v>2.0361385807864991</v>
      </c>
      <c r="T44">
        <f t="shared" si="3"/>
        <v>0.16168730843375992</v>
      </c>
      <c r="U44">
        <f t="shared" si="4"/>
        <v>0.94363426358905322</v>
      </c>
      <c r="V44">
        <f t="shared" si="5"/>
        <v>5.6365736410946776E-2</v>
      </c>
      <c r="W44" s="32">
        <f>B44</f>
        <v>3</v>
      </c>
      <c r="X44">
        <f>IF(E44=P44,U44,V44)</f>
        <v>0.94363426358905322</v>
      </c>
      <c r="Y44" s="35">
        <v>1</v>
      </c>
      <c r="Z44">
        <f t="shared" si="6"/>
        <v>-5.8016620546766644E-2</v>
      </c>
      <c r="AA44">
        <f t="shared" si="7"/>
        <v>-5.8016620546766644E-2</v>
      </c>
      <c r="AC44">
        <f t="shared" si="8"/>
        <v>0.94363426358905322</v>
      </c>
      <c r="AD44">
        <f t="shared" si="9"/>
        <v>0.44363426358905322</v>
      </c>
      <c r="AE44">
        <f>J44</f>
        <v>3</v>
      </c>
      <c r="AF44">
        <f t="shared" si="21"/>
        <v>12.013643694176404</v>
      </c>
      <c r="AG44">
        <f t="shared" si="22"/>
        <v>10.837234075582604</v>
      </c>
    </row>
    <row r="45" spans="1:44">
      <c r="A45" s="7">
        <v>40</v>
      </c>
      <c r="B45" s="7">
        <v>3</v>
      </c>
      <c r="C45" s="8">
        <v>43002</v>
      </c>
      <c r="D45" s="8" t="s">
        <v>8</v>
      </c>
      <c r="E45" s="7">
        <v>11</v>
      </c>
      <c r="F45" s="7">
        <v>26</v>
      </c>
      <c r="G45" s="7" t="s">
        <v>16</v>
      </c>
      <c r="H45" s="7">
        <v>2</v>
      </c>
      <c r="I45" s="7">
        <v>30</v>
      </c>
      <c r="J45" s="7">
        <v>-4</v>
      </c>
      <c r="K45" s="7">
        <v>56</v>
      </c>
      <c r="N45" t="str">
        <f>IF(J45&gt;0,D45,G45)</f>
        <v>Atlanta Falcons</v>
      </c>
      <c r="O45" t="str">
        <f>IF(J45&gt;0,G45,D45)</f>
        <v>Detroit Lions</v>
      </c>
      <c r="P45">
        <f>IF(J45&gt;0,E45,H45)</f>
        <v>2</v>
      </c>
      <c r="Q45">
        <f>IF(J45&gt;0,H45,E45)</f>
        <v>11</v>
      </c>
      <c r="R45">
        <f>VLOOKUP(E45,$AN$6:$AP$37,3,FALSE)</f>
        <v>3.6989756738343051</v>
      </c>
      <c r="S45">
        <f>VLOOKUP(H45,$AN$6:$AP$37,3,FALSE)</f>
        <v>3.6739123887225684</v>
      </c>
      <c r="T45">
        <f t="shared" si="3"/>
        <v>0.16168730843375992</v>
      </c>
      <c r="U45">
        <f t="shared" si="4"/>
        <v>0.54655243091920236</v>
      </c>
      <c r="V45">
        <f t="shared" si="5"/>
        <v>0.45344756908079764</v>
      </c>
      <c r="W45" s="32">
        <f>B45</f>
        <v>3</v>
      </c>
      <c r="X45">
        <f>IF(E45=P45,U45,V45)</f>
        <v>0.45344756908079764</v>
      </c>
      <c r="Y45" s="35">
        <v>1</v>
      </c>
      <c r="Z45">
        <f t="shared" si="6"/>
        <v>-0.79087563004504591</v>
      </c>
      <c r="AA45">
        <f t="shared" si="7"/>
        <v>-0.79087563004504591</v>
      </c>
      <c r="AC45">
        <f t="shared" si="8"/>
        <v>0.54655243091920236</v>
      </c>
      <c r="AD45">
        <f t="shared" si="9"/>
        <v>4.6552430919202359E-2</v>
      </c>
      <c r="AE45">
        <f>J45</f>
        <v>-4</v>
      </c>
      <c r="AF45">
        <f t="shared" si="21"/>
        <v>2.3136067020141002</v>
      </c>
      <c r="AG45">
        <f t="shared" si="22"/>
        <v>1.1371970834203025</v>
      </c>
    </row>
    <row r="46" spans="1:44">
      <c r="A46" s="7">
        <v>41</v>
      </c>
      <c r="B46" s="7">
        <v>3</v>
      </c>
      <c r="C46" s="8">
        <v>43002</v>
      </c>
      <c r="D46" s="8" t="s">
        <v>28</v>
      </c>
      <c r="E46" s="7">
        <v>20</v>
      </c>
      <c r="F46" s="7">
        <v>34</v>
      </c>
      <c r="G46" s="7" t="s">
        <v>32</v>
      </c>
      <c r="H46" s="7">
        <v>30</v>
      </c>
      <c r="I46" s="7">
        <v>17</v>
      </c>
      <c r="J46" s="7">
        <v>17</v>
      </c>
      <c r="K46" s="7">
        <v>51</v>
      </c>
      <c r="N46" t="str">
        <f>IF(J46&gt;0,D46,G46)</f>
        <v>Minnesota Vikings</v>
      </c>
      <c r="O46" t="str">
        <f>IF(J46&gt;0,G46,D46)</f>
        <v>Tampa Bay Buccaneers</v>
      </c>
      <c r="P46">
        <f>IF(J46&gt;0,E46,H46)</f>
        <v>20</v>
      </c>
      <c r="Q46">
        <f>IF(J46&gt;0,H46,E46)</f>
        <v>30</v>
      </c>
      <c r="R46">
        <f>VLOOKUP(E46,$AN$6:$AP$37,3,FALSE)</f>
        <v>4.5322300333157814</v>
      </c>
      <c r="S46">
        <f>VLOOKUP(H46,$AN$6:$AP$37,3,FALSE)</f>
        <v>0.71283840742543736</v>
      </c>
      <c r="T46">
        <f t="shared" si="3"/>
        <v>0.16168730843375992</v>
      </c>
      <c r="U46">
        <f t="shared" si="4"/>
        <v>0.98167652696383878</v>
      </c>
      <c r="V46">
        <f t="shared" si="5"/>
        <v>1.832347303616122E-2</v>
      </c>
      <c r="W46" s="32">
        <f>B46</f>
        <v>3</v>
      </c>
      <c r="X46">
        <f>IF(E46=P46,U46,V46)</f>
        <v>0.98167652696383878</v>
      </c>
      <c r="Y46" s="35">
        <v>1</v>
      </c>
      <c r="Z46">
        <f t="shared" si="6"/>
        <v>-1.8493427169668147E-2</v>
      </c>
      <c r="AA46">
        <f t="shared" si="7"/>
        <v>-1.8493427169668147E-2</v>
      </c>
      <c r="AC46">
        <f t="shared" si="8"/>
        <v>0.98167652696383878</v>
      </c>
      <c r="AD46">
        <f t="shared" si="9"/>
        <v>0.48167652696383878</v>
      </c>
      <c r="AE46">
        <f>J46</f>
        <v>17</v>
      </c>
      <c r="AF46">
        <f t="shared" si="21"/>
        <v>12.942951790494702</v>
      </c>
      <c r="AG46">
        <f t="shared" si="22"/>
        <v>11.766542171900905</v>
      </c>
    </row>
    <row r="47" spans="1:44">
      <c r="A47" s="7">
        <v>42</v>
      </c>
      <c r="B47" s="7">
        <v>3</v>
      </c>
      <c r="C47" s="8">
        <v>43002</v>
      </c>
      <c r="D47" s="8" t="s">
        <v>21</v>
      </c>
      <c r="E47" s="7">
        <v>14</v>
      </c>
      <c r="F47" s="7">
        <v>31</v>
      </c>
      <c r="G47" s="7" t="s">
        <v>11</v>
      </c>
      <c r="H47" s="7">
        <v>8</v>
      </c>
      <c r="I47" s="7">
        <v>28</v>
      </c>
      <c r="J47" s="7">
        <v>3</v>
      </c>
      <c r="K47" s="7">
        <v>59</v>
      </c>
      <c r="N47" t="str">
        <f>IF(J47&gt;0,D47,G47)</f>
        <v>Indianapolis Colts</v>
      </c>
      <c r="O47" t="str">
        <f>IF(J47&gt;0,G47,D47)</f>
        <v>Cleveland Browns</v>
      </c>
      <c r="P47">
        <f>IF(J47&gt;0,E47,H47)</f>
        <v>14</v>
      </c>
      <c r="Q47">
        <f>IF(J47&gt;0,H47,E47)</f>
        <v>8</v>
      </c>
      <c r="R47">
        <f>VLOOKUP(E47,$AN$6:$AP$37,3,FALSE)</f>
        <v>1.3198088776077797</v>
      </c>
      <c r="S47">
        <f>VLOOKUP(H47,$AN$6:$AP$37,3,FALSE)</f>
        <v>1E-4</v>
      </c>
      <c r="T47">
        <f t="shared" si="3"/>
        <v>0.16168730843375992</v>
      </c>
      <c r="U47">
        <f t="shared" si="4"/>
        <v>0.81478337374424825</v>
      </c>
      <c r="V47">
        <f t="shared" si="5"/>
        <v>0.18521662625575175</v>
      </c>
      <c r="W47" s="32">
        <f>B47</f>
        <v>3</v>
      </c>
      <c r="X47">
        <f>IF(E47=P47,U47,V47)</f>
        <v>0.81478337374424825</v>
      </c>
      <c r="Y47" s="35">
        <v>1</v>
      </c>
      <c r="Z47">
        <f t="shared" si="6"/>
        <v>-0.20483300015892433</v>
      </c>
      <c r="AA47">
        <f t="shared" si="7"/>
        <v>-0.20483300015892433</v>
      </c>
      <c r="AC47">
        <f t="shared" si="8"/>
        <v>0.81478337374424825</v>
      </c>
      <c r="AD47">
        <f t="shared" si="9"/>
        <v>0.31478337374424825</v>
      </c>
      <c r="AE47">
        <f>J47</f>
        <v>3</v>
      </c>
      <c r="AF47">
        <f t="shared" si="21"/>
        <v>8.866034574000869</v>
      </c>
      <c r="AG47">
        <f t="shared" si="22"/>
        <v>7.6896249554070701</v>
      </c>
    </row>
    <row r="48" spans="1:44">
      <c r="A48" s="7">
        <v>43</v>
      </c>
      <c r="B48" s="7">
        <v>3</v>
      </c>
      <c r="C48" s="8">
        <v>43002</v>
      </c>
      <c r="D48" s="8" t="s">
        <v>7</v>
      </c>
      <c r="E48" s="7">
        <v>31</v>
      </c>
      <c r="F48" s="7">
        <v>33</v>
      </c>
      <c r="G48" s="7" t="s">
        <v>23</v>
      </c>
      <c r="H48" s="7">
        <v>29</v>
      </c>
      <c r="I48" s="7">
        <v>27</v>
      </c>
      <c r="J48" s="7">
        <v>6</v>
      </c>
      <c r="K48" s="7">
        <v>60</v>
      </c>
      <c r="N48" t="str">
        <f>IF(J48&gt;0,D48,G48)</f>
        <v>Tennessee Titans</v>
      </c>
      <c r="O48" t="str">
        <f>IF(J48&gt;0,G48,D48)</f>
        <v>Seattle Seahawks</v>
      </c>
      <c r="P48">
        <f>IF(J48&gt;0,E48,H48)</f>
        <v>31</v>
      </c>
      <c r="Q48">
        <f>IF(J48&gt;0,H48,E48)</f>
        <v>29</v>
      </c>
      <c r="R48">
        <f>VLOOKUP(E48,$AN$6:$AP$37,3,FALSE)</f>
        <v>3.0555334658881952</v>
      </c>
      <c r="S48">
        <f>VLOOKUP(H48,$AN$6:$AP$37,3,FALSE)</f>
        <v>3.0393158962621971</v>
      </c>
      <c r="T48">
        <f t="shared" si="3"/>
        <v>0.16168730843375992</v>
      </c>
      <c r="U48">
        <f t="shared" si="4"/>
        <v>0.54435928303789793</v>
      </c>
      <c r="V48">
        <f t="shared" si="5"/>
        <v>0.45564071696210207</v>
      </c>
      <c r="W48" s="32">
        <f>B48</f>
        <v>3</v>
      </c>
      <c r="X48">
        <f>IF(E48=P48,U48,V48)</f>
        <v>0.54435928303789793</v>
      </c>
      <c r="Y48" s="35">
        <v>1</v>
      </c>
      <c r="Z48">
        <f t="shared" si="6"/>
        <v>-0.60814580336433544</v>
      </c>
      <c r="AA48">
        <f t="shared" si="7"/>
        <v>-0.60814580336433544</v>
      </c>
      <c r="AC48">
        <f t="shared" si="8"/>
        <v>0.54435928303789793</v>
      </c>
      <c r="AD48">
        <f t="shared" si="9"/>
        <v>4.4359283037897934E-2</v>
      </c>
      <c r="AE48">
        <f>J48</f>
        <v>6</v>
      </c>
      <c r="AF48">
        <f t="shared" si="21"/>
        <v>2.2600318118336595</v>
      </c>
      <c r="AG48">
        <f t="shared" si="22"/>
        <v>1.083622193239862</v>
      </c>
    </row>
    <row r="49" spans="1:33">
      <c r="A49" s="7">
        <v>44</v>
      </c>
      <c r="B49" s="7">
        <v>3</v>
      </c>
      <c r="C49" s="8">
        <v>43002</v>
      </c>
      <c r="D49" s="8" t="s">
        <v>31</v>
      </c>
      <c r="E49" s="7">
        <v>17</v>
      </c>
      <c r="F49" s="7">
        <v>10</v>
      </c>
      <c r="G49" s="7" t="s">
        <v>2</v>
      </c>
      <c r="H49" s="7">
        <v>16</v>
      </c>
      <c r="I49" s="7">
        <v>24</v>
      </c>
      <c r="J49" s="7">
        <v>-14</v>
      </c>
      <c r="K49" s="7">
        <v>34</v>
      </c>
      <c r="N49" t="str">
        <f>IF(J49&gt;0,D49,G49)</f>
        <v>Kansas City Chiefs</v>
      </c>
      <c r="O49" t="str">
        <f>IF(J49&gt;0,G49,D49)</f>
        <v>Los Angeles Chargers</v>
      </c>
      <c r="P49">
        <f>IF(J49&gt;0,E49,H49)</f>
        <v>16</v>
      </c>
      <c r="Q49">
        <f>IF(J49&gt;0,H49,E49)</f>
        <v>17</v>
      </c>
      <c r="R49">
        <f>VLOOKUP(E49,$AN$6:$AP$37,3,FALSE)</f>
        <v>2.6608212836550527</v>
      </c>
      <c r="S49">
        <f>VLOOKUP(H49,$AN$6:$AP$37,3,FALSE)</f>
        <v>4.4577912925228684</v>
      </c>
      <c r="T49">
        <f t="shared" si="3"/>
        <v>0.16168730843375992</v>
      </c>
      <c r="U49">
        <f t="shared" si="4"/>
        <v>0.16310796879320713</v>
      </c>
      <c r="V49">
        <f t="shared" si="5"/>
        <v>0.8368920312067929</v>
      </c>
      <c r="W49" s="32">
        <f>B49</f>
        <v>3</v>
      </c>
      <c r="X49">
        <f>IF(E49=P49,U49,V49)</f>
        <v>0.8368920312067929</v>
      </c>
      <c r="Y49" s="35">
        <v>1</v>
      </c>
      <c r="Z49">
        <f t="shared" si="6"/>
        <v>-0.17806021178719203</v>
      </c>
      <c r="AA49">
        <f t="shared" si="7"/>
        <v>-0.17806021178719203</v>
      </c>
      <c r="AC49">
        <f t="shared" si="8"/>
        <v>0.16310796879320713</v>
      </c>
      <c r="AD49">
        <f t="shared" si="9"/>
        <v>-0.3368920312067929</v>
      </c>
      <c r="AE49">
        <f>J49</f>
        <v>-14</v>
      </c>
      <c r="AF49">
        <f t="shared" si="21"/>
        <v>-7.0532924130970258</v>
      </c>
      <c r="AG49">
        <f t="shared" si="22"/>
        <v>-8.2297020316908238</v>
      </c>
    </row>
    <row r="50" spans="1:33">
      <c r="A50" s="7">
        <v>45</v>
      </c>
      <c r="B50" s="7">
        <v>3</v>
      </c>
      <c r="C50" s="8">
        <v>43002</v>
      </c>
      <c r="D50" s="8" t="s">
        <v>22</v>
      </c>
      <c r="E50" s="7">
        <v>12</v>
      </c>
      <c r="F50" s="7">
        <v>27</v>
      </c>
      <c r="G50" s="7" t="s">
        <v>13</v>
      </c>
      <c r="H50" s="7">
        <v>7</v>
      </c>
      <c r="I50" s="7">
        <v>24</v>
      </c>
      <c r="J50" s="7">
        <v>3</v>
      </c>
      <c r="K50" s="7">
        <v>51</v>
      </c>
      <c r="N50" t="str">
        <f>IF(J50&gt;0,D50,G50)</f>
        <v>Green Bay Packers</v>
      </c>
      <c r="O50" t="str">
        <f>IF(J50&gt;0,G50,D50)</f>
        <v>Cincinnati Bengals</v>
      </c>
      <c r="P50">
        <f>IF(J50&gt;0,E50,H50)</f>
        <v>12</v>
      </c>
      <c r="Q50">
        <f>IF(J50&gt;0,H50,E50)</f>
        <v>7</v>
      </c>
      <c r="R50">
        <f>VLOOKUP(E50,$AN$6:$AP$37,3,FALSE)</f>
        <v>3.5272611729437062</v>
      </c>
      <c r="S50">
        <f>VLOOKUP(H50,$AN$6:$AP$37,3,FALSE)</f>
        <v>1.9737811830214589</v>
      </c>
      <c r="T50">
        <f t="shared" si="3"/>
        <v>0.16168730843375992</v>
      </c>
      <c r="U50">
        <f t="shared" si="4"/>
        <v>0.84750530604569629</v>
      </c>
      <c r="V50">
        <f t="shared" si="5"/>
        <v>0.15249469395430371</v>
      </c>
      <c r="W50" s="32">
        <f>B50</f>
        <v>3</v>
      </c>
      <c r="X50">
        <f>IF(E50=P50,U50,V50)</f>
        <v>0.84750530604569629</v>
      </c>
      <c r="Y50" s="35">
        <v>1</v>
      </c>
      <c r="Z50">
        <f t="shared" si="6"/>
        <v>-0.16545817892625</v>
      </c>
      <c r="AA50">
        <f t="shared" si="7"/>
        <v>-0.16545817892625</v>
      </c>
      <c r="AC50">
        <f t="shared" si="8"/>
        <v>0.84750530604569629</v>
      </c>
      <c r="AD50">
        <f t="shared" si="9"/>
        <v>0.34750530604569629</v>
      </c>
      <c r="AE50">
        <f>J50</f>
        <v>3</v>
      </c>
      <c r="AF50">
        <f t="shared" si="21"/>
        <v>9.6653759884517729</v>
      </c>
      <c r="AG50">
        <f t="shared" si="22"/>
        <v>8.4889663698579767</v>
      </c>
    </row>
    <row r="51" spans="1:33">
      <c r="A51" s="7">
        <v>46</v>
      </c>
      <c r="B51" s="7">
        <v>3</v>
      </c>
      <c r="C51" s="8">
        <v>43002</v>
      </c>
      <c r="D51" s="8" t="s">
        <v>5</v>
      </c>
      <c r="E51" s="7">
        <v>32</v>
      </c>
      <c r="F51" s="7">
        <v>27</v>
      </c>
      <c r="G51" s="7" t="s">
        <v>6</v>
      </c>
      <c r="H51" s="7">
        <v>25</v>
      </c>
      <c r="I51" s="7">
        <v>10</v>
      </c>
      <c r="J51" s="7">
        <v>17</v>
      </c>
      <c r="K51" s="7">
        <v>37</v>
      </c>
      <c r="N51" t="str">
        <f>IF(J51&gt;0,D51,G51)</f>
        <v>Washington Redskins</v>
      </c>
      <c r="O51" t="str">
        <f>IF(J51&gt;0,G51,D51)</f>
        <v>Oakland Raiders</v>
      </c>
      <c r="P51">
        <f>IF(J51&gt;0,E51,H51)</f>
        <v>32</v>
      </c>
      <c r="Q51">
        <f>IF(J51&gt;0,H51,E51)</f>
        <v>25</v>
      </c>
      <c r="R51">
        <f>VLOOKUP(E51,$AN$6:$AP$37,3,FALSE)</f>
        <v>3.7629371404071157</v>
      </c>
      <c r="S51">
        <f>VLOOKUP(H51,$AN$6:$AP$37,3,FALSE)</f>
        <v>3.0121038087706089</v>
      </c>
      <c r="T51">
        <f t="shared" si="3"/>
        <v>0.16168730843375992</v>
      </c>
      <c r="U51">
        <f t="shared" si="4"/>
        <v>0.71351568661969789</v>
      </c>
      <c r="V51">
        <f t="shared" si="5"/>
        <v>0.28648431338030211</v>
      </c>
      <c r="W51" s="32">
        <f>B51</f>
        <v>3</v>
      </c>
      <c r="X51">
        <f>IF(E51=P51,U51,V51)</f>
        <v>0.71351568661969789</v>
      </c>
      <c r="Y51" s="35">
        <v>1</v>
      </c>
      <c r="Z51">
        <f t="shared" si="6"/>
        <v>-0.33755085685534869</v>
      </c>
      <c r="AA51">
        <f t="shared" si="7"/>
        <v>-0.33755085685534869</v>
      </c>
      <c r="AC51">
        <f t="shared" si="8"/>
        <v>0.71351568661969789</v>
      </c>
      <c r="AD51">
        <f t="shared" si="9"/>
        <v>0.21351568661969789</v>
      </c>
      <c r="AE51">
        <f>J51</f>
        <v>17</v>
      </c>
      <c r="AF51">
        <f t="shared" si="21"/>
        <v>6.3922364034469954</v>
      </c>
      <c r="AG51">
        <f t="shared" si="22"/>
        <v>5.2158267848531956</v>
      </c>
    </row>
    <row r="52" spans="1:33">
      <c r="A52" s="7">
        <v>47</v>
      </c>
      <c r="B52" s="7">
        <v>3</v>
      </c>
      <c r="C52" s="8">
        <v>43003</v>
      </c>
      <c r="D52" s="8" t="s">
        <v>9</v>
      </c>
      <c r="E52" s="7">
        <v>1</v>
      </c>
      <c r="F52" s="7">
        <v>17</v>
      </c>
      <c r="G52" s="7" t="s">
        <v>26</v>
      </c>
      <c r="H52" s="7">
        <v>9</v>
      </c>
      <c r="I52" s="7">
        <v>28</v>
      </c>
      <c r="J52" s="7">
        <v>-11</v>
      </c>
      <c r="K52" s="7">
        <v>45</v>
      </c>
      <c r="N52" t="str">
        <f>IF(J52&gt;0,D52,G52)</f>
        <v>Dallas Cowboys</v>
      </c>
      <c r="O52" t="str">
        <f>IF(J52&gt;0,G52,D52)</f>
        <v>Arizona Cardinals</v>
      </c>
      <c r="P52">
        <f>IF(J52&gt;0,E52,H52)</f>
        <v>9</v>
      </c>
      <c r="Q52">
        <f>IF(J52&gt;0,H52,E52)</f>
        <v>1</v>
      </c>
      <c r="R52">
        <f>VLOOKUP(E52,$AN$6:$AP$37,3,FALSE)</f>
        <v>2.2935168424194949</v>
      </c>
      <c r="S52">
        <f>VLOOKUP(H52,$AN$6:$AP$37,3,FALSE)</f>
        <v>3.4588283668035</v>
      </c>
      <c r="T52">
        <f t="shared" si="3"/>
        <v>0.16168730843375992</v>
      </c>
      <c r="U52">
        <f t="shared" si="4"/>
        <v>0.26822945425050665</v>
      </c>
      <c r="V52">
        <f t="shared" si="5"/>
        <v>0.73177054574949341</v>
      </c>
      <c r="W52" s="32">
        <f>B52</f>
        <v>3</v>
      </c>
      <c r="X52">
        <f>IF(E52=P52,U52,V52)</f>
        <v>0.73177054574949341</v>
      </c>
      <c r="Y52" s="35">
        <v>1</v>
      </c>
      <c r="Z52">
        <f t="shared" si="6"/>
        <v>-0.31228827625119188</v>
      </c>
      <c r="AA52">
        <f t="shared" si="7"/>
        <v>-0.31228827625119188</v>
      </c>
      <c r="AC52">
        <f t="shared" si="8"/>
        <v>0.26822945425050665</v>
      </c>
      <c r="AD52">
        <f t="shared" si="9"/>
        <v>-0.23177054574949335</v>
      </c>
      <c r="AE52">
        <f>J52</f>
        <v>-11</v>
      </c>
      <c r="AF52">
        <f t="shared" si="21"/>
        <v>-4.4853524729823144</v>
      </c>
      <c r="AG52">
        <f t="shared" si="22"/>
        <v>-5.6617620915761124</v>
      </c>
    </row>
    <row r="53" spans="1:33">
      <c r="A53" s="7">
        <v>48</v>
      </c>
      <c r="B53" s="7">
        <v>4</v>
      </c>
      <c r="C53" s="8">
        <v>43006</v>
      </c>
      <c r="D53" s="8" t="s">
        <v>22</v>
      </c>
      <c r="E53" s="7">
        <v>12</v>
      </c>
      <c r="F53" s="7">
        <v>35</v>
      </c>
      <c r="G53" s="7" t="s">
        <v>17</v>
      </c>
      <c r="H53" s="7">
        <v>6</v>
      </c>
      <c r="I53" s="7">
        <v>14</v>
      </c>
      <c r="J53" s="7">
        <v>21</v>
      </c>
      <c r="K53" s="7">
        <v>49</v>
      </c>
      <c r="N53" t="str">
        <f>IF(J53&gt;0,D53,G53)</f>
        <v>Green Bay Packers</v>
      </c>
      <c r="O53" t="str">
        <f>IF(J53&gt;0,G53,D53)</f>
        <v>Chicago Bears</v>
      </c>
      <c r="P53">
        <f>IF(J53&gt;0,E53,H53)</f>
        <v>12</v>
      </c>
      <c r="Q53">
        <f>IF(J53&gt;0,H53,E53)</f>
        <v>6</v>
      </c>
      <c r="R53">
        <f>VLOOKUP(E53,$AN$6:$AP$37,3,FALSE)</f>
        <v>3.5272611729437062</v>
      </c>
      <c r="S53">
        <f>VLOOKUP(H53,$AN$6:$AP$37,3,FALSE)</f>
        <v>3.1246231992386289</v>
      </c>
      <c r="T53">
        <f t="shared" si="3"/>
        <v>0.16168730843375992</v>
      </c>
      <c r="U53">
        <f t="shared" si="4"/>
        <v>0.63745273523882628</v>
      </c>
      <c r="V53">
        <f t="shared" si="5"/>
        <v>0.36254726476117372</v>
      </c>
      <c r="W53" s="32">
        <f>B53</f>
        <v>4</v>
      </c>
      <c r="X53">
        <f>IF(E53=P53,U53,V53)</f>
        <v>0.63745273523882628</v>
      </c>
      <c r="Y53" s="35">
        <v>1</v>
      </c>
      <c r="Z53">
        <f t="shared" si="6"/>
        <v>-0.45027514549996206</v>
      </c>
      <c r="AA53">
        <f t="shared" si="7"/>
        <v>-0.45027514549996206</v>
      </c>
      <c r="AC53">
        <f t="shared" si="8"/>
        <v>0.63745273523882628</v>
      </c>
      <c r="AD53">
        <f t="shared" si="9"/>
        <v>0.13745273523882628</v>
      </c>
      <c r="AE53">
        <f>J53</f>
        <v>21</v>
      </c>
      <c r="AF53">
        <f t="shared" si="21"/>
        <v>4.5341472605449464</v>
      </c>
      <c r="AG53">
        <f t="shared" si="22"/>
        <v>3.3577376419511489</v>
      </c>
    </row>
    <row r="54" spans="1:33">
      <c r="A54" s="7">
        <v>49</v>
      </c>
      <c r="B54" s="7">
        <v>4</v>
      </c>
      <c r="C54" s="8">
        <v>43009</v>
      </c>
      <c r="D54" s="8" t="s">
        <v>33</v>
      </c>
      <c r="E54" s="7">
        <v>19</v>
      </c>
      <c r="F54" s="7">
        <v>0</v>
      </c>
      <c r="G54" s="7" t="s">
        <v>29</v>
      </c>
      <c r="H54" s="7">
        <v>22</v>
      </c>
      <c r="I54" s="7">
        <v>20</v>
      </c>
      <c r="J54" s="7">
        <v>-20</v>
      </c>
      <c r="K54" s="7">
        <v>20</v>
      </c>
      <c r="N54" t="str">
        <f>IF(J54&gt;0,D54,G54)</f>
        <v>New Orleans Saints</v>
      </c>
      <c r="O54" t="str">
        <f>IF(J54&gt;0,G54,D54)</f>
        <v>Miami Dolphins</v>
      </c>
      <c r="P54">
        <f>IF(J54&gt;0,E54,H54)</f>
        <v>22</v>
      </c>
      <c r="Q54">
        <f>IF(J54&gt;0,H54,E54)</f>
        <v>19</v>
      </c>
      <c r="R54">
        <f>VLOOKUP(E54,$AN$6:$AP$37,3,FALSE)</f>
        <v>3.2360946664102817</v>
      </c>
      <c r="S54">
        <f>VLOOKUP(H54,$AN$6:$AP$37,3,FALSE)</f>
        <v>4.9372426998487819</v>
      </c>
      <c r="T54">
        <f t="shared" si="3"/>
        <v>0.16168730843375992</v>
      </c>
      <c r="U54">
        <f t="shared" si="4"/>
        <v>0.17661368316877366</v>
      </c>
      <c r="V54">
        <f t="shared" si="5"/>
        <v>0.82338631683122632</v>
      </c>
      <c r="W54" s="32">
        <f>B54</f>
        <v>4</v>
      </c>
      <c r="X54">
        <f>IF(E54=P54,U54,V54)</f>
        <v>0.82338631683122632</v>
      </c>
      <c r="Y54" s="35">
        <v>1</v>
      </c>
      <c r="Z54">
        <f t="shared" si="6"/>
        <v>-0.19432978767216177</v>
      </c>
      <c r="AA54">
        <f t="shared" si="7"/>
        <v>-0.19432978767216177</v>
      </c>
      <c r="AC54">
        <f t="shared" si="8"/>
        <v>0.17661368316877366</v>
      </c>
      <c r="AD54">
        <f t="shared" si="9"/>
        <v>-0.32338631683122632</v>
      </c>
      <c r="AE54">
        <f>J54</f>
        <v>-20</v>
      </c>
      <c r="AF54">
        <f t="shared" si="21"/>
        <v>-6.7233706733696463</v>
      </c>
      <c r="AG54">
        <f t="shared" si="22"/>
        <v>-7.8997802919634434</v>
      </c>
    </row>
    <row r="55" spans="1:33">
      <c r="A55" s="7">
        <v>50</v>
      </c>
      <c r="B55" s="7">
        <v>4</v>
      </c>
      <c r="C55" s="8">
        <v>43009</v>
      </c>
      <c r="D55" s="8" t="s">
        <v>28</v>
      </c>
      <c r="E55" s="7">
        <v>20</v>
      </c>
      <c r="F55" s="7">
        <v>7</v>
      </c>
      <c r="G55" s="7" t="s">
        <v>8</v>
      </c>
      <c r="H55" s="7">
        <v>11</v>
      </c>
      <c r="I55" s="7">
        <v>14</v>
      </c>
      <c r="J55" s="7">
        <v>-7</v>
      </c>
      <c r="K55" s="7">
        <v>21</v>
      </c>
      <c r="N55" t="str">
        <f>IF(J55&gt;0,D55,G55)</f>
        <v>Detroit Lions</v>
      </c>
      <c r="O55" t="str">
        <f>IF(J55&gt;0,G55,D55)</f>
        <v>Minnesota Vikings</v>
      </c>
      <c r="P55">
        <f>IF(J55&gt;0,E55,H55)</f>
        <v>11</v>
      </c>
      <c r="Q55">
        <f>IF(J55&gt;0,H55,E55)</f>
        <v>20</v>
      </c>
      <c r="R55">
        <f>VLOOKUP(E55,$AN$6:$AP$37,3,FALSE)</f>
        <v>4.5322300333157814</v>
      </c>
      <c r="S55">
        <f>VLOOKUP(H55,$AN$6:$AP$37,3,FALSE)</f>
        <v>3.6989756738343051</v>
      </c>
      <c r="T55">
        <f t="shared" si="3"/>
        <v>0.16168730843375992</v>
      </c>
      <c r="U55">
        <f t="shared" si="4"/>
        <v>0.73006288856918866</v>
      </c>
      <c r="V55">
        <f t="shared" si="5"/>
        <v>0.26993711143081134</v>
      </c>
      <c r="W55" s="32">
        <f>B55</f>
        <v>4</v>
      </c>
      <c r="X55">
        <f>IF(E55=P55,U55,V55)</f>
        <v>0.26993711143081134</v>
      </c>
      <c r="Y55" s="35">
        <v>1</v>
      </c>
      <c r="Z55">
        <f t="shared" si="6"/>
        <v>-1.309566267740609</v>
      </c>
      <c r="AA55">
        <f t="shared" si="7"/>
        <v>-1.309566267740609</v>
      </c>
      <c r="AC55">
        <f t="shared" si="8"/>
        <v>0.73006288856918866</v>
      </c>
      <c r="AD55">
        <f t="shared" si="9"/>
        <v>0.23006288856918866</v>
      </c>
      <c r="AE55">
        <f>J55</f>
        <v>-7</v>
      </c>
      <c r="AF55">
        <f t="shared" si="21"/>
        <v>6.796456535976434</v>
      </c>
      <c r="AG55">
        <f t="shared" si="22"/>
        <v>5.6200469173826377</v>
      </c>
    </row>
    <row r="56" spans="1:33">
      <c r="A56" s="7">
        <v>51</v>
      </c>
      <c r="B56" s="7">
        <v>4</v>
      </c>
      <c r="C56" s="8">
        <v>43009</v>
      </c>
      <c r="D56" s="8" t="s">
        <v>12</v>
      </c>
      <c r="E56" s="7">
        <v>3</v>
      </c>
      <c r="F56" s="7">
        <v>9</v>
      </c>
      <c r="G56" s="7" t="s">
        <v>10</v>
      </c>
      <c r="H56" s="7">
        <v>27</v>
      </c>
      <c r="I56" s="7">
        <v>26</v>
      </c>
      <c r="J56" s="7">
        <v>-17</v>
      </c>
      <c r="K56" s="7">
        <v>35</v>
      </c>
      <c r="N56" t="str">
        <f>IF(J56&gt;0,D56,G56)</f>
        <v>Pittsburgh Steelers</v>
      </c>
      <c r="O56" t="str">
        <f>IF(J56&gt;0,G56,D56)</f>
        <v>Baltimore Ravens</v>
      </c>
      <c r="P56">
        <f>IF(J56&gt;0,E56,H56)</f>
        <v>27</v>
      </c>
      <c r="Q56">
        <f>IF(J56&gt;0,H56,E56)</f>
        <v>3</v>
      </c>
      <c r="R56">
        <f>VLOOKUP(E56,$AN$6:$AP$37,3,FALSE)</f>
        <v>2.8416119420804589</v>
      </c>
      <c r="S56">
        <f>VLOOKUP(H56,$AN$6:$AP$37,3,FALSE)</f>
        <v>4.539933814524959</v>
      </c>
      <c r="T56">
        <f t="shared" si="3"/>
        <v>0.16168730843375992</v>
      </c>
      <c r="U56">
        <f t="shared" si="4"/>
        <v>0.17702504283150075</v>
      </c>
      <c r="V56">
        <f t="shared" si="5"/>
        <v>0.82297495716849922</v>
      </c>
      <c r="W56" s="32">
        <f>B56</f>
        <v>4</v>
      </c>
      <c r="X56">
        <f>IF(E56=P56,U56,V56)</f>
        <v>0.82297495716849922</v>
      </c>
      <c r="Y56" s="35">
        <v>1</v>
      </c>
      <c r="Z56">
        <f t="shared" si="6"/>
        <v>-0.19482950748188266</v>
      </c>
      <c r="AA56">
        <f t="shared" si="7"/>
        <v>-0.19482950748188266</v>
      </c>
      <c r="AC56">
        <f t="shared" si="8"/>
        <v>0.17702504283150075</v>
      </c>
      <c r="AD56">
        <f t="shared" si="9"/>
        <v>-0.32297495716849922</v>
      </c>
      <c r="AE56">
        <f>J56</f>
        <v>-17</v>
      </c>
      <c r="AF56">
        <f t="shared" si="21"/>
        <v>-6.71332185315869</v>
      </c>
      <c r="AG56">
        <f t="shared" si="22"/>
        <v>-7.889731471752488</v>
      </c>
    </row>
    <row r="57" spans="1:33">
      <c r="A57" s="7">
        <v>52</v>
      </c>
      <c r="B57" s="7">
        <v>4</v>
      </c>
      <c r="C57" s="8">
        <v>43009</v>
      </c>
      <c r="D57" s="8" t="s">
        <v>3</v>
      </c>
      <c r="E57" s="7">
        <v>21</v>
      </c>
      <c r="F57" s="7">
        <v>30</v>
      </c>
      <c r="G57" s="7" t="s">
        <v>24</v>
      </c>
      <c r="H57" s="7">
        <v>5</v>
      </c>
      <c r="I57" s="7">
        <v>33</v>
      </c>
      <c r="J57" s="7">
        <v>-3</v>
      </c>
      <c r="K57" s="7">
        <v>63</v>
      </c>
      <c r="N57" t="str">
        <f>IF(J57&gt;0,D57,G57)</f>
        <v>Carolina Panthers</v>
      </c>
      <c r="O57" t="str">
        <f>IF(J57&gt;0,G57,D57)</f>
        <v>New England Patriots</v>
      </c>
      <c r="P57">
        <f>IF(J57&gt;0,E57,H57)</f>
        <v>5</v>
      </c>
      <c r="Q57">
        <f>IF(J57&gt;0,H57,E57)</f>
        <v>21</v>
      </c>
      <c r="R57">
        <f>VLOOKUP(E57,$AN$6:$AP$37,3,FALSE)</f>
        <v>4.6923284673375418</v>
      </c>
      <c r="S57">
        <f>VLOOKUP(H57,$AN$6:$AP$37,3,FALSE)</f>
        <v>4.4901412941974685</v>
      </c>
      <c r="T57">
        <f t="shared" si="3"/>
        <v>0.16168730843375992</v>
      </c>
      <c r="U57">
        <f t="shared" si="4"/>
        <v>0.58997801216783019</v>
      </c>
      <c r="V57">
        <f t="shared" si="5"/>
        <v>0.41002198783216981</v>
      </c>
      <c r="W57" s="32">
        <f>B57</f>
        <v>4</v>
      </c>
      <c r="X57">
        <f>IF(E57=P57,U57,V57)</f>
        <v>0.41002198783216981</v>
      </c>
      <c r="Y57" s="35">
        <v>1</v>
      </c>
      <c r="Z57">
        <f t="shared" si="6"/>
        <v>-0.89154449186280871</v>
      </c>
      <c r="AA57">
        <f t="shared" si="7"/>
        <v>-0.89154449186280871</v>
      </c>
      <c r="AC57">
        <f t="shared" si="8"/>
        <v>0.58997801216783019</v>
      </c>
      <c r="AD57">
        <f t="shared" si="9"/>
        <v>8.997801216783019E-2</v>
      </c>
      <c r="AE57">
        <f>J57</f>
        <v>-3</v>
      </c>
      <c r="AF57">
        <f t="shared" si="21"/>
        <v>3.3744201411120969</v>
      </c>
      <c r="AG57">
        <f t="shared" si="22"/>
        <v>2.1980105225182989</v>
      </c>
    </row>
    <row r="58" spans="1:33">
      <c r="A58" s="7">
        <v>53</v>
      </c>
      <c r="B58" s="7">
        <v>4</v>
      </c>
      <c r="C58" s="8">
        <v>43009</v>
      </c>
      <c r="D58" s="8" t="s">
        <v>19</v>
      </c>
      <c r="E58" s="7">
        <v>24</v>
      </c>
      <c r="F58" s="7">
        <v>23</v>
      </c>
      <c r="G58" s="7" t="s">
        <v>14</v>
      </c>
      <c r="H58" s="7">
        <v>15</v>
      </c>
      <c r="I58" s="7">
        <v>20</v>
      </c>
      <c r="J58" s="7">
        <v>3</v>
      </c>
      <c r="K58" s="7">
        <v>43</v>
      </c>
      <c r="N58" t="str">
        <f>IF(J58&gt;0,D58,G58)</f>
        <v>New York Jets</v>
      </c>
      <c r="O58" t="str">
        <f>IF(J58&gt;0,G58,D58)</f>
        <v>Jacksonville Jaguars</v>
      </c>
      <c r="P58">
        <f>IF(J58&gt;0,E58,H58)</f>
        <v>24</v>
      </c>
      <c r="Q58">
        <f>IF(J58&gt;0,H58,E58)</f>
        <v>15</v>
      </c>
      <c r="R58">
        <f>VLOOKUP(E58,$AN$6:$AP$37,3,FALSE)</f>
        <v>2.9747784400912431</v>
      </c>
      <c r="S58">
        <f>VLOOKUP(H58,$AN$6:$AP$37,3,FALSE)</f>
        <v>3.3954185134861681</v>
      </c>
      <c r="T58">
        <f t="shared" si="3"/>
        <v>0.16168730843375992</v>
      </c>
      <c r="U58">
        <f t="shared" si="4"/>
        <v>0.43562115916871452</v>
      </c>
      <c r="V58">
        <f t="shared" si="5"/>
        <v>0.56437884083128553</v>
      </c>
      <c r="W58" s="32">
        <f>B58</f>
        <v>4</v>
      </c>
      <c r="X58">
        <f>IF(E58=P58,U58,V58)</f>
        <v>0.43562115916871452</v>
      </c>
      <c r="Y58" s="35">
        <v>1</v>
      </c>
      <c r="Z58">
        <f t="shared" si="6"/>
        <v>-0.83098231433556691</v>
      </c>
      <c r="AA58">
        <f t="shared" si="7"/>
        <v>-0.83098231433556691</v>
      </c>
      <c r="AC58">
        <f t="shared" si="8"/>
        <v>0.43562115916871452</v>
      </c>
      <c r="AD58">
        <f t="shared" si="9"/>
        <v>-6.4378840831285478E-2</v>
      </c>
      <c r="AE58">
        <f>J58</f>
        <v>3</v>
      </c>
      <c r="AF58">
        <f t="shared" si="21"/>
        <v>-0.39625648243936773</v>
      </c>
      <c r="AG58">
        <f t="shared" si="22"/>
        <v>-1.5726661010331648</v>
      </c>
    </row>
    <row r="59" spans="1:33">
      <c r="A59" s="7">
        <v>54</v>
      </c>
      <c r="B59" s="7">
        <v>4</v>
      </c>
      <c r="C59" s="8">
        <v>43009</v>
      </c>
      <c r="D59" s="8" t="s">
        <v>26</v>
      </c>
      <c r="E59" s="7">
        <v>9</v>
      </c>
      <c r="F59" s="7">
        <v>30</v>
      </c>
      <c r="G59" s="7" t="s">
        <v>20</v>
      </c>
      <c r="H59" s="7">
        <v>18</v>
      </c>
      <c r="I59" s="7">
        <v>35</v>
      </c>
      <c r="J59" s="7">
        <v>-5</v>
      </c>
      <c r="K59" s="7">
        <v>65</v>
      </c>
      <c r="N59" t="str">
        <f>IF(J59&gt;0,D59,G59)</f>
        <v>Los Angeles Rams</v>
      </c>
      <c r="O59" t="str">
        <f>IF(J59&gt;0,G59,D59)</f>
        <v>Dallas Cowboys</v>
      </c>
      <c r="P59">
        <f>IF(J59&gt;0,E59,H59)</f>
        <v>18</v>
      </c>
      <c r="Q59">
        <f>IF(J59&gt;0,H59,E59)</f>
        <v>9</v>
      </c>
      <c r="R59">
        <f>VLOOKUP(E59,$AN$6:$AP$37,3,FALSE)</f>
        <v>3.4588283668035</v>
      </c>
      <c r="S59">
        <f>VLOOKUP(H59,$AN$6:$AP$37,3,FALSE)</f>
        <v>3.7220951740631776</v>
      </c>
      <c r="T59">
        <f t="shared" si="3"/>
        <v>0.16168730843375992</v>
      </c>
      <c r="U59">
        <f t="shared" si="4"/>
        <v>0.47462693898037217</v>
      </c>
      <c r="V59">
        <f t="shared" si="5"/>
        <v>0.52537306101962788</v>
      </c>
      <c r="W59" s="32">
        <f>B59</f>
        <v>4</v>
      </c>
      <c r="X59">
        <f>IF(E59=P59,U59,V59)</f>
        <v>0.52537306101962788</v>
      </c>
      <c r="Y59" s="35">
        <v>1</v>
      </c>
      <c r="Z59">
        <f t="shared" si="6"/>
        <v>-0.64364667632342809</v>
      </c>
      <c r="AA59">
        <f t="shared" si="7"/>
        <v>-0.64364667632342809</v>
      </c>
      <c r="AC59">
        <f t="shared" si="8"/>
        <v>0.47462693898037217</v>
      </c>
      <c r="AD59">
        <f t="shared" si="9"/>
        <v>-2.5373061019627829E-2</v>
      </c>
      <c r="AE59">
        <f>J59</f>
        <v>-5</v>
      </c>
      <c r="AF59">
        <f t="shared" si="21"/>
        <v>0.55658868939149286</v>
      </c>
      <c r="AG59">
        <f t="shared" si="22"/>
        <v>-0.61982092920230536</v>
      </c>
    </row>
    <row r="60" spans="1:33">
      <c r="A60" s="7">
        <v>55</v>
      </c>
      <c r="B60" s="7">
        <v>4</v>
      </c>
      <c r="C60" s="8">
        <v>43009</v>
      </c>
      <c r="D60" s="8" t="s">
        <v>15</v>
      </c>
      <c r="E60" s="7">
        <v>13</v>
      </c>
      <c r="F60" s="7">
        <v>57</v>
      </c>
      <c r="G60" s="7" t="s">
        <v>7</v>
      </c>
      <c r="H60" s="7">
        <v>31</v>
      </c>
      <c r="I60" s="7">
        <v>14</v>
      </c>
      <c r="J60" s="7">
        <v>43</v>
      </c>
      <c r="K60" s="7">
        <v>71</v>
      </c>
      <c r="N60" t="str">
        <f>IF(J60&gt;0,D60,G60)</f>
        <v>Houston Texans</v>
      </c>
      <c r="O60" t="str">
        <f>IF(J60&gt;0,G60,D60)</f>
        <v>Tennessee Titans</v>
      </c>
      <c r="P60">
        <f>IF(J60&gt;0,E60,H60)</f>
        <v>13</v>
      </c>
      <c r="Q60">
        <f>IF(J60&gt;0,H60,E60)</f>
        <v>31</v>
      </c>
      <c r="R60">
        <f>VLOOKUP(E60,$AN$6:$AP$37,3,FALSE)</f>
        <v>2.0361385807864991</v>
      </c>
      <c r="S60">
        <f>VLOOKUP(H60,$AN$6:$AP$37,3,FALSE)</f>
        <v>3.0555334658881952</v>
      </c>
      <c r="T60">
        <f t="shared" si="3"/>
        <v>0.16168730843375992</v>
      </c>
      <c r="U60">
        <f t="shared" si="4"/>
        <v>0.29781852099566619</v>
      </c>
      <c r="V60">
        <f t="shared" si="5"/>
        <v>0.70218147900433381</v>
      </c>
      <c r="W60" s="32">
        <f>B60</f>
        <v>4</v>
      </c>
      <c r="X60">
        <f>IF(E60=P60,U60,V60)</f>
        <v>0.29781852099566619</v>
      </c>
      <c r="Y60" s="35">
        <v>1</v>
      </c>
      <c r="Z60">
        <f t="shared" si="6"/>
        <v>-1.2112709679338591</v>
      </c>
      <c r="AA60">
        <f t="shared" si="7"/>
        <v>-1.2112709679338591</v>
      </c>
      <c r="AC60">
        <f t="shared" si="8"/>
        <v>0.29781852099566619</v>
      </c>
      <c r="AD60">
        <f t="shared" si="9"/>
        <v>-0.20218147900433381</v>
      </c>
      <c r="AE60">
        <f>J60</f>
        <v>43</v>
      </c>
      <c r="AF60">
        <f t="shared" si="21"/>
        <v>-3.7625416607580178</v>
      </c>
      <c r="AG60">
        <f t="shared" si="22"/>
        <v>-4.9389512793518158</v>
      </c>
    </row>
    <row r="61" spans="1:33">
      <c r="A61" s="7">
        <v>56</v>
      </c>
      <c r="B61" s="7">
        <v>4</v>
      </c>
      <c r="C61" s="8">
        <v>43009</v>
      </c>
      <c r="D61" s="8" t="s">
        <v>11</v>
      </c>
      <c r="E61" s="7">
        <v>8</v>
      </c>
      <c r="F61" s="7">
        <v>7</v>
      </c>
      <c r="G61" s="7" t="s">
        <v>13</v>
      </c>
      <c r="H61" s="7">
        <v>7</v>
      </c>
      <c r="I61" s="7">
        <v>31</v>
      </c>
      <c r="J61" s="7">
        <v>-24</v>
      </c>
      <c r="K61" s="7">
        <v>38</v>
      </c>
      <c r="N61" t="str">
        <f>IF(J61&gt;0,D61,G61)</f>
        <v>Cincinnati Bengals</v>
      </c>
      <c r="O61" t="str">
        <f>IF(J61&gt;0,G61,D61)</f>
        <v>Cleveland Browns</v>
      </c>
      <c r="P61">
        <f>IF(J61&gt;0,E61,H61)</f>
        <v>7</v>
      </c>
      <c r="Q61">
        <f>IF(J61&gt;0,H61,E61)</f>
        <v>8</v>
      </c>
      <c r="R61">
        <f>VLOOKUP(E61,$AN$6:$AP$37,3,FALSE)</f>
        <v>1E-4</v>
      </c>
      <c r="S61">
        <f>VLOOKUP(H61,$AN$6:$AP$37,3,FALSE)</f>
        <v>1.9737811830214589</v>
      </c>
      <c r="T61">
        <f t="shared" si="3"/>
        <v>0.16168730843375992</v>
      </c>
      <c r="U61">
        <f t="shared" si="4"/>
        <v>0.14039732058104651</v>
      </c>
      <c r="V61">
        <f t="shared" si="5"/>
        <v>0.85960267941895352</v>
      </c>
      <c r="W61" s="32">
        <f>B61</f>
        <v>4</v>
      </c>
      <c r="X61">
        <f>IF(E61=P61,U61,V61)</f>
        <v>0.85960267941895352</v>
      </c>
      <c r="Y61" s="35">
        <v>1</v>
      </c>
      <c r="Z61">
        <f t="shared" si="6"/>
        <v>-0.15128499716541313</v>
      </c>
      <c r="AA61">
        <f t="shared" si="7"/>
        <v>-0.15128499716541313</v>
      </c>
      <c r="AC61">
        <f t="shared" si="8"/>
        <v>0.14039732058104651</v>
      </c>
      <c r="AD61">
        <f t="shared" si="9"/>
        <v>-0.35960267941895352</v>
      </c>
      <c r="AE61">
        <f>J61</f>
        <v>-24</v>
      </c>
      <c r="AF61">
        <f t="shared" si="21"/>
        <v>-7.6080751043442074</v>
      </c>
      <c r="AG61">
        <f t="shared" si="22"/>
        <v>-8.7844847229380054</v>
      </c>
    </row>
    <row r="62" spans="1:33">
      <c r="A62" s="7">
        <v>57</v>
      </c>
      <c r="B62" s="7">
        <v>4</v>
      </c>
      <c r="C62" s="8">
        <v>43009</v>
      </c>
      <c r="D62" s="8" t="s">
        <v>16</v>
      </c>
      <c r="E62" s="7">
        <v>2</v>
      </c>
      <c r="F62" s="7">
        <v>17</v>
      </c>
      <c r="G62" s="7" t="s">
        <v>18</v>
      </c>
      <c r="H62" s="7">
        <v>4</v>
      </c>
      <c r="I62" s="7">
        <v>23</v>
      </c>
      <c r="J62" s="7">
        <v>-6</v>
      </c>
      <c r="K62" s="7">
        <v>40</v>
      </c>
      <c r="N62" t="str">
        <f>IF(J62&gt;0,D62,G62)</f>
        <v>Buffalo Bills</v>
      </c>
      <c r="O62" t="str">
        <f>IF(J62&gt;0,G62,D62)</f>
        <v>Atlanta Falcons</v>
      </c>
      <c r="P62">
        <f>IF(J62&gt;0,E62,H62)</f>
        <v>4</v>
      </c>
      <c r="Q62">
        <f>IF(J62&gt;0,H62,E62)</f>
        <v>2</v>
      </c>
      <c r="R62">
        <f>VLOOKUP(E62,$AN$6:$AP$37,3,FALSE)</f>
        <v>3.6739123887225684</v>
      </c>
      <c r="S62">
        <f>VLOOKUP(H62,$AN$6:$AP$37,3,FALSE)</f>
        <v>3.4746701140930418</v>
      </c>
      <c r="T62">
        <f t="shared" si="3"/>
        <v>0.16168730843375992</v>
      </c>
      <c r="U62">
        <f t="shared" si="4"/>
        <v>0.5892654412649122</v>
      </c>
      <c r="V62">
        <f t="shared" si="5"/>
        <v>0.4107345587350878</v>
      </c>
      <c r="W62" s="32">
        <f>B62</f>
        <v>4</v>
      </c>
      <c r="X62">
        <f>IF(E62=P62,U62,V62)</f>
        <v>0.4107345587350878</v>
      </c>
      <c r="Y62" s="35">
        <v>1</v>
      </c>
      <c r="Z62">
        <f t="shared" si="6"/>
        <v>-0.88980811562570927</v>
      </c>
      <c r="AA62">
        <f t="shared" si="7"/>
        <v>-0.88980811562570927</v>
      </c>
      <c r="AC62">
        <f t="shared" si="8"/>
        <v>0.5892654412649122</v>
      </c>
      <c r="AD62">
        <f t="shared" si="9"/>
        <v>8.9265441264912204E-2</v>
      </c>
      <c r="AE62">
        <f>J62</f>
        <v>-6</v>
      </c>
      <c r="AF62">
        <f t="shared" si="21"/>
        <v>3.35701324019354</v>
      </c>
      <c r="AG62">
        <f t="shared" si="22"/>
        <v>2.180603621599742</v>
      </c>
    </row>
    <row r="63" spans="1:33">
      <c r="A63" s="7">
        <v>58</v>
      </c>
      <c r="B63" s="7">
        <v>4</v>
      </c>
      <c r="C63" s="8">
        <v>43009</v>
      </c>
      <c r="D63" s="8" t="s">
        <v>32</v>
      </c>
      <c r="E63" s="7">
        <v>30</v>
      </c>
      <c r="F63" s="7">
        <v>25</v>
      </c>
      <c r="G63" s="7" t="s">
        <v>27</v>
      </c>
      <c r="H63" s="7">
        <v>23</v>
      </c>
      <c r="I63" s="7">
        <v>23</v>
      </c>
      <c r="J63" s="7">
        <v>2</v>
      </c>
      <c r="K63" s="7">
        <v>48</v>
      </c>
      <c r="N63" t="str">
        <f>IF(J63&gt;0,D63,G63)</f>
        <v>Tampa Bay Buccaneers</v>
      </c>
      <c r="O63" t="str">
        <f>IF(J63&gt;0,G63,D63)</f>
        <v>New York Giants</v>
      </c>
      <c r="P63">
        <f>IF(J63&gt;0,E63,H63)</f>
        <v>30</v>
      </c>
      <c r="Q63">
        <f>IF(J63&gt;0,H63,E63)</f>
        <v>23</v>
      </c>
      <c r="R63">
        <f>VLOOKUP(E63,$AN$6:$AP$37,3,FALSE)</f>
        <v>0.71283840742543736</v>
      </c>
      <c r="S63">
        <f>VLOOKUP(H63,$AN$6:$AP$37,3,FALSE)</f>
        <v>1.0000089981471931E-4</v>
      </c>
      <c r="T63">
        <f t="shared" si="3"/>
        <v>0.16168730843375992</v>
      </c>
      <c r="U63">
        <f t="shared" si="4"/>
        <v>0.70566576200832754</v>
      </c>
      <c r="V63">
        <f t="shared" si="5"/>
        <v>0.29433423799167246</v>
      </c>
      <c r="W63" s="32">
        <f>B63</f>
        <v>4</v>
      </c>
      <c r="X63">
        <f>IF(E63=P63,U63,V63)</f>
        <v>0.70566576200832754</v>
      </c>
      <c r="Y63" s="35">
        <v>1</v>
      </c>
      <c r="Z63">
        <f t="shared" si="6"/>
        <v>-0.34861357850723657</v>
      </c>
      <c r="AA63">
        <f t="shared" si="7"/>
        <v>-0.34861357850723657</v>
      </c>
      <c r="AC63">
        <f t="shared" si="8"/>
        <v>0.70566576200832754</v>
      </c>
      <c r="AD63">
        <f t="shared" si="9"/>
        <v>0.20566576200832754</v>
      </c>
      <c r="AE63">
        <f>J63</f>
        <v>2</v>
      </c>
      <c r="AF63">
        <f t="shared" si="21"/>
        <v>6.2004760335403528</v>
      </c>
      <c r="AG63">
        <f t="shared" si="22"/>
        <v>5.0240664149465548</v>
      </c>
    </row>
    <row r="64" spans="1:33">
      <c r="A64" s="7">
        <v>59</v>
      </c>
      <c r="B64" s="7">
        <v>4</v>
      </c>
      <c r="C64" s="8">
        <v>43009</v>
      </c>
      <c r="D64" s="8" t="s">
        <v>9</v>
      </c>
      <c r="E64" s="7">
        <v>1</v>
      </c>
      <c r="F64" s="7">
        <v>18</v>
      </c>
      <c r="G64" s="7" t="s">
        <v>25</v>
      </c>
      <c r="H64" s="7">
        <v>28</v>
      </c>
      <c r="I64" s="7">
        <v>15</v>
      </c>
      <c r="J64" s="7">
        <v>3</v>
      </c>
      <c r="K64" s="7">
        <v>33</v>
      </c>
      <c r="N64" t="str">
        <f>IF(J64&gt;0,D64,G64)</f>
        <v>Arizona Cardinals</v>
      </c>
      <c r="O64" t="str">
        <f>IF(J64&gt;0,G64,D64)</f>
        <v>San Francisco 49ers</v>
      </c>
      <c r="P64">
        <f>IF(J64&gt;0,E64,H64)</f>
        <v>1</v>
      </c>
      <c r="Q64">
        <f>IF(J64&gt;0,H64,E64)</f>
        <v>28</v>
      </c>
      <c r="R64">
        <f>VLOOKUP(E64,$AN$6:$AP$37,3,FALSE)</f>
        <v>2.2935168424194949</v>
      </c>
      <c r="S64">
        <f>VLOOKUP(H64,$AN$6:$AP$37,3,FALSE)</f>
        <v>1.0000000000065512E-4</v>
      </c>
      <c r="T64">
        <f t="shared" si="3"/>
        <v>0.16168730843375992</v>
      </c>
      <c r="U64">
        <f t="shared" si="4"/>
        <v>0.92093390717013102</v>
      </c>
      <c r="V64">
        <f t="shared" si="5"/>
        <v>7.9066092829868984E-2</v>
      </c>
      <c r="W64" s="32">
        <f>B64</f>
        <v>4</v>
      </c>
      <c r="X64">
        <f>IF(E64=P64,U64,V64)</f>
        <v>0.92093390717013102</v>
      </c>
      <c r="Y64" s="35">
        <v>1</v>
      </c>
      <c r="Z64">
        <f t="shared" si="6"/>
        <v>-8.2367007332107375E-2</v>
      </c>
      <c r="AA64">
        <f t="shared" si="7"/>
        <v>-8.2367007332107375E-2</v>
      </c>
      <c r="AC64">
        <f t="shared" si="8"/>
        <v>0.92093390717013102</v>
      </c>
      <c r="AD64">
        <f t="shared" si="9"/>
        <v>0.42093390717013102</v>
      </c>
      <c r="AE64">
        <f>J64</f>
        <v>3</v>
      </c>
      <c r="AF64">
        <f t="shared" si="21"/>
        <v>11.459112414016092</v>
      </c>
      <c r="AG64">
        <f t="shared" si="22"/>
        <v>10.282702795422294</v>
      </c>
    </row>
    <row r="65" spans="1:33">
      <c r="A65" s="7">
        <v>60</v>
      </c>
      <c r="B65" s="7">
        <v>4</v>
      </c>
      <c r="C65" s="8">
        <v>43009</v>
      </c>
      <c r="D65" s="8" t="s">
        <v>31</v>
      </c>
      <c r="E65" s="7">
        <v>17</v>
      </c>
      <c r="F65" s="7">
        <v>24</v>
      </c>
      <c r="G65" s="7" t="s">
        <v>4</v>
      </c>
      <c r="H65" s="7">
        <v>26</v>
      </c>
      <c r="I65" s="7">
        <v>26</v>
      </c>
      <c r="J65" s="7">
        <v>-2</v>
      </c>
      <c r="K65" s="7">
        <v>50</v>
      </c>
      <c r="N65" t="str">
        <f>IF(J65&gt;0,D65,G65)</f>
        <v>Philadelphia Eagles</v>
      </c>
      <c r="O65" t="str">
        <f>IF(J65&gt;0,G65,D65)</f>
        <v>Los Angeles Chargers</v>
      </c>
      <c r="P65">
        <f>IF(J65&gt;0,E65,H65)</f>
        <v>26</v>
      </c>
      <c r="Q65">
        <f>IF(J65&gt;0,H65,E65)</f>
        <v>17</v>
      </c>
      <c r="R65">
        <f>VLOOKUP(E65,$AN$6:$AP$37,3,FALSE)</f>
        <v>2.6608212836550527</v>
      </c>
      <c r="S65">
        <f>VLOOKUP(H65,$AN$6:$AP$37,3,FALSE)</f>
        <v>5.5602293664847959</v>
      </c>
      <c r="T65">
        <f t="shared" si="3"/>
        <v>0.16168730843375992</v>
      </c>
      <c r="U65">
        <f t="shared" si="4"/>
        <v>6.0783892321815233E-2</v>
      </c>
      <c r="V65">
        <f t="shared" si="5"/>
        <v>0.93921610767818475</v>
      </c>
      <c r="W65" s="32">
        <f>B65</f>
        <v>4</v>
      </c>
      <c r="X65">
        <f>IF(E65=P65,U65,V65)</f>
        <v>0.93921610767818475</v>
      </c>
      <c r="Y65" s="35">
        <v>1</v>
      </c>
      <c r="Z65">
        <f t="shared" si="6"/>
        <v>-6.2709679631410276E-2</v>
      </c>
      <c r="AA65">
        <f t="shared" si="7"/>
        <v>-6.2709679631410276E-2</v>
      </c>
      <c r="AC65">
        <f t="shared" si="8"/>
        <v>6.0783892321815233E-2</v>
      </c>
      <c r="AD65">
        <f t="shared" si="9"/>
        <v>-0.43921610767818475</v>
      </c>
      <c r="AE65">
        <f>J65</f>
        <v>-2</v>
      </c>
      <c r="AF65">
        <f t="shared" si="21"/>
        <v>-9.5528963871387891</v>
      </c>
      <c r="AG65">
        <f t="shared" si="22"/>
        <v>-10.729306005732587</v>
      </c>
    </row>
    <row r="66" spans="1:33">
      <c r="A66" s="7">
        <v>61</v>
      </c>
      <c r="B66" s="7">
        <v>4</v>
      </c>
      <c r="C66" s="8">
        <v>43009</v>
      </c>
      <c r="D66" s="8" t="s">
        <v>30</v>
      </c>
      <c r="E66" s="7">
        <v>10</v>
      </c>
      <c r="F66" s="7">
        <v>16</v>
      </c>
      <c r="G66" s="7" t="s">
        <v>6</v>
      </c>
      <c r="H66" s="7">
        <v>25</v>
      </c>
      <c r="I66" s="7">
        <v>10</v>
      </c>
      <c r="J66" s="7">
        <v>6</v>
      </c>
      <c r="K66" s="7">
        <v>26</v>
      </c>
      <c r="N66" t="str">
        <f>IF(J66&gt;0,D66,G66)</f>
        <v>Denver Broncos</v>
      </c>
      <c r="O66" t="str">
        <f>IF(J66&gt;0,G66,D66)</f>
        <v>Oakland Raiders</v>
      </c>
      <c r="P66">
        <f>IF(J66&gt;0,E66,H66)</f>
        <v>10</v>
      </c>
      <c r="Q66">
        <f>IF(J66&gt;0,H66,E66)</f>
        <v>25</v>
      </c>
      <c r="R66">
        <f>VLOOKUP(E66,$AN$6:$AP$37,3,FALSE)</f>
        <v>2.702859500079458</v>
      </c>
      <c r="S66">
        <f>VLOOKUP(H66,$AN$6:$AP$37,3,FALSE)</f>
        <v>3.0121038087706089</v>
      </c>
      <c r="T66">
        <f t="shared" si="3"/>
        <v>0.16168730843375992</v>
      </c>
      <c r="U66">
        <f t="shared" si="4"/>
        <v>0.46317753720322224</v>
      </c>
      <c r="V66">
        <f t="shared" si="5"/>
        <v>0.5368224627967777</v>
      </c>
      <c r="W66" s="32">
        <f>B66</f>
        <v>4</v>
      </c>
      <c r="X66">
        <f>IF(E66=P66,U66,V66)</f>
        <v>0.46317753720322224</v>
      </c>
      <c r="Y66" s="35">
        <v>1</v>
      </c>
      <c r="Z66">
        <f t="shared" si="6"/>
        <v>-0.76964484871095928</v>
      </c>
      <c r="AA66">
        <f t="shared" si="7"/>
        <v>-0.76964484871095928</v>
      </c>
      <c r="AC66">
        <f t="shared" si="8"/>
        <v>0.46317753720322224</v>
      </c>
      <c r="AD66">
        <f t="shared" si="9"/>
        <v>-3.6822462796777755E-2</v>
      </c>
      <c r="AE66">
        <f>J66</f>
        <v>6</v>
      </c>
      <c r="AF66">
        <f t="shared" si="21"/>
        <v>0.27689918551831383</v>
      </c>
      <c r="AG66">
        <f t="shared" si="22"/>
        <v>-0.89951043307548384</v>
      </c>
    </row>
    <row r="67" spans="1:33">
      <c r="A67" s="7">
        <v>62</v>
      </c>
      <c r="B67" s="7">
        <v>4</v>
      </c>
      <c r="C67" s="8">
        <v>43009</v>
      </c>
      <c r="D67" s="8" t="s">
        <v>23</v>
      </c>
      <c r="E67" s="7">
        <v>29</v>
      </c>
      <c r="F67" s="7">
        <v>46</v>
      </c>
      <c r="G67" s="7" t="s">
        <v>21</v>
      </c>
      <c r="H67" s="7">
        <v>14</v>
      </c>
      <c r="I67" s="7">
        <v>18</v>
      </c>
      <c r="J67" s="7">
        <v>28</v>
      </c>
      <c r="K67" s="7">
        <v>64</v>
      </c>
      <c r="N67" t="str">
        <f>IF(J67&gt;0,D67,G67)</f>
        <v>Seattle Seahawks</v>
      </c>
      <c r="O67" t="str">
        <f>IF(J67&gt;0,G67,D67)</f>
        <v>Indianapolis Colts</v>
      </c>
      <c r="P67">
        <f>IF(J67&gt;0,E67,H67)</f>
        <v>29</v>
      </c>
      <c r="Q67">
        <f>IF(J67&gt;0,H67,E67)</f>
        <v>14</v>
      </c>
      <c r="R67">
        <f>VLOOKUP(E67,$AN$6:$AP$37,3,FALSE)</f>
        <v>3.0393158962621971</v>
      </c>
      <c r="S67">
        <f>VLOOKUP(H67,$AN$6:$AP$37,3,FALSE)</f>
        <v>1.3198088776077797</v>
      </c>
      <c r="T67">
        <f t="shared" si="3"/>
        <v>0.16168730843375992</v>
      </c>
      <c r="U67">
        <f t="shared" si="4"/>
        <v>0.86774824910752901</v>
      </c>
      <c r="V67">
        <f t="shared" si="5"/>
        <v>0.13225175089247099</v>
      </c>
      <c r="W67" s="32">
        <f>B67</f>
        <v>4</v>
      </c>
      <c r="X67">
        <f>IF(E67=P67,U67,V67)</f>
        <v>0.86774824910752901</v>
      </c>
      <c r="Y67" s="35">
        <v>1</v>
      </c>
      <c r="Z67">
        <f t="shared" si="6"/>
        <v>-0.14185364198064754</v>
      </c>
      <c r="AA67">
        <f t="shared" si="7"/>
        <v>-0.14185364198064754</v>
      </c>
      <c r="AC67">
        <f t="shared" si="8"/>
        <v>0.86774824910752901</v>
      </c>
      <c r="AD67">
        <f t="shared" si="9"/>
        <v>0.36774824910752901</v>
      </c>
      <c r="AE67">
        <f>J67</f>
        <v>28</v>
      </c>
      <c r="AF67">
        <f t="shared" si="21"/>
        <v>10.159876820206703</v>
      </c>
      <c r="AG67">
        <f t="shared" si="22"/>
        <v>8.9834672016129051</v>
      </c>
    </row>
    <row r="68" spans="1:33">
      <c r="A68" s="7">
        <v>63</v>
      </c>
      <c r="B68" s="7">
        <v>4</v>
      </c>
      <c r="C68" s="8">
        <v>43010</v>
      </c>
      <c r="D68" s="8" t="s">
        <v>2</v>
      </c>
      <c r="E68" s="7">
        <v>16</v>
      </c>
      <c r="F68" s="7">
        <v>29</v>
      </c>
      <c r="G68" s="7" t="s">
        <v>5</v>
      </c>
      <c r="H68" s="7">
        <v>32</v>
      </c>
      <c r="I68" s="7">
        <v>20</v>
      </c>
      <c r="J68" s="7">
        <v>9</v>
      </c>
      <c r="K68" s="7">
        <v>49</v>
      </c>
      <c r="N68" t="str">
        <f>IF(J68&gt;0,D68,G68)</f>
        <v>Kansas City Chiefs</v>
      </c>
      <c r="O68" t="str">
        <f>IF(J68&gt;0,G68,D68)</f>
        <v>Washington Redskins</v>
      </c>
      <c r="P68">
        <f>IF(J68&gt;0,E68,H68)</f>
        <v>16</v>
      </c>
      <c r="Q68">
        <f>IF(J68&gt;0,H68,E68)</f>
        <v>32</v>
      </c>
      <c r="R68">
        <f>VLOOKUP(E68,$AN$6:$AP$37,3,FALSE)</f>
        <v>4.4577912925228684</v>
      </c>
      <c r="S68">
        <f>VLOOKUP(H68,$AN$6:$AP$37,3,FALSE)</f>
        <v>3.7629371404071157</v>
      </c>
      <c r="T68">
        <f t="shared" si="3"/>
        <v>0.16168730843375992</v>
      </c>
      <c r="U68">
        <f t="shared" si="4"/>
        <v>0.70193756023159237</v>
      </c>
      <c r="V68">
        <f t="shared" si="5"/>
        <v>0.29806243976840763</v>
      </c>
      <c r="W68" s="32">
        <f>B68</f>
        <v>4</v>
      </c>
      <c r="X68">
        <f>IF(E68=P68,U68,V68)</f>
        <v>0.70193756023159237</v>
      </c>
      <c r="Y68" s="35">
        <v>1</v>
      </c>
      <c r="Z68">
        <f t="shared" si="6"/>
        <v>-0.35391082445125716</v>
      </c>
      <c r="AA68">
        <f t="shared" si="7"/>
        <v>-0.35391082445125716</v>
      </c>
      <c r="AC68">
        <f t="shared" si="8"/>
        <v>0.70193756023159237</v>
      </c>
      <c r="AD68">
        <f t="shared" si="9"/>
        <v>0.20193756023159237</v>
      </c>
      <c r="AE68">
        <f>J68</f>
        <v>9</v>
      </c>
      <c r="AF68">
        <f t="shared" si="21"/>
        <v>6.1094023752331399</v>
      </c>
      <c r="AG68">
        <f t="shared" si="22"/>
        <v>4.9329927566393401</v>
      </c>
    </row>
    <row r="69" spans="1:33">
      <c r="A69" s="7">
        <v>64</v>
      </c>
      <c r="B69" s="7">
        <v>5</v>
      </c>
      <c r="C69" s="8">
        <v>43013</v>
      </c>
      <c r="D69" s="8" t="s">
        <v>32</v>
      </c>
      <c r="E69" s="7">
        <v>30</v>
      </c>
      <c r="F69" s="7">
        <v>14</v>
      </c>
      <c r="G69" s="7" t="s">
        <v>3</v>
      </c>
      <c r="H69" s="7">
        <v>21</v>
      </c>
      <c r="I69" s="7">
        <v>19</v>
      </c>
      <c r="J69" s="7">
        <v>-5</v>
      </c>
      <c r="K69" s="7">
        <v>33</v>
      </c>
      <c r="N69" t="str">
        <f>IF(J69&gt;0,D69,G69)</f>
        <v>New England Patriots</v>
      </c>
      <c r="O69" t="str">
        <f>IF(J69&gt;0,G69,D69)</f>
        <v>Tampa Bay Buccaneers</v>
      </c>
      <c r="P69">
        <f>IF(J69&gt;0,E69,H69)</f>
        <v>21</v>
      </c>
      <c r="Q69">
        <f>IF(J69&gt;0,H69,E69)</f>
        <v>30</v>
      </c>
      <c r="R69">
        <f>VLOOKUP(E69,$AN$6:$AP$37,3,FALSE)</f>
        <v>0.71283840742543736</v>
      </c>
      <c r="S69">
        <f>VLOOKUP(H69,$AN$6:$AP$37,3,FALSE)</f>
        <v>4.6923284673375418</v>
      </c>
      <c r="T69">
        <f t="shared" si="3"/>
        <v>0.16168730843375992</v>
      </c>
      <c r="U69">
        <f t="shared" si="4"/>
        <v>2.1503473611650028E-2</v>
      </c>
      <c r="V69">
        <f t="shared" si="5"/>
        <v>0.97849652638834994</v>
      </c>
      <c r="W69" s="32">
        <f>B69</f>
        <v>5</v>
      </c>
      <c r="X69">
        <f>IF(E69=P69,U69,V69)</f>
        <v>0.97849652638834994</v>
      </c>
      <c r="Y69" s="35">
        <v>1</v>
      </c>
      <c r="Z69">
        <f t="shared" si="6"/>
        <v>-2.1738042087565274E-2</v>
      </c>
      <c r="AA69">
        <f t="shared" si="7"/>
        <v>-2.1738042087565274E-2</v>
      </c>
      <c r="AC69">
        <f t="shared" si="8"/>
        <v>2.1503473611650028E-2</v>
      </c>
      <c r="AD69">
        <f t="shared" si="9"/>
        <v>-0.47849652638835</v>
      </c>
      <c r="AE69">
        <f>J69</f>
        <v>-5</v>
      </c>
      <c r="AF69">
        <f t="shared" si="21"/>
        <v>-10.512450522351575</v>
      </c>
      <c r="AG69">
        <f t="shared" si="22"/>
        <v>-11.688860140945373</v>
      </c>
    </row>
    <row r="70" spans="1:33">
      <c r="A70" s="7">
        <v>65</v>
      </c>
      <c r="B70" s="7">
        <v>5</v>
      </c>
      <c r="C70" s="8">
        <v>43016</v>
      </c>
      <c r="D70" s="8" t="s">
        <v>33</v>
      </c>
      <c r="E70" s="7">
        <v>19</v>
      </c>
      <c r="F70" s="7">
        <v>16</v>
      </c>
      <c r="G70" s="7" t="s">
        <v>7</v>
      </c>
      <c r="H70" s="7">
        <v>31</v>
      </c>
      <c r="I70" s="7">
        <v>10</v>
      </c>
      <c r="J70" s="7">
        <v>6</v>
      </c>
      <c r="K70" s="7">
        <v>26</v>
      </c>
      <c r="N70" t="str">
        <f>IF(J70&gt;0,D70,G70)</f>
        <v>Miami Dolphins</v>
      </c>
      <c r="O70" t="str">
        <f>IF(J70&gt;0,G70,D70)</f>
        <v>Tennessee Titans</v>
      </c>
      <c r="P70">
        <f>IF(J70&gt;0,E70,H70)</f>
        <v>19</v>
      </c>
      <c r="Q70">
        <f>IF(J70&gt;0,H70,E70)</f>
        <v>31</v>
      </c>
      <c r="R70">
        <f>VLOOKUP(E70,$AN$6:$AP$37,3,FALSE)</f>
        <v>3.2360946664102817</v>
      </c>
      <c r="S70">
        <f>VLOOKUP(H70,$AN$6:$AP$37,3,FALSE)</f>
        <v>3.0555334658881952</v>
      </c>
      <c r="T70">
        <f t="shared" si="3"/>
        <v>0.16168730843375992</v>
      </c>
      <c r="U70">
        <f t="shared" si="4"/>
        <v>0.58473660903772207</v>
      </c>
      <c r="V70">
        <f t="shared" si="5"/>
        <v>0.41526339096227793</v>
      </c>
      <c r="W70" s="32">
        <f>B70</f>
        <v>5</v>
      </c>
      <c r="X70">
        <f>IF(E70=P70,U70,V70)</f>
        <v>0.58473660903772207</v>
      </c>
      <c r="Y70" s="35">
        <v>1</v>
      </c>
      <c r="Z70">
        <f t="shared" si="6"/>
        <v>-0.53659377410033504</v>
      </c>
      <c r="AA70">
        <f t="shared" si="7"/>
        <v>-0.53659377410033504</v>
      </c>
      <c r="AC70">
        <f t="shared" si="8"/>
        <v>0.58473660903772207</v>
      </c>
      <c r="AD70">
        <f t="shared" si="9"/>
        <v>8.4736609037722066E-2</v>
      </c>
      <c r="AE70">
        <f>J70</f>
        <v>6</v>
      </c>
      <c r="AF70">
        <f t="shared" ref="AF70:AF101" si="23">$AK$9+$AJ$9*AC70</f>
        <v>3.2463815352886058</v>
      </c>
      <c r="AG70">
        <f t="shared" ref="AG70:AG101" si="24">$AJ$18*AD70</f>
        <v>2.0699719166948087</v>
      </c>
    </row>
    <row r="71" spans="1:33">
      <c r="A71" s="7">
        <v>66</v>
      </c>
      <c r="B71" s="7">
        <v>5</v>
      </c>
      <c r="C71" s="8">
        <v>43016</v>
      </c>
      <c r="D71" s="8" t="s">
        <v>11</v>
      </c>
      <c r="E71" s="7">
        <v>8</v>
      </c>
      <c r="F71" s="7">
        <v>14</v>
      </c>
      <c r="G71" s="7" t="s">
        <v>19</v>
      </c>
      <c r="H71" s="7">
        <v>24</v>
      </c>
      <c r="I71" s="7">
        <v>17</v>
      </c>
      <c r="J71" s="7">
        <v>-3</v>
      </c>
      <c r="K71" s="7">
        <v>31</v>
      </c>
      <c r="N71" t="str">
        <f>IF(J71&gt;0,D71,G71)</f>
        <v>New York Jets</v>
      </c>
      <c r="O71" t="str">
        <f>IF(J71&gt;0,G71,D71)</f>
        <v>Cleveland Browns</v>
      </c>
      <c r="P71">
        <f>IF(J71&gt;0,E71,H71)</f>
        <v>24</v>
      </c>
      <c r="Q71">
        <f>IF(J71&gt;0,H71,E71)</f>
        <v>8</v>
      </c>
      <c r="R71">
        <f>VLOOKUP(E71,$AN$6:$AP$37,3,FALSE)</f>
        <v>1E-4</v>
      </c>
      <c r="S71">
        <f>VLOOKUP(H71,$AN$6:$AP$37,3,FALSE)</f>
        <v>2.9747784400912431</v>
      </c>
      <c r="T71">
        <f t="shared" ref="T71:T102" si="25">$AP$38</f>
        <v>0.16168730843375992</v>
      </c>
      <c r="U71">
        <f t="shared" ref="U71:U134" si="26">1/(1+EXP(-(T71+R71-S71)))</f>
        <v>5.6626183508627338E-2</v>
      </c>
      <c r="V71">
        <f t="shared" ref="V71:V134" si="27">1-U71</f>
        <v>0.94337381649137264</v>
      </c>
      <c r="W71" s="32">
        <f>B71</f>
        <v>5</v>
      </c>
      <c r="X71">
        <f>IF(E71=P71,U71,V71)</f>
        <v>0.94337381649137264</v>
      </c>
      <c r="Y71" s="35">
        <v>1</v>
      </c>
      <c r="Z71">
        <f t="shared" ref="Z71:Z134" si="28">LN(X71)</f>
        <v>-5.8292662925263833E-2</v>
      </c>
      <c r="AA71">
        <f t="shared" ref="AA71:AA134" si="29">Y71*Z71</f>
        <v>-5.8292662925263833E-2</v>
      </c>
      <c r="AC71">
        <f t="shared" ref="AC71:AC134" si="30">U71</f>
        <v>5.6626183508627338E-2</v>
      </c>
      <c r="AD71">
        <f t="shared" ref="AD71:AD134" si="31">AC71-0.5</f>
        <v>-0.44337381649137264</v>
      </c>
      <c r="AE71">
        <f>J71</f>
        <v>-3</v>
      </c>
      <c r="AF71">
        <f t="shared" si="23"/>
        <v>-9.6544621752772102</v>
      </c>
      <c r="AG71">
        <f t="shared" si="24"/>
        <v>-10.830871793871006</v>
      </c>
    </row>
    <row r="72" spans="1:33">
      <c r="A72" s="7">
        <v>67</v>
      </c>
      <c r="B72" s="7">
        <v>5</v>
      </c>
      <c r="C72" s="8">
        <v>43016</v>
      </c>
      <c r="D72" s="8" t="s">
        <v>21</v>
      </c>
      <c r="E72" s="7">
        <v>14</v>
      </c>
      <c r="F72" s="7">
        <v>26</v>
      </c>
      <c r="G72" s="7" t="s">
        <v>25</v>
      </c>
      <c r="H72" s="7">
        <v>28</v>
      </c>
      <c r="I72" s="7">
        <v>23</v>
      </c>
      <c r="J72" s="7">
        <v>3</v>
      </c>
      <c r="K72" s="7">
        <v>49</v>
      </c>
      <c r="N72" t="str">
        <f>IF(J72&gt;0,D72,G72)</f>
        <v>Indianapolis Colts</v>
      </c>
      <c r="O72" t="str">
        <f>IF(J72&gt;0,G72,D72)</f>
        <v>San Francisco 49ers</v>
      </c>
      <c r="P72">
        <f>IF(J72&gt;0,E72,H72)</f>
        <v>14</v>
      </c>
      <c r="Q72">
        <f>IF(J72&gt;0,H72,E72)</f>
        <v>28</v>
      </c>
      <c r="R72">
        <f>VLOOKUP(E72,$AN$6:$AP$37,3,FALSE)</f>
        <v>1.3198088776077797</v>
      </c>
      <c r="S72">
        <f>VLOOKUP(H72,$AN$6:$AP$37,3,FALSE)</f>
        <v>1.0000000000065512E-4</v>
      </c>
      <c r="T72">
        <f t="shared" si="25"/>
        <v>0.16168730843375992</v>
      </c>
      <c r="U72">
        <f t="shared" si="26"/>
        <v>0.81478337374424803</v>
      </c>
      <c r="V72">
        <f t="shared" si="27"/>
        <v>0.18521662625575197</v>
      </c>
      <c r="W72" s="32">
        <f>B72</f>
        <v>5</v>
      </c>
      <c r="X72">
        <f>IF(E72=P72,U72,V72)</f>
        <v>0.81478337374424803</v>
      </c>
      <c r="Y72" s="35">
        <v>1</v>
      </c>
      <c r="Z72">
        <f t="shared" si="28"/>
        <v>-0.20483300015892458</v>
      </c>
      <c r="AA72">
        <f t="shared" si="29"/>
        <v>-0.20483300015892458</v>
      </c>
      <c r="AC72">
        <f t="shared" si="30"/>
        <v>0.81478337374424803</v>
      </c>
      <c r="AD72">
        <f t="shared" si="31"/>
        <v>0.31478337374424803</v>
      </c>
      <c r="AE72">
        <f>J72</f>
        <v>3</v>
      </c>
      <c r="AF72">
        <f t="shared" si="23"/>
        <v>8.8660345740008619</v>
      </c>
      <c r="AG72">
        <f t="shared" si="24"/>
        <v>7.6896249554070648</v>
      </c>
    </row>
    <row r="73" spans="1:33">
      <c r="A73" s="7">
        <v>68</v>
      </c>
      <c r="B73" s="7">
        <v>5</v>
      </c>
      <c r="C73" s="8">
        <v>43016</v>
      </c>
      <c r="D73" s="8" t="s">
        <v>13</v>
      </c>
      <c r="E73" s="7">
        <v>7</v>
      </c>
      <c r="F73" s="7">
        <v>20</v>
      </c>
      <c r="G73" s="7" t="s">
        <v>18</v>
      </c>
      <c r="H73" s="7">
        <v>4</v>
      </c>
      <c r="I73" s="7">
        <v>16</v>
      </c>
      <c r="J73" s="7">
        <v>4</v>
      </c>
      <c r="K73" s="7">
        <v>36</v>
      </c>
      <c r="N73" t="str">
        <f>IF(J73&gt;0,D73,G73)</f>
        <v>Cincinnati Bengals</v>
      </c>
      <c r="O73" t="str">
        <f>IF(J73&gt;0,G73,D73)</f>
        <v>Buffalo Bills</v>
      </c>
      <c r="P73">
        <f>IF(J73&gt;0,E73,H73)</f>
        <v>7</v>
      </c>
      <c r="Q73">
        <f>IF(J73&gt;0,H73,E73)</f>
        <v>4</v>
      </c>
      <c r="R73">
        <f>VLOOKUP(E73,$AN$6:$AP$37,3,FALSE)</f>
        <v>1.9737811830214589</v>
      </c>
      <c r="S73">
        <f>VLOOKUP(H73,$AN$6:$AP$37,3,FALSE)</f>
        <v>3.4746701140930418</v>
      </c>
      <c r="T73">
        <f t="shared" si="25"/>
        <v>0.16168730843375992</v>
      </c>
      <c r="U73">
        <f t="shared" si="26"/>
        <v>0.20764138208410982</v>
      </c>
      <c r="V73">
        <f t="shared" si="27"/>
        <v>0.79235861791589013</v>
      </c>
      <c r="W73" s="32">
        <f>B73</f>
        <v>5</v>
      </c>
      <c r="X73">
        <f>IF(E73=P73,U73,V73)</f>
        <v>0.20764138208410982</v>
      </c>
      <c r="Y73" s="35">
        <v>1</v>
      </c>
      <c r="Z73">
        <f t="shared" si="28"/>
        <v>-1.5719428118898486</v>
      </c>
      <c r="AA73">
        <f t="shared" si="29"/>
        <v>-1.5719428118898486</v>
      </c>
      <c r="AC73">
        <f t="shared" si="30"/>
        <v>0.20764138208410982</v>
      </c>
      <c r="AD73">
        <f t="shared" si="31"/>
        <v>-0.29235861791589018</v>
      </c>
      <c r="AE73">
        <f>J73</f>
        <v>4</v>
      </c>
      <c r="AF73">
        <f t="shared" si="23"/>
        <v>-5.9654165125438778</v>
      </c>
      <c r="AG73">
        <f t="shared" si="24"/>
        <v>-7.1418261311376758</v>
      </c>
    </row>
    <row r="74" spans="1:33">
      <c r="A74" s="7">
        <v>69</v>
      </c>
      <c r="B74" s="7">
        <v>5</v>
      </c>
      <c r="C74" s="8">
        <v>43016</v>
      </c>
      <c r="D74" s="8" t="s">
        <v>27</v>
      </c>
      <c r="E74" s="7">
        <v>23</v>
      </c>
      <c r="F74" s="7">
        <v>22</v>
      </c>
      <c r="G74" s="7" t="s">
        <v>31</v>
      </c>
      <c r="H74" s="7">
        <v>17</v>
      </c>
      <c r="I74" s="7">
        <v>27</v>
      </c>
      <c r="J74" s="7">
        <v>-5</v>
      </c>
      <c r="K74" s="7">
        <v>49</v>
      </c>
      <c r="N74" t="str">
        <f>IF(J74&gt;0,D74,G74)</f>
        <v>Los Angeles Chargers</v>
      </c>
      <c r="O74" t="str">
        <f>IF(J74&gt;0,G74,D74)</f>
        <v>New York Giants</v>
      </c>
      <c r="P74">
        <f>IF(J74&gt;0,E74,H74)</f>
        <v>17</v>
      </c>
      <c r="Q74">
        <f>IF(J74&gt;0,H74,E74)</f>
        <v>23</v>
      </c>
      <c r="R74">
        <f>VLOOKUP(E74,$AN$6:$AP$37,3,FALSE)</f>
        <v>1.0000089981471931E-4</v>
      </c>
      <c r="S74">
        <f>VLOOKUP(H74,$AN$6:$AP$37,3,FALSE)</f>
        <v>2.6608212836550527</v>
      </c>
      <c r="T74">
        <f t="shared" si="25"/>
        <v>0.16168730843375992</v>
      </c>
      <c r="U74">
        <f t="shared" si="26"/>
        <v>7.5925929765547989E-2</v>
      </c>
      <c r="V74">
        <f t="shared" si="27"/>
        <v>0.92407407023445198</v>
      </c>
      <c r="W74" s="32">
        <f>B74</f>
        <v>5</v>
      </c>
      <c r="X74">
        <f>IF(E74=P74,U74,V74)</f>
        <v>0.92407407023445198</v>
      </c>
      <c r="Y74" s="35">
        <v>1</v>
      </c>
      <c r="Z74">
        <f t="shared" si="28"/>
        <v>-7.8963047961903468E-2</v>
      </c>
      <c r="AA74">
        <f t="shared" si="29"/>
        <v>-7.8963047961903468E-2</v>
      </c>
      <c r="AC74">
        <f t="shared" si="30"/>
        <v>7.5925929765547989E-2</v>
      </c>
      <c r="AD74">
        <f t="shared" si="31"/>
        <v>-0.42407407023445198</v>
      </c>
      <c r="AE74">
        <f>J74</f>
        <v>-5</v>
      </c>
      <c r="AF74">
        <f t="shared" si="23"/>
        <v>-9.1830020448231213</v>
      </c>
      <c r="AG74">
        <f t="shared" si="24"/>
        <v>-10.359411663416919</v>
      </c>
    </row>
    <row r="75" spans="1:33">
      <c r="A75" s="7">
        <v>70</v>
      </c>
      <c r="B75" s="7">
        <v>5</v>
      </c>
      <c r="C75" s="8">
        <v>43016</v>
      </c>
      <c r="D75" s="8" t="s">
        <v>4</v>
      </c>
      <c r="E75" s="7">
        <v>26</v>
      </c>
      <c r="F75" s="7">
        <v>34</v>
      </c>
      <c r="G75" s="7" t="s">
        <v>9</v>
      </c>
      <c r="H75" s="7">
        <v>1</v>
      </c>
      <c r="I75" s="7">
        <v>7</v>
      </c>
      <c r="J75" s="7">
        <v>27</v>
      </c>
      <c r="K75" s="7">
        <v>41</v>
      </c>
      <c r="N75" t="str">
        <f>IF(J75&gt;0,D75,G75)</f>
        <v>Philadelphia Eagles</v>
      </c>
      <c r="O75" t="str">
        <f>IF(J75&gt;0,G75,D75)</f>
        <v>Arizona Cardinals</v>
      </c>
      <c r="P75">
        <f>IF(J75&gt;0,E75,H75)</f>
        <v>26</v>
      </c>
      <c r="Q75">
        <f>IF(J75&gt;0,H75,E75)</f>
        <v>1</v>
      </c>
      <c r="R75">
        <f>VLOOKUP(E75,$AN$6:$AP$37,3,FALSE)</f>
        <v>5.5602293664847959</v>
      </c>
      <c r="S75">
        <f>VLOOKUP(H75,$AN$6:$AP$37,3,FALSE)</f>
        <v>2.2935168424194949</v>
      </c>
      <c r="T75">
        <f t="shared" si="25"/>
        <v>0.16168730843375992</v>
      </c>
      <c r="U75">
        <f t="shared" si="26"/>
        <v>0.96858040730766182</v>
      </c>
      <c r="V75">
        <f t="shared" si="27"/>
        <v>3.1419592692338183E-2</v>
      </c>
      <c r="W75" s="32">
        <f>B75</f>
        <v>5</v>
      </c>
      <c r="X75">
        <f>IF(E75=P75,U75,V75)</f>
        <v>0.96858040730766182</v>
      </c>
      <c r="Y75" s="35">
        <v>1</v>
      </c>
      <c r="Z75">
        <f t="shared" si="28"/>
        <v>-3.19237770643193E-2</v>
      </c>
      <c r="AA75">
        <f t="shared" si="29"/>
        <v>-3.19237770643193E-2</v>
      </c>
      <c r="AC75">
        <f t="shared" si="30"/>
        <v>0.96858040730766182</v>
      </c>
      <c r="AD75">
        <f t="shared" si="31"/>
        <v>0.46858040730766182</v>
      </c>
      <c r="AE75">
        <f>J75</f>
        <v>27</v>
      </c>
      <c r="AF75">
        <f t="shared" si="23"/>
        <v>12.62303575640024</v>
      </c>
      <c r="AG75">
        <f t="shared" si="24"/>
        <v>11.44662613780644</v>
      </c>
    </row>
    <row r="76" spans="1:33">
      <c r="A76" s="7">
        <v>71</v>
      </c>
      <c r="B76" s="7">
        <v>5</v>
      </c>
      <c r="C76" s="8">
        <v>43016</v>
      </c>
      <c r="D76" s="8" t="s">
        <v>8</v>
      </c>
      <c r="E76" s="7">
        <v>11</v>
      </c>
      <c r="F76" s="7">
        <v>24</v>
      </c>
      <c r="G76" s="7" t="s">
        <v>24</v>
      </c>
      <c r="H76" s="7">
        <v>5</v>
      </c>
      <c r="I76" s="7">
        <v>27</v>
      </c>
      <c r="J76" s="7">
        <v>-3</v>
      </c>
      <c r="K76" s="7">
        <v>51</v>
      </c>
      <c r="N76" t="str">
        <f>IF(J76&gt;0,D76,G76)</f>
        <v>Carolina Panthers</v>
      </c>
      <c r="O76" t="str">
        <f>IF(J76&gt;0,G76,D76)</f>
        <v>Detroit Lions</v>
      </c>
      <c r="P76">
        <f>IF(J76&gt;0,E76,H76)</f>
        <v>5</v>
      </c>
      <c r="Q76">
        <f>IF(J76&gt;0,H76,E76)</f>
        <v>11</v>
      </c>
      <c r="R76">
        <f>VLOOKUP(E76,$AN$6:$AP$37,3,FALSE)</f>
        <v>3.6989756738343051</v>
      </c>
      <c r="S76">
        <f>VLOOKUP(H76,$AN$6:$AP$37,3,FALSE)</f>
        <v>4.4901412941974685</v>
      </c>
      <c r="T76">
        <f t="shared" si="25"/>
        <v>0.16168730843375992</v>
      </c>
      <c r="U76">
        <f t="shared" si="26"/>
        <v>0.34762883840173464</v>
      </c>
      <c r="V76">
        <f t="shared" si="27"/>
        <v>0.65237116159826536</v>
      </c>
      <c r="W76" s="32">
        <f>B76</f>
        <v>5</v>
      </c>
      <c r="X76">
        <f>IF(E76=P76,U76,V76)</f>
        <v>0.65237116159826536</v>
      </c>
      <c r="Y76" s="35">
        <v>1</v>
      </c>
      <c r="Z76">
        <f t="shared" si="28"/>
        <v>-0.42714161277104373</v>
      </c>
      <c r="AA76">
        <f t="shared" si="29"/>
        <v>-0.42714161277104373</v>
      </c>
      <c r="AC76">
        <f t="shared" si="30"/>
        <v>0.34762883840173464</v>
      </c>
      <c r="AD76">
        <f t="shared" si="31"/>
        <v>-0.15237116159826536</v>
      </c>
      <c r="AE76">
        <f>J76</f>
        <v>-3</v>
      </c>
      <c r="AF76">
        <f t="shared" si="23"/>
        <v>-2.5457599254124741</v>
      </c>
      <c r="AG76">
        <f t="shared" si="24"/>
        <v>-3.722169544006273</v>
      </c>
    </row>
    <row r="77" spans="1:33">
      <c r="A77" s="7">
        <v>72</v>
      </c>
      <c r="B77" s="7">
        <v>5</v>
      </c>
      <c r="C77" s="8">
        <v>43016</v>
      </c>
      <c r="D77" s="8" t="s">
        <v>10</v>
      </c>
      <c r="E77" s="7">
        <v>27</v>
      </c>
      <c r="F77" s="7">
        <v>9</v>
      </c>
      <c r="G77" s="7" t="s">
        <v>14</v>
      </c>
      <c r="H77" s="7">
        <v>15</v>
      </c>
      <c r="I77" s="7">
        <v>30</v>
      </c>
      <c r="J77" s="7">
        <v>-21</v>
      </c>
      <c r="K77" s="7">
        <v>39</v>
      </c>
      <c r="N77" t="str">
        <f>IF(J77&gt;0,D77,G77)</f>
        <v>Jacksonville Jaguars</v>
      </c>
      <c r="O77" t="str">
        <f>IF(J77&gt;0,G77,D77)</f>
        <v>Pittsburgh Steelers</v>
      </c>
      <c r="P77">
        <f>IF(J77&gt;0,E77,H77)</f>
        <v>15</v>
      </c>
      <c r="Q77">
        <f>IF(J77&gt;0,H77,E77)</f>
        <v>27</v>
      </c>
      <c r="R77">
        <f>VLOOKUP(E77,$AN$6:$AP$37,3,FALSE)</f>
        <v>4.539933814524959</v>
      </c>
      <c r="S77">
        <f>VLOOKUP(H77,$AN$6:$AP$37,3,FALSE)</f>
        <v>3.3954185134861681</v>
      </c>
      <c r="T77">
        <f t="shared" si="25"/>
        <v>0.16168730843375992</v>
      </c>
      <c r="U77">
        <f t="shared" si="26"/>
        <v>0.78687702126572334</v>
      </c>
      <c r="V77">
        <f t="shared" si="27"/>
        <v>0.21312297873427666</v>
      </c>
      <c r="W77" s="32">
        <f>B77</f>
        <v>5</v>
      </c>
      <c r="X77">
        <f>IF(E77=P77,U77,V77)</f>
        <v>0.21312297873427666</v>
      </c>
      <c r="Y77" s="35">
        <v>1</v>
      </c>
      <c r="Z77">
        <f t="shared" si="28"/>
        <v>-1.5458859149340716</v>
      </c>
      <c r="AA77">
        <f t="shared" si="29"/>
        <v>-1.5458859149340716</v>
      </c>
      <c r="AC77">
        <f t="shared" si="30"/>
        <v>0.78687702126572334</v>
      </c>
      <c r="AD77">
        <f t="shared" si="31"/>
        <v>0.28687702126572334</v>
      </c>
      <c r="AE77">
        <f>J77</f>
        <v>-21</v>
      </c>
      <c r="AF77">
        <f t="shared" si="23"/>
        <v>8.1843296228124398</v>
      </c>
      <c r="AG77">
        <f t="shared" si="24"/>
        <v>7.0079200042186427</v>
      </c>
    </row>
    <row r="78" spans="1:33">
      <c r="A78" s="7">
        <v>73</v>
      </c>
      <c r="B78" s="7">
        <v>5</v>
      </c>
      <c r="C78" s="8">
        <v>43016</v>
      </c>
      <c r="D78" s="8" t="s">
        <v>20</v>
      </c>
      <c r="E78" s="7">
        <v>18</v>
      </c>
      <c r="F78" s="7">
        <v>10</v>
      </c>
      <c r="G78" s="7" t="s">
        <v>23</v>
      </c>
      <c r="H78" s="7">
        <v>29</v>
      </c>
      <c r="I78" s="7">
        <v>16</v>
      </c>
      <c r="J78" s="7">
        <v>-6</v>
      </c>
      <c r="K78" s="7">
        <v>26</v>
      </c>
      <c r="N78" t="str">
        <f>IF(J78&gt;0,D78,G78)</f>
        <v>Seattle Seahawks</v>
      </c>
      <c r="O78" t="str">
        <f>IF(J78&gt;0,G78,D78)</f>
        <v>Los Angeles Rams</v>
      </c>
      <c r="P78">
        <f>IF(J78&gt;0,E78,H78)</f>
        <v>29</v>
      </c>
      <c r="Q78">
        <f>IF(J78&gt;0,H78,E78)</f>
        <v>18</v>
      </c>
      <c r="R78">
        <f>VLOOKUP(E78,$AN$6:$AP$37,3,FALSE)</f>
        <v>3.7220951740631776</v>
      </c>
      <c r="S78">
        <f>VLOOKUP(H78,$AN$6:$AP$37,3,FALSE)</f>
        <v>3.0393158962621971</v>
      </c>
      <c r="T78">
        <f t="shared" si="25"/>
        <v>0.16168730843375992</v>
      </c>
      <c r="U78">
        <f t="shared" si="26"/>
        <v>0.69940509595809686</v>
      </c>
      <c r="V78">
        <f t="shared" si="27"/>
        <v>0.30059490404190314</v>
      </c>
      <c r="W78" s="32">
        <f>B78</f>
        <v>5</v>
      </c>
      <c r="X78">
        <f>IF(E78=P78,U78,V78)</f>
        <v>0.30059490404190314</v>
      </c>
      <c r="Y78" s="35">
        <v>1</v>
      </c>
      <c r="Z78">
        <f t="shared" si="28"/>
        <v>-1.2019917544287062</v>
      </c>
      <c r="AA78">
        <f t="shared" si="29"/>
        <v>-1.2019917544287062</v>
      </c>
      <c r="AC78">
        <f t="shared" si="30"/>
        <v>0.69940509595809686</v>
      </c>
      <c r="AD78">
        <f t="shared" si="31"/>
        <v>0.19940509595809686</v>
      </c>
      <c r="AE78">
        <f>J78</f>
        <v>-6</v>
      </c>
      <c r="AF78">
        <f t="shared" si="23"/>
        <v>6.0475385599861173</v>
      </c>
      <c r="AG78">
        <f t="shared" si="24"/>
        <v>4.8711289413923202</v>
      </c>
    </row>
    <row r="79" spans="1:33">
      <c r="A79" s="7">
        <v>74</v>
      </c>
      <c r="B79" s="7">
        <v>5</v>
      </c>
      <c r="C79" s="8">
        <v>43016</v>
      </c>
      <c r="D79" s="8" t="s">
        <v>6</v>
      </c>
      <c r="E79" s="7">
        <v>25</v>
      </c>
      <c r="F79" s="7">
        <v>17</v>
      </c>
      <c r="G79" s="7" t="s">
        <v>12</v>
      </c>
      <c r="H79" s="7">
        <v>3</v>
      </c>
      <c r="I79" s="7">
        <v>30</v>
      </c>
      <c r="J79" s="7">
        <v>-13</v>
      </c>
      <c r="K79" s="7">
        <v>47</v>
      </c>
      <c r="N79" t="str">
        <f>IF(J79&gt;0,D79,G79)</f>
        <v>Baltimore Ravens</v>
      </c>
      <c r="O79" t="str">
        <f>IF(J79&gt;0,G79,D79)</f>
        <v>Oakland Raiders</v>
      </c>
      <c r="P79">
        <f>IF(J79&gt;0,E79,H79)</f>
        <v>3</v>
      </c>
      <c r="Q79">
        <f>IF(J79&gt;0,H79,E79)</f>
        <v>25</v>
      </c>
      <c r="R79">
        <f>VLOOKUP(E79,$AN$6:$AP$37,3,FALSE)</f>
        <v>3.0121038087706089</v>
      </c>
      <c r="S79">
        <f>VLOOKUP(H79,$AN$6:$AP$37,3,FALSE)</f>
        <v>2.8416119420804589</v>
      </c>
      <c r="T79">
        <f t="shared" si="25"/>
        <v>0.16168730843375992</v>
      </c>
      <c r="U79">
        <f t="shared" si="26"/>
        <v>0.58228950905576005</v>
      </c>
      <c r="V79">
        <f t="shared" si="27"/>
        <v>0.41771049094423995</v>
      </c>
      <c r="W79" s="32">
        <f>B79</f>
        <v>5</v>
      </c>
      <c r="X79">
        <f>IF(E79=P79,U79,V79)</f>
        <v>0.41771049094423995</v>
      </c>
      <c r="Y79" s="35">
        <v>1</v>
      </c>
      <c r="Z79">
        <f t="shared" si="28"/>
        <v>-0.87296669181585917</v>
      </c>
      <c r="AA79">
        <f t="shared" si="29"/>
        <v>-0.87296669181585917</v>
      </c>
      <c r="AC79">
        <f t="shared" si="30"/>
        <v>0.58228950905576005</v>
      </c>
      <c r="AD79">
        <f t="shared" si="31"/>
        <v>8.2289509055760046E-2</v>
      </c>
      <c r="AE79">
        <f>J79</f>
        <v>-13</v>
      </c>
      <c r="AF79">
        <f t="shared" si="23"/>
        <v>3.186603025179112</v>
      </c>
      <c r="AG79">
        <f t="shared" si="24"/>
        <v>2.010193406585314</v>
      </c>
    </row>
    <row r="80" spans="1:33">
      <c r="A80" s="7">
        <v>75</v>
      </c>
      <c r="B80" s="7">
        <v>5</v>
      </c>
      <c r="C80" s="8">
        <v>43016</v>
      </c>
      <c r="D80" s="8" t="s">
        <v>26</v>
      </c>
      <c r="E80" s="7">
        <v>9</v>
      </c>
      <c r="F80" s="7">
        <v>31</v>
      </c>
      <c r="G80" s="7" t="s">
        <v>22</v>
      </c>
      <c r="H80" s="7">
        <v>12</v>
      </c>
      <c r="I80" s="7">
        <v>35</v>
      </c>
      <c r="J80" s="7">
        <v>-4</v>
      </c>
      <c r="K80" s="7">
        <v>66</v>
      </c>
      <c r="N80" t="str">
        <f>IF(J80&gt;0,D80,G80)</f>
        <v>Green Bay Packers</v>
      </c>
      <c r="O80" t="str">
        <f>IF(J80&gt;0,G80,D80)</f>
        <v>Dallas Cowboys</v>
      </c>
      <c r="P80">
        <f>IF(J80&gt;0,E80,H80)</f>
        <v>12</v>
      </c>
      <c r="Q80">
        <f>IF(J80&gt;0,H80,E80)</f>
        <v>9</v>
      </c>
      <c r="R80">
        <f>VLOOKUP(E80,$AN$6:$AP$37,3,FALSE)</f>
        <v>3.4588283668035</v>
      </c>
      <c r="S80">
        <f>VLOOKUP(H80,$AN$6:$AP$37,3,FALSE)</f>
        <v>3.5272611729437062</v>
      </c>
      <c r="T80">
        <f t="shared" si="25"/>
        <v>0.16168730843375992</v>
      </c>
      <c r="U80">
        <f t="shared" si="26"/>
        <v>0.52329674486465638</v>
      </c>
      <c r="V80">
        <f t="shared" si="27"/>
        <v>0.47670325513534362</v>
      </c>
      <c r="W80" s="32">
        <f>B80</f>
        <v>5</v>
      </c>
      <c r="X80">
        <f>IF(E80=P80,U80,V80)</f>
        <v>0.47670325513534362</v>
      </c>
      <c r="Y80" s="35">
        <v>1</v>
      </c>
      <c r="Z80">
        <f t="shared" si="28"/>
        <v>-0.74086108831692066</v>
      </c>
      <c r="AA80">
        <f t="shared" si="29"/>
        <v>-0.74086108831692066</v>
      </c>
      <c r="AC80">
        <f t="shared" si="30"/>
        <v>0.52329674486465638</v>
      </c>
      <c r="AD80">
        <f t="shared" si="31"/>
        <v>2.3296744864656382E-2</v>
      </c>
      <c r="AE80">
        <f>J80</f>
        <v>-4</v>
      </c>
      <c r="AF80">
        <f t="shared" si="23"/>
        <v>1.74550965891728</v>
      </c>
      <c r="AG80">
        <f t="shared" si="24"/>
        <v>0.56910004032348149</v>
      </c>
    </row>
    <row r="81" spans="1:33">
      <c r="A81" s="7">
        <v>76</v>
      </c>
      <c r="B81" s="7">
        <v>5</v>
      </c>
      <c r="C81" s="8">
        <v>43016</v>
      </c>
      <c r="D81" s="8" t="s">
        <v>15</v>
      </c>
      <c r="E81" s="7">
        <v>13</v>
      </c>
      <c r="F81" s="7">
        <v>34</v>
      </c>
      <c r="G81" s="7" t="s">
        <v>2</v>
      </c>
      <c r="H81" s="7">
        <v>16</v>
      </c>
      <c r="I81" s="7">
        <v>42</v>
      </c>
      <c r="J81" s="7">
        <v>-8</v>
      </c>
      <c r="K81" s="7">
        <v>76</v>
      </c>
      <c r="N81" t="str">
        <f>IF(J81&gt;0,D81,G81)</f>
        <v>Kansas City Chiefs</v>
      </c>
      <c r="O81" t="str">
        <f>IF(J81&gt;0,G81,D81)</f>
        <v>Houston Texans</v>
      </c>
      <c r="P81">
        <f>IF(J81&gt;0,E81,H81)</f>
        <v>16</v>
      </c>
      <c r="Q81">
        <f>IF(J81&gt;0,H81,E81)</f>
        <v>13</v>
      </c>
      <c r="R81">
        <f>VLOOKUP(E81,$AN$6:$AP$37,3,FALSE)</f>
        <v>2.0361385807864991</v>
      </c>
      <c r="S81">
        <f>VLOOKUP(H81,$AN$6:$AP$37,3,FALSE)</f>
        <v>4.4577912925228684</v>
      </c>
      <c r="T81">
        <f t="shared" si="25"/>
        <v>0.16168730843375992</v>
      </c>
      <c r="U81">
        <f t="shared" si="26"/>
        <v>9.4493329152204639E-2</v>
      </c>
      <c r="V81">
        <f t="shared" si="27"/>
        <v>0.90550667084779535</v>
      </c>
      <c r="W81" s="32">
        <f>B81</f>
        <v>5</v>
      </c>
      <c r="X81">
        <f>IF(E81=P81,U81,V81)</f>
        <v>0.90550667084779535</v>
      </c>
      <c r="Y81" s="35">
        <v>1</v>
      </c>
      <c r="Z81">
        <f t="shared" si="28"/>
        <v>-9.9260634653452751E-2</v>
      </c>
      <c r="AA81">
        <f t="shared" si="29"/>
        <v>-9.9260634653452751E-2</v>
      </c>
      <c r="AC81">
        <f t="shared" si="30"/>
        <v>9.4493329152204639E-2</v>
      </c>
      <c r="AD81">
        <f t="shared" si="31"/>
        <v>-0.40550667084779535</v>
      </c>
      <c r="AE81">
        <f>J81</f>
        <v>-8</v>
      </c>
      <c r="AF81">
        <f t="shared" si="23"/>
        <v>-8.7294319086931047</v>
      </c>
      <c r="AG81">
        <f t="shared" si="24"/>
        <v>-9.9058415272869009</v>
      </c>
    </row>
    <row r="82" spans="1:33">
      <c r="A82" s="7">
        <v>77</v>
      </c>
      <c r="B82" s="7">
        <v>5</v>
      </c>
      <c r="C82" s="8">
        <v>43017</v>
      </c>
      <c r="D82" s="8" t="s">
        <v>17</v>
      </c>
      <c r="E82" s="7">
        <v>6</v>
      </c>
      <c r="F82" s="7">
        <v>17</v>
      </c>
      <c r="G82" s="7" t="s">
        <v>28</v>
      </c>
      <c r="H82" s="7">
        <v>20</v>
      </c>
      <c r="I82" s="7">
        <v>20</v>
      </c>
      <c r="J82" s="7">
        <v>-3</v>
      </c>
      <c r="K82" s="7">
        <v>37</v>
      </c>
      <c r="N82" t="str">
        <f>IF(J82&gt;0,D82,G82)</f>
        <v>Minnesota Vikings</v>
      </c>
      <c r="O82" t="str">
        <f>IF(J82&gt;0,G82,D82)</f>
        <v>Chicago Bears</v>
      </c>
      <c r="P82">
        <f>IF(J82&gt;0,E82,H82)</f>
        <v>20</v>
      </c>
      <c r="Q82">
        <f>IF(J82&gt;0,H82,E82)</f>
        <v>6</v>
      </c>
      <c r="R82">
        <f>VLOOKUP(E82,$AN$6:$AP$37,3,FALSE)</f>
        <v>3.1246231992386289</v>
      </c>
      <c r="S82">
        <f>VLOOKUP(H82,$AN$6:$AP$37,3,FALSE)</f>
        <v>4.5322300333157814</v>
      </c>
      <c r="T82">
        <f t="shared" si="25"/>
        <v>0.16168730843375992</v>
      </c>
      <c r="U82">
        <f t="shared" si="26"/>
        <v>0.22340728763792242</v>
      </c>
      <c r="V82">
        <f t="shared" si="27"/>
        <v>0.77659271236207761</v>
      </c>
      <c r="W82" s="32">
        <f>B82</f>
        <v>5</v>
      </c>
      <c r="X82">
        <f>IF(E82=P82,U82,V82)</f>
        <v>0.77659271236207761</v>
      </c>
      <c r="Y82" s="35">
        <v>1</v>
      </c>
      <c r="Z82">
        <f t="shared" si="28"/>
        <v>-0.25283924575888933</v>
      </c>
      <c r="AA82">
        <f t="shared" si="29"/>
        <v>-0.25283924575888933</v>
      </c>
      <c r="AC82">
        <f t="shared" si="30"/>
        <v>0.22340728763792242</v>
      </c>
      <c r="AD82">
        <f t="shared" si="31"/>
        <v>-0.27659271236207761</v>
      </c>
      <c r="AE82">
        <f>J82</f>
        <v>-3</v>
      </c>
      <c r="AF82">
        <f t="shared" si="23"/>
        <v>-5.5802821283826392</v>
      </c>
      <c r="AG82">
        <f t="shared" si="24"/>
        <v>-6.7566917469764372</v>
      </c>
    </row>
    <row r="83" spans="1:33">
      <c r="A83" s="7">
        <v>78</v>
      </c>
      <c r="B83" s="7">
        <v>6</v>
      </c>
      <c r="C83" s="8">
        <v>43020</v>
      </c>
      <c r="D83" s="8" t="s">
        <v>24</v>
      </c>
      <c r="E83" s="7">
        <v>5</v>
      </c>
      <c r="F83" s="7">
        <v>23</v>
      </c>
      <c r="G83" s="7" t="s">
        <v>4</v>
      </c>
      <c r="H83" s="7">
        <v>26</v>
      </c>
      <c r="I83" s="7">
        <v>28</v>
      </c>
      <c r="J83" s="7">
        <v>-5</v>
      </c>
      <c r="K83" s="7">
        <v>51</v>
      </c>
      <c r="N83" t="str">
        <f>IF(J83&gt;0,D83,G83)</f>
        <v>Philadelphia Eagles</v>
      </c>
      <c r="O83" t="str">
        <f>IF(J83&gt;0,G83,D83)</f>
        <v>Carolina Panthers</v>
      </c>
      <c r="P83">
        <f>IF(J83&gt;0,E83,H83)</f>
        <v>26</v>
      </c>
      <c r="Q83">
        <f>IF(J83&gt;0,H83,E83)</f>
        <v>5</v>
      </c>
      <c r="R83">
        <f>VLOOKUP(E83,$AN$6:$AP$37,3,FALSE)</f>
        <v>4.4901412941974685</v>
      </c>
      <c r="S83">
        <f>VLOOKUP(H83,$AN$6:$AP$37,3,FALSE)</f>
        <v>5.5602293664847959</v>
      </c>
      <c r="T83">
        <f t="shared" si="25"/>
        <v>0.16168730843375992</v>
      </c>
      <c r="U83">
        <f t="shared" si="26"/>
        <v>0.28732720187163541</v>
      </c>
      <c r="V83">
        <f t="shared" si="27"/>
        <v>0.71267279812836459</v>
      </c>
      <c r="W83" s="32">
        <f>B83</f>
        <v>6</v>
      </c>
      <c r="X83">
        <f>IF(E83=P83,U83,V83)</f>
        <v>0.71267279812836459</v>
      </c>
      <c r="Y83" s="35">
        <v>1</v>
      </c>
      <c r="Z83">
        <f t="shared" si="28"/>
        <v>-0.33873287255451451</v>
      </c>
      <c r="AA83">
        <f t="shared" si="29"/>
        <v>-0.33873287255451451</v>
      </c>
      <c r="AC83">
        <f t="shared" si="30"/>
        <v>0.28732720187163541</v>
      </c>
      <c r="AD83">
        <f t="shared" si="31"/>
        <v>-0.21267279812836459</v>
      </c>
      <c r="AE83">
        <f>J83</f>
        <v>-5</v>
      </c>
      <c r="AF83">
        <f t="shared" si="23"/>
        <v>-4.0188268272574152</v>
      </c>
      <c r="AG83">
        <f t="shared" si="24"/>
        <v>-5.1952364458512132</v>
      </c>
    </row>
    <row r="84" spans="1:33">
      <c r="A84" s="7">
        <v>79</v>
      </c>
      <c r="B84" s="7">
        <v>6</v>
      </c>
      <c r="C84" s="8">
        <v>43023</v>
      </c>
      <c r="D84" s="8" t="s">
        <v>16</v>
      </c>
      <c r="E84" s="7">
        <v>2</v>
      </c>
      <c r="F84" s="7">
        <v>17</v>
      </c>
      <c r="G84" s="7" t="s">
        <v>33</v>
      </c>
      <c r="H84" s="7">
        <v>19</v>
      </c>
      <c r="I84" s="7">
        <v>20</v>
      </c>
      <c r="J84" s="7">
        <v>-3</v>
      </c>
      <c r="K84" s="7">
        <v>37</v>
      </c>
      <c r="N84" t="str">
        <f>IF(J84&gt;0,D84,G84)</f>
        <v>Miami Dolphins</v>
      </c>
      <c r="O84" t="str">
        <f>IF(J84&gt;0,G84,D84)</f>
        <v>Atlanta Falcons</v>
      </c>
      <c r="P84">
        <f>IF(J84&gt;0,E84,H84)</f>
        <v>19</v>
      </c>
      <c r="Q84">
        <f>IF(J84&gt;0,H84,E84)</f>
        <v>2</v>
      </c>
      <c r="R84">
        <f>VLOOKUP(E84,$AN$6:$AP$37,3,FALSE)</f>
        <v>3.6739123887225684</v>
      </c>
      <c r="S84">
        <f>VLOOKUP(H84,$AN$6:$AP$37,3,FALSE)</f>
        <v>3.2360946664102817</v>
      </c>
      <c r="T84">
        <f t="shared" si="25"/>
        <v>0.16168730843375992</v>
      </c>
      <c r="U84">
        <f t="shared" si="26"/>
        <v>0.64554305689853775</v>
      </c>
      <c r="V84">
        <f t="shared" si="27"/>
        <v>0.35445694310146225</v>
      </c>
      <c r="W84" s="32">
        <f>B84</f>
        <v>6</v>
      </c>
      <c r="X84">
        <f>IF(E84=P84,U84,V84)</f>
        <v>0.35445694310146225</v>
      </c>
      <c r="Y84" s="35">
        <v>1</v>
      </c>
      <c r="Z84">
        <f t="shared" si="28"/>
        <v>-1.0371683984924771</v>
      </c>
      <c r="AA84">
        <f t="shared" si="29"/>
        <v>-1.0371683984924771</v>
      </c>
      <c r="AC84">
        <f t="shared" si="30"/>
        <v>0.64554305689853775</v>
      </c>
      <c r="AD84">
        <f t="shared" si="31"/>
        <v>0.14554305689853775</v>
      </c>
      <c r="AE84">
        <f>J84</f>
        <v>-3</v>
      </c>
      <c r="AF84">
        <f t="shared" si="23"/>
        <v>4.7317801233985382</v>
      </c>
      <c r="AG84">
        <f t="shared" si="24"/>
        <v>3.5553705048047397</v>
      </c>
    </row>
    <row r="85" spans="1:33">
      <c r="A85" s="7">
        <v>80</v>
      </c>
      <c r="B85" s="7">
        <v>6</v>
      </c>
      <c r="C85" s="8">
        <v>43023</v>
      </c>
      <c r="D85" s="8" t="s">
        <v>12</v>
      </c>
      <c r="E85" s="7">
        <v>3</v>
      </c>
      <c r="F85" s="7">
        <v>24</v>
      </c>
      <c r="G85" s="7" t="s">
        <v>17</v>
      </c>
      <c r="H85" s="7">
        <v>6</v>
      </c>
      <c r="I85" s="7">
        <v>27</v>
      </c>
      <c r="J85" s="7">
        <v>-3</v>
      </c>
      <c r="K85" s="7">
        <v>51</v>
      </c>
      <c r="N85" t="str">
        <f>IF(J85&gt;0,D85,G85)</f>
        <v>Chicago Bears</v>
      </c>
      <c r="O85" t="str">
        <f>IF(J85&gt;0,G85,D85)</f>
        <v>Baltimore Ravens</v>
      </c>
      <c r="P85">
        <f>IF(J85&gt;0,E85,H85)</f>
        <v>6</v>
      </c>
      <c r="Q85">
        <f>IF(J85&gt;0,H85,E85)</f>
        <v>3</v>
      </c>
      <c r="R85">
        <f>VLOOKUP(E85,$AN$6:$AP$37,3,FALSE)</f>
        <v>2.8416119420804589</v>
      </c>
      <c r="S85">
        <f>VLOOKUP(H85,$AN$6:$AP$37,3,FALSE)</f>
        <v>3.1246231992386289</v>
      </c>
      <c r="T85">
        <f t="shared" si="25"/>
        <v>0.16168730843375992</v>
      </c>
      <c r="U85">
        <f t="shared" si="26"/>
        <v>0.46970616288531419</v>
      </c>
      <c r="V85">
        <f t="shared" si="27"/>
        <v>0.53029383711468581</v>
      </c>
      <c r="W85" s="32">
        <f>B85</f>
        <v>6</v>
      </c>
      <c r="X85">
        <f>IF(E85=P85,U85,V85)</f>
        <v>0.53029383711468581</v>
      </c>
      <c r="Y85" s="35">
        <v>1</v>
      </c>
      <c r="Z85">
        <f t="shared" si="28"/>
        <v>-0.63432401641386982</v>
      </c>
      <c r="AA85">
        <f t="shared" si="29"/>
        <v>-0.63432401641386982</v>
      </c>
      <c r="AC85">
        <f t="shared" si="30"/>
        <v>0.46970616288531419</v>
      </c>
      <c r="AD85">
        <f t="shared" si="31"/>
        <v>-3.0293837114685807E-2</v>
      </c>
      <c r="AE85">
        <f>J85</f>
        <v>-3</v>
      </c>
      <c r="AF85">
        <f t="shared" si="23"/>
        <v>0.43638245927696495</v>
      </c>
      <c r="AG85">
        <f t="shared" si="24"/>
        <v>-0.74002715931683272</v>
      </c>
    </row>
    <row r="86" spans="1:33">
      <c r="A86" s="7">
        <v>81</v>
      </c>
      <c r="B86" s="7">
        <v>6</v>
      </c>
      <c r="C86" s="8">
        <v>43023</v>
      </c>
      <c r="D86" s="8" t="s">
        <v>15</v>
      </c>
      <c r="E86" s="7">
        <v>13</v>
      </c>
      <c r="F86" s="7">
        <v>33</v>
      </c>
      <c r="G86" s="7" t="s">
        <v>11</v>
      </c>
      <c r="H86" s="7">
        <v>8</v>
      </c>
      <c r="I86" s="7">
        <v>17</v>
      </c>
      <c r="J86" s="7">
        <v>16</v>
      </c>
      <c r="K86" s="7">
        <v>50</v>
      </c>
      <c r="N86" t="str">
        <f>IF(J86&gt;0,D86,G86)</f>
        <v>Houston Texans</v>
      </c>
      <c r="O86" t="str">
        <f>IF(J86&gt;0,G86,D86)</f>
        <v>Cleveland Browns</v>
      </c>
      <c r="P86">
        <f>IF(J86&gt;0,E86,H86)</f>
        <v>13</v>
      </c>
      <c r="Q86">
        <f>IF(J86&gt;0,H86,E86)</f>
        <v>8</v>
      </c>
      <c r="R86">
        <f>VLOOKUP(E86,$AN$6:$AP$37,3,FALSE)</f>
        <v>2.0361385807864991</v>
      </c>
      <c r="S86">
        <f>VLOOKUP(H86,$AN$6:$AP$37,3,FALSE)</f>
        <v>1E-4</v>
      </c>
      <c r="T86">
        <f t="shared" si="25"/>
        <v>0.16168730843375992</v>
      </c>
      <c r="U86">
        <f t="shared" si="26"/>
        <v>0.90004510902314316</v>
      </c>
      <c r="V86">
        <f t="shared" si="27"/>
        <v>9.9954890976856836E-2</v>
      </c>
      <c r="W86" s="32">
        <f>B86</f>
        <v>6</v>
      </c>
      <c r="X86">
        <f>IF(E86=P86,U86,V86)</f>
        <v>0.90004510902314316</v>
      </c>
      <c r="Y86" s="35">
        <v>1</v>
      </c>
      <c r="Z86">
        <f t="shared" si="28"/>
        <v>-0.10531039577702277</v>
      </c>
      <c r="AA86">
        <f t="shared" si="29"/>
        <v>-0.10531039577702277</v>
      </c>
      <c r="AC86">
        <f t="shared" si="30"/>
        <v>0.90004510902314316</v>
      </c>
      <c r="AD86">
        <f t="shared" si="31"/>
        <v>0.40004510902314316</v>
      </c>
      <c r="AE86">
        <f>J86</f>
        <v>16</v>
      </c>
      <c r="AF86">
        <f t="shared" si="23"/>
        <v>10.948834435834046</v>
      </c>
      <c r="AG86">
        <f t="shared" si="24"/>
        <v>9.7724248172402479</v>
      </c>
    </row>
    <row r="87" spans="1:33">
      <c r="A87" s="7">
        <v>82</v>
      </c>
      <c r="B87" s="7">
        <v>6</v>
      </c>
      <c r="C87" s="8">
        <v>43023</v>
      </c>
      <c r="D87" s="8" t="s">
        <v>19</v>
      </c>
      <c r="E87" s="7">
        <v>24</v>
      </c>
      <c r="F87" s="7">
        <v>17</v>
      </c>
      <c r="G87" s="7" t="s">
        <v>3</v>
      </c>
      <c r="H87" s="7">
        <v>21</v>
      </c>
      <c r="I87" s="7">
        <v>24</v>
      </c>
      <c r="J87" s="7">
        <v>-7</v>
      </c>
      <c r="K87" s="7">
        <v>41</v>
      </c>
      <c r="N87" t="str">
        <f>IF(J87&gt;0,D87,G87)</f>
        <v>New England Patriots</v>
      </c>
      <c r="O87" t="str">
        <f>IF(J87&gt;0,G87,D87)</f>
        <v>New York Jets</v>
      </c>
      <c r="P87">
        <f>IF(J87&gt;0,E87,H87)</f>
        <v>21</v>
      </c>
      <c r="Q87">
        <f>IF(J87&gt;0,H87,E87)</f>
        <v>24</v>
      </c>
      <c r="R87">
        <f>VLOOKUP(E87,$AN$6:$AP$37,3,FALSE)</f>
        <v>2.9747784400912431</v>
      </c>
      <c r="S87">
        <f>VLOOKUP(H87,$AN$6:$AP$37,3,FALSE)</f>
        <v>4.6923284673375418</v>
      </c>
      <c r="T87">
        <f t="shared" si="25"/>
        <v>0.16168730843375992</v>
      </c>
      <c r="U87">
        <f t="shared" si="26"/>
        <v>0.17424112175263864</v>
      </c>
      <c r="V87">
        <f t="shared" si="27"/>
        <v>0.82575887824736138</v>
      </c>
      <c r="W87" s="32">
        <f>B87</f>
        <v>6</v>
      </c>
      <c r="X87">
        <f>IF(E87=P87,U87,V87)</f>
        <v>0.82575887824736138</v>
      </c>
      <c r="Y87" s="35">
        <v>1</v>
      </c>
      <c r="Z87">
        <f t="shared" si="28"/>
        <v>-0.1914524630313913</v>
      </c>
      <c r="AA87">
        <f t="shared" si="29"/>
        <v>-0.1914524630313913</v>
      </c>
      <c r="AC87">
        <f t="shared" si="30"/>
        <v>0.17424112175263864</v>
      </c>
      <c r="AD87">
        <f t="shared" si="31"/>
        <v>-0.32575887824736138</v>
      </c>
      <c r="AE87">
        <f>J87</f>
        <v>-7</v>
      </c>
      <c r="AF87">
        <f t="shared" si="23"/>
        <v>-6.7813283324948408</v>
      </c>
      <c r="AG87">
        <f t="shared" si="24"/>
        <v>-7.9577379510886388</v>
      </c>
    </row>
    <row r="88" spans="1:33">
      <c r="A88" s="7">
        <v>83</v>
      </c>
      <c r="B88" s="7">
        <v>6</v>
      </c>
      <c r="C88" s="8">
        <v>43023</v>
      </c>
      <c r="D88" s="8" t="s">
        <v>29</v>
      </c>
      <c r="E88" s="7">
        <v>22</v>
      </c>
      <c r="F88" s="7">
        <v>52</v>
      </c>
      <c r="G88" s="7" t="s">
        <v>8</v>
      </c>
      <c r="H88" s="7">
        <v>11</v>
      </c>
      <c r="I88" s="7">
        <v>38</v>
      </c>
      <c r="J88" s="7">
        <v>14</v>
      </c>
      <c r="K88" s="7">
        <v>90</v>
      </c>
      <c r="N88" t="str">
        <f>IF(J88&gt;0,D88,G88)</f>
        <v>New Orleans Saints</v>
      </c>
      <c r="O88" t="str">
        <f>IF(J88&gt;0,G88,D88)</f>
        <v>Detroit Lions</v>
      </c>
      <c r="P88">
        <f>IF(J88&gt;0,E88,H88)</f>
        <v>22</v>
      </c>
      <c r="Q88">
        <f>IF(J88&gt;0,H88,E88)</f>
        <v>11</v>
      </c>
      <c r="R88">
        <f>VLOOKUP(E88,$AN$6:$AP$37,3,FALSE)</f>
        <v>4.9372426998487819</v>
      </c>
      <c r="S88">
        <f>VLOOKUP(H88,$AN$6:$AP$37,3,FALSE)</f>
        <v>3.6989756738343051</v>
      </c>
      <c r="T88">
        <f t="shared" si="25"/>
        <v>0.16168730843375992</v>
      </c>
      <c r="U88">
        <f t="shared" si="26"/>
        <v>0.80217664202518457</v>
      </c>
      <c r="V88">
        <f t="shared" si="27"/>
        <v>0.19782335797481543</v>
      </c>
      <c r="W88" s="32">
        <f>B88</f>
        <v>6</v>
      </c>
      <c r="X88">
        <f>IF(E88=P88,U88,V88)</f>
        <v>0.80217664202518457</v>
      </c>
      <c r="Y88" s="35">
        <v>1</v>
      </c>
      <c r="Z88">
        <f t="shared" si="28"/>
        <v>-0.22042644346578533</v>
      </c>
      <c r="AA88">
        <f t="shared" si="29"/>
        <v>-0.22042644346578533</v>
      </c>
      <c r="AC88">
        <f t="shared" si="30"/>
        <v>0.80217664202518457</v>
      </c>
      <c r="AD88">
        <f t="shared" si="31"/>
        <v>0.30217664202518457</v>
      </c>
      <c r="AE88">
        <f>J88</f>
        <v>14</v>
      </c>
      <c r="AF88">
        <f t="shared" si="23"/>
        <v>8.5580734587743823</v>
      </c>
      <c r="AG88">
        <f t="shared" si="24"/>
        <v>7.3816638401805852</v>
      </c>
    </row>
    <row r="89" spans="1:33">
      <c r="A89" s="7">
        <v>84</v>
      </c>
      <c r="B89" s="7">
        <v>6</v>
      </c>
      <c r="C89" s="8">
        <v>43023</v>
      </c>
      <c r="D89" s="8" t="s">
        <v>28</v>
      </c>
      <c r="E89" s="7">
        <v>20</v>
      </c>
      <c r="F89" s="7">
        <v>23</v>
      </c>
      <c r="G89" s="7" t="s">
        <v>22</v>
      </c>
      <c r="H89" s="7">
        <v>12</v>
      </c>
      <c r="I89" s="7">
        <v>10</v>
      </c>
      <c r="J89" s="7">
        <v>13</v>
      </c>
      <c r="K89" s="7">
        <v>33</v>
      </c>
      <c r="N89" t="str">
        <f>IF(J89&gt;0,D89,G89)</f>
        <v>Minnesota Vikings</v>
      </c>
      <c r="O89" t="str">
        <f>IF(J89&gt;0,G89,D89)</f>
        <v>Green Bay Packers</v>
      </c>
      <c r="P89">
        <f>IF(J89&gt;0,E89,H89)</f>
        <v>20</v>
      </c>
      <c r="Q89">
        <f>IF(J89&gt;0,H89,E89)</f>
        <v>12</v>
      </c>
      <c r="R89">
        <f>VLOOKUP(E89,$AN$6:$AP$37,3,FALSE)</f>
        <v>4.5322300333157814</v>
      </c>
      <c r="S89">
        <f>VLOOKUP(H89,$AN$6:$AP$37,3,FALSE)</f>
        <v>3.5272611729437062</v>
      </c>
      <c r="T89">
        <f t="shared" si="25"/>
        <v>0.16168730843375992</v>
      </c>
      <c r="U89">
        <f t="shared" si="26"/>
        <v>0.76254007078521358</v>
      </c>
      <c r="V89">
        <f t="shared" si="27"/>
        <v>0.23745992921478642</v>
      </c>
      <c r="W89" s="32">
        <f>B89</f>
        <v>6</v>
      </c>
      <c r="X89">
        <f>IF(E89=P89,U89,V89)</f>
        <v>0.76254007078521358</v>
      </c>
      <c r="Y89" s="35">
        <v>1</v>
      </c>
      <c r="Z89">
        <f t="shared" si="28"/>
        <v>-0.27110022003190998</v>
      </c>
      <c r="AA89">
        <f t="shared" si="29"/>
        <v>-0.27110022003190998</v>
      </c>
      <c r="AC89">
        <f t="shared" si="30"/>
        <v>0.76254007078521358</v>
      </c>
      <c r="AD89">
        <f t="shared" si="31"/>
        <v>0.26254007078521358</v>
      </c>
      <c r="AE89">
        <f>J89</f>
        <v>13</v>
      </c>
      <c r="AF89">
        <f t="shared" si="23"/>
        <v>7.5898191201532992</v>
      </c>
      <c r="AG89">
        <f t="shared" si="24"/>
        <v>6.4134095015594994</v>
      </c>
    </row>
    <row r="90" spans="1:33">
      <c r="A90" s="7">
        <v>85</v>
      </c>
      <c r="B90" s="7">
        <v>6</v>
      </c>
      <c r="C90" s="8">
        <v>43023</v>
      </c>
      <c r="D90" s="8" t="s">
        <v>5</v>
      </c>
      <c r="E90" s="7">
        <v>32</v>
      </c>
      <c r="F90" s="7">
        <v>26</v>
      </c>
      <c r="G90" s="7" t="s">
        <v>25</v>
      </c>
      <c r="H90" s="7">
        <v>28</v>
      </c>
      <c r="I90" s="7">
        <v>24</v>
      </c>
      <c r="J90" s="7">
        <v>2</v>
      </c>
      <c r="K90" s="7">
        <v>50</v>
      </c>
      <c r="N90" t="str">
        <f>IF(J90&gt;0,D90,G90)</f>
        <v>Washington Redskins</v>
      </c>
      <c r="O90" t="str">
        <f>IF(J90&gt;0,G90,D90)</f>
        <v>San Francisco 49ers</v>
      </c>
      <c r="P90">
        <f>IF(J90&gt;0,E90,H90)</f>
        <v>32</v>
      </c>
      <c r="Q90">
        <f>IF(J90&gt;0,H90,E90)</f>
        <v>28</v>
      </c>
      <c r="R90">
        <f>VLOOKUP(E90,$AN$6:$AP$37,3,FALSE)</f>
        <v>3.7629371404071157</v>
      </c>
      <c r="S90">
        <f>VLOOKUP(H90,$AN$6:$AP$37,3,FALSE)</f>
        <v>1.0000000000065512E-4</v>
      </c>
      <c r="T90">
        <f t="shared" si="25"/>
        <v>0.16168730843375992</v>
      </c>
      <c r="U90">
        <f t="shared" si="26"/>
        <v>0.98063103906432147</v>
      </c>
      <c r="V90">
        <f t="shared" si="27"/>
        <v>1.9368960935678525E-2</v>
      </c>
      <c r="W90" s="32">
        <f>B90</f>
        <v>6</v>
      </c>
      <c r="X90">
        <f>IF(E90=P90,U90,V90)</f>
        <v>0.98063103906432147</v>
      </c>
      <c r="Y90" s="35">
        <v>1</v>
      </c>
      <c r="Z90">
        <f t="shared" si="28"/>
        <v>-1.9558997130810832E-2</v>
      </c>
      <c r="AA90">
        <f t="shared" si="29"/>
        <v>-1.9558997130810832E-2</v>
      </c>
      <c r="AC90">
        <f t="shared" si="30"/>
        <v>0.98063103906432147</v>
      </c>
      <c r="AD90">
        <f t="shared" si="31"/>
        <v>0.48063103906432147</v>
      </c>
      <c r="AE90">
        <f>J90</f>
        <v>2</v>
      </c>
      <c r="AF90">
        <f t="shared" si="23"/>
        <v>12.917412290910979</v>
      </c>
      <c r="AG90">
        <f t="shared" si="24"/>
        <v>11.741002672317181</v>
      </c>
    </row>
    <row r="91" spans="1:33">
      <c r="A91" s="7">
        <v>86</v>
      </c>
      <c r="B91" s="7">
        <v>6</v>
      </c>
      <c r="C91" s="8">
        <v>43023</v>
      </c>
      <c r="D91" s="8" t="s">
        <v>9</v>
      </c>
      <c r="E91" s="7">
        <v>1</v>
      </c>
      <c r="F91" s="7">
        <v>38</v>
      </c>
      <c r="G91" s="7" t="s">
        <v>32</v>
      </c>
      <c r="H91" s="7">
        <v>30</v>
      </c>
      <c r="I91" s="7">
        <v>33</v>
      </c>
      <c r="J91" s="7">
        <v>5</v>
      </c>
      <c r="K91" s="7">
        <v>71</v>
      </c>
      <c r="N91" t="str">
        <f>IF(J91&gt;0,D91,G91)</f>
        <v>Arizona Cardinals</v>
      </c>
      <c r="O91" t="str">
        <f>IF(J91&gt;0,G91,D91)</f>
        <v>Tampa Bay Buccaneers</v>
      </c>
      <c r="P91">
        <f>IF(J91&gt;0,E91,H91)</f>
        <v>1</v>
      </c>
      <c r="Q91">
        <f>IF(J91&gt;0,H91,E91)</f>
        <v>30</v>
      </c>
      <c r="R91">
        <f>VLOOKUP(E91,$AN$6:$AP$37,3,FALSE)</f>
        <v>2.2935168424194949</v>
      </c>
      <c r="S91">
        <f>VLOOKUP(H91,$AN$6:$AP$37,3,FALSE)</f>
        <v>0.71283840742543736</v>
      </c>
      <c r="T91">
        <f t="shared" si="25"/>
        <v>0.16168730843375992</v>
      </c>
      <c r="U91">
        <f t="shared" si="26"/>
        <v>0.85098730961173208</v>
      </c>
      <c r="V91">
        <f t="shared" si="27"/>
        <v>0.14901269038826792</v>
      </c>
      <c r="W91" s="32">
        <f>B91</f>
        <v>6</v>
      </c>
      <c r="X91">
        <f>IF(E91=P91,U91,V91)</f>
        <v>0.85098730961173208</v>
      </c>
      <c r="Y91" s="35">
        <v>1</v>
      </c>
      <c r="Z91">
        <f t="shared" si="28"/>
        <v>-0.16135806284459189</v>
      </c>
      <c r="AA91">
        <f t="shared" si="29"/>
        <v>-0.16135806284459189</v>
      </c>
      <c r="AC91">
        <f t="shared" si="30"/>
        <v>0.85098730961173208</v>
      </c>
      <c r="AD91">
        <f t="shared" si="31"/>
        <v>0.35098730961173208</v>
      </c>
      <c r="AE91">
        <f>J91</f>
        <v>5</v>
      </c>
      <c r="AF91">
        <f t="shared" si="23"/>
        <v>9.7504354412358314</v>
      </c>
      <c r="AG91">
        <f t="shared" si="24"/>
        <v>8.5740258226420334</v>
      </c>
    </row>
    <row r="92" spans="1:33">
      <c r="A92" s="7">
        <v>87</v>
      </c>
      <c r="B92" s="7">
        <v>6</v>
      </c>
      <c r="C92" s="8">
        <v>43023</v>
      </c>
      <c r="D92" s="8" t="s">
        <v>14</v>
      </c>
      <c r="E92" s="7">
        <v>15</v>
      </c>
      <c r="F92" s="7">
        <v>17</v>
      </c>
      <c r="G92" s="7" t="s">
        <v>20</v>
      </c>
      <c r="H92" s="7">
        <v>18</v>
      </c>
      <c r="I92" s="7">
        <v>27</v>
      </c>
      <c r="J92" s="7">
        <v>-10</v>
      </c>
      <c r="K92" s="7">
        <v>44</v>
      </c>
      <c r="N92" t="str">
        <f>IF(J92&gt;0,D92,G92)</f>
        <v>Los Angeles Rams</v>
      </c>
      <c r="O92" t="str">
        <f>IF(J92&gt;0,G92,D92)</f>
        <v>Jacksonville Jaguars</v>
      </c>
      <c r="P92">
        <f>IF(J92&gt;0,E92,H92)</f>
        <v>18</v>
      </c>
      <c r="Q92">
        <f>IF(J92&gt;0,H92,E92)</f>
        <v>15</v>
      </c>
      <c r="R92">
        <f>VLOOKUP(E92,$AN$6:$AP$37,3,FALSE)</f>
        <v>3.3954185134861681</v>
      </c>
      <c r="S92">
        <f>VLOOKUP(H92,$AN$6:$AP$37,3,FALSE)</f>
        <v>3.7220951740631776</v>
      </c>
      <c r="T92">
        <f t="shared" si="25"/>
        <v>0.16168730843375992</v>
      </c>
      <c r="U92">
        <f t="shared" si="26"/>
        <v>0.45884597577901892</v>
      </c>
      <c r="V92">
        <f t="shared" si="27"/>
        <v>0.54115402422098113</v>
      </c>
      <c r="W92" s="32">
        <f>B92</f>
        <v>6</v>
      </c>
      <c r="X92">
        <f>IF(E92=P92,U92,V92)</f>
        <v>0.54115402422098113</v>
      </c>
      <c r="Y92" s="35">
        <v>1</v>
      </c>
      <c r="Z92">
        <f t="shared" si="28"/>
        <v>-0.61405133784438493</v>
      </c>
      <c r="AA92">
        <f t="shared" si="29"/>
        <v>-0.61405133784438493</v>
      </c>
      <c r="AC92">
        <f t="shared" si="30"/>
        <v>0.45884597577901892</v>
      </c>
      <c r="AD92">
        <f t="shared" si="31"/>
        <v>-4.1154024220981078E-2</v>
      </c>
      <c r="AE92">
        <f>J92</f>
        <v>-10</v>
      </c>
      <c r="AF92">
        <f t="shared" si="23"/>
        <v>0.17108647239041552</v>
      </c>
      <c r="AG92">
        <f t="shared" si="24"/>
        <v>-1.0053231462033831</v>
      </c>
    </row>
    <row r="93" spans="1:33">
      <c r="A93" s="7">
        <v>88</v>
      </c>
      <c r="B93" s="7">
        <v>6</v>
      </c>
      <c r="C93" s="8">
        <v>43023</v>
      </c>
      <c r="D93" s="8" t="s">
        <v>6</v>
      </c>
      <c r="E93" s="7">
        <v>25</v>
      </c>
      <c r="F93" s="7">
        <v>16</v>
      </c>
      <c r="G93" s="7" t="s">
        <v>31</v>
      </c>
      <c r="H93" s="7">
        <v>17</v>
      </c>
      <c r="I93" s="7">
        <v>17</v>
      </c>
      <c r="J93" s="7">
        <v>-1</v>
      </c>
      <c r="K93" s="7">
        <v>33</v>
      </c>
      <c r="N93" t="str">
        <f>IF(J93&gt;0,D93,G93)</f>
        <v>Los Angeles Chargers</v>
      </c>
      <c r="O93" t="str">
        <f>IF(J93&gt;0,G93,D93)</f>
        <v>Oakland Raiders</v>
      </c>
      <c r="P93">
        <f>IF(J93&gt;0,E93,H93)</f>
        <v>17</v>
      </c>
      <c r="Q93">
        <f>IF(J93&gt;0,H93,E93)</f>
        <v>25</v>
      </c>
      <c r="R93">
        <f>VLOOKUP(E93,$AN$6:$AP$37,3,FALSE)</f>
        <v>3.0121038087706089</v>
      </c>
      <c r="S93">
        <f>VLOOKUP(H93,$AN$6:$AP$37,3,FALSE)</f>
        <v>2.6608212836550527</v>
      </c>
      <c r="T93">
        <f t="shared" si="25"/>
        <v>0.16168730843375992</v>
      </c>
      <c r="U93">
        <f t="shared" si="26"/>
        <v>0.62550241431526254</v>
      </c>
      <c r="V93">
        <f t="shared" si="27"/>
        <v>0.37449758568473746</v>
      </c>
      <c r="W93" s="32">
        <f>B93</f>
        <v>6</v>
      </c>
      <c r="X93">
        <f>IF(E93=P93,U93,V93)</f>
        <v>0.37449758568473746</v>
      </c>
      <c r="Y93" s="35">
        <v>1</v>
      </c>
      <c r="Z93">
        <f t="shared" si="28"/>
        <v>-0.98216992281536986</v>
      </c>
      <c r="AA93">
        <f t="shared" si="29"/>
        <v>-0.98216992281536986</v>
      </c>
      <c r="AC93">
        <f t="shared" si="30"/>
        <v>0.62550241431526254</v>
      </c>
      <c r="AD93">
        <f t="shared" si="31"/>
        <v>0.12550241431526254</v>
      </c>
      <c r="AE93">
        <f>J93</f>
        <v>-1</v>
      </c>
      <c r="AF93">
        <f t="shared" si="23"/>
        <v>4.2422211498806028</v>
      </c>
      <c r="AG93">
        <f t="shared" si="24"/>
        <v>3.0658115312868048</v>
      </c>
    </row>
    <row r="94" spans="1:33">
      <c r="A94" s="7">
        <v>89</v>
      </c>
      <c r="B94" s="7">
        <v>6</v>
      </c>
      <c r="C94" s="8">
        <v>43023</v>
      </c>
      <c r="D94" s="8" t="s">
        <v>2</v>
      </c>
      <c r="E94" s="7">
        <v>16</v>
      </c>
      <c r="F94" s="7">
        <v>13</v>
      </c>
      <c r="G94" s="7" t="s">
        <v>10</v>
      </c>
      <c r="H94" s="7">
        <v>27</v>
      </c>
      <c r="I94" s="7">
        <v>19</v>
      </c>
      <c r="J94" s="7">
        <v>-6</v>
      </c>
      <c r="K94" s="7">
        <v>32</v>
      </c>
      <c r="N94" t="str">
        <f>IF(J94&gt;0,D94,G94)</f>
        <v>Pittsburgh Steelers</v>
      </c>
      <c r="O94" t="str">
        <f>IF(J94&gt;0,G94,D94)</f>
        <v>Kansas City Chiefs</v>
      </c>
      <c r="P94">
        <f>IF(J94&gt;0,E94,H94)</f>
        <v>27</v>
      </c>
      <c r="Q94">
        <f>IF(J94&gt;0,H94,E94)</f>
        <v>16</v>
      </c>
      <c r="R94">
        <f>VLOOKUP(E94,$AN$6:$AP$37,3,FALSE)</f>
        <v>4.4577912925228684</v>
      </c>
      <c r="S94">
        <f>VLOOKUP(H94,$AN$6:$AP$37,3,FALSE)</f>
        <v>4.539933814524959</v>
      </c>
      <c r="T94">
        <f t="shared" si="25"/>
        <v>0.16168730843375992</v>
      </c>
      <c r="U94">
        <f t="shared" si="26"/>
        <v>0.51987571762294105</v>
      </c>
      <c r="V94">
        <f t="shared" si="27"/>
        <v>0.48012428237705895</v>
      </c>
      <c r="W94" s="32">
        <f>B94</f>
        <v>6</v>
      </c>
      <c r="X94">
        <f>IF(E94=P94,U94,V94)</f>
        <v>0.48012428237705895</v>
      </c>
      <c r="Y94" s="35">
        <v>1</v>
      </c>
      <c r="Z94">
        <f t="shared" si="28"/>
        <v>-0.73371028697574503</v>
      </c>
      <c r="AA94">
        <f t="shared" si="29"/>
        <v>-0.73371028697574503</v>
      </c>
      <c r="AC94">
        <f t="shared" si="30"/>
        <v>0.51987571762294105</v>
      </c>
      <c r="AD94">
        <f t="shared" si="31"/>
        <v>1.9875717622941047E-2</v>
      </c>
      <c r="AE94">
        <f>J94</f>
        <v>-6</v>
      </c>
      <c r="AF94">
        <f t="shared" si="23"/>
        <v>1.6619397545156733</v>
      </c>
      <c r="AG94">
        <f t="shared" si="24"/>
        <v>0.48553013592187605</v>
      </c>
    </row>
    <row r="95" spans="1:33">
      <c r="A95" s="7">
        <v>90</v>
      </c>
      <c r="B95" s="7">
        <v>6</v>
      </c>
      <c r="C95" s="8">
        <v>43023</v>
      </c>
      <c r="D95" s="8" t="s">
        <v>30</v>
      </c>
      <c r="E95" s="7">
        <v>10</v>
      </c>
      <c r="F95" s="7">
        <v>10</v>
      </c>
      <c r="G95" s="7" t="s">
        <v>27</v>
      </c>
      <c r="H95" s="7">
        <v>23</v>
      </c>
      <c r="I95" s="7">
        <v>23</v>
      </c>
      <c r="J95" s="7">
        <v>-13</v>
      </c>
      <c r="K95" s="7">
        <v>33</v>
      </c>
      <c r="N95" t="str">
        <f>IF(J95&gt;0,D95,G95)</f>
        <v>New York Giants</v>
      </c>
      <c r="O95" t="str">
        <f>IF(J95&gt;0,G95,D95)</f>
        <v>Denver Broncos</v>
      </c>
      <c r="P95">
        <f>IF(J95&gt;0,E95,H95)</f>
        <v>23</v>
      </c>
      <c r="Q95">
        <f>IF(J95&gt;0,H95,E95)</f>
        <v>10</v>
      </c>
      <c r="R95">
        <f>VLOOKUP(E95,$AN$6:$AP$37,3,FALSE)</f>
        <v>2.702859500079458</v>
      </c>
      <c r="S95">
        <f>VLOOKUP(H95,$AN$6:$AP$37,3,FALSE)</f>
        <v>1.0000089981471931E-4</v>
      </c>
      <c r="T95">
        <f t="shared" si="25"/>
        <v>0.16168730843375992</v>
      </c>
      <c r="U95">
        <f t="shared" si="26"/>
        <v>0.94606067019652984</v>
      </c>
      <c r="V95">
        <f t="shared" si="27"/>
        <v>5.393932980347016E-2</v>
      </c>
      <c r="W95" s="32">
        <f>B95</f>
        <v>6</v>
      </c>
      <c r="X95">
        <f>IF(E95=P95,U95,V95)</f>
        <v>5.393932980347016E-2</v>
      </c>
      <c r="Y95" s="35">
        <v>1</v>
      </c>
      <c r="Z95">
        <f t="shared" si="28"/>
        <v>-2.9198953861999826</v>
      </c>
      <c r="AA95">
        <f t="shared" si="29"/>
        <v>-2.9198953861999826</v>
      </c>
      <c r="AC95">
        <f t="shared" si="30"/>
        <v>0.94606067019652984</v>
      </c>
      <c r="AD95">
        <f t="shared" si="31"/>
        <v>0.44606067019652984</v>
      </c>
      <c r="AE95">
        <f>J95</f>
        <v>-13</v>
      </c>
      <c r="AF95">
        <f t="shared" si="23"/>
        <v>12.072916700176956</v>
      </c>
      <c r="AG95">
        <f t="shared" si="24"/>
        <v>10.896507081583156</v>
      </c>
    </row>
    <row r="96" spans="1:33">
      <c r="A96" s="7">
        <v>91</v>
      </c>
      <c r="B96" s="7">
        <v>6</v>
      </c>
      <c r="C96" s="8">
        <v>43024</v>
      </c>
      <c r="D96" s="8" t="s">
        <v>7</v>
      </c>
      <c r="E96" s="7">
        <v>31</v>
      </c>
      <c r="F96" s="7">
        <v>36</v>
      </c>
      <c r="G96" s="7" t="s">
        <v>21</v>
      </c>
      <c r="H96" s="7">
        <v>14</v>
      </c>
      <c r="I96" s="7">
        <v>22</v>
      </c>
      <c r="J96" s="7">
        <v>14</v>
      </c>
      <c r="K96" s="7">
        <v>58</v>
      </c>
      <c r="N96" t="str">
        <f>IF(J96&gt;0,D96,G96)</f>
        <v>Tennessee Titans</v>
      </c>
      <c r="O96" t="str">
        <f>IF(J96&gt;0,G96,D96)</f>
        <v>Indianapolis Colts</v>
      </c>
      <c r="P96">
        <f>IF(J96&gt;0,E96,H96)</f>
        <v>31</v>
      </c>
      <c r="Q96">
        <f>IF(J96&gt;0,H96,E96)</f>
        <v>14</v>
      </c>
      <c r="R96">
        <f>VLOOKUP(E96,$AN$6:$AP$37,3,FALSE)</f>
        <v>3.0555334658881952</v>
      </c>
      <c r="S96">
        <f>VLOOKUP(H96,$AN$6:$AP$37,3,FALSE)</f>
        <v>1.3198088776077797</v>
      </c>
      <c r="T96">
        <f t="shared" si="25"/>
        <v>0.16168730843375992</v>
      </c>
      <c r="U96">
        <f t="shared" si="26"/>
        <v>0.86959832291168671</v>
      </c>
      <c r="V96">
        <f t="shared" si="27"/>
        <v>0.13040167708831329</v>
      </c>
      <c r="W96" s="32">
        <f>B96</f>
        <v>6</v>
      </c>
      <c r="X96">
        <f>IF(E96=P96,U96,V96)</f>
        <v>0.86959832291168671</v>
      </c>
      <c r="Y96" s="35">
        <v>1</v>
      </c>
      <c r="Z96">
        <f t="shared" si="28"/>
        <v>-0.13972387175141437</v>
      </c>
      <c r="AA96">
        <f t="shared" si="29"/>
        <v>-0.13972387175141437</v>
      </c>
      <c r="AC96">
        <f t="shared" si="30"/>
        <v>0.86959832291168671</v>
      </c>
      <c r="AD96">
        <f t="shared" si="31"/>
        <v>0.36959832291168671</v>
      </c>
      <c r="AE96">
        <f>J96</f>
        <v>14</v>
      </c>
      <c r="AF96">
        <f t="shared" si="23"/>
        <v>10.205070991438104</v>
      </c>
      <c r="AG96">
        <f t="shared" si="24"/>
        <v>9.0286613728443061</v>
      </c>
    </row>
    <row r="97" spans="1:33">
      <c r="A97" s="7">
        <v>92</v>
      </c>
      <c r="B97" s="7">
        <v>7</v>
      </c>
      <c r="C97" s="8">
        <v>43027</v>
      </c>
      <c r="D97" s="8" t="s">
        <v>6</v>
      </c>
      <c r="E97" s="7">
        <v>25</v>
      </c>
      <c r="F97" s="7">
        <v>31</v>
      </c>
      <c r="G97" s="7" t="s">
        <v>2</v>
      </c>
      <c r="H97" s="7">
        <v>16</v>
      </c>
      <c r="I97" s="7">
        <v>30</v>
      </c>
      <c r="J97" s="7">
        <v>1</v>
      </c>
      <c r="K97" s="7">
        <v>61</v>
      </c>
      <c r="N97" t="str">
        <f>IF(J97&gt;0,D97,G97)</f>
        <v>Oakland Raiders</v>
      </c>
      <c r="O97" t="str">
        <f>IF(J97&gt;0,G97,D97)</f>
        <v>Kansas City Chiefs</v>
      </c>
      <c r="P97">
        <f>IF(J97&gt;0,E97,H97)</f>
        <v>25</v>
      </c>
      <c r="Q97">
        <f>IF(J97&gt;0,H97,E97)</f>
        <v>16</v>
      </c>
      <c r="R97">
        <f>VLOOKUP(E97,$AN$6:$AP$37,3,FALSE)</f>
        <v>3.0121038087706089</v>
      </c>
      <c r="S97">
        <f>VLOOKUP(H97,$AN$6:$AP$37,3,FALSE)</f>
        <v>4.4577912925228684</v>
      </c>
      <c r="T97">
        <f t="shared" si="25"/>
        <v>0.16168730843375992</v>
      </c>
      <c r="U97">
        <f t="shared" si="26"/>
        <v>0.21687007461092414</v>
      </c>
      <c r="V97">
        <f t="shared" si="27"/>
        <v>0.78312992538907589</v>
      </c>
      <c r="W97" s="32">
        <f>B97</f>
        <v>7</v>
      </c>
      <c r="X97">
        <f>IF(E97=P97,U97,V97)</f>
        <v>0.21687007461092414</v>
      </c>
      <c r="Y97" s="35">
        <v>1</v>
      </c>
      <c r="Z97">
        <f t="shared" si="28"/>
        <v>-1.5284568392666331</v>
      </c>
      <c r="AA97">
        <f t="shared" si="29"/>
        <v>-1.5284568392666331</v>
      </c>
      <c r="AC97">
        <f t="shared" si="30"/>
        <v>0.21687007461092414</v>
      </c>
      <c r="AD97">
        <f t="shared" si="31"/>
        <v>-0.28312992538907589</v>
      </c>
      <c r="AE97">
        <f>J97</f>
        <v>1</v>
      </c>
      <c r="AF97">
        <f t="shared" si="23"/>
        <v>-5.7399751764406979</v>
      </c>
      <c r="AG97">
        <f t="shared" si="24"/>
        <v>-6.9163847950344959</v>
      </c>
    </row>
    <row r="98" spans="1:33">
      <c r="A98" s="7">
        <v>93</v>
      </c>
      <c r="B98" s="7">
        <v>7</v>
      </c>
      <c r="C98" s="8">
        <v>43030</v>
      </c>
      <c r="D98" s="8" t="s">
        <v>33</v>
      </c>
      <c r="E98" s="7">
        <v>19</v>
      </c>
      <c r="F98" s="7">
        <v>31</v>
      </c>
      <c r="G98" s="7" t="s">
        <v>19</v>
      </c>
      <c r="H98" s="7">
        <v>24</v>
      </c>
      <c r="I98" s="7">
        <v>28</v>
      </c>
      <c r="J98" s="7">
        <v>3</v>
      </c>
      <c r="K98" s="7">
        <v>59</v>
      </c>
      <c r="N98" t="str">
        <f>IF(J98&gt;0,D98,G98)</f>
        <v>Miami Dolphins</v>
      </c>
      <c r="O98" t="str">
        <f>IF(J98&gt;0,G98,D98)</f>
        <v>New York Jets</v>
      </c>
      <c r="P98">
        <f>IF(J98&gt;0,E98,H98)</f>
        <v>19</v>
      </c>
      <c r="Q98">
        <f>IF(J98&gt;0,H98,E98)</f>
        <v>24</v>
      </c>
      <c r="R98">
        <f>VLOOKUP(E98,$AN$6:$AP$37,3,FALSE)</f>
        <v>3.2360946664102817</v>
      </c>
      <c r="S98">
        <f>VLOOKUP(H98,$AN$6:$AP$37,3,FALSE)</f>
        <v>2.9747784400912431</v>
      </c>
      <c r="T98">
        <f t="shared" si="25"/>
        <v>0.16168730843375992</v>
      </c>
      <c r="U98">
        <f t="shared" si="26"/>
        <v>0.60420174549127115</v>
      </c>
      <c r="V98">
        <f t="shared" si="27"/>
        <v>0.39579825450872885</v>
      </c>
      <c r="W98" s="32">
        <f>B98</f>
        <v>7</v>
      </c>
      <c r="X98">
        <f>IF(E98=P98,U98,V98)</f>
        <v>0.60420174549127115</v>
      </c>
      <c r="Y98" s="35">
        <v>1</v>
      </c>
      <c r="Z98">
        <f t="shared" si="28"/>
        <v>-0.5038471211041271</v>
      </c>
      <c r="AA98">
        <f t="shared" si="29"/>
        <v>-0.5038471211041271</v>
      </c>
      <c r="AC98">
        <f t="shared" si="30"/>
        <v>0.60420174549127115</v>
      </c>
      <c r="AD98">
        <f t="shared" si="31"/>
        <v>0.10420174549127115</v>
      </c>
      <c r="AE98">
        <f>J98</f>
        <v>3</v>
      </c>
      <c r="AF98">
        <f t="shared" si="23"/>
        <v>3.7218818682738704</v>
      </c>
      <c r="AG98">
        <f t="shared" si="24"/>
        <v>2.5454722496800728</v>
      </c>
    </row>
    <row r="99" spans="1:33">
      <c r="A99" s="7">
        <v>94</v>
      </c>
      <c r="B99" s="7">
        <v>7</v>
      </c>
      <c r="C99" s="8">
        <v>43030</v>
      </c>
      <c r="D99" s="8" t="s">
        <v>18</v>
      </c>
      <c r="E99" s="7">
        <v>4</v>
      </c>
      <c r="F99" s="7">
        <v>30</v>
      </c>
      <c r="G99" s="7" t="s">
        <v>32</v>
      </c>
      <c r="H99" s="7">
        <v>30</v>
      </c>
      <c r="I99" s="7">
        <v>27</v>
      </c>
      <c r="J99" s="7">
        <v>3</v>
      </c>
      <c r="K99" s="7">
        <v>57</v>
      </c>
      <c r="N99" t="str">
        <f>IF(J99&gt;0,D99,G99)</f>
        <v>Buffalo Bills</v>
      </c>
      <c r="O99" t="str">
        <f>IF(J99&gt;0,G99,D99)</f>
        <v>Tampa Bay Buccaneers</v>
      </c>
      <c r="P99">
        <f>IF(J99&gt;0,E99,H99)</f>
        <v>4</v>
      </c>
      <c r="Q99">
        <f>IF(J99&gt;0,H99,E99)</f>
        <v>30</v>
      </c>
      <c r="R99">
        <f>VLOOKUP(E99,$AN$6:$AP$37,3,FALSE)</f>
        <v>3.4746701140930418</v>
      </c>
      <c r="S99">
        <f>VLOOKUP(H99,$AN$6:$AP$37,3,FALSE)</f>
        <v>0.71283840742543736</v>
      </c>
      <c r="T99">
        <f t="shared" si="25"/>
        <v>0.16168730843375992</v>
      </c>
      <c r="U99">
        <f t="shared" si="26"/>
        <v>0.94899689507676155</v>
      </c>
      <c r="V99">
        <f t="shared" si="27"/>
        <v>5.1003104923238451E-2</v>
      </c>
      <c r="W99" s="32">
        <f>B99</f>
        <v>7</v>
      </c>
      <c r="X99">
        <f>IF(E99=P99,U99,V99)</f>
        <v>0.94899689507676155</v>
      </c>
      <c r="Y99" s="35">
        <v>1</v>
      </c>
      <c r="Z99">
        <f t="shared" si="28"/>
        <v>-5.2349752161795889E-2</v>
      </c>
      <c r="AA99">
        <f t="shared" si="29"/>
        <v>-5.2349752161795889E-2</v>
      </c>
      <c r="AC99">
        <f t="shared" si="30"/>
        <v>0.94899689507676155</v>
      </c>
      <c r="AD99">
        <f t="shared" si="31"/>
        <v>0.44899689507676155</v>
      </c>
      <c r="AE99">
        <f>J99</f>
        <v>3</v>
      </c>
      <c r="AF99">
        <f t="shared" si="23"/>
        <v>12.144643703560751</v>
      </c>
      <c r="AG99">
        <f t="shared" si="24"/>
        <v>10.968234084966953</v>
      </c>
    </row>
    <row r="100" spans="1:33">
      <c r="A100" s="7">
        <v>95</v>
      </c>
      <c r="B100" s="7">
        <v>7</v>
      </c>
      <c r="C100" s="8">
        <v>43030</v>
      </c>
      <c r="D100" s="8" t="s">
        <v>22</v>
      </c>
      <c r="E100" s="7">
        <v>12</v>
      </c>
      <c r="F100" s="7">
        <v>17</v>
      </c>
      <c r="G100" s="7" t="s">
        <v>29</v>
      </c>
      <c r="H100" s="7">
        <v>22</v>
      </c>
      <c r="I100" s="7">
        <v>26</v>
      </c>
      <c r="J100" s="7">
        <v>-9</v>
      </c>
      <c r="K100" s="7">
        <v>43</v>
      </c>
      <c r="N100" t="str">
        <f>IF(J100&gt;0,D100,G100)</f>
        <v>New Orleans Saints</v>
      </c>
      <c r="O100" t="str">
        <f>IF(J100&gt;0,G100,D100)</f>
        <v>Green Bay Packers</v>
      </c>
      <c r="P100">
        <f>IF(J100&gt;0,E100,H100)</f>
        <v>22</v>
      </c>
      <c r="Q100">
        <f>IF(J100&gt;0,H100,E100)</f>
        <v>12</v>
      </c>
      <c r="R100">
        <f>VLOOKUP(E100,$AN$6:$AP$37,3,FALSE)</f>
        <v>3.5272611729437062</v>
      </c>
      <c r="S100">
        <f>VLOOKUP(H100,$AN$6:$AP$37,3,FALSE)</f>
        <v>4.9372426998487819</v>
      </c>
      <c r="T100">
        <f t="shared" si="25"/>
        <v>0.16168730843375992</v>
      </c>
      <c r="U100">
        <f t="shared" si="26"/>
        <v>0.22299555743869504</v>
      </c>
      <c r="V100">
        <f t="shared" si="27"/>
        <v>0.77700444256130496</v>
      </c>
      <c r="W100" s="32">
        <f>B100</f>
        <v>7</v>
      </c>
      <c r="X100">
        <f>IF(E100=P100,U100,V100)</f>
        <v>0.77700444256130496</v>
      </c>
      <c r="Y100" s="35">
        <v>1</v>
      </c>
      <c r="Z100">
        <f t="shared" si="28"/>
        <v>-0.25230921104871784</v>
      </c>
      <c r="AA100">
        <f t="shared" si="29"/>
        <v>-0.25230921104871784</v>
      </c>
      <c r="AC100">
        <f t="shared" si="30"/>
        <v>0.22299555743869504</v>
      </c>
      <c r="AD100">
        <f t="shared" si="31"/>
        <v>-0.27700444256130496</v>
      </c>
      <c r="AE100">
        <f>J100</f>
        <v>-9</v>
      </c>
      <c r="AF100">
        <f t="shared" si="23"/>
        <v>-5.590340000173053</v>
      </c>
      <c r="AG100">
        <f t="shared" si="24"/>
        <v>-6.766749618766851</v>
      </c>
    </row>
    <row r="101" spans="1:33">
      <c r="A101" s="7">
        <v>96</v>
      </c>
      <c r="B101" s="7">
        <v>7</v>
      </c>
      <c r="C101" s="8">
        <v>43030</v>
      </c>
      <c r="D101" s="8" t="s">
        <v>21</v>
      </c>
      <c r="E101" s="7">
        <v>14</v>
      </c>
      <c r="F101" s="7">
        <v>0</v>
      </c>
      <c r="G101" s="7" t="s">
        <v>14</v>
      </c>
      <c r="H101" s="7">
        <v>15</v>
      </c>
      <c r="I101" s="7">
        <v>27</v>
      </c>
      <c r="J101" s="7">
        <v>-27</v>
      </c>
      <c r="K101" s="7">
        <v>27</v>
      </c>
      <c r="N101" t="str">
        <f>IF(J101&gt;0,D101,G101)</f>
        <v>Jacksonville Jaguars</v>
      </c>
      <c r="O101" t="str">
        <f>IF(J101&gt;0,G101,D101)</f>
        <v>Indianapolis Colts</v>
      </c>
      <c r="P101">
        <f>IF(J101&gt;0,E101,H101)</f>
        <v>15</v>
      </c>
      <c r="Q101">
        <f>IF(J101&gt;0,H101,E101)</f>
        <v>14</v>
      </c>
      <c r="R101">
        <f>VLOOKUP(E101,$AN$6:$AP$37,3,FALSE)</f>
        <v>1.3198088776077797</v>
      </c>
      <c r="S101">
        <f>VLOOKUP(H101,$AN$6:$AP$37,3,FALSE)</f>
        <v>3.3954185134861681</v>
      </c>
      <c r="T101">
        <f t="shared" si="25"/>
        <v>0.16168730843375992</v>
      </c>
      <c r="U101">
        <f t="shared" si="26"/>
        <v>0.12854083998120433</v>
      </c>
      <c r="V101">
        <f t="shared" si="27"/>
        <v>0.87145916001879564</v>
      </c>
      <c r="W101" s="32">
        <f>B101</f>
        <v>7</v>
      </c>
      <c r="X101">
        <f>IF(E101=P101,U101,V101)</f>
        <v>0.87145916001879564</v>
      </c>
      <c r="Y101" s="35">
        <v>1</v>
      </c>
      <c r="Z101">
        <f t="shared" si="28"/>
        <v>-0.1375862768311836</v>
      </c>
      <c r="AA101">
        <f t="shared" si="29"/>
        <v>-0.1375862768311836</v>
      </c>
      <c r="AC101">
        <f t="shared" si="30"/>
        <v>0.12854083998120433</v>
      </c>
      <c r="AD101">
        <f t="shared" si="31"/>
        <v>-0.37145916001879564</v>
      </c>
      <c r="AE101">
        <f>J101</f>
        <v>-27</v>
      </c>
      <c r="AF101">
        <f t="shared" si="23"/>
        <v>-7.897708854752894</v>
      </c>
      <c r="AG101">
        <f t="shared" si="24"/>
        <v>-9.074118473346692</v>
      </c>
    </row>
    <row r="102" spans="1:33">
      <c r="A102" s="7">
        <v>97</v>
      </c>
      <c r="B102" s="7">
        <v>7</v>
      </c>
      <c r="C102" s="8">
        <v>43030</v>
      </c>
      <c r="D102" s="8" t="s">
        <v>28</v>
      </c>
      <c r="E102" s="7">
        <v>20</v>
      </c>
      <c r="F102" s="7">
        <v>24</v>
      </c>
      <c r="G102" s="7" t="s">
        <v>12</v>
      </c>
      <c r="H102" s="7">
        <v>3</v>
      </c>
      <c r="I102" s="7">
        <v>16</v>
      </c>
      <c r="J102" s="7">
        <v>8</v>
      </c>
      <c r="K102" s="7">
        <v>40</v>
      </c>
      <c r="N102" t="str">
        <f>IF(J102&gt;0,D102,G102)</f>
        <v>Minnesota Vikings</v>
      </c>
      <c r="O102" t="str">
        <f>IF(J102&gt;0,G102,D102)</f>
        <v>Baltimore Ravens</v>
      </c>
      <c r="P102">
        <f>IF(J102&gt;0,E102,H102)</f>
        <v>20</v>
      </c>
      <c r="Q102">
        <f>IF(J102&gt;0,H102,E102)</f>
        <v>3</v>
      </c>
      <c r="R102">
        <f>VLOOKUP(E102,$AN$6:$AP$37,3,FALSE)</f>
        <v>4.5322300333157814</v>
      </c>
      <c r="S102">
        <f>VLOOKUP(H102,$AN$6:$AP$37,3,FALSE)</f>
        <v>2.8416119420804589</v>
      </c>
      <c r="T102">
        <f t="shared" si="25"/>
        <v>0.16168730843375992</v>
      </c>
      <c r="U102">
        <f t="shared" si="26"/>
        <v>0.86439755616149394</v>
      </c>
      <c r="V102">
        <f t="shared" si="27"/>
        <v>0.13560244383850606</v>
      </c>
      <c r="W102" s="32">
        <f>B102</f>
        <v>7</v>
      </c>
      <c r="X102">
        <f>IF(E102=P102,U102,V102)</f>
        <v>0.86439755616149394</v>
      </c>
      <c r="Y102" s="35">
        <v>1</v>
      </c>
      <c r="Z102">
        <f t="shared" si="28"/>
        <v>-0.14572248156129958</v>
      </c>
      <c r="AA102">
        <f t="shared" si="29"/>
        <v>-0.14572248156129958</v>
      </c>
      <c r="AC102">
        <f t="shared" si="30"/>
        <v>0.86439755616149394</v>
      </c>
      <c r="AD102">
        <f t="shared" si="31"/>
        <v>0.36439755616149394</v>
      </c>
      <c r="AE102">
        <f>J102</f>
        <v>8</v>
      </c>
      <c r="AF102">
        <f t="shared" ref="AF102:AF137" si="32">$AK$9+$AJ$9*AC102</f>
        <v>10.078025063586699</v>
      </c>
      <c r="AG102">
        <f t="shared" ref="AG102:AG137" si="33">$AJ$18*AD102</f>
        <v>8.9016154449929008</v>
      </c>
    </row>
    <row r="103" spans="1:33">
      <c r="A103" s="7">
        <v>98</v>
      </c>
      <c r="B103" s="7">
        <v>7</v>
      </c>
      <c r="C103" s="8">
        <v>43030</v>
      </c>
      <c r="D103" s="8" t="s">
        <v>20</v>
      </c>
      <c r="E103" s="7">
        <v>18</v>
      </c>
      <c r="F103" s="7">
        <v>33</v>
      </c>
      <c r="G103" s="7" t="s">
        <v>9</v>
      </c>
      <c r="H103" s="7">
        <v>1</v>
      </c>
      <c r="I103" s="7">
        <v>0</v>
      </c>
      <c r="J103" s="7">
        <v>33</v>
      </c>
      <c r="K103" s="7">
        <v>33</v>
      </c>
      <c r="N103" t="str">
        <f>IF(J103&gt;0,D103,G103)</f>
        <v>Los Angeles Rams</v>
      </c>
      <c r="O103" t="str">
        <f>IF(J103&gt;0,G103,D103)</f>
        <v>Arizona Cardinals</v>
      </c>
      <c r="P103">
        <f>IF(J103&gt;0,E103,H103)</f>
        <v>18</v>
      </c>
      <c r="Q103">
        <f>IF(J103&gt;0,H103,E103)</f>
        <v>1</v>
      </c>
      <c r="R103">
        <f>VLOOKUP(E103,$AN$6:$AP$37,3,FALSE)</f>
        <v>3.7220951740631776</v>
      </c>
      <c r="S103">
        <f>VLOOKUP(H103,$AN$6:$AP$37,3,FALSE)</f>
        <v>2.2935168424194949</v>
      </c>
      <c r="T103">
        <f t="shared" ref="T103:T151" si="34">$AP$38</f>
        <v>0.16168730843375992</v>
      </c>
      <c r="U103">
        <f t="shared" si="26"/>
        <v>0.83065347348110408</v>
      </c>
      <c r="V103">
        <f t="shared" si="27"/>
        <v>0.16934652651889592</v>
      </c>
      <c r="W103" s="32">
        <f>B103</f>
        <v>7</v>
      </c>
      <c r="X103">
        <f>IF(E103=P103,U103,V103)</f>
        <v>0.83065347348110408</v>
      </c>
      <c r="Y103" s="35">
        <v>1</v>
      </c>
      <c r="Z103">
        <f t="shared" si="28"/>
        <v>-0.18554257051617953</v>
      </c>
      <c r="AA103">
        <f t="shared" si="29"/>
        <v>-0.18554257051617953</v>
      </c>
      <c r="AC103">
        <f t="shared" si="30"/>
        <v>0.83065347348110408</v>
      </c>
      <c r="AD103">
        <f t="shared" si="31"/>
        <v>0.33065347348110408</v>
      </c>
      <c r="AE103">
        <f>J103</f>
        <v>33</v>
      </c>
      <c r="AF103">
        <f t="shared" si="32"/>
        <v>9.2537142456739847</v>
      </c>
      <c r="AG103">
        <f t="shared" si="33"/>
        <v>8.0773046270801849</v>
      </c>
    </row>
    <row r="104" spans="1:33">
      <c r="A104" s="7">
        <v>99</v>
      </c>
      <c r="B104" s="7">
        <v>7</v>
      </c>
      <c r="C104" s="8">
        <v>43030</v>
      </c>
      <c r="D104" s="8" t="s">
        <v>17</v>
      </c>
      <c r="E104" s="7">
        <v>6</v>
      </c>
      <c r="F104" s="7">
        <v>17</v>
      </c>
      <c r="G104" s="7" t="s">
        <v>24</v>
      </c>
      <c r="H104" s="7">
        <v>5</v>
      </c>
      <c r="I104" s="7">
        <v>3</v>
      </c>
      <c r="J104" s="7">
        <v>14</v>
      </c>
      <c r="K104" s="7">
        <v>20</v>
      </c>
      <c r="N104" t="str">
        <f>IF(J104&gt;0,D104,G104)</f>
        <v>Chicago Bears</v>
      </c>
      <c r="O104" t="str">
        <f>IF(J104&gt;0,G104,D104)</f>
        <v>Carolina Panthers</v>
      </c>
      <c r="P104">
        <f>IF(J104&gt;0,E104,H104)</f>
        <v>6</v>
      </c>
      <c r="Q104">
        <f>IF(J104&gt;0,H104,E104)</f>
        <v>5</v>
      </c>
      <c r="R104">
        <f>VLOOKUP(E104,$AN$6:$AP$37,3,FALSE)</f>
        <v>3.1246231992386289</v>
      </c>
      <c r="S104">
        <f>VLOOKUP(H104,$AN$6:$AP$37,3,FALSE)</f>
        <v>4.4901412941974685</v>
      </c>
      <c r="T104">
        <f t="shared" si="34"/>
        <v>0.16168730843375992</v>
      </c>
      <c r="U104">
        <f t="shared" si="26"/>
        <v>0.23079444199366075</v>
      </c>
      <c r="V104">
        <f t="shared" si="27"/>
        <v>0.76920555800633927</v>
      </c>
      <c r="W104" s="32">
        <f>B104</f>
        <v>7</v>
      </c>
      <c r="X104">
        <f>IF(E104=P104,U104,V104)</f>
        <v>0.23079444199366075</v>
      </c>
      <c r="Y104" s="35">
        <v>1</v>
      </c>
      <c r="Z104">
        <f t="shared" si="28"/>
        <v>-1.4662278261214283</v>
      </c>
      <c r="AA104">
        <f t="shared" si="29"/>
        <v>-1.4662278261214283</v>
      </c>
      <c r="AC104">
        <f t="shared" si="30"/>
        <v>0.23079444199366075</v>
      </c>
      <c r="AD104">
        <f t="shared" si="31"/>
        <v>-0.26920555800633927</v>
      </c>
      <c r="AE104">
        <f>J104</f>
        <v>14</v>
      </c>
      <c r="AF104">
        <f t="shared" si="32"/>
        <v>-5.39982645244379</v>
      </c>
      <c r="AG104">
        <f t="shared" si="33"/>
        <v>-6.5762360710375889</v>
      </c>
    </row>
    <row r="105" spans="1:33">
      <c r="A105" s="7">
        <v>100</v>
      </c>
      <c r="B105" s="7">
        <v>7</v>
      </c>
      <c r="C105" s="8">
        <v>43030</v>
      </c>
      <c r="D105" s="8" t="s">
        <v>11</v>
      </c>
      <c r="E105" s="7">
        <v>8</v>
      </c>
      <c r="F105" s="7">
        <v>9</v>
      </c>
      <c r="G105" s="7" t="s">
        <v>7</v>
      </c>
      <c r="H105" s="7">
        <v>31</v>
      </c>
      <c r="I105" s="7">
        <v>12</v>
      </c>
      <c r="J105" s="7">
        <v>-3</v>
      </c>
      <c r="K105" s="7">
        <v>21</v>
      </c>
      <c r="N105" t="str">
        <f>IF(J105&gt;0,D105,G105)</f>
        <v>Tennessee Titans</v>
      </c>
      <c r="O105" t="str">
        <f>IF(J105&gt;0,G105,D105)</f>
        <v>Cleveland Browns</v>
      </c>
      <c r="P105">
        <f>IF(J105&gt;0,E105,H105)</f>
        <v>31</v>
      </c>
      <c r="Q105">
        <f>IF(J105&gt;0,H105,E105)</f>
        <v>8</v>
      </c>
      <c r="R105">
        <f>VLOOKUP(E105,$AN$6:$AP$37,3,FALSE)</f>
        <v>1E-4</v>
      </c>
      <c r="S105">
        <f>VLOOKUP(H105,$AN$6:$AP$37,3,FALSE)</f>
        <v>3.0555334658881952</v>
      </c>
      <c r="T105">
        <f t="shared" si="34"/>
        <v>0.16168730843375992</v>
      </c>
      <c r="U105">
        <f t="shared" si="26"/>
        <v>5.2463580108239989E-2</v>
      </c>
      <c r="V105">
        <f t="shared" si="27"/>
        <v>0.94753641989175996</v>
      </c>
      <c r="W105" s="32">
        <f>B105</f>
        <v>7</v>
      </c>
      <c r="X105">
        <f>IF(E105=P105,U105,V105)</f>
        <v>0.94753641989175996</v>
      </c>
      <c r="Y105" s="35">
        <v>1</v>
      </c>
      <c r="Z105">
        <f t="shared" si="28"/>
        <v>-5.3889904883786588E-2</v>
      </c>
      <c r="AA105">
        <f t="shared" si="29"/>
        <v>-5.3889904883786588E-2</v>
      </c>
      <c r="AC105">
        <f t="shared" si="30"/>
        <v>5.2463580108239989E-2</v>
      </c>
      <c r="AD105">
        <f t="shared" si="31"/>
        <v>-0.44753641989176002</v>
      </c>
      <c r="AE105">
        <f>J105</f>
        <v>-3</v>
      </c>
      <c r="AF105">
        <f t="shared" si="32"/>
        <v>-9.7561475298953582</v>
      </c>
      <c r="AG105">
        <f t="shared" si="33"/>
        <v>-10.932557148489156</v>
      </c>
    </row>
    <row r="106" spans="1:33">
      <c r="A106" s="7">
        <v>101</v>
      </c>
      <c r="B106" s="7">
        <v>7</v>
      </c>
      <c r="C106" s="8">
        <v>43030</v>
      </c>
      <c r="D106" s="8" t="s">
        <v>25</v>
      </c>
      <c r="E106" s="7">
        <v>28</v>
      </c>
      <c r="F106" s="7">
        <v>10</v>
      </c>
      <c r="G106" s="7" t="s">
        <v>26</v>
      </c>
      <c r="H106" s="7">
        <v>9</v>
      </c>
      <c r="I106" s="7">
        <v>40</v>
      </c>
      <c r="J106" s="7">
        <v>-30</v>
      </c>
      <c r="K106" s="7">
        <v>50</v>
      </c>
      <c r="N106" t="str">
        <f>IF(J106&gt;0,D106,G106)</f>
        <v>Dallas Cowboys</v>
      </c>
      <c r="O106" t="str">
        <f>IF(J106&gt;0,G106,D106)</f>
        <v>San Francisco 49ers</v>
      </c>
      <c r="P106">
        <f>IF(J106&gt;0,E106,H106)</f>
        <v>9</v>
      </c>
      <c r="Q106">
        <f>IF(J106&gt;0,H106,E106)</f>
        <v>28</v>
      </c>
      <c r="R106">
        <f>VLOOKUP(E106,$AN$6:$AP$37,3,FALSE)</f>
        <v>1.0000000000065512E-4</v>
      </c>
      <c r="S106">
        <f>VLOOKUP(H106,$AN$6:$AP$37,3,FALSE)</f>
        <v>3.4588283668035</v>
      </c>
      <c r="T106">
        <f t="shared" si="34"/>
        <v>0.16168730843375992</v>
      </c>
      <c r="U106">
        <f t="shared" si="26"/>
        <v>3.5672837981735088E-2</v>
      </c>
      <c r="V106">
        <f t="shared" si="27"/>
        <v>0.96432716201826496</v>
      </c>
      <c r="W106" s="32">
        <f>B106</f>
        <v>7</v>
      </c>
      <c r="X106">
        <f>IF(E106=P106,U106,V106)</f>
        <v>0.96432716201826496</v>
      </c>
      <c r="Y106" s="35">
        <v>1</v>
      </c>
      <c r="Z106">
        <f t="shared" si="28"/>
        <v>-3.6324662260854124E-2</v>
      </c>
      <c r="AA106">
        <f t="shared" si="29"/>
        <v>-3.6324662260854124E-2</v>
      </c>
      <c r="AC106">
        <f t="shared" si="30"/>
        <v>3.5672837981735088E-2</v>
      </c>
      <c r="AD106">
        <f t="shared" si="31"/>
        <v>-0.46432716201826491</v>
      </c>
      <c r="AE106">
        <f>J106</f>
        <v>-30</v>
      </c>
      <c r="AF106">
        <f t="shared" si="32"/>
        <v>-10.166316936684543</v>
      </c>
      <c r="AG106">
        <f t="shared" si="33"/>
        <v>-11.342726555278341</v>
      </c>
    </row>
    <row r="107" spans="1:33">
      <c r="A107" s="7">
        <v>102</v>
      </c>
      <c r="B107" s="7">
        <v>7</v>
      </c>
      <c r="C107" s="8">
        <v>43030</v>
      </c>
      <c r="D107" s="8" t="s">
        <v>10</v>
      </c>
      <c r="E107" s="7">
        <v>27</v>
      </c>
      <c r="F107" s="7">
        <v>29</v>
      </c>
      <c r="G107" s="7" t="s">
        <v>13</v>
      </c>
      <c r="H107" s="7">
        <v>7</v>
      </c>
      <c r="I107" s="7">
        <v>14</v>
      </c>
      <c r="J107" s="7">
        <v>15</v>
      </c>
      <c r="K107" s="7">
        <v>43</v>
      </c>
      <c r="N107" t="str">
        <f>IF(J107&gt;0,D107,G107)</f>
        <v>Pittsburgh Steelers</v>
      </c>
      <c r="O107" t="str">
        <f>IF(J107&gt;0,G107,D107)</f>
        <v>Cincinnati Bengals</v>
      </c>
      <c r="P107">
        <f>IF(J107&gt;0,E107,H107)</f>
        <v>27</v>
      </c>
      <c r="Q107">
        <f>IF(J107&gt;0,H107,E107)</f>
        <v>7</v>
      </c>
      <c r="R107">
        <f>VLOOKUP(E107,$AN$6:$AP$37,3,FALSE)</f>
        <v>4.539933814524959</v>
      </c>
      <c r="S107">
        <f>VLOOKUP(H107,$AN$6:$AP$37,3,FALSE)</f>
        <v>1.9737811830214589</v>
      </c>
      <c r="T107">
        <f t="shared" si="34"/>
        <v>0.16168730843375992</v>
      </c>
      <c r="U107">
        <f t="shared" si="26"/>
        <v>0.93864956455052828</v>
      </c>
      <c r="V107">
        <f t="shared" si="27"/>
        <v>6.1350435449471719E-2</v>
      </c>
      <c r="W107" s="32">
        <f>B107</f>
        <v>7</v>
      </c>
      <c r="X107">
        <f>IF(E107=P107,U107,V107)</f>
        <v>0.93864956455052828</v>
      </c>
      <c r="Y107" s="35">
        <v>1</v>
      </c>
      <c r="Z107">
        <f t="shared" si="28"/>
        <v>-6.3313070122246601E-2</v>
      </c>
      <c r="AA107">
        <f t="shared" si="29"/>
        <v>-6.3313070122246601E-2</v>
      </c>
      <c r="AC107">
        <f t="shared" si="30"/>
        <v>0.93864956455052828</v>
      </c>
      <c r="AD107">
        <f t="shared" si="31"/>
        <v>0.43864956455052828</v>
      </c>
      <c r="AE107">
        <f>J107</f>
        <v>15</v>
      </c>
      <c r="AF107">
        <f t="shared" si="32"/>
        <v>11.891875934761709</v>
      </c>
      <c r="AG107">
        <f t="shared" si="33"/>
        <v>10.715466316167911</v>
      </c>
    </row>
    <row r="108" spans="1:33">
      <c r="A108" s="7">
        <v>103</v>
      </c>
      <c r="B108" s="7">
        <v>7</v>
      </c>
      <c r="C108" s="8">
        <v>43030</v>
      </c>
      <c r="D108" s="8" t="s">
        <v>31</v>
      </c>
      <c r="E108" s="7">
        <v>17</v>
      </c>
      <c r="F108" s="7">
        <v>21</v>
      </c>
      <c r="G108" s="7" t="s">
        <v>30</v>
      </c>
      <c r="H108" s="7">
        <v>10</v>
      </c>
      <c r="I108" s="7">
        <v>0</v>
      </c>
      <c r="J108" s="7">
        <v>21</v>
      </c>
      <c r="K108" s="7">
        <v>21</v>
      </c>
      <c r="N108" t="str">
        <f>IF(J108&gt;0,D108,G108)</f>
        <v>Los Angeles Chargers</v>
      </c>
      <c r="O108" t="str">
        <f>IF(J108&gt;0,G108,D108)</f>
        <v>Denver Broncos</v>
      </c>
      <c r="P108">
        <f>IF(J108&gt;0,E108,H108)</f>
        <v>17</v>
      </c>
      <c r="Q108">
        <f>IF(J108&gt;0,H108,E108)</f>
        <v>10</v>
      </c>
      <c r="R108">
        <f>VLOOKUP(E108,$AN$6:$AP$37,3,FALSE)</f>
        <v>2.6608212836550527</v>
      </c>
      <c r="S108">
        <f>VLOOKUP(H108,$AN$6:$AP$37,3,FALSE)</f>
        <v>2.702859500079458</v>
      </c>
      <c r="T108">
        <f t="shared" si="34"/>
        <v>0.16168730843375992</v>
      </c>
      <c r="U108">
        <f t="shared" si="26"/>
        <v>0.52987663890946768</v>
      </c>
      <c r="V108">
        <f t="shared" si="27"/>
        <v>0.47012336109053232</v>
      </c>
      <c r="W108" s="32">
        <f>B108</f>
        <v>7</v>
      </c>
      <c r="X108">
        <f>IF(E108=P108,U108,V108)</f>
        <v>0.52987663890946768</v>
      </c>
      <c r="Y108" s="35">
        <v>1</v>
      </c>
      <c r="Z108">
        <f t="shared" si="28"/>
        <v>-0.63511105630262088</v>
      </c>
      <c r="AA108">
        <f t="shared" si="29"/>
        <v>-0.63511105630262088</v>
      </c>
      <c r="AC108">
        <f t="shared" si="30"/>
        <v>0.52987663890946768</v>
      </c>
      <c r="AD108">
        <f t="shared" si="31"/>
        <v>2.9876638909467679E-2</v>
      </c>
      <c r="AE108">
        <f>J108</f>
        <v>21</v>
      </c>
      <c r="AF108">
        <f t="shared" si="32"/>
        <v>1.9062453319901014</v>
      </c>
      <c r="AG108">
        <f t="shared" si="33"/>
        <v>0.72983571339630304</v>
      </c>
    </row>
    <row r="109" spans="1:33">
      <c r="A109" s="7">
        <v>104</v>
      </c>
      <c r="B109" s="7">
        <v>7</v>
      </c>
      <c r="C109" s="8">
        <v>43030</v>
      </c>
      <c r="D109" s="8" t="s">
        <v>27</v>
      </c>
      <c r="E109" s="7">
        <v>23</v>
      </c>
      <c r="F109" s="7">
        <v>7</v>
      </c>
      <c r="G109" s="7" t="s">
        <v>23</v>
      </c>
      <c r="H109" s="7">
        <v>29</v>
      </c>
      <c r="I109" s="7">
        <v>24</v>
      </c>
      <c r="J109" s="7">
        <v>-17</v>
      </c>
      <c r="K109" s="7">
        <v>31</v>
      </c>
      <c r="N109" t="str">
        <f>IF(J109&gt;0,D109,G109)</f>
        <v>Seattle Seahawks</v>
      </c>
      <c r="O109" t="str">
        <f>IF(J109&gt;0,G109,D109)</f>
        <v>New York Giants</v>
      </c>
      <c r="P109">
        <f>IF(J109&gt;0,E109,H109)</f>
        <v>29</v>
      </c>
      <c r="Q109">
        <f>IF(J109&gt;0,H109,E109)</f>
        <v>23</v>
      </c>
      <c r="R109">
        <f>VLOOKUP(E109,$AN$6:$AP$37,3,FALSE)</f>
        <v>1.0000089981471931E-4</v>
      </c>
      <c r="S109">
        <f>VLOOKUP(H109,$AN$6:$AP$37,3,FALSE)</f>
        <v>3.0393158962621971</v>
      </c>
      <c r="T109">
        <f t="shared" si="34"/>
        <v>0.16168730843375992</v>
      </c>
      <c r="U109">
        <f t="shared" si="26"/>
        <v>5.3275650405810906E-2</v>
      </c>
      <c r="V109">
        <f t="shared" si="27"/>
        <v>0.94672434959418905</v>
      </c>
      <c r="W109" s="32">
        <f>B109</f>
        <v>7</v>
      </c>
      <c r="X109">
        <f>IF(E109=P109,U109,V109)</f>
        <v>0.94672434959418905</v>
      </c>
      <c r="Y109" s="35">
        <v>1</v>
      </c>
      <c r="Z109">
        <f t="shared" si="28"/>
        <v>-5.4747305681396734E-2</v>
      </c>
      <c r="AA109">
        <f t="shared" si="29"/>
        <v>-5.4747305681396734E-2</v>
      </c>
      <c r="AC109">
        <f t="shared" si="30"/>
        <v>5.3275650405810906E-2</v>
      </c>
      <c r="AD109">
        <f t="shared" si="31"/>
        <v>-0.44672434959418911</v>
      </c>
      <c r="AE109">
        <f>J109</f>
        <v>-17</v>
      </c>
      <c r="AF109">
        <f t="shared" si="32"/>
        <v>-9.7363100271979643</v>
      </c>
      <c r="AG109">
        <f t="shared" si="33"/>
        <v>-10.912719645791762</v>
      </c>
    </row>
    <row r="110" spans="1:33">
      <c r="A110" s="7">
        <v>105</v>
      </c>
      <c r="B110" s="7">
        <v>7</v>
      </c>
      <c r="C110" s="8">
        <v>43030</v>
      </c>
      <c r="D110" s="8" t="s">
        <v>3</v>
      </c>
      <c r="E110" s="7">
        <v>21</v>
      </c>
      <c r="F110" s="7">
        <v>23</v>
      </c>
      <c r="G110" s="7" t="s">
        <v>16</v>
      </c>
      <c r="H110" s="7">
        <v>2</v>
      </c>
      <c r="I110" s="7">
        <v>7</v>
      </c>
      <c r="J110" s="7">
        <v>16</v>
      </c>
      <c r="K110" s="7">
        <v>30</v>
      </c>
      <c r="N110" t="str">
        <f>IF(J110&gt;0,D110,G110)</f>
        <v>New England Patriots</v>
      </c>
      <c r="O110" t="str">
        <f>IF(J110&gt;0,G110,D110)</f>
        <v>Atlanta Falcons</v>
      </c>
      <c r="P110">
        <f>IF(J110&gt;0,E110,H110)</f>
        <v>21</v>
      </c>
      <c r="Q110">
        <f>IF(J110&gt;0,H110,E110)</f>
        <v>2</v>
      </c>
      <c r="R110">
        <f>VLOOKUP(E110,$AN$6:$AP$37,3,FALSE)</f>
        <v>4.6923284673375418</v>
      </c>
      <c r="S110">
        <f>VLOOKUP(H110,$AN$6:$AP$37,3,FALSE)</f>
        <v>3.6739123887225684</v>
      </c>
      <c r="T110">
        <f t="shared" si="34"/>
        <v>0.16168730843375992</v>
      </c>
      <c r="U110">
        <f t="shared" si="26"/>
        <v>0.76496639252106591</v>
      </c>
      <c r="V110">
        <f t="shared" si="27"/>
        <v>0.23503360747893409</v>
      </c>
      <c r="W110" s="32">
        <f>B110</f>
        <v>7</v>
      </c>
      <c r="X110">
        <f>IF(E110=P110,U110,V110)</f>
        <v>0.76496639252106591</v>
      </c>
      <c r="Y110" s="35">
        <v>1</v>
      </c>
      <c r="Z110">
        <f t="shared" si="28"/>
        <v>-0.26792337746562289</v>
      </c>
      <c r="AA110">
        <f t="shared" si="29"/>
        <v>-0.26792337746562289</v>
      </c>
      <c r="AC110">
        <f t="shared" si="30"/>
        <v>0.76496639252106591</v>
      </c>
      <c r="AD110">
        <f t="shared" si="31"/>
        <v>0.26496639252106591</v>
      </c>
      <c r="AE110">
        <f>J110</f>
        <v>16</v>
      </c>
      <c r="AF110">
        <f t="shared" si="32"/>
        <v>7.6490900528837376</v>
      </c>
      <c r="AG110">
        <f t="shared" si="33"/>
        <v>6.4726804342899413</v>
      </c>
    </row>
    <row r="111" spans="1:33">
      <c r="A111" s="7">
        <v>106</v>
      </c>
      <c r="B111" s="7">
        <v>7</v>
      </c>
      <c r="C111" s="8">
        <v>43031</v>
      </c>
      <c r="D111" s="8" t="s">
        <v>4</v>
      </c>
      <c r="E111" s="7">
        <v>26</v>
      </c>
      <c r="F111" s="7">
        <v>34</v>
      </c>
      <c r="G111" s="7" t="s">
        <v>5</v>
      </c>
      <c r="H111" s="7">
        <v>32</v>
      </c>
      <c r="I111" s="7">
        <v>24</v>
      </c>
      <c r="J111" s="7">
        <v>10</v>
      </c>
      <c r="K111" s="7">
        <v>58</v>
      </c>
      <c r="N111" t="str">
        <f>IF(J111&gt;0,D111,G111)</f>
        <v>Philadelphia Eagles</v>
      </c>
      <c r="O111" t="str">
        <f>IF(J111&gt;0,G111,D111)</f>
        <v>Washington Redskins</v>
      </c>
      <c r="P111">
        <f>IF(J111&gt;0,E111,H111)</f>
        <v>26</v>
      </c>
      <c r="Q111">
        <f>IF(J111&gt;0,H111,E111)</f>
        <v>32</v>
      </c>
      <c r="R111">
        <f>VLOOKUP(E111,$AN$6:$AP$37,3,FALSE)</f>
        <v>5.5602293664847959</v>
      </c>
      <c r="S111">
        <f>VLOOKUP(H111,$AN$6:$AP$37,3,FALSE)</f>
        <v>3.7629371404071157</v>
      </c>
      <c r="T111">
        <f t="shared" si="34"/>
        <v>0.16168730843375992</v>
      </c>
      <c r="U111">
        <f t="shared" si="26"/>
        <v>0.87642247222258629</v>
      </c>
      <c r="V111">
        <f t="shared" si="27"/>
        <v>0.12357752777741371</v>
      </c>
      <c r="W111" s="32">
        <f>B111</f>
        <v>7</v>
      </c>
      <c r="X111">
        <f>IF(E111=P111,U111,V111)</f>
        <v>0.87642247222258629</v>
      </c>
      <c r="Y111" s="35">
        <v>1</v>
      </c>
      <c r="Z111">
        <f t="shared" si="28"/>
        <v>-0.13190703007588686</v>
      </c>
      <c r="AA111">
        <f t="shared" si="29"/>
        <v>-0.13190703007588686</v>
      </c>
      <c r="AC111">
        <f t="shared" si="30"/>
        <v>0.87642247222258629</v>
      </c>
      <c r="AD111">
        <f t="shared" si="31"/>
        <v>0.37642247222258629</v>
      </c>
      <c r="AE111">
        <f>J111</f>
        <v>10</v>
      </c>
      <c r="AF111">
        <f t="shared" si="32"/>
        <v>10.371773407186248</v>
      </c>
      <c r="AG111">
        <f t="shared" si="33"/>
        <v>9.1953637885924504</v>
      </c>
    </row>
    <row r="112" spans="1:33">
      <c r="A112" s="7">
        <v>107</v>
      </c>
      <c r="B112" s="7">
        <v>8</v>
      </c>
      <c r="C112" s="8">
        <v>43034</v>
      </c>
      <c r="D112" s="8" t="s">
        <v>12</v>
      </c>
      <c r="E112" s="7">
        <v>3</v>
      </c>
      <c r="F112" s="7">
        <v>40</v>
      </c>
      <c r="G112" s="7" t="s">
        <v>33</v>
      </c>
      <c r="H112" s="7">
        <v>19</v>
      </c>
      <c r="I112" s="7">
        <v>0</v>
      </c>
      <c r="J112" s="7">
        <v>40</v>
      </c>
      <c r="K112" s="7">
        <v>40</v>
      </c>
      <c r="N112" t="str">
        <f>IF(J112&gt;0,D112,G112)</f>
        <v>Baltimore Ravens</v>
      </c>
      <c r="O112" t="str">
        <f>IF(J112&gt;0,G112,D112)</f>
        <v>Miami Dolphins</v>
      </c>
      <c r="P112">
        <f>IF(J112&gt;0,E112,H112)</f>
        <v>3</v>
      </c>
      <c r="Q112">
        <f>IF(J112&gt;0,H112,E112)</f>
        <v>19</v>
      </c>
      <c r="R112">
        <f>VLOOKUP(E112,$AN$6:$AP$37,3,FALSE)</f>
        <v>2.8416119420804589</v>
      </c>
      <c r="S112">
        <f>VLOOKUP(H112,$AN$6:$AP$37,3,FALSE)</f>
        <v>3.2360946664102817</v>
      </c>
      <c r="T112">
        <f t="shared" si="34"/>
        <v>0.16168730843375992</v>
      </c>
      <c r="U112">
        <f t="shared" si="26"/>
        <v>0.44206256369495556</v>
      </c>
      <c r="V112">
        <f t="shared" si="27"/>
        <v>0.55793743630504444</v>
      </c>
      <c r="W112" s="32">
        <f>B112</f>
        <v>8</v>
      </c>
      <c r="X112">
        <f>IF(E112=P112,U112,V112)</f>
        <v>0.44206256369495556</v>
      </c>
      <c r="Y112" s="35">
        <v>1</v>
      </c>
      <c r="Z112">
        <f t="shared" si="28"/>
        <v>-0.8163038601000786</v>
      </c>
      <c r="AA112">
        <f t="shared" si="29"/>
        <v>-0.8163038601000786</v>
      </c>
      <c r="AC112">
        <f t="shared" si="30"/>
        <v>0.44206256369495556</v>
      </c>
      <c r="AD112">
        <f t="shared" si="31"/>
        <v>-5.7937436305044443E-2</v>
      </c>
      <c r="AE112">
        <f>J112</f>
        <v>40</v>
      </c>
      <c r="AF112">
        <f t="shared" si="32"/>
        <v>-0.23890387387021761</v>
      </c>
      <c r="AG112">
        <f t="shared" si="33"/>
        <v>-1.4153134924640149</v>
      </c>
    </row>
    <row r="113" spans="1:33">
      <c r="A113" s="7">
        <v>108</v>
      </c>
      <c r="B113" s="7">
        <v>8</v>
      </c>
      <c r="C113" s="8">
        <v>43037</v>
      </c>
      <c r="D113" s="8" t="s">
        <v>11</v>
      </c>
      <c r="E113" s="7">
        <v>8</v>
      </c>
      <c r="F113" s="7">
        <v>16</v>
      </c>
      <c r="G113" s="7" t="s">
        <v>28</v>
      </c>
      <c r="H113" s="7">
        <v>20</v>
      </c>
      <c r="I113" s="7">
        <v>33</v>
      </c>
      <c r="J113" s="7">
        <v>-17</v>
      </c>
      <c r="K113" s="7">
        <v>49</v>
      </c>
      <c r="N113" t="str">
        <f>IF(J113&gt;0,D113,G113)</f>
        <v>Minnesota Vikings</v>
      </c>
      <c r="O113" t="str">
        <f>IF(J113&gt;0,G113,D113)</f>
        <v>Cleveland Browns</v>
      </c>
      <c r="P113">
        <f>IF(J113&gt;0,E113,H113)</f>
        <v>20</v>
      </c>
      <c r="Q113">
        <f>IF(J113&gt;0,H113,E113)</f>
        <v>8</v>
      </c>
      <c r="R113">
        <f>VLOOKUP(E113,$AN$6:$AP$37,3,FALSE)</f>
        <v>1E-4</v>
      </c>
      <c r="S113">
        <f>VLOOKUP(H113,$AN$6:$AP$37,3,FALSE)</f>
        <v>4.5322300333157814</v>
      </c>
      <c r="T113">
        <f t="shared" si="34"/>
        <v>0.16168730843375992</v>
      </c>
      <c r="U113">
        <f t="shared" si="26"/>
        <v>1.2487725497777042E-2</v>
      </c>
      <c r="V113">
        <f t="shared" si="27"/>
        <v>0.98751227450222301</v>
      </c>
      <c r="W113" s="32">
        <f>B113</f>
        <v>8</v>
      </c>
      <c r="X113">
        <f>IF(E113=P113,U113,V113)</f>
        <v>0.98751227450222301</v>
      </c>
      <c r="Y113" s="35">
        <v>1</v>
      </c>
      <c r="Z113">
        <f t="shared" si="28"/>
        <v>-1.2566352408441513E-2</v>
      </c>
      <c r="AA113">
        <f t="shared" si="29"/>
        <v>-1.2566352408441513E-2</v>
      </c>
      <c r="AC113">
        <f t="shared" si="30"/>
        <v>1.2487725497777042E-2</v>
      </c>
      <c r="AD113">
        <f t="shared" si="31"/>
        <v>-0.48751227450222295</v>
      </c>
      <c r="AE113">
        <f>J113</f>
        <v>-17</v>
      </c>
      <c r="AF113">
        <f t="shared" si="32"/>
        <v>-10.732689986918812</v>
      </c>
      <c r="AG113">
        <f t="shared" si="33"/>
        <v>-11.90909960551261</v>
      </c>
    </row>
    <row r="114" spans="1:33">
      <c r="A114" s="7">
        <v>109</v>
      </c>
      <c r="B114" s="7">
        <v>8</v>
      </c>
      <c r="C114" s="8">
        <v>43037</v>
      </c>
      <c r="D114" s="8" t="s">
        <v>18</v>
      </c>
      <c r="E114" s="7">
        <v>4</v>
      </c>
      <c r="F114" s="7">
        <v>34</v>
      </c>
      <c r="G114" s="7" t="s">
        <v>6</v>
      </c>
      <c r="H114" s="7">
        <v>25</v>
      </c>
      <c r="I114" s="7">
        <v>14</v>
      </c>
      <c r="J114" s="7">
        <v>20</v>
      </c>
      <c r="K114" s="7">
        <v>48</v>
      </c>
      <c r="N114" t="str">
        <f>IF(J114&gt;0,D114,G114)</f>
        <v>Buffalo Bills</v>
      </c>
      <c r="O114" t="str">
        <f>IF(J114&gt;0,G114,D114)</f>
        <v>Oakland Raiders</v>
      </c>
      <c r="P114">
        <f>IF(J114&gt;0,E114,H114)</f>
        <v>4</v>
      </c>
      <c r="Q114">
        <f>IF(J114&gt;0,H114,E114)</f>
        <v>25</v>
      </c>
      <c r="R114">
        <f>VLOOKUP(E114,$AN$6:$AP$37,3,FALSE)</f>
        <v>3.4746701140930418</v>
      </c>
      <c r="S114">
        <f>VLOOKUP(H114,$AN$6:$AP$37,3,FALSE)</f>
        <v>3.0121038087706089</v>
      </c>
      <c r="T114">
        <f t="shared" si="34"/>
        <v>0.16168730843375992</v>
      </c>
      <c r="U114">
        <f t="shared" si="26"/>
        <v>0.65118534739904455</v>
      </c>
      <c r="V114">
        <f t="shared" si="27"/>
        <v>0.34881465260095545</v>
      </c>
      <c r="W114" s="32">
        <f>B114</f>
        <v>8</v>
      </c>
      <c r="X114">
        <f>IF(E114=P114,U114,V114)</f>
        <v>0.65118534739904455</v>
      </c>
      <c r="Y114" s="35">
        <v>1</v>
      </c>
      <c r="Z114">
        <f t="shared" si="28"/>
        <v>-0.42896096546979923</v>
      </c>
      <c r="AA114">
        <f t="shared" si="29"/>
        <v>-0.42896096546979923</v>
      </c>
      <c r="AC114">
        <f t="shared" si="30"/>
        <v>0.65118534739904455</v>
      </c>
      <c r="AD114">
        <f t="shared" si="31"/>
        <v>0.15118534739904455</v>
      </c>
      <c r="AE114">
        <f>J114</f>
        <v>20</v>
      </c>
      <c r="AF114">
        <f t="shared" si="32"/>
        <v>4.8696117290588923</v>
      </c>
      <c r="AG114">
        <f t="shared" si="33"/>
        <v>3.6932021104650947</v>
      </c>
    </row>
    <row r="115" spans="1:33">
      <c r="A115" s="7">
        <v>110</v>
      </c>
      <c r="B115" s="7">
        <v>8</v>
      </c>
      <c r="C115" s="8">
        <v>43037</v>
      </c>
      <c r="D115" s="8" t="s">
        <v>13</v>
      </c>
      <c r="E115" s="7">
        <v>7</v>
      </c>
      <c r="F115" s="7">
        <v>24</v>
      </c>
      <c r="G115" s="7" t="s">
        <v>21</v>
      </c>
      <c r="H115" s="7">
        <v>14</v>
      </c>
      <c r="I115" s="7">
        <v>23</v>
      </c>
      <c r="J115" s="7">
        <v>1</v>
      </c>
      <c r="K115" s="7">
        <v>47</v>
      </c>
      <c r="N115" t="str">
        <f>IF(J115&gt;0,D115,G115)</f>
        <v>Cincinnati Bengals</v>
      </c>
      <c r="O115" t="str">
        <f>IF(J115&gt;0,G115,D115)</f>
        <v>Indianapolis Colts</v>
      </c>
      <c r="P115">
        <f>IF(J115&gt;0,E115,H115)</f>
        <v>7</v>
      </c>
      <c r="Q115">
        <f>IF(J115&gt;0,H115,E115)</f>
        <v>14</v>
      </c>
      <c r="R115">
        <f>VLOOKUP(E115,$AN$6:$AP$37,3,FALSE)</f>
        <v>1.9737811830214589</v>
      </c>
      <c r="S115">
        <f>VLOOKUP(H115,$AN$6:$AP$37,3,FALSE)</f>
        <v>1.3198088776077797</v>
      </c>
      <c r="T115">
        <f t="shared" si="34"/>
        <v>0.16168730843375992</v>
      </c>
      <c r="U115">
        <f t="shared" si="26"/>
        <v>0.69331422064375858</v>
      </c>
      <c r="V115">
        <f t="shared" si="27"/>
        <v>0.30668577935624142</v>
      </c>
      <c r="W115" s="32">
        <f>B115</f>
        <v>8</v>
      </c>
      <c r="X115">
        <f>IF(E115=P115,U115,V115)</f>
        <v>0.69331422064375858</v>
      </c>
      <c r="Y115" s="35">
        <v>1</v>
      </c>
      <c r="Z115">
        <f t="shared" si="28"/>
        <v>-0.36627196171403703</v>
      </c>
      <c r="AA115">
        <f t="shared" si="29"/>
        <v>-0.36627196171403703</v>
      </c>
      <c r="AC115">
        <f t="shared" si="30"/>
        <v>0.69331422064375858</v>
      </c>
      <c r="AD115">
        <f t="shared" si="31"/>
        <v>0.19331422064375858</v>
      </c>
      <c r="AE115">
        <f>J115</f>
        <v>1</v>
      </c>
      <c r="AF115">
        <f t="shared" si="32"/>
        <v>5.8987487866880475</v>
      </c>
      <c r="AG115">
        <f t="shared" si="33"/>
        <v>4.7223391680942495</v>
      </c>
    </row>
    <row r="116" spans="1:33">
      <c r="A116" s="7">
        <v>111</v>
      </c>
      <c r="B116" s="7">
        <v>8</v>
      </c>
      <c r="C116" s="8">
        <v>43037</v>
      </c>
      <c r="D116" s="8" t="s">
        <v>19</v>
      </c>
      <c r="E116" s="7">
        <v>24</v>
      </c>
      <c r="F116" s="7">
        <v>20</v>
      </c>
      <c r="G116" s="7" t="s">
        <v>16</v>
      </c>
      <c r="H116" s="7">
        <v>2</v>
      </c>
      <c r="I116" s="7">
        <v>25</v>
      </c>
      <c r="J116" s="7">
        <v>-5</v>
      </c>
      <c r="K116" s="7">
        <v>45</v>
      </c>
      <c r="N116" t="str">
        <f>IF(J116&gt;0,D116,G116)</f>
        <v>Atlanta Falcons</v>
      </c>
      <c r="O116" t="str">
        <f>IF(J116&gt;0,G116,D116)</f>
        <v>New York Jets</v>
      </c>
      <c r="P116">
        <f>IF(J116&gt;0,E116,H116)</f>
        <v>2</v>
      </c>
      <c r="Q116">
        <f>IF(J116&gt;0,H116,E116)</f>
        <v>24</v>
      </c>
      <c r="R116">
        <f>VLOOKUP(E116,$AN$6:$AP$37,3,FALSE)</f>
        <v>2.9747784400912431</v>
      </c>
      <c r="S116">
        <f>VLOOKUP(H116,$AN$6:$AP$37,3,FALSE)</f>
        <v>3.6739123887225684</v>
      </c>
      <c r="T116">
        <f t="shared" si="34"/>
        <v>0.16168730843375992</v>
      </c>
      <c r="U116">
        <f t="shared" si="26"/>
        <v>0.36878175848604944</v>
      </c>
      <c r="V116">
        <f t="shared" si="27"/>
        <v>0.63121824151395056</v>
      </c>
      <c r="W116" s="32">
        <f>B116</f>
        <v>8</v>
      </c>
      <c r="X116">
        <f>IF(E116=P116,U116,V116)</f>
        <v>0.63121824151395056</v>
      </c>
      <c r="Y116" s="35">
        <v>1</v>
      </c>
      <c r="Z116">
        <f t="shared" si="28"/>
        <v>-0.46010361013113138</v>
      </c>
      <c r="AA116">
        <f t="shared" si="29"/>
        <v>-0.46010361013113138</v>
      </c>
      <c r="AC116">
        <f t="shared" si="30"/>
        <v>0.36878175848604944</v>
      </c>
      <c r="AD116">
        <f t="shared" si="31"/>
        <v>-0.13121824151395056</v>
      </c>
      <c r="AE116">
        <f>J116</f>
        <v>-5</v>
      </c>
      <c r="AF116">
        <f t="shared" si="32"/>
        <v>-2.0290298954070369</v>
      </c>
      <c r="AG116">
        <f t="shared" si="33"/>
        <v>-3.2054395140008345</v>
      </c>
    </row>
    <row r="117" spans="1:33">
      <c r="A117" s="7">
        <v>112</v>
      </c>
      <c r="B117" s="7">
        <v>8</v>
      </c>
      <c r="C117" s="8">
        <v>43037</v>
      </c>
      <c r="D117" s="8" t="s">
        <v>4</v>
      </c>
      <c r="E117" s="7">
        <v>26</v>
      </c>
      <c r="F117" s="7">
        <v>33</v>
      </c>
      <c r="G117" s="7" t="s">
        <v>25</v>
      </c>
      <c r="H117" s="7">
        <v>28</v>
      </c>
      <c r="I117" s="7">
        <v>10</v>
      </c>
      <c r="J117" s="7">
        <v>23</v>
      </c>
      <c r="K117" s="7">
        <v>43</v>
      </c>
      <c r="N117" t="str">
        <f>IF(J117&gt;0,D117,G117)</f>
        <v>Philadelphia Eagles</v>
      </c>
      <c r="O117" t="str">
        <f>IF(J117&gt;0,G117,D117)</f>
        <v>San Francisco 49ers</v>
      </c>
      <c r="P117">
        <f>IF(J117&gt;0,E117,H117)</f>
        <v>26</v>
      </c>
      <c r="Q117">
        <f>IF(J117&gt;0,H117,E117)</f>
        <v>28</v>
      </c>
      <c r="R117">
        <f>VLOOKUP(E117,$AN$6:$AP$37,3,FALSE)</f>
        <v>5.5602293664847959</v>
      </c>
      <c r="S117">
        <f>VLOOKUP(H117,$AN$6:$AP$37,3,FALSE)</f>
        <v>1.0000000000065512E-4</v>
      </c>
      <c r="T117">
        <f t="shared" si="34"/>
        <v>0.16168730843375992</v>
      </c>
      <c r="U117">
        <f t="shared" si="26"/>
        <v>0.99673692437782879</v>
      </c>
      <c r="V117">
        <f t="shared" si="27"/>
        <v>3.2630756221712076E-3</v>
      </c>
      <c r="W117" s="32">
        <f>B117</f>
        <v>8</v>
      </c>
      <c r="X117">
        <f>IF(E117=P117,U117,V117)</f>
        <v>0.99673692437782879</v>
      </c>
      <c r="Y117" s="35">
        <v>1</v>
      </c>
      <c r="Z117">
        <f t="shared" si="28"/>
        <v>-3.2684110632225779E-3</v>
      </c>
      <c r="AA117">
        <f t="shared" si="29"/>
        <v>-3.2684110632225779E-3</v>
      </c>
      <c r="AC117">
        <f t="shared" si="30"/>
        <v>0.99673692437782879</v>
      </c>
      <c r="AD117">
        <f t="shared" si="31"/>
        <v>0.49673692437782879</v>
      </c>
      <c r="AE117">
        <f>J117</f>
        <v>23</v>
      </c>
      <c r="AF117">
        <f t="shared" si="32"/>
        <v>13.310851805083965</v>
      </c>
      <c r="AG117">
        <f t="shared" si="33"/>
        <v>12.134442186490165</v>
      </c>
    </row>
    <row r="118" spans="1:33">
      <c r="A118" s="7">
        <v>113</v>
      </c>
      <c r="B118" s="7">
        <v>8</v>
      </c>
      <c r="C118" s="8">
        <v>43037</v>
      </c>
      <c r="D118" s="8" t="s">
        <v>29</v>
      </c>
      <c r="E118" s="7">
        <v>22</v>
      </c>
      <c r="F118" s="7">
        <v>20</v>
      </c>
      <c r="G118" s="7" t="s">
        <v>17</v>
      </c>
      <c r="H118" s="7">
        <v>6</v>
      </c>
      <c r="I118" s="7">
        <v>12</v>
      </c>
      <c r="J118" s="7">
        <v>8</v>
      </c>
      <c r="K118" s="7">
        <v>32</v>
      </c>
      <c r="N118" t="str">
        <f>IF(J118&gt;0,D118,G118)</f>
        <v>New Orleans Saints</v>
      </c>
      <c r="O118" t="str">
        <f>IF(J118&gt;0,G118,D118)</f>
        <v>Chicago Bears</v>
      </c>
      <c r="P118">
        <f>IF(J118&gt;0,E118,H118)</f>
        <v>22</v>
      </c>
      <c r="Q118">
        <f>IF(J118&gt;0,H118,E118)</f>
        <v>6</v>
      </c>
      <c r="R118">
        <f>VLOOKUP(E118,$AN$6:$AP$37,3,FALSE)</f>
        <v>4.9372426998487819</v>
      </c>
      <c r="S118">
        <f>VLOOKUP(H118,$AN$6:$AP$37,3,FALSE)</f>
        <v>3.1246231992386289</v>
      </c>
      <c r="T118">
        <f t="shared" si="34"/>
        <v>0.16168730843375992</v>
      </c>
      <c r="U118">
        <f t="shared" si="26"/>
        <v>0.8780729550714319</v>
      </c>
      <c r="V118">
        <f t="shared" si="27"/>
        <v>0.1219270449285681</v>
      </c>
      <c r="W118" s="32">
        <f>B118</f>
        <v>8</v>
      </c>
      <c r="X118">
        <f>IF(E118=P118,U118,V118)</f>
        <v>0.8780729550714319</v>
      </c>
      <c r="Y118" s="35">
        <v>1</v>
      </c>
      <c r="Z118">
        <f t="shared" si="28"/>
        <v>-0.13002559646251455</v>
      </c>
      <c r="AA118">
        <f t="shared" si="29"/>
        <v>-0.13002559646251455</v>
      </c>
      <c r="AC118">
        <f t="shared" si="30"/>
        <v>0.8780729550714319</v>
      </c>
      <c r="AD118">
        <f t="shared" si="31"/>
        <v>0.3780729550714319</v>
      </c>
      <c r="AE118">
        <f>J118</f>
        <v>8</v>
      </c>
      <c r="AF118">
        <f t="shared" si="32"/>
        <v>10.412091909246863</v>
      </c>
      <c r="AG118">
        <f t="shared" si="33"/>
        <v>9.2356822906530649</v>
      </c>
    </row>
    <row r="119" spans="1:33">
      <c r="A119" s="7">
        <v>114</v>
      </c>
      <c r="B119" s="7">
        <v>8</v>
      </c>
      <c r="C119" s="8">
        <v>43037</v>
      </c>
      <c r="D119" s="8" t="s">
        <v>32</v>
      </c>
      <c r="E119" s="7">
        <v>30</v>
      </c>
      <c r="F119" s="7">
        <v>3</v>
      </c>
      <c r="G119" s="7" t="s">
        <v>24</v>
      </c>
      <c r="H119" s="7">
        <v>5</v>
      </c>
      <c r="I119" s="7">
        <v>17</v>
      </c>
      <c r="J119" s="7">
        <v>-14</v>
      </c>
      <c r="K119" s="7">
        <v>20</v>
      </c>
      <c r="N119" t="str">
        <f>IF(J119&gt;0,D119,G119)</f>
        <v>Carolina Panthers</v>
      </c>
      <c r="O119" t="str">
        <f>IF(J119&gt;0,G119,D119)</f>
        <v>Tampa Bay Buccaneers</v>
      </c>
      <c r="P119">
        <f>IF(J119&gt;0,E119,H119)</f>
        <v>5</v>
      </c>
      <c r="Q119">
        <f>IF(J119&gt;0,H119,E119)</f>
        <v>30</v>
      </c>
      <c r="R119">
        <f>VLOOKUP(E119,$AN$6:$AP$37,3,FALSE)</f>
        <v>0.71283840742543736</v>
      </c>
      <c r="S119">
        <f>VLOOKUP(H119,$AN$6:$AP$37,3,FALSE)</f>
        <v>4.4901412941974685</v>
      </c>
      <c r="T119">
        <f t="shared" si="34"/>
        <v>0.16168730843375992</v>
      </c>
      <c r="U119">
        <f t="shared" si="26"/>
        <v>2.6195687396571143E-2</v>
      </c>
      <c r="V119">
        <f t="shared" si="27"/>
        <v>0.97380431260342881</v>
      </c>
      <c r="W119" s="32">
        <f>B119</f>
        <v>8</v>
      </c>
      <c r="X119">
        <f>IF(E119=P119,U119,V119)</f>
        <v>0.97380431260342881</v>
      </c>
      <c r="Y119" s="35">
        <v>1</v>
      </c>
      <c r="Z119">
        <f t="shared" si="28"/>
        <v>-2.6544906609712975E-2</v>
      </c>
      <c r="AA119">
        <f t="shared" si="29"/>
        <v>-2.6544906609712975E-2</v>
      </c>
      <c r="AC119">
        <f t="shared" si="30"/>
        <v>2.6195687396571143E-2</v>
      </c>
      <c r="AD119">
        <f t="shared" si="31"/>
        <v>-0.47380431260342887</v>
      </c>
      <c r="AE119">
        <f>J119</f>
        <v>-14</v>
      </c>
      <c r="AF119">
        <f t="shared" si="32"/>
        <v>-10.397827682563507</v>
      </c>
      <c r="AG119">
        <f t="shared" si="33"/>
        <v>-11.574237301157305</v>
      </c>
    </row>
    <row r="120" spans="1:33">
      <c r="A120" s="7">
        <v>115</v>
      </c>
      <c r="B120" s="7">
        <v>8</v>
      </c>
      <c r="C120" s="8">
        <v>43037</v>
      </c>
      <c r="D120" s="8" t="s">
        <v>3</v>
      </c>
      <c r="E120" s="7">
        <v>21</v>
      </c>
      <c r="F120" s="7">
        <v>21</v>
      </c>
      <c r="G120" s="7" t="s">
        <v>31</v>
      </c>
      <c r="H120" s="7">
        <v>17</v>
      </c>
      <c r="I120" s="7">
        <v>13</v>
      </c>
      <c r="J120" s="7">
        <v>8</v>
      </c>
      <c r="K120" s="7">
        <v>34</v>
      </c>
      <c r="N120" t="str">
        <f>IF(J120&gt;0,D120,G120)</f>
        <v>New England Patriots</v>
      </c>
      <c r="O120" t="str">
        <f>IF(J120&gt;0,G120,D120)</f>
        <v>Los Angeles Chargers</v>
      </c>
      <c r="P120">
        <f>IF(J120&gt;0,E120,H120)</f>
        <v>21</v>
      </c>
      <c r="Q120">
        <f>IF(J120&gt;0,H120,E120)</f>
        <v>17</v>
      </c>
      <c r="R120">
        <f>VLOOKUP(E120,$AN$6:$AP$37,3,FALSE)</f>
        <v>4.6923284673375418</v>
      </c>
      <c r="S120">
        <f>VLOOKUP(H120,$AN$6:$AP$37,3,FALSE)</f>
        <v>2.6608212836550527</v>
      </c>
      <c r="T120">
        <f t="shared" si="34"/>
        <v>0.16168730843375992</v>
      </c>
      <c r="U120">
        <f t="shared" si="26"/>
        <v>0.89963670718149946</v>
      </c>
      <c r="V120">
        <f t="shared" si="27"/>
        <v>0.10036329281850054</v>
      </c>
      <c r="W120" s="32">
        <f>B120</f>
        <v>8</v>
      </c>
      <c r="X120">
        <f>IF(E120=P120,U120,V120)</f>
        <v>0.89963670718149946</v>
      </c>
      <c r="Y120" s="35">
        <v>1</v>
      </c>
      <c r="Z120">
        <f t="shared" si="28"/>
        <v>-0.10576425583714774</v>
      </c>
      <c r="AA120">
        <f t="shared" si="29"/>
        <v>-0.10576425583714774</v>
      </c>
      <c r="AC120">
        <f t="shared" si="30"/>
        <v>0.89963670718149946</v>
      </c>
      <c r="AD120">
        <f t="shared" si="31"/>
        <v>0.39963670718149946</v>
      </c>
      <c r="AE120">
        <f>J120</f>
        <v>8</v>
      </c>
      <c r="AF120">
        <f t="shared" si="32"/>
        <v>10.938857870185158</v>
      </c>
      <c r="AG120">
        <f t="shared" si="33"/>
        <v>9.7624482515913602</v>
      </c>
    </row>
    <row r="121" spans="1:33">
      <c r="A121" s="7">
        <v>116</v>
      </c>
      <c r="B121" s="7">
        <v>8</v>
      </c>
      <c r="C121" s="8">
        <v>43037</v>
      </c>
      <c r="D121" s="8" t="s">
        <v>23</v>
      </c>
      <c r="E121" s="7">
        <v>29</v>
      </c>
      <c r="F121" s="7">
        <v>41</v>
      </c>
      <c r="G121" s="7" t="s">
        <v>15</v>
      </c>
      <c r="H121" s="7">
        <v>13</v>
      </c>
      <c r="I121" s="7">
        <v>38</v>
      </c>
      <c r="J121" s="7">
        <v>3</v>
      </c>
      <c r="K121" s="7">
        <v>79</v>
      </c>
      <c r="N121" t="str">
        <f>IF(J121&gt;0,D121,G121)</f>
        <v>Seattle Seahawks</v>
      </c>
      <c r="O121" t="str">
        <f>IF(J121&gt;0,G121,D121)</f>
        <v>Houston Texans</v>
      </c>
      <c r="P121">
        <f>IF(J121&gt;0,E121,H121)</f>
        <v>29</v>
      </c>
      <c r="Q121">
        <f>IF(J121&gt;0,H121,E121)</f>
        <v>13</v>
      </c>
      <c r="R121">
        <f>VLOOKUP(E121,$AN$6:$AP$37,3,FALSE)</f>
        <v>3.0393158962621971</v>
      </c>
      <c r="S121">
        <f>VLOOKUP(H121,$AN$6:$AP$37,3,FALSE)</f>
        <v>2.0361385807864991</v>
      </c>
      <c r="T121">
        <f t="shared" si="34"/>
        <v>0.16168730843375992</v>
      </c>
      <c r="U121">
        <f t="shared" si="26"/>
        <v>0.76221551832633727</v>
      </c>
      <c r="V121">
        <f t="shared" si="27"/>
        <v>0.23778448167366273</v>
      </c>
      <c r="W121" s="32">
        <f>B121</f>
        <v>8</v>
      </c>
      <c r="X121">
        <f>IF(E121=P121,U121,V121)</f>
        <v>0.76221551832633727</v>
      </c>
      <c r="Y121" s="35">
        <v>1</v>
      </c>
      <c r="Z121">
        <f t="shared" si="28"/>
        <v>-0.27152593083578641</v>
      </c>
      <c r="AA121">
        <f t="shared" si="29"/>
        <v>-0.27152593083578641</v>
      </c>
      <c r="AC121">
        <f t="shared" si="30"/>
        <v>0.76221551832633727</v>
      </c>
      <c r="AD121">
        <f t="shared" si="31"/>
        <v>0.26221551832633727</v>
      </c>
      <c r="AE121">
        <f>J121</f>
        <v>3</v>
      </c>
      <c r="AF121">
        <f t="shared" si="32"/>
        <v>7.5818908529852163</v>
      </c>
      <c r="AG121">
        <f t="shared" si="33"/>
        <v>6.40548123439142</v>
      </c>
    </row>
    <row r="122" spans="1:33">
      <c r="A122" s="7">
        <v>117</v>
      </c>
      <c r="B122" s="7">
        <v>8</v>
      </c>
      <c r="C122" s="8">
        <v>43037</v>
      </c>
      <c r="D122" s="8" t="s">
        <v>5</v>
      </c>
      <c r="E122" s="7">
        <v>32</v>
      </c>
      <c r="F122" s="7">
        <v>19</v>
      </c>
      <c r="G122" s="7" t="s">
        <v>26</v>
      </c>
      <c r="H122" s="7">
        <v>9</v>
      </c>
      <c r="I122" s="7">
        <v>33</v>
      </c>
      <c r="J122" s="7">
        <v>-14</v>
      </c>
      <c r="K122" s="7">
        <v>52</v>
      </c>
      <c r="N122" t="str">
        <f>IF(J122&gt;0,D122,G122)</f>
        <v>Dallas Cowboys</v>
      </c>
      <c r="O122" t="str">
        <f>IF(J122&gt;0,G122,D122)</f>
        <v>Washington Redskins</v>
      </c>
      <c r="P122">
        <f>IF(J122&gt;0,E122,H122)</f>
        <v>9</v>
      </c>
      <c r="Q122">
        <f>IF(J122&gt;0,H122,E122)</f>
        <v>32</v>
      </c>
      <c r="R122">
        <f>VLOOKUP(E122,$AN$6:$AP$37,3,FALSE)</f>
        <v>3.7629371404071157</v>
      </c>
      <c r="S122">
        <f>VLOOKUP(H122,$AN$6:$AP$37,3,FALSE)</f>
        <v>3.4588283668035</v>
      </c>
      <c r="T122">
        <f t="shared" si="34"/>
        <v>0.16168730843375992</v>
      </c>
      <c r="U122">
        <f t="shared" si="26"/>
        <v>0.61438826397790347</v>
      </c>
      <c r="V122">
        <f t="shared" si="27"/>
        <v>0.38561173602209653</v>
      </c>
      <c r="W122" s="32">
        <f>B122</f>
        <v>8</v>
      </c>
      <c r="X122">
        <f>IF(E122=P122,U122,V122)</f>
        <v>0.38561173602209653</v>
      </c>
      <c r="Y122" s="35">
        <v>1</v>
      </c>
      <c r="Z122">
        <f t="shared" si="28"/>
        <v>-0.9529242809669527</v>
      </c>
      <c r="AA122">
        <f t="shared" si="29"/>
        <v>-0.9529242809669527</v>
      </c>
      <c r="AC122">
        <f t="shared" si="30"/>
        <v>0.61438826397790347</v>
      </c>
      <c r="AD122">
        <f t="shared" si="31"/>
        <v>0.11438826397790347</v>
      </c>
      <c r="AE122">
        <f>J122</f>
        <v>-14</v>
      </c>
      <c r="AF122">
        <f t="shared" si="32"/>
        <v>3.9707212711680171</v>
      </c>
      <c r="AG122">
        <f t="shared" si="33"/>
        <v>2.7943116525742182</v>
      </c>
    </row>
    <row r="123" spans="1:33">
      <c r="A123" s="7">
        <v>118</v>
      </c>
      <c r="B123" s="7">
        <v>8</v>
      </c>
      <c r="C123" s="8">
        <v>43037</v>
      </c>
      <c r="D123" s="8" t="s">
        <v>8</v>
      </c>
      <c r="E123" s="7">
        <v>11</v>
      </c>
      <c r="F123" s="7">
        <v>15</v>
      </c>
      <c r="G123" s="7" t="s">
        <v>10</v>
      </c>
      <c r="H123" s="7">
        <v>27</v>
      </c>
      <c r="I123" s="7">
        <v>20</v>
      </c>
      <c r="J123" s="7">
        <v>-5</v>
      </c>
      <c r="K123" s="7">
        <v>35</v>
      </c>
      <c r="N123" t="str">
        <f>IF(J123&gt;0,D123,G123)</f>
        <v>Pittsburgh Steelers</v>
      </c>
      <c r="O123" t="str">
        <f>IF(J123&gt;0,G123,D123)</f>
        <v>Detroit Lions</v>
      </c>
      <c r="P123">
        <f>IF(J123&gt;0,E123,H123)</f>
        <v>27</v>
      </c>
      <c r="Q123">
        <f>IF(J123&gt;0,H123,E123)</f>
        <v>11</v>
      </c>
      <c r="R123">
        <f>VLOOKUP(E123,$AN$6:$AP$37,3,FALSE)</f>
        <v>3.6989756738343051</v>
      </c>
      <c r="S123">
        <f>VLOOKUP(H123,$AN$6:$AP$37,3,FALSE)</f>
        <v>4.539933814524959</v>
      </c>
      <c r="T123">
        <f t="shared" si="34"/>
        <v>0.16168730843375992</v>
      </c>
      <c r="U123">
        <f t="shared" si="26"/>
        <v>0.33642406470642278</v>
      </c>
      <c r="V123">
        <f t="shared" si="27"/>
        <v>0.66357593529357728</v>
      </c>
      <c r="W123" s="32">
        <f>B123</f>
        <v>8</v>
      </c>
      <c r="X123">
        <f>IF(E123=P123,U123,V123)</f>
        <v>0.66357593529357728</v>
      </c>
      <c r="Y123" s="35">
        <v>1</v>
      </c>
      <c r="Z123">
        <f t="shared" si="28"/>
        <v>-0.41011198519684972</v>
      </c>
      <c r="AA123">
        <f t="shared" si="29"/>
        <v>-0.41011198519684972</v>
      </c>
      <c r="AC123">
        <f t="shared" si="30"/>
        <v>0.33642406470642278</v>
      </c>
      <c r="AD123">
        <f t="shared" si="31"/>
        <v>-0.16357593529357722</v>
      </c>
      <c r="AE123">
        <f>J123</f>
        <v>-5</v>
      </c>
      <c r="AF123">
        <f t="shared" si="32"/>
        <v>-2.8194735793526657</v>
      </c>
      <c r="AG123">
        <f t="shared" si="33"/>
        <v>-3.9958831979464633</v>
      </c>
    </row>
    <row r="124" spans="1:33">
      <c r="A124" s="7">
        <v>119</v>
      </c>
      <c r="B124" s="7">
        <v>8</v>
      </c>
      <c r="C124" s="8">
        <v>43038</v>
      </c>
      <c r="D124" s="8" t="s">
        <v>2</v>
      </c>
      <c r="E124" s="7">
        <v>16</v>
      </c>
      <c r="F124" s="7">
        <v>29</v>
      </c>
      <c r="G124" s="7" t="s">
        <v>30</v>
      </c>
      <c r="H124" s="7">
        <v>10</v>
      </c>
      <c r="I124" s="7">
        <v>19</v>
      </c>
      <c r="J124" s="7">
        <v>10</v>
      </c>
      <c r="K124" s="7">
        <v>48</v>
      </c>
      <c r="N124" t="str">
        <f>IF(J124&gt;0,D124,G124)</f>
        <v>Kansas City Chiefs</v>
      </c>
      <c r="O124" t="str">
        <f>IF(J124&gt;0,G124,D124)</f>
        <v>Denver Broncos</v>
      </c>
      <c r="P124">
        <f>IF(J124&gt;0,E124,H124)</f>
        <v>16</v>
      </c>
      <c r="Q124">
        <f>IF(J124&gt;0,H124,E124)</f>
        <v>10</v>
      </c>
      <c r="R124">
        <f>VLOOKUP(E124,$AN$6:$AP$37,3,FALSE)</f>
        <v>4.4577912925228684</v>
      </c>
      <c r="S124">
        <f>VLOOKUP(H124,$AN$6:$AP$37,3,FALSE)</f>
        <v>2.702859500079458</v>
      </c>
      <c r="T124">
        <f t="shared" si="34"/>
        <v>0.16168730843375992</v>
      </c>
      <c r="U124">
        <f t="shared" si="26"/>
        <v>0.87176094494116196</v>
      </c>
      <c r="V124">
        <f t="shared" si="27"/>
        <v>0.12823905505883804</v>
      </c>
      <c r="W124" s="32">
        <f>B124</f>
        <v>8</v>
      </c>
      <c r="X124">
        <f>IF(E124=P124,U124,V124)</f>
        <v>0.87176094494116196</v>
      </c>
      <c r="Y124" s="35">
        <v>1</v>
      </c>
      <c r="Z124">
        <f t="shared" si="28"/>
        <v>-0.13724003836763843</v>
      </c>
      <c r="AA124">
        <f t="shared" si="29"/>
        <v>-0.13724003836763843</v>
      </c>
      <c r="AC124">
        <f t="shared" si="30"/>
        <v>0.87176094494116196</v>
      </c>
      <c r="AD124">
        <f t="shared" si="31"/>
        <v>0.37176094494116196</v>
      </c>
      <c r="AE124">
        <f>J124</f>
        <v>10</v>
      </c>
      <c r="AF124">
        <f t="shared" si="32"/>
        <v>10.257900186732508</v>
      </c>
      <c r="AG124">
        <f t="shared" si="33"/>
        <v>9.0814905681387099</v>
      </c>
    </row>
    <row r="125" spans="1:33">
      <c r="A125" s="7">
        <v>120</v>
      </c>
      <c r="B125" s="7">
        <v>9</v>
      </c>
      <c r="C125" s="8">
        <v>43041</v>
      </c>
      <c r="D125" s="8" t="s">
        <v>19</v>
      </c>
      <c r="E125" s="7">
        <v>24</v>
      </c>
      <c r="F125" s="7">
        <v>34</v>
      </c>
      <c r="G125" s="7" t="s">
        <v>18</v>
      </c>
      <c r="H125" s="7">
        <v>4</v>
      </c>
      <c r="I125" s="7">
        <v>21</v>
      </c>
      <c r="J125" s="7">
        <v>13</v>
      </c>
      <c r="K125" s="7">
        <v>55</v>
      </c>
      <c r="N125" t="str">
        <f>IF(J125&gt;0,D125,G125)</f>
        <v>New York Jets</v>
      </c>
      <c r="O125" t="str">
        <f>IF(J125&gt;0,G125,D125)</f>
        <v>Buffalo Bills</v>
      </c>
      <c r="P125">
        <f>IF(J125&gt;0,E125,H125)</f>
        <v>24</v>
      </c>
      <c r="Q125">
        <f>IF(J125&gt;0,H125,E125)</f>
        <v>4</v>
      </c>
      <c r="R125">
        <f>VLOOKUP(E125,$AN$6:$AP$37,3,FALSE)</f>
        <v>2.9747784400912431</v>
      </c>
      <c r="S125">
        <f>VLOOKUP(H125,$AN$6:$AP$37,3,FALSE)</f>
        <v>3.4746701140930418</v>
      </c>
      <c r="T125">
        <f t="shared" si="34"/>
        <v>0.16168730843375992</v>
      </c>
      <c r="U125">
        <f t="shared" si="26"/>
        <v>0.4162457239690332</v>
      </c>
      <c r="V125">
        <f t="shared" si="27"/>
        <v>0.58375427603096686</v>
      </c>
      <c r="W125" s="32">
        <f>B125</f>
        <v>9</v>
      </c>
      <c r="X125">
        <f>IF(E125=P125,U125,V125)</f>
        <v>0.4162457239690332</v>
      </c>
      <c r="Y125" s="35">
        <v>1</v>
      </c>
      <c r="Z125">
        <f t="shared" si="28"/>
        <v>-0.87647951048731587</v>
      </c>
      <c r="AA125">
        <f t="shared" si="29"/>
        <v>-0.87647951048731587</v>
      </c>
      <c r="AC125">
        <f t="shared" si="30"/>
        <v>0.4162457239690332</v>
      </c>
      <c r="AD125">
        <f t="shared" si="31"/>
        <v>-8.3754276030966801E-2</v>
      </c>
      <c r="AE125">
        <f>J125</f>
        <v>13</v>
      </c>
      <c r="AF125">
        <f t="shared" si="32"/>
        <v>-0.86956556563888654</v>
      </c>
      <c r="AG125">
        <f t="shared" si="33"/>
        <v>-2.045975184232685</v>
      </c>
    </row>
    <row r="126" spans="1:33">
      <c r="A126" s="7">
        <v>121</v>
      </c>
      <c r="B126" s="7">
        <v>9</v>
      </c>
      <c r="C126" s="8">
        <v>43044</v>
      </c>
      <c r="D126" s="8" t="s">
        <v>29</v>
      </c>
      <c r="E126" s="7">
        <v>22</v>
      </c>
      <c r="F126" s="7">
        <v>30</v>
      </c>
      <c r="G126" s="7" t="s">
        <v>32</v>
      </c>
      <c r="H126" s="7">
        <v>30</v>
      </c>
      <c r="I126" s="7">
        <v>10</v>
      </c>
      <c r="J126" s="7">
        <v>20</v>
      </c>
      <c r="K126" s="7">
        <v>40</v>
      </c>
      <c r="N126" t="str">
        <f>IF(J126&gt;0,D126,G126)</f>
        <v>New Orleans Saints</v>
      </c>
      <c r="O126" t="str">
        <f>IF(J126&gt;0,G126,D126)</f>
        <v>Tampa Bay Buccaneers</v>
      </c>
      <c r="P126">
        <f>IF(J126&gt;0,E126,H126)</f>
        <v>22</v>
      </c>
      <c r="Q126">
        <f>IF(J126&gt;0,H126,E126)</f>
        <v>30</v>
      </c>
      <c r="R126">
        <f>VLOOKUP(E126,$AN$6:$AP$37,3,FALSE)</f>
        <v>4.9372426998487819</v>
      </c>
      <c r="S126">
        <f>VLOOKUP(H126,$AN$6:$AP$37,3,FALSE)</f>
        <v>0.71283840742543736</v>
      </c>
      <c r="T126">
        <f t="shared" si="34"/>
        <v>0.16168730843375992</v>
      </c>
      <c r="U126">
        <f t="shared" si="26"/>
        <v>0.9877037880636973</v>
      </c>
      <c r="V126">
        <f t="shared" si="27"/>
        <v>1.2296211936302703E-2</v>
      </c>
      <c r="W126" s="32">
        <f>B126</f>
        <v>9</v>
      </c>
      <c r="X126">
        <f>IF(E126=P126,U126,V126)</f>
        <v>0.9877037880636973</v>
      </c>
      <c r="Y126" s="35">
        <v>1</v>
      </c>
      <c r="Z126">
        <f t="shared" si="28"/>
        <v>-1.2372435838296133E-2</v>
      </c>
      <c r="AA126">
        <f t="shared" si="29"/>
        <v>-1.2372435838296133E-2</v>
      </c>
      <c r="AC126">
        <f t="shared" si="30"/>
        <v>0.9877037880636973</v>
      </c>
      <c r="AD126">
        <f t="shared" si="31"/>
        <v>0.4877037880636973</v>
      </c>
      <c r="AE126">
        <f>J126</f>
        <v>20</v>
      </c>
      <c r="AF126">
        <f t="shared" si="32"/>
        <v>13.090187576219149</v>
      </c>
      <c r="AG126">
        <f t="shared" si="33"/>
        <v>11.913777957625351</v>
      </c>
    </row>
    <row r="127" spans="1:33">
      <c r="A127" s="7">
        <v>122</v>
      </c>
      <c r="B127" s="7">
        <v>9</v>
      </c>
      <c r="C127" s="8">
        <v>43044</v>
      </c>
      <c r="D127" s="8" t="s">
        <v>24</v>
      </c>
      <c r="E127" s="7">
        <v>5</v>
      </c>
      <c r="F127" s="7">
        <v>20</v>
      </c>
      <c r="G127" s="7" t="s">
        <v>16</v>
      </c>
      <c r="H127" s="7">
        <v>2</v>
      </c>
      <c r="I127" s="7">
        <v>17</v>
      </c>
      <c r="J127" s="7">
        <v>3</v>
      </c>
      <c r="K127" s="7">
        <v>37</v>
      </c>
      <c r="N127" t="str">
        <f>IF(J127&gt;0,D127,G127)</f>
        <v>Carolina Panthers</v>
      </c>
      <c r="O127" t="str">
        <f>IF(J127&gt;0,G127,D127)</f>
        <v>Atlanta Falcons</v>
      </c>
      <c r="P127">
        <f>IF(J127&gt;0,E127,H127)</f>
        <v>5</v>
      </c>
      <c r="Q127">
        <f>IF(J127&gt;0,H127,E127)</f>
        <v>2</v>
      </c>
      <c r="R127">
        <f>VLOOKUP(E127,$AN$6:$AP$37,3,FALSE)</f>
        <v>4.4901412941974685</v>
      </c>
      <c r="S127">
        <f>VLOOKUP(H127,$AN$6:$AP$37,3,FALSE)</f>
        <v>3.6739123887225684</v>
      </c>
      <c r="T127">
        <f t="shared" si="34"/>
        <v>0.16168730843375992</v>
      </c>
      <c r="U127">
        <f t="shared" si="26"/>
        <v>0.72669455201819921</v>
      </c>
      <c r="V127">
        <f t="shared" si="27"/>
        <v>0.27330544798180079</v>
      </c>
      <c r="W127" s="32">
        <f>B127</f>
        <v>9</v>
      </c>
      <c r="X127">
        <f>IF(E127=P127,U127,V127)</f>
        <v>0.72669455201819921</v>
      </c>
      <c r="Y127" s="35">
        <v>1</v>
      </c>
      <c r="Z127">
        <f t="shared" si="28"/>
        <v>-0.31924903826641671</v>
      </c>
      <c r="AA127">
        <f t="shared" si="29"/>
        <v>-0.31924903826641671</v>
      </c>
      <c r="AC127">
        <f t="shared" si="30"/>
        <v>0.72669455201819921</v>
      </c>
      <c r="AD127">
        <f t="shared" si="31"/>
        <v>0.22669455201819921</v>
      </c>
      <c r="AE127">
        <f>J127</f>
        <v>3</v>
      </c>
      <c r="AF127">
        <f t="shared" si="32"/>
        <v>6.7141737759544835</v>
      </c>
      <c r="AG127">
        <f t="shared" si="33"/>
        <v>5.5377641573606864</v>
      </c>
    </row>
    <row r="128" spans="1:33">
      <c r="A128" s="7">
        <v>123</v>
      </c>
      <c r="B128" s="7">
        <v>9</v>
      </c>
      <c r="C128" s="8">
        <v>43044</v>
      </c>
      <c r="D128" s="8" t="s">
        <v>27</v>
      </c>
      <c r="E128" s="7">
        <v>23</v>
      </c>
      <c r="F128" s="7">
        <v>17</v>
      </c>
      <c r="G128" s="7" t="s">
        <v>20</v>
      </c>
      <c r="H128" s="7">
        <v>18</v>
      </c>
      <c r="I128" s="7">
        <v>51</v>
      </c>
      <c r="J128" s="7">
        <v>-34</v>
      </c>
      <c r="K128" s="7">
        <v>68</v>
      </c>
      <c r="N128" t="str">
        <f>IF(J128&gt;0,D128,G128)</f>
        <v>Los Angeles Rams</v>
      </c>
      <c r="O128" t="str">
        <f>IF(J128&gt;0,G128,D128)</f>
        <v>New York Giants</v>
      </c>
      <c r="P128">
        <f>IF(J128&gt;0,E128,H128)</f>
        <v>18</v>
      </c>
      <c r="Q128">
        <f>IF(J128&gt;0,H128,E128)</f>
        <v>23</v>
      </c>
      <c r="R128">
        <f>VLOOKUP(E128,$AN$6:$AP$37,3,FALSE)</f>
        <v>1.0000089981471931E-4</v>
      </c>
      <c r="S128">
        <f>VLOOKUP(H128,$AN$6:$AP$37,3,FALSE)</f>
        <v>3.7220951740631776</v>
      </c>
      <c r="T128">
        <f t="shared" si="34"/>
        <v>0.16168730843375992</v>
      </c>
      <c r="U128">
        <f t="shared" si="26"/>
        <v>2.7644145731696546E-2</v>
      </c>
      <c r="V128">
        <f t="shared" si="27"/>
        <v>0.97235585426830351</v>
      </c>
      <c r="W128" s="32">
        <f>B128</f>
        <v>9</v>
      </c>
      <c r="X128">
        <f>IF(E128=P128,U128,V128)</f>
        <v>0.97235585426830351</v>
      </c>
      <c r="Y128" s="35">
        <v>1</v>
      </c>
      <c r="Z128">
        <f t="shared" si="28"/>
        <v>-2.8033436307555684E-2</v>
      </c>
      <c r="AA128">
        <f t="shared" si="29"/>
        <v>-2.8033436307555684E-2</v>
      </c>
      <c r="AC128">
        <f t="shared" si="30"/>
        <v>2.7644145731696546E-2</v>
      </c>
      <c r="AD128">
        <f t="shared" si="31"/>
        <v>-0.47235585426830345</v>
      </c>
      <c r="AE128">
        <f>J128</f>
        <v>-34</v>
      </c>
      <c r="AF128">
        <f t="shared" si="32"/>
        <v>-10.362444297386064</v>
      </c>
      <c r="AG128">
        <f t="shared" si="33"/>
        <v>-11.538853915979862</v>
      </c>
    </row>
    <row r="129" spans="1:33">
      <c r="A129" s="7">
        <v>124</v>
      </c>
      <c r="B129" s="7">
        <v>9</v>
      </c>
      <c r="C129" s="8">
        <v>43044</v>
      </c>
      <c r="D129" s="8" t="s">
        <v>4</v>
      </c>
      <c r="E129" s="7">
        <v>26</v>
      </c>
      <c r="F129" s="7">
        <v>51</v>
      </c>
      <c r="G129" s="7" t="s">
        <v>30</v>
      </c>
      <c r="H129" s="7">
        <v>10</v>
      </c>
      <c r="I129" s="7">
        <v>23</v>
      </c>
      <c r="J129" s="7">
        <v>28</v>
      </c>
      <c r="K129" s="7">
        <v>74</v>
      </c>
      <c r="N129" t="str">
        <f>IF(J129&gt;0,D129,G129)</f>
        <v>Philadelphia Eagles</v>
      </c>
      <c r="O129" t="str">
        <f>IF(J129&gt;0,G129,D129)</f>
        <v>Denver Broncos</v>
      </c>
      <c r="P129">
        <f>IF(J129&gt;0,E129,H129)</f>
        <v>26</v>
      </c>
      <c r="Q129">
        <f>IF(J129&gt;0,H129,E129)</f>
        <v>10</v>
      </c>
      <c r="R129">
        <f>VLOOKUP(E129,$AN$6:$AP$37,3,FALSE)</f>
        <v>5.5602293664847959</v>
      </c>
      <c r="S129">
        <f>VLOOKUP(H129,$AN$6:$AP$37,3,FALSE)</f>
        <v>2.702859500079458</v>
      </c>
      <c r="T129">
        <f t="shared" si="34"/>
        <v>0.16168730843375992</v>
      </c>
      <c r="U129">
        <f t="shared" si="26"/>
        <v>0.95342767879167678</v>
      </c>
      <c r="V129">
        <f t="shared" si="27"/>
        <v>4.657232120832322E-2</v>
      </c>
      <c r="W129" s="32">
        <f>B129</f>
        <v>9</v>
      </c>
      <c r="X129">
        <f>IF(E129=P129,U129,V129)</f>
        <v>0.95342767879167678</v>
      </c>
      <c r="Y129" s="35">
        <v>1</v>
      </c>
      <c r="Z129">
        <f t="shared" si="28"/>
        <v>-4.7691704965445926E-2</v>
      </c>
      <c r="AA129">
        <f t="shared" si="29"/>
        <v>-4.7691704965445926E-2</v>
      </c>
      <c r="AC129">
        <f t="shared" si="30"/>
        <v>0.95342767879167678</v>
      </c>
      <c r="AD129">
        <f t="shared" si="31"/>
        <v>0.45342767879167678</v>
      </c>
      <c r="AE129">
        <f>J129</f>
        <v>28</v>
      </c>
      <c r="AF129">
        <f t="shared" si="32"/>
        <v>12.252880249287289</v>
      </c>
      <c r="AG129">
        <f t="shared" si="33"/>
        <v>11.076470630693493</v>
      </c>
    </row>
    <row r="130" spans="1:33">
      <c r="A130" s="7">
        <v>125</v>
      </c>
      <c r="B130" s="7">
        <v>9</v>
      </c>
      <c r="C130" s="8">
        <v>43044</v>
      </c>
      <c r="D130" s="8" t="s">
        <v>14</v>
      </c>
      <c r="E130" s="7">
        <v>15</v>
      </c>
      <c r="F130" s="7">
        <v>23</v>
      </c>
      <c r="G130" s="7" t="s">
        <v>13</v>
      </c>
      <c r="H130" s="7">
        <v>7</v>
      </c>
      <c r="I130" s="7">
        <v>7</v>
      </c>
      <c r="J130" s="7">
        <v>16</v>
      </c>
      <c r="K130" s="7">
        <v>30</v>
      </c>
      <c r="N130" t="str">
        <f>IF(J130&gt;0,D130,G130)</f>
        <v>Jacksonville Jaguars</v>
      </c>
      <c r="O130" t="str">
        <f>IF(J130&gt;0,G130,D130)</f>
        <v>Cincinnati Bengals</v>
      </c>
      <c r="P130">
        <f>IF(J130&gt;0,E130,H130)</f>
        <v>15</v>
      </c>
      <c r="Q130">
        <f>IF(J130&gt;0,H130,E130)</f>
        <v>7</v>
      </c>
      <c r="R130">
        <f>VLOOKUP(E130,$AN$6:$AP$37,3,FALSE)</f>
        <v>3.3954185134861681</v>
      </c>
      <c r="S130">
        <f>VLOOKUP(H130,$AN$6:$AP$37,3,FALSE)</f>
        <v>1.9737811830214589</v>
      </c>
      <c r="T130">
        <f t="shared" si="34"/>
        <v>0.16168730843375992</v>
      </c>
      <c r="U130">
        <f t="shared" si="26"/>
        <v>0.82967485271003427</v>
      </c>
      <c r="V130">
        <f t="shared" si="27"/>
        <v>0.17032514728996573</v>
      </c>
      <c r="W130" s="32">
        <f>B130</f>
        <v>9</v>
      </c>
      <c r="X130">
        <f>IF(E130=P130,U130,V130)</f>
        <v>0.82967485271003427</v>
      </c>
      <c r="Y130" s="35">
        <v>1</v>
      </c>
      <c r="Z130">
        <f t="shared" si="28"/>
        <v>-0.18672139866596121</v>
      </c>
      <c r="AA130">
        <f t="shared" si="29"/>
        <v>-0.18672139866596121</v>
      </c>
      <c r="AC130">
        <f t="shared" si="30"/>
        <v>0.82967485271003427</v>
      </c>
      <c r="AD130">
        <f t="shared" si="31"/>
        <v>0.32967485271003427</v>
      </c>
      <c r="AE130">
        <f>J130</f>
        <v>16</v>
      </c>
      <c r="AF130">
        <f t="shared" si="32"/>
        <v>9.2298081968455836</v>
      </c>
      <c r="AG130">
        <f t="shared" si="33"/>
        <v>8.0533985782517874</v>
      </c>
    </row>
    <row r="131" spans="1:33">
      <c r="A131" s="7">
        <v>126</v>
      </c>
      <c r="B131" s="7">
        <v>9</v>
      </c>
      <c r="C131" s="8">
        <v>43044</v>
      </c>
      <c r="D131" s="8" t="s">
        <v>7</v>
      </c>
      <c r="E131" s="7">
        <v>31</v>
      </c>
      <c r="F131" s="7">
        <v>23</v>
      </c>
      <c r="G131" s="7" t="s">
        <v>12</v>
      </c>
      <c r="H131" s="7">
        <v>3</v>
      </c>
      <c r="I131" s="7">
        <v>20</v>
      </c>
      <c r="J131" s="7">
        <v>3</v>
      </c>
      <c r="K131" s="7">
        <v>43</v>
      </c>
      <c r="N131" t="str">
        <f>IF(J131&gt;0,D131,G131)</f>
        <v>Tennessee Titans</v>
      </c>
      <c r="O131" t="str">
        <f>IF(J131&gt;0,G131,D131)</f>
        <v>Baltimore Ravens</v>
      </c>
      <c r="P131">
        <f>IF(J131&gt;0,E131,H131)</f>
        <v>31</v>
      </c>
      <c r="Q131">
        <f>IF(J131&gt;0,H131,E131)</f>
        <v>3</v>
      </c>
      <c r="R131">
        <f>VLOOKUP(E131,$AN$6:$AP$37,3,FALSE)</f>
        <v>3.0555334658881952</v>
      </c>
      <c r="S131">
        <f>VLOOKUP(H131,$AN$6:$AP$37,3,FALSE)</f>
        <v>2.8416119420804589</v>
      </c>
      <c r="T131">
        <f t="shared" si="34"/>
        <v>0.16168730843375992</v>
      </c>
      <c r="U131">
        <f t="shared" si="26"/>
        <v>0.59281357161541781</v>
      </c>
      <c r="V131">
        <f t="shared" si="27"/>
        <v>0.40718642838458219</v>
      </c>
      <c r="W131" s="32">
        <f>B131</f>
        <v>9</v>
      </c>
      <c r="X131">
        <f>IF(E131=P131,U131,V131)</f>
        <v>0.59281357161541781</v>
      </c>
      <c r="Y131" s="35">
        <v>1</v>
      </c>
      <c r="Z131">
        <f t="shared" si="28"/>
        <v>-0.5228753111742388</v>
      </c>
      <c r="AA131">
        <f t="shared" si="29"/>
        <v>-0.5228753111742388</v>
      </c>
      <c r="AC131">
        <f t="shared" si="30"/>
        <v>0.59281357161541781</v>
      </c>
      <c r="AD131">
        <f t="shared" si="31"/>
        <v>9.2813571615417811E-2</v>
      </c>
      <c r="AE131">
        <f>J131</f>
        <v>3</v>
      </c>
      <c r="AF131">
        <f t="shared" si="32"/>
        <v>3.4436880583828025</v>
      </c>
      <c r="AG131">
        <f t="shared" si="33"/>
        <v>2.267278439789004</v>
      </c>
    </row>
    <row r="132" spans="1:33">
      <c r="A132" s="7">
        <v>127</v>
      </c>
      <c r="B132" s="7">
        <v>9</v>
      </c>
      <c r="C132" s="8">
        <v>43044</v>
      </c>
      <c r="D132" s="8" t="s">
        <v>15</v>
      </c>
      <c r="E132" s="7">
        <v>13</v>
      </c>
      <c r="F132" s="7">
        <v>14</v>
      </c>
      <c r="G132" s="7" t="s">
        <v>21</v>
      </c>
      <c r="H132" s="7">
        <v>14</v>
      </c>
      <c r="I132" s="7">
        <v>20</v>
      </c>
      <c r="J132" s="7">
        <v>-6</v>
      </c>
      <c r="K132" s="7">
        <v>34</v>
      </c>
      <c r="N132" t="str">
        <f>IF(J132&gt;0,D132,G132)</f>
        <v>Indianapolis Colts</v>
      </c>
      <c r="O132" t="str">
        <f>IF(J132&gt;0,G132,D132)</f>
        <v>Houston Texans</v>
      </c>
      <c r="P132">
        <f>IF(J132&gt;0,E132,H132)</f>
        <v>14</v>
      </c>
      <c r="Q132">
        <f>IF(J132&gt;0,H132,E132)</f>
        <v>13</v>
      </c>
      <c r="R132">
        <f>VLOOKUP(E132,$AN$6:$AP$37,3,FALSE)</f>
        <v>2.0361385807864991</v>
      </c>
      <c r="S132">
        <f>VLOOKUP(H132,$AN$6:$AP$37,3,FALSE)</f>
        <v>1.3198088776077797</v>
      </c>
      <c r="T132">
        <f t="shared" si="34"/>
        <v>0.16168730843375992</v>
      </c>
      <c r="U132">
        <f t="shared" si="26"/>
        <v>0.7064111287149164</v>
      </c>
      <c r="V132">
        <f t="shared" si="27"/>
        <v>0.2935888712850836</v>
      </c>
      <c r="W132" s="32">
        <f>B132</f>
        <v>9</v>
      </c>
      <c r="X132">
        <f>IF(E132=P132,U132,V132)</f>
        <v>0.2935888712850836</v>
      </c>
      <c r="Y132" s="35">
        <v>1</v>
      </c>
      <c r="Z132">
        <f t="shared" si="28"/>
        <v>-1.2255748873025225</v>
      </c>
      <c r="AA132">
        <f t="shared" si="29"/>
        <v>-1.2255748873025225</v>
      </c>
      <c r="AC132">
        <f t="shared" si="30"/>
        <v>0.7064111287149164</v>
      </c>
      <c r="AD132">
        <f t="shared" si="31"/>
        <v>0.2064111287149164</v>
      </c>
      <c r="AE132">
        <f>J132</f>
        <v>-6</v>
      </c>
      <c r="AF132">
        <f t="shared" si="32"/>
        <v>6.2186840804258647</v>
      </c>
      <c r="AG132">
        <f t="shared" si="33"/>
        <v>5.0422744618320676</v>
      </c>
    </row>
    <row r="133" spans="1:33">
      <c r="A133" s="7">
        <v>128</v>
      </c>
      <c r="B133" s="7">
        <v>9</v>
      </c>
      <c r="C133" s="8">
        <v>43044</v>
      </c>
      <c r="D133" s="8" t="s">
        <v>25</v>
      </c>
      <c r="E133" s="7">
        <v>28</v>
      </c>
      <c r="F133" s="7">
        <v>10</v>
      </c>
      <c r="G133" s="7" t="s">
        <v>9</v>
      </c>
      <c r="H133" s="7">
        <v>1</v>
      </c>
      <c r="I133" s="7">
        <v>20</v>
      </c>
      <c r="J133" s="7">
        <v>-10</v>
      </c>
      <c r="K133" s="7">
        <v>30</v>
      </c>
      <c r="N133" t="str">
        <f>IF(J133&gt;0,D133,G133)</f>
        <v>Arizona Cardinals</v>
      </c>
      <c r="O133" t="str">
        <f>IF(J133&gt;0,G133,D133)</f>
        <v>San Francisco 49ers</v>
      </c>
      <c r="P133">
        <f>IF(J133&gt;0,E133,H133)</f>
        <v>1</v>
      </c>
      <c r="Q133">
        <f>IF(J133&gt;0,H133,E133)</f>
        <v>28</v>
      </c>
      <c r="R133">
        <f>VLOOKUP(E133,$AN$6:$AP$37,3,FALSE)</f>
        <v>1.0000000000065512E-4</v>
      </c>
      <c r="S133">
        <f>VLOOKUP(H133,$AN$6:$AP$37,3,FALSE)</f>
        <v>2.2935168424194949</v>
      </c>
      <c r="T133">
        <f t="shared" si="34"/>
        <v>0.16168730843375992</v>
      </c>
      <c r="U133">
        <f t="shared" si="26"/>
        <v>0.10605091297927532</v>
      </c>
      <c r="V133">
        <f t="shared" si="27"/>
        <v>0.89394908702072473</v>
      </c>
      <c r="W133" s="32">
        <f>B133</f>
        <v>9</v>
      </c>
      <c r="X133">
        <f>IF(E133=P133,U133,V133)</f>
        <v>0.89394908702072473</v>
      </c>
      <c r="Y133" s="35">
        <v>1</v>
      </c>
      <c r="Z133">
        <f t="shared" si="28"/>
        <v>-0.1121064550715628</v>
      </c>
      <c r="AA133">
        <f t="shared" si="29"/>
        <v>-0.1121064550715628</v>
      </c>
      <c r="AC133">
        <f t="shared" si="30"/>
        <v>0.10605091297927532</v>
      </c>
      <c r="AD133">
        <f t="shared" si="31"/>
        <v>-0.39394908702072468</v>
      </c>
      <c r="AE133">
        <f>J133</f>
        <v>-10</v>
      </c>
      <c r="AF133">
        <f t="shared" si="32"/>
        <v>-8.4470997004708899</v>
      </c>
      <c r="AG133">
        <f t="shared" si="33"/>
        <v>-9.6235093190646879</v>
      </c>
    </row>
    <row r="134" spans="1:33">
      <c r="A134" s="7">
        <v>129</v>
      </c>
      <c r="B134" s="7">
        <v>9</v>
      </c>
      <c r="C134" s="8">
        <v>43044</v>
      </c>
      <c r="D134" s="8" t="s">
        <v>23</v>
      </c>
      <c r="E134" s="7">
        <v>29</v>
      </c>
      <c r="F134" s="7">
        <v>14</v>
      </c>
      <c r="G134" s="7" t="s">
        <v>5</v>
      </c>
      <c r="H134" s="7">
        <v>32</v>
      </c>
      <c r="I134" s="7">
        <v>17</v>
      </c>
      <c r="J134" s="7">
        <v>-3</v>
      </c>
      <c r="K134" s="7">
        <v>31</v>
      </c>
      <c r="N134" t="str">
        <f>IF(J134&gt;0,D134,G134)</f>
        <v>Washington Redskins</v>
      </c>
      <c r="O134" t="str">
        <f>IF(J134&gt;0,G134,D134)</f>
        <v>Seattle Seahawks</v>
      </c>
      <c r="P134">
        <f>IF(J134&gt;0,E134,H134)</f>
        <v>32</v>
      </c>
      <c r="Q134">
        <f>IF(J134&gt;0,H134,E134)</f>
        <v>29</v>
      </c>
      <c r="R134">
        <f>VLOOKUP(E134,$AN$6:$AP$37,3,FALSE)</f>
        <v>3.0393158962621971</v>
      </c>
      <c r="S134">
        <f>VLOOKUP(H134,$AN$6:$AP$37,3,FALSE)</f>
        <v>3.7629371404071157</v>
      </c>
      <c r="T134">
        <f t="shared" si="34"/>
        <v>0.16168730843375992</v>
      </c>
      <c r="U134">
        <f t="shared" si="26"/>
        <v>0.36310010250433283</v>
      </c>
      <c r="V134">
        <f t="shared" si="27"/>
        <v>0.63689989749566722</v>
      </c>
      <c r="W134" s="32">
        <f>B134</f>
        <v>9</v>
      </c>
      <c r="X134">
        <f>IF(E134=P134,U134,V134)</f>
        <v>0.63689989749566722</v>
      </c>
      <c r="Y134" s="35">
        <v>1</v>
      </c>
      <c r="Z134">
        <f t="shared" si="28"/>
        <v>-0.45114278254741552</v>
      </c>
      <c r="AA134">
        <f t="shared" si="29"/>
        <v>-0.45114278254741552</v>
      </c>
      <c r="AC134">
        <f t="shared" si="30"/>
        <v>0.36310010250433283</v>
      </c>
      <c r="AD134">
        <f t="shared" si="31"/>
        <v>-0.13689989749566717</v>
      </c>
      <c r="AE134">
        <f>J134</f>
        <v>-3</v>
      </c>
      <c r="AF134">
        <f t="shared" si="32"/>
        <v>-2.1678231331354763</v>
      </c>
      <c r="AG134">
        <f t="shared" si="33"/>
        <v>-3.3442327517292747</v>
      </c>
    </row>
    <row r="135" spans="1:33">
      <c r="A135" s="7">
        <v>130</v>
      </c>
      <c r="B135" s="7">
        <v>9</v>
      </c>
      <c r="C135" s="8">
        <v>43044</v>
      </c>
      <c r="D135" s="8" t="s">
        <v>26</v>
      </c>
      <c r="E135" s="7">
        <v>9</v>
      </c>
      <c r="F135" s="7">
        <v>28</v>
      </c>
      <c r="G135" s="7" t="s">
        <v>2</v>
      </c>
      <c r="H135" s="7">
        <v>16</v>
      </c>
      <c r="I135" s="7">
        <v>17</v>
      </c>
      <c r="J135" s="7">
        <v>11</v>
      </c>
      <c r="K135" s="7">
        <v>45</v>
      </c>
      <c r="N135" t="str">
        <f>IF(J135&gt;0,D135,G135)</f>
        <v>Dallas Cowboys</v>
      </c>
      <c r="O135" t="str">
        <f>IF(J135&gt;0,G135,D135)</f>
        <v>Kansas City Chiefs</v>
      </c>
      <c r="P135">
        <f>IF(J135&gt;0,E135,H135)</f>
        <v>9</v>
      </c>
      <c r="Q135">
        <f>IF(J135&gt;0,H135,E135)</f>
        <v>16</v>
      </c>
      <c r="R135">
        <f>VLOOKUP(E135,$AN$6:$AP$37,3,FALSE)</f>
        <v>3.4588283668035</v>
      </c>
      <c r="S135">
        <f>VLOOKUP(H135,$AN$6:$AP$37,3,FALSE)</f>
        <v>4.4577912925228684</v>
      </c>
      <c r="T135">
        <f t="shared" si="34"/>
        <v>0.16168730843375992</v>
      </c>
      <c r="U135">
        <f t="shared" ref="U135:U137" si="35">1/(1+EXP(-(T135+R135-S135)))</f>
        <v>0.30210888054178536</v>
      </c>
      <c r="V135">
        <f t="shared" ref="V135:V137" si="36">1-U135</f>
        <v>0.69789111945821469</v>
      </c>
      <c r="W135" s="32">
        <f>B135</f>
        <v>9</v>
      </c>
      <c r="X135">
        <f>IF(E135=P135,U135,V135)</f>
        <v>0.30210888054178536</v>
      </c>
      <c r="Y135" s="35">
        <v>1</v>
      </c>
      <c r="Z135">
        <f t="shared" ref="Z135:Z137" si="37">LN(X135)</f>
        <v>-1.1969677949878506</v>
      </c>
      <c r="AA135">
        <f t="shared" ref="AA135:AA137" si="38">Y135*Z135</f>
        <v>-1.1969677949878506</v>
      </c>
      <c r="AC135">
        <f t="shared" ref="AC135:AC137" si="39">U135</f>
        <v>0.30210888054178536</v>
      </c>
      <c r="AD135">
        <f t="shared" ref="AD135:AD137" si="40">AC135-0.5</f>
        <v>-0.19789111945821464</v>
      </c>
      <c r="AE135">
        <f>J135</f>
        <v>11</v>
      </c>
      <c r="AF135">
        <f t="shared" si="32"/>
        <v>-3.6577354397651929</v>
      </c>
      <c r="AG135">
        <f t="shared" si="33"/>
        <v>-4.8341450583589909</v>
      </c>
    </row>
    <row r="136" spans="1:33">
      <c r="A136" s="7">
        <v>131</v>
      </c>
      <c r="B136" s="7">
        <v>9</v>
      </c>
      <c r="C136" s="8">
        <v>43044</v>
      </c>
      <c r="D136" s="8" t="s">
        <v>33</v>
      </c>
      <c r="E136" s="7">
        <v>19</v>
      </c>
      <c r="F136" s="7">
        <v>24</v>
      </c>
      <c r="G136" s="7" t="s">
        <v>6</v>
      </c>
      <c r="H136" s="7">
        <v>25</v>
      </c>
      <c r="I136" s="7">
        <v>27</v>
      </c>
      <c r="J136" s="7">
        <v>-3</v>
      </c>
      <c r="K136" s="7">
        <v>51</v>
      </c>
      <c r="N136" t="str">
        <f>IF(J136&gt;0,D136,G136)</f>
        <v>Oakland Raiders</v>
      </c>
      <c r="O136" t="str">
        <f>IF(J136&gt;0,G136,D136)</f>
        <v>Miami Dolphins</v>
      </c>
      <c r="P136">
        <f>IF(J136&gt;0,E136,H136)</f>
        <v>25</v>
      </c>
      <c r="Q136">
        <f>IF(J136&gt;0,H136,E136)</f>
        <v>19</v>
      </c>
      <c r="R136">
        <f>VLOOKUP(E136,$AN$6:$AP$37,3,FALSE)</f>
        <v>3.2360946664102817</v>
      </c>
      <c r="S136">
        <f>VLOOKUP(H136,$AN$6:$AP$37,3,FALSE)</f>
        <v>3.0121038087706089</v>
      </c>
      <c r="T136">
        <f t="shared" si="34"/>
        <v>0.16168730843375992</v>
      </c>
      <c r="U136">
        <f t="shared" si="35"/>
        <v>0.59524187427786679</v>
      </c>
      <c r="V136">
        <f t="shared" si="36"/>
        <v>0.40475812572213321</v>
      </c>
      <c r="W136" s="32">
        <f>B136</f>
        <v>9</v>
      </c>
      <c r="X136">
        <f>IF(E136=P136,U136,V136)</f>
        <v>0.40475812572213321</v>
      </c>
      <c r="Y136" s="35">
        <v>1</v>
      </c>
      <c r="Z136">
        <f t="shared" si="37"/>
        <v>-0.90446561072193743</v>
      </c>
      <c r="AA136">
        <f t="shared" si="38"/>
        <v>-0.90446561072193743</v>
      </c>
      <c r="AC136">
        <f t="shared" si="39"/>
        <v>0.59524187427786679</v>
      </c>
      <c r="AD136">
        <f t="shared" si="40"/>
        <v>9.5241874277866789E-2</v>
      </c>
      <c r="AE136">
        <f>J136</f>
        <v>-3</v>
      </c>
      <c r="AF136">
        <f t="shared" si="32"/>
        <v>3.5030073817966869</v>
      </c>
      <c r="AG136">
        <f t="shared" si="33"/>
        <v>2.3265977632028894</v>
      </c>
    </row>
    <row r="137" spans="1:33">
      <c r="A137" s="7">
        <v>132</v>
      </c>
      <c r="B137" s="7">
        <v>9</v>
      </c>
      <c r="C137" s="8">
        <v>43045</v>
      </c>
      <c r="D137" s="8" t="s">
        <v>22</v>
      </c>
      <c r="E137" s="7">
        <v>12</v>
      </c>
      <c r="F137" s="7">
        <v>17</v>
      </c>
      <c r="G137" s="7" t="s">
        <v>8</v>
      </c>
      <c r="H137" s="7">
        <v>11</v>
      </c>
      <c r="I137" s="7">
        <v>30</v>
      </c>
      <c r="J137" s="7">
        <v>-13</v>
      </c>
      <c r="K137" s="7">
        <v>47</v>
      </c>
      <c r="N137" t="str">
        <f>IF(J137&gt;0,D137,G137)</f>
        <v>Detroit Lions</v>
      </c>
      <c r="O137" t="str">
        <f>IF(J137&gt;0,G137,D137)</f>
        <v>Green Bay Packers</v>
      </c>
      <c r="P137">
        <f>IF(J137&gt;0,E137,H137)</f>
        <v>11</v>
      </c>
      <c r="Q137">
        <f>IF(J137&gt;0,H137,E137)</f>
        <v>12</v>
      </c>
      <c r="R137">
        <f>VLOOKUP(E137,$AN$6:$AP$37,3,FALSE)</f>
        <v>3.5272611729437062</v>
      </c>
      <c r="S137">
        <f>VLOOKUP(H137,$AN$6:$AP$37,3,FALSE)</f>
        <v>3.6989756738343051</v>
      </c>
      <c r="T137">
        <f t="shared" si="34"/>
        <v>0.16168730843375992</v>
      </c>
      <c r="U137">
        <f t="shared" si="35"/>
        <v>0.49749322288932785</v>
      </c>
      <c r="V137">
        <f t="shared" si="36"/>
        <v>0.50250677711067215</v>
      </c>
      <c r="W137" s="32">
        <f>B137</f>
        <v>9</v>
      </c>
      <c r="X137">
        <f>IF(E137=P137,U137,V137)</f>
        <v>0.50250677711067215</v>
      </c>
      <c r="Y137" s="35">
        <v>1</v>
      </c>
      <c r="Z137">
        <f t="shared" si="37"/>
        <v>-0.68814615235244492</v>
      </c>
      <c r="AA137">
        <f t="shared" si="38"/>
        <v>-0.68814615235244492</v>
      </c>
      <c r="AC137">
        <f t="shared" si="39"/>
        <v>0.49749322288932785</v>
      </c>
      <c r="AD137">
        <f t="shared" si="40"/>
        <v>-2.5067771106721537E-3</v>
      </c>
      <c r="AE137">
        <f>J137</f>
        <v>-13</v>
      </c>
      <c r="AF137">
        <f t="shared" si="32"/>
        <v>1.1151732972513333</v>
      </c>
      <c r="AG137">
        <f t="shared" si="33"/>
        <v>-6.1236321342464296E-2</v>
      </c>
    </row>
    <row r="138" spans="1:33">
      <c r="A138" s="7">
        <v>133</v>
      </c>
      <c r="B138" s="7">
        <v>10</v>
      </c>
      <c r="C138" s="8">
        <v>43048</v>
      </c>
      <c r="D138" s="8" t="s">
        <v>9</v>
      </c>
      <c r="E138" s="7">
        <v>1</v>
      </c>
      <c r="F138" s="7">
        <v>16</v>
      </c>
      <c r="G138" s="7" t="s">
        <v>23</v>
      </c>
      <c r="H138" s="7">
        <v>29</v>
      </c>
      <c r="I138" s="7">
        <v>22</v>
      </c>
      <c r="J138" s="7">
        <v>-6</v>
      </c>
      <c r="K138" s="7">
        <v>38</v>
      </c>
      <c r="N138" t="str">
        <f>IF(J138&gt;0,D138,G138)</f>
        <v>Seattle Seahawks</v>
      </c>
      <c r="O138" t="str">
        <f>IF(J138&gt;0,G138,D138)</f>
        <v>Arizona Cardinals</v>
      </c>
      <c r="P138">
        <f>IF(J138&gt;0,E138,H138)</f>
        <v>29</v>
      </c>
      <c r="Q138">
        <f>IF(J138&gt;0,H138,E138)</f>
        <v>1</v>
      </c>
      <c r="R138">
        <f>VLOOKUP(E138,$AN$6:$AP$37,3,FALSE)</f>
        <v>2.2935168424194949</v>
      </c>
      <c r="S138">
        <f>VLOOKUP(H138,$AN$6:$AP$37,3,FALSE)</f>
        <v>3.0393158962621971</v>
      </c>
      <c r="T138">
        <f t="shared" si="34"/>
        <v>0.16168730843375992</v>
      </c>
      <c r="U138">
        <f t="shared" ref="U138:U151" si="41">1/(1+EXP(-(T138+R138-S138)))</f>
        <v>0.35798703089060718</v>
      </c>
      <c r="V138">
        <f t="shared" ref="V138:V151" si="42">1-U138</f>
        <v>0.64201296910939276</v>
      </c>
      <c r="W138" s="32">
        <f>B138</f>
        <v>10</v>
      </c>
      <c r="X138">
        <f>IF(E138=P138,U138,V138)</f>
        <v>0.64201296910939276</v>
      </c>
      <c r="Y138" s="35">
        <v>1</v>
      </c>
      <c r="Z138">
        <f t="shared" ref="Z138:Z151" si="43">LN(X138)</f>
        <v>-0.44314677439124228</v>
      </c>
      <c r="AA138">
        <f t="shared" ref="AA138:AA151" si="44">Y138*Z138</f>
        <v>-0.44314677439124228</v>
      </c>
      <c r="AC138">
        <f t="shared" ref="AC138:AC151" si="45">U138</f>
        <v>0.35798703089060718</v>
      </c>
      <c r="AD138">
        <f t="shared" ref="AD138:AD151" si="46">AC138-0.5</f>
        <v>-0.14201296910939282</v>
      </c>
      <c r="AE138">
        <f>J138</f>
        <v>-6</v>
      </c>
      <c r="AF138">
        <f t="shared" ref="AF138:AF151" si="47">$AK$9+$AJ$9*AC138</f>
        <v>-2.2927268172532802</v>
      </c>
      <c r="AG138">
        <f t="shared" ref="AG138:AG151" si="48">$AJ$18*AD138</f>
        <v>-3.4691364358470791</v>
      </c>
    </row>
    <row r="139" spans="1:33">
      <c r="A139" s="7">
        <v>134</v>
      </c>
      <c r="B139" s="7">
        <v>10</v>
      </c>
      <c r="C139" s="8">
        <v>43051</v>
      </c>
      <c r="D139" s="8" t="s">
        <v>7</v>
      </c>
      <c r="E139" s="7">
        <v>31</v>
      </c>
      <c r="F139" s="7">
        <v>24</v>
      </c>
      <c r="G139" s="7" t="s">
        <v>13</v>
      </c>
      <c r="H139" s="7">
        <v>7</v>
      </c>
      <c r="I139" s="7">
        <v>20</v>
      </c>
      <c r="J139" s="7">
        <v>4</v>
      </c>
      <c r="K139" s="7">
        <v>44</v>
      </c>
      <c r="N139" t="str">
        <f>IF(J139&gt;0,D139,G139)</f>
        <v>Tennessee Titans</v>
      </c>
      <c r="O139" t="str">
        <f>IF(J139&gt;0,G139,D139)</f>
        <v>Cincinnati Bengals</v>
      </c>
      <c r="P139">
        <f>IF(J139&gt;0,E139,H139)</f>
        <v>31</v>
      </c>
      <c r="Q139">
        <f>IF(J139&gt;0,H139,E139)</f>
        <v>7</v>
      </c>
      <c r="R139">
        <f>VLOOKUP(E139,$AN$6:$AP$37,3,FALSE)</f>
        <v>3.0555334658881952</v>
      </c>
      <c r="S139">
        <f>VLOOKUP(H139,$AN$6:$AP$37,3,FALSE)</f>
        <v>1.9737811830214589</v>
      </c>
      <c r="T139">
        <f t="shared" si="34"/>
        <v>0.16168730843375992</v>
      </c>
      <c r="U139">
        <f t="shared" si="41"/>
        <v>0.77616215739344419</v>
      </c>
      <c r="V139">
        <f t="shared" si="42"/>
        <v>0.22383784260655581</v>
      </c>
      <c r="W139" s="32">
        <f>B139</f>
        <v>10</v>
      </c>
      <c r="X139">
        <f>IF(E139=P139,U139,V139)</f>
        <v>0.77616215739344419</v>
      </c>
      <c r="Y139" s="35">
        <v>1</v>
      </c>
      <c r="Z139">
        <f t="shared" si="43"/>
        <v>-0.25339381491601054</v>
      </c>
      <c r="AA139">
        <f t="shared" si="44"/>
        <v>-0.25339381491601054</v>
      </c>
      <c r="AC139">
        <f t="shared" si="45"/>
        <v>0.77616215739344419</v>
      </c>
      <c r="AD139">
        <f t="shared" si="46"/>
        <v>0.27616215739344419</v>
      </c>
      <c r="AE139">
        <f>J139</f>
        <v>4</v>
      </c>
      <c r="AF139">
        <f t="shared" si="47"/>
        <v>7.9225836365297955</v>
      </c>
      <c r="AG139">
        <f t="shared" si="48"/>
        <v>6.7461740179359957</v>
      </c>
    </row>
    <row r="140" spans="1:33">
      <c r="A140" s="7">
        <v>135</v>
      </c>
      <c r="B140" s="7">
        <v>10</v>
      </c>
      <c r="C140" s="8">
        <v>43051</v>
      </c>
      <c r="D140" s="8" t="s">
        <v>8</v>
      </c>
      <c r="E140" s="7">
        <v>11</v>
      </c>
      <c r="F140" s="7">
        <v>38</v>
      </c>
      <c r="G140" s="7" t="s">
        <v>11</v>
      </c>
      <c r="H140" s="7">
        <v>8</v>
      </c>
      <c r="I140" s="7">
        <v>24</v>
      </c>
      <c r="J140" s="7">
        <v>14</v>
      </c>
      <c r="K140" s="7">
        <v>62</v>
      </c>
      <c r="N140" t="str">
        <f>IF(J140&gt;0,D140,G140)</f>
        <v>Detroit Lions</v>
      </c>
      <c r="O140" t="str">
        <f>IF(J140&gt;0,G140,D140)</f>
        <v>Cleveland Browns</v>
      </c>
      <c r="P140">
        <f>IF(J140&gt;0,E140,H140)</f>
        <v>11</v>
      </c>
      <c r="Q140">
        <f>IF(J140&gt;0,H140,E140)</f>
        <v>8</v>
      </c>
      <c r="R140">
        <f>VLOOKUP(E140,$AN$6:$AP$37,3,FALSE)</f>
        <v>3.6989756738343051</v>
      </c>
      <c r="S140">
        <f>VLOOKUP(H140,$AN$6:$AP$37,3,FALSE)</f>
        <v>1E-4</v>
      </c>
      <c r="T140">
        <f t="shared" si="34"/>
        <v>0.16168730843375992</v>
      </c>
      <c r="U140">
        <f t="shared" si="41"/>
        <v>0.9793780762037555</v>
      </c>
      <c r="V140">
        <f t="shared" si="42"/>
        <v>2.0621923796244501E-2</v>
      </c>
      <c r="W140" s="32">
        <f>B140</f>
        <v>10</v>
      </c>
      <c r="X140">
        <f>IF(E140=P140,U140,V140)</f>
        <v>0.9793780762037555</v>
      </c>
      <c r="Y140" s="35">
        <v>1</v>
      </c>
      <c r="Z140">
        <f t="shared" si="43"/>
        <v>-2.0837524890180457E-2</v>
      </c>
      <c r="AA140">
        <f t="shared" si="44"/>
        <v>-2.0837524890180457E-2</v>
      </c>
      <c r="AC140">
        <f t="shared" si="45"/>
        <v>0.9793780762037555</v>
      </c>
      <c r="AD140">
        <f t="shared" si="46"/>
        <v>0.4793780762037555</v>
      </c>
      <c r="AE140">
        <f>J140</f>
        <v>14</v>
      </c>
      <c r="AF140">
        <f t="shared" si="47"/>
        <v>12.886804529242363</v>
      </c>
      <c r="AG140">
        <f t="shared" si="48"/>
        <v>11.710394910648567</v>
      </c>
    </row>
    <row r="141" spans="1:33">
      <c r="A141" s="7">
        <v>136</v>
      </c>
      <c r="B141" s="7">
        <v>10</v>
      </c>
      <c r="C141" s="8">
        <v>43051</v>
      </c>
      <c r="D141" s="8" t="s">
        <v>14</v>
      </c>
      <c r="E141" s="7">
        <v>15</v>
      </c>
      <c r="F141" s="7">
        <v>20</v>
      </c>
      <c r="G141" s="7" t="s">
        <v>31</v>
      </c>
      <c r="H141" s="7">
        <v>17</v>
      </c>
      <c r="I141" s="7">
        <v>17</v>
      </c>
      <c r="J141" s="7">
        <v>3</v>
      </c>
      <c r="K141" s="7">
        <v>37</v>
      </c>
      <c r="N141" t="str">
        <f>IF(J141&gt;0,D141,G141)</f>
        <v>Jacksonville Jaguars</v>
      </c>
      <c r="O141" t="str">
        <f>IF(J141&gt;0,G141,D141)</f>
        <v>Los Angeles Chargers</v>
      </c>
      <c r="P141">
        <f>IF(J141&gt;0,E141,H141)</f>
        <v>15</v>
      </c>
      <c r="Q141">
        <f>IF(J141&gt;0,H141,E141)</f>
        <v>17</v>
      </c>
      <c r="R141">
        <f>VLOOKUP(E141,$AN$6:$AP$37,3,FALSE)</f>
        <v>3.3954185134861681</v>
      </c>
      <c r="S141">
        <f>VLOOKUP(H141,$AN$6:$AP$37,3,FALSE)</f>
        <v>2.6608212836550527</v>
      </c>
      <c r="T141">
        <f t="shared" si="34"/>
        <v>0.16168730843375992</v>
      </c>
      <c r="U141">
        <f t="shared" si="41"/>
        <v>0.71018537607241949</v>
      </c>
      <c r="V141">
        <f t="shared" si="42"/>
        <v>0.28981462392758051</v>
      </c>
      <c r="W141" s="32">
        <f>B141</f>
        <v>10</v>
      </c>
      <c r="X141">
        <f>IF(E141=P141,U141,V141)</f>
        <v>0.71018537607241949</v>
      </c>
      <c r="Y141" s="35">
        <v>1</v>
      </c>
      <c r="Z141">
        <f t="shared" si="43"/>
        <v>-0.34222924996589138</v>
      </c>
      <c r="AA141">
        <f t="shared" si="44"/>
        <v>-0.34222924996589138</v>
      </c>
      <c r="AC141">
        <f t="shared" si="45"/>
        <v>0.71018537607241949</v>
      </c>
      <c r="AD141">
        <f t="shared" si="46"/>
        <v>0.21018537607241949</v>
      </c>
      <c r="AE141">
        <f>J141</f>
        <v>3</v>
      </c>
      <c r="AF141">
        <f t="shared" si="47"/>
        <v>6.3108825543253015</v>
      </c>
      <c r="AG141">
        <f t="shared" si="48"/>
        <v>5.1344729357315018</v>
      </c>
    </row>
    <row r="142" spans="1:33">
      <c r="A142" s="7">
        <v>137</v>
      </c>
      <c r="B142" s="7">
        <v>10</v>
      </c>
      <c r="C142" s="8">
        <v>43051</v>
      </c>
      <c r="D142" s="8" t="s">
        <v>5</v>
      </c>
      <c r="E142" s="7">
        <v>32</v>
      </c>
      <c r="F142" s="7">
        <v>30</v>
      </c>
      <c r="G142" s="7" t="s">
        <v>28</v>
      </c>
      <c r="H142" s="7">
        <v>20</v>
      </c>
      <c r="I142" s="7">
        <v>38</v>
      </c>
      <c r="J142" s="7">
        <v>-8</v>
      </c>
      <c r="K142" s="7">
        <v>68</v>
      </c>
      <c r="N142" t="str">
        <f>IF(J142&gt;0,D142,G142)</f>
        <v>Minnesota Vikings</v>
      </c>
      <c r="O142" t="str">
        <f>IF(J142&gt;0,G142,D142)</f>
        <v>Washington Redskins</v>
      </c>
      <c r="P142">
        <f>IF(J142&gt;0,E142,H142)</f>
        <v>20</v>
      </c>
      <c r="Q142">
        <f>IF(J142&gt;0,H142,E142)</f>
        <v>32</v>
      </c>
      <c r="R142">
        <f>VLOOKUP(E142,$AN$6:$AP$37,3,FALSE)</f>
        <v>3.7629371404071157</v>
      </c>
      <c r="S142">
        <f>VLOOKUP(H142,$AN$6:$AP$37,3,FALSE)</f>
        <v>4.5322300333157814</v>
      </c>
      <c r="T142">
        <f t="shared" si="34"/>
        <v>0.16168730843375992</v>
      </c>
      <c r="U142">
        <f t="shared" si="41"/>
        <v>0.35260558975920864</v>
      </c>
      <c r="V142">
        <f t="shared" si="42"/>
        <v>0.64739441024079136</v>
      </c>
      <c r="W142" s="32">
        <f>B142</f>
        <v>10</v>
      </c>
      <c r="X142">
        <f>IF(E142=P142,U142,V142)</f>
        <v>0.64739441024079136</v>
      </c>
      <c r="Y142" s="35">
        <v>1</v>
      </c>
      <c r="Z142">
        <f t="shared" si="43"/>
        <v>-0.43479957169348432</v>
      </c>
      <c r="AA142">
        <f t="shared" si="44"/>
        <v>-0.43479957169348432</v>
      </c>
      <c r="AC142">
        <f t="shared" si="45"/>
        <v>0.35260558975920864</v>
      </c>
      <c r="AD142">
        <f t="shared" si="46"/>
        <v>-0.14739441024079136</v>
      </c>
      <c r="AE142">
        <f>J142</f>
        <v>-8</v>
      </c>
      <c r="AF142">
        <f t="shared" si="47"/>
        <v>-2.4241863143920259</v>
      </c>
      <c r="AG142">
        <f t="shared" si="48"/>
        <v>-3.6005959329858235</v>
      </c>
    </row>
    <row r="143" spans="1:33">
      <c r="A143" s="7">
        <v>138</v>
      </c>
      <c r="B143" s="7">
        <v>10</v>
      </c>
      <c r="C143" s="8">
        <v>43051</v>
      </c>
      <c r="D143" s="8" t="s">
        <v>18</v>
      </c>
      <c r="E143" s="7">
        <v>4</v>
      </c>
      <c r="F143" s="7">
        <v>10</v>
      </c>
      <c r="G143" s="7" t="s">
        <v>29</v>
      </c>
      <c r="H143" s="7">
        <v>22</v>
      </c>
      <c r="I143" s="7">
        <v>47</v>
      </c>
      <c r="J143" s="7">
        <v>-37</v>
      </c>
      <c r="K143" s="7">
        <v>57</v>
      </c>
      <c r="N143" t="str">
        <f>IF(J143&gt;0,D143,G143)</f>
        <v>New Orleans Saints</v>
      </c>
      <c r="O143" t="str">
        <f>IF(J143&gt;0,G143,D143)</f>
        <v>Buffalo Bills</v>
      </c>
      <c r="P143">
        <f>IF(J143&gt;0,E143,H143)</f>
        <v>22</v>
      </c>
      <c r="Q143">
        <f>IF(J143&gt;0,H143,E143)</f>
        <v>4</v>
      </c>
      <c r="R143">
        <f>VLOOKUP(E143,$AN$6:$AP$37,3,FALSE)</f>
        <v>3.4746701140930418</v>
      </c>
      <c r="S143">
        <f>VLOOKUP(H143,$AN$6:$AP$37,3,FALSE)</f>
        <v>4.9372426998487819</v>
      </c>
      <c r="T143">
        <f t="shared" si="34"/>
        <v>0.16168730843375992</v>
      </c>
      <c r="U143">
        <f t="shared" si="41"/>
        <v>0.21401606393510286</v>
      </c>
      <c r="V143">
        <f t="shared" si="42"/>
        <v>0.78598393606489714</v>
      </c>
      <c r="W143" s="32">
        <f>B143</f>
        <v>10</v>
      </c>
      <c r="X143">
        <f>IF(E143=P143,U143,V143)</f>
        <v>0.78598393606489714</v>
      </c>
      <c r="Y143" s="35">
        <v>1</v>
      </c>
      <c r="Z143">
        <f t="shared" si="43"/>
        <v>-0.24081892433824736</v>
      </c>
      <c r="AA143">
        <f t="shared" si="44"/>
        <v>-0.24081892433824736</v>
      </c>
      <c r="AC143">
        <f t="shared" si="45"/>
        <v>0.21401606393510286</v>
      </c>
      <c r="AD143">
        <f t="shared" si="46"/>
        <v>-0.28598393606489714</v>
      </c>
      <c r="AE143">
        <f>J143</f>
        <v>-37</v>
      </c>
      <c r="AF143">
        <f t="shared" si="47"/>
        <v>-5.8096938259829196</v>
      </c>
      <c r="AG143">
        <f t="shared" si="48"/>
        <v>-6.9861034445767176</v>
      </c>
    </row>
    <row r="144" spans="1:33">
      <c r="A144" s="7">
        <v>139</v>
      </c>
      <c r="B144" s="7">
        <v>10</v>
      </c>
      <c r="C144" s="8">
        <v>43051</v>
      </c>
      <c r="D144" s="8" t="s">
        <v>17</v>
      </c>
      <c r="E144" s="7">
        <v>6</v>
      </c>
      <c r="F144" s="7">
        <v>16</v>
      </c>
      <c r="G144" s="7" t="s">
        <v>22</v>
      </c>
      <c r="H144" s="7">
        <v>12</v>
      </c>
      <c r="I144" s="7">
        <v>23</v>
      </c>
      <c r="J144" s="7">
        <v>-7</v>
      </c>
      <c r="K144" s="7">
        <v>39</v>
      </c>
      <c r="N144" t="str">
        <f>IF(J144&gt;0,D144,G144)</f>
        <v>Green Bay Packers</v>
      </c>
      <c r="O144" t="str">
        <f>IF(J144&gt;0,G144,D144)</f>
        <v>Chicago Bears</v>
      </c>
      <c r="P144">
        <f>IF(J144&gt;0,E144,H144)</f>
        <v>12</v>
      </c>
      <c r="Q144">
        <f>IF(J144&gt;0,H144,E144)</f>
        <v>6</v>
      </c>
      <c r="R144">
        <f>VLOOKUP(E144,$AN$6:$AP$37,3,FALSE)</f>
        <v>3.1246231992386289</v>
      </c>
      <c r="S144">
        <f>VLOOKUP(H144,$AN$6:$AP$37,3,FALSE)</f>
        <v>3.5272611729437062</v>
      </c>
      <c r="T144">
        <f t="shared" si="34"/>
        <v>0.16168730843375992</v>
      </c>
      <c r="U144">
        <f t="shared" si="41"/>
        <v>0.44005208753728664</v>
      </c>
      <c r="V144">
        <f t="shared" si="42"/>
        <v>0.55994791246271336</v>
      </c>
      <c r="W144" s="32">
        <f>B144</f>
        <v>10</v>
      </c>
      <c r="X144">
        <f>IF(E144=P144,U144,V144)</f>
        <v>0.55994791246271336</v>
      </c>
      <c r="Y144" s="35">
        <v>1</v>
      </c>
      <c r="Z144">
        <f t="shared" si="43"/>
        <v>-0.5799115130384026</v>
      </c>
      <c r="AA144">
        <f t="shared" si="44"/>
        <v>-0.5799115130384026</v>
      </c>
      <c r="AC144">
        <f t="shared" si="45"/>
        <v>0.44005208753728664</v>
      </c>
      <c r="AD144">
        <f t="shared" si="46"/>
        <v>-5.994791246271336E-2</v>
      </c>
      <c r="AE144">
        <f>J144</f>
        <v>-7</v>
      </c>
      <c r="AF144">
        <f t="shared" si="47"/>
        <v>-0.28801640306886078</v>
      </c>
      <c r="AG144">
        <f t="shared" si="48"/>
        <v>-1.4644260216626583</v>
      </c>
    </row>
    <row r="145" spans="1:33">
      <c r="A145" s="7">
        <v>140</v>
      </c>
      <c r="B145" s="7">
        <v>10</v>
      </c>
      <c r="C145" s="8">
        <v>43051</v>
      </c>
      <c r="D145" s="8" t="s">
        <v>32</v>
      </c>
      <c r="E145" s="7">
        <v>30</v>
      </c>
      <c r="F145" s="7">
        <v>15</v>
      </c>
      <c r="G145" s="7" t="s">
        <v>19</v>
      </c>
      <c r="H145" s="7">
        <v>24</v>
      </c>
      <c r="I145" s="7">
        <v>10</v>
      </c>
      <c r="J145" s="7">
        <v>5</v>
      </c>
      <c r="K145" s="7">
        <v>25</v>
      </c>
      <c r="N145" t="str">
        <f>IF(J145&gt;0,D145,G145)</f>
        <v>Tampa Bay Buccaneers</v>
      </c>
      <c r="O145" t="str">
        <f>IF(J145&gt;0,G145,D145)</f>
        <v>New York Jets</v>
      </c>
      <c r="P145">
        <f>IF(J145&gt;0,E145,H145)</f>
        <v>30</v>
      </c>
      <c r="Q145">
        <f>IF(J145&gt;0,H145,E145)</f>
        <v>24</v>
      </c>
      <c r="R145">
        <f>VLOOKUP(E145,$AN$6:$AP$37,3,FALSE)</f>
        <v>0.71283840742543736</v>
      </c>
      <c r="S145">
        <f>VLOOKUP(H145,$AN$6:$AP$37,3,FALSE)</f>
        <v>2.9747784400912431</v>
      </c>
      <c r="T145">
        <f t="shared" si="34"/>
        <v>0.16168730843375992</v>
      </c>
      <c r="U145">
        <f t="shared" si="41"/>
        <v>0.10907226016501551</v>
      </c>
      <c r="V145">
        <f t="shared" si="42"/>
        <v>0.89092773983498452</v>
      </c>
      <c r="W145" s="32">
        <f>B145</f>
        <v>10</v>
      </c>
      <c r="X145">
        <f>IF(E145=P145,U145,V145)</f>
        <v>0.10907226016501551</v>
      </c>
      <c r="Y145" s="35">
        <v>1</v>
      </c>
      <c r="Z145">
        <f t="shared" si="43"/>
        <v>-2.2157446791051321</v>
      </c>
      <c r="AA145">
        <f t="shared" si="44"/>
        <v>-2.2157446791051321</v>
      </c>
      <c r="AC145">
        <f t="shared" si="45"/>
        <v>0.10907226016501551</v>
      </c>
      <c r="AD145">
        <f t="shared" si="46"/>
        <v>-0.39092773983498452</v>
      </c>
      <c r="AE145">
        <f>J145</f>
        <v>5</v>
      </c>
      <c r="AF145">
        <f t="shared" si="47"/>
        <v>-8.3732933032585244</v>
      </c>
      <c r="AG145">
        <f t="shared" si="48"/>
        <v>-9.5497029218523242</v>
      </c>
    </row>
    <row r="146" spans="1:33">
      <c r="A146" s="7">
        <v>141</v>
      </c>
      <c r="B146" s="7">
        <v>10</v>
      </c>
      <c r="C146" s="8">
        <v>43051</v>
      </c>
      <c r="D146" s="8" t="s">
        <v>21</v>
      </c>
      <c r="E146" s="7">
        <v>14</v>
      </c>
      <c r="F146" s="7">
        <v>17</v>
      </c>
      <c r="G146" s="7" t="s">
        <v>10</v>
      </c>
      <c r="H146" s="7">
        <v>27</v>
      </c>
      <c r="I146" s="7">
        <v>20</v>
      </c>
      <c r="J146" s="7">
        <v>-3</v>
      </c>
      <c r="K146" s="7">
        <v>37</v>
      </c>
      <c r="N146" t="str">
        <f>IF(J146&gt;0,D146,G146)</f>
        <v>Pittsburgh Steelers</v>
      </c>
      <c r="O146" t="str">
        <f>IF(J146&gt;0,G146,D146)</f>
        <v>Indianapolis Colts</v>
      </c>
      <c r="P146">
        <f>IF(J146&gt;0,E146,H146)</f>
        <v>27</v>
      </c>
      <c r="Q146">
        <f>IF(J146&gt;0,H146,E146)</f>
        <v>14</v>
      </c>
      <c r="R146">
        <f>VLOOKUP(E146,$AN$6:$AP$37,3,FALSE)</f>
        <v>1.3198088776077797</v>
      </c>
      <c r="S146">
        <f>VLOOKUP(H146,$AN$6:$AP$37,3,FALSE)</f>
        <v>4.539933814524959</v>
      </c>
      <c r="T146">
        <f t="shared" si="34"/>
        <v>0.16168730843375992</v>
      </c>
      <c r="U146">
        <f t="shared" si="41"/>
        <v>4.485459161865276E-2</v>
      </c>
      <c r="V146">
        <f t="shared" si="42"/>
        <v>0.95514540838134721</v>
      </c>
      <c r="W146" s="32">
        <f>B146</f>
        <v>10</v>
      </c>
      <c r="X146">
        <f>IF(E146=P146,U146,V146)</f>
        <v>0.95514540838134721</v>
      </c>
      <c r="Y146" s="35">
        <v>1</v>
      </c>
      <c r="Z146">
        <f t="shared" si="43"/>
        <v>-4.5891690006616769E-2</v>
      </c>
      <c r="AA146">
        <f t="shared" si="44"/>
        <v>-4.5891690006616769E-2</v>
      </c>
      <c r="AC146">
        <f t="shared" si="45"/>
        <v>4.485459161865276E-2</v>
      </c>
      <c r="AD146">
        <f t="shared" si="46"/>
        <v>-0.45514540838134726</v>
      </c>
      <c r="AE146">
        <f>J146</f>
        <v>-3</v>
      </c>
      <c r="AF146">
        <f t="shared" si="47"/>
        <v>-9.9420222382034051</v>
      </c>
      <c r="AG146">
        <f t="shared" si="48"/>
        <v>-11.118431856797203</v>
      </c>
    </row>
    <row r="147" spans="1:33">
      <c r="A147" s="7">
        <v>142</v>
      </c>
      <c r="B147" s="7">
        <v>10</v>
      </c>
      <c r="C147" s="8">
        <v>43051</v>
      </c>
      <c r="D147" s="8" t="s">
        <v>20</v>
      </c>
      <c r="E147" s="7">
        <v>18</v>
      </c>
      <c r="F147" s="7">
        <v>33</v>
      </c>
      <c r="G147" s="7" t="s">
        <v>15</v>
      </c>
      <c r="H147" s="7">
        <v>13</v>
      </c>
      <c r="I147" s="7">
        <v>7</v>
      </c>
      <c r="J147" s="7">
        <v>26</v>
      </c>
      <c r="K147" s="7">
        <v>40</v>
      </c>
      <c r="N147" t="str">
        <f>IF(J147&gt;0,D147,G147)</f>
        <v>Los Angeles Rams</v>
      </c>
      <c r="O147" t="str">
        <f>IF(J147&gt;0,G147,D147)</f>
        <v>Houston Texans</v>
      </c>
      <c r="P147">
        <f>IF(J147&gt;0,E147,H147)</f>
        <v>18</v>
      </c>
      <c r="Q147">
        <f>IF(J147&gt;0,H147,E147)</f>
        <v>13</v>
      </c>
      <c r="R147">
        <f>VLOOKUP(E147,$AN$6:$AP$37,3,FALSE)</f>
        <v>3.7220951740631776</v>
      </c>
      <c r="S147">
        <f>VLOOKUP(H147,$AN$6:$AP$37,3,FALSE)</f>
        <v>2.0361385807864991</v>
      </c>
      <c r="T147">
        <f t="shared" si="34"/>
        <v>0.16168730843375992</v>
      </c>
      <c r="U147">
        <f t="shared" si="41"/>
        <v>0.86385023266332772</v>
      </c>
      <c r="V147">
        <f t="shared" si="42"/>
        <v>0.13614976733667228</v>
      </c>
      <c r="W147" s="32">
        <f>B147</f>
        <v>10</v>
      </c>
      <c r="X147">
        <f>IF(E147=P147,U147,V147)</f>
        <v>0.86385023266332772</v>
      </c>
      <c r="Y147" s="35">
        <v>1</v>
      </c>
      <c r="Z147">
        <f t="shared" si="43"/>
        <v>-0.14635586702836412</v>
      </c>
      <c r="AA147">
        <f t="shared" si="44"/>
        <v>-0.14635586702836412</v>
      </c>
      <c r="AC147">
        <f t="shared" si="45"/>
        <v>0.86385023266332772</v>
      </c>
      <c r="AD147">
        <f t="shared" si="46"/>
        <v>0.36385023266332772</v>
      </c>
      <c r="AE147">
        <f>J147</f>
        <v>26</v>
      </c>
      <c r="AF147">
        <f t="shared" si="47"/>
        <v>10.064654877035489</v>
      </c>
      <c r="AG147">
        <f t="shared" si="48"/>
        <v>8.8882452584416924</v>
      </c>
    </row>
    <row r="148" spans="1:33">
      <c r="A148" s="7">
        <v>143</v>
      </c>
      <c r="B148" s="7">
        <v>10</v>
      </c>
      <c r="C148" s="8">
        <v>43051</v>
      </c>
      <c r="D148" s="8" t="s">
        <v>16</v>
      </c>
      <c r="E148" s="7">
        <v>2</v>
      </c>
      <c r="F148" s="7">
        <v>27</v>
      </c>
      <c r="G148" s="7" t="s">
        <v>26</v>
      </c>
      <c r="H148" s="7">
        <v>9</v>
      </c>
      <c r="I148" s="7">
        <v>7</v>
      </c>
      <c r="J148" s="7">
        <v>20</v>
      </c>
      <c r="K148" s="7">
        <v>34</v>
      </c>
      <c r="N148" t="str">
        <f>IF(J148&gt;0,D148,G148)</f>
        <v>Atlanta Falcons</v>
      </c>
      <c r="O148" t="str">
        <f>IF(J148&gt;0,G148,D148)</f>
        <v>Dallas Cowboys</v>
      </c>
      <c r="P148">
        <f>IF(J148&gt;0,E148,H148)</f>
        <v>2</v>
      </c>
      <c r="Q148">
        <f>IF(J148&gt;0,H148,E148)</f>
        <v>9</v>
      </c>
      <c r="R148">
        <f>VLOOKUP(E148,$AN$6:$AP$37,3,FALSE)</f>
        <v>3.6739123887225684</v>
      </c>
      <c r="S148">
        <f>VLOOKUP(H148,$AN$6:$AP$37,3,FALSE)</f>
        <v>3.4588283668035</v>
      </c>
      <c r="T148">
        <f t="shared" si="34"/>
        <v>0.16168730843375992</v>
      </c>
      <c r="U148">
        <f t="shared" si="41"/>
        <v>0.59309415166214363</v>
      </c>
      <c r="V148">
        <f t="shared" si="42"/>
        <v>0.40690584833785637</v>
      </c>
      <c r="W148" s="32">
        <f>B148</f>
        <v>10</v>
      </c>
      <c r="X148">
        <f>IF(E148=P148,U148,V148)</f>
        <v>0.59309415166214363</v>
      </c>
      <c r="Y148" s="35">
        <v>1</v>
      </c>
      <c r="Z148">
        <f t="shared" si="43"/>
        <v>-0.52240212081304327</v>
      </c>
      <c r="AA148">
        <f t="shared" si="44"/>
        <v>-0.52240212081304327</v>
      </c>
      <c r="AC148">
        <f t="shared" si="45"/>
        <v>0.59309415166214363</v>
      </c>
      <c r="AD148">
        <f t="shared" si="46"/>
        <v>9.3094151662143632E-2</v>
      </c>
      <c r="AE148">
        <f>J148</f>
        <v>20</v>
      </c>
      <c r="AF148">
        <f t="shared" si="47"/>
        <v>3.4505421539585264</v>
      </c>
      <c r="AG148">
        <f t="shared" si="48"/>
        <v>2.2741325353647288</v>
      </c>
    </row>
    <row r="149" spans="1:33">
      <c r="A149" s="7">
        <v>144</v>
      </c>
      <c r="B149" s="7">
        <v>10</v>
      </c>
      <c r="C149" s="8">
        <v>43051</v>
      </c>
      <c r="D149" s="8" t="s">
        <v>25</v>
      </c>
      <c r="E149" s="7">
        <v>28</v>
      </c>
      <c r="F149" s="7">
        <v>31</v>
      </c>
      <c r="G149" s="7" t="s">
        <v>27</v>
      </c>
      <c r="H149" s="7">
        <v>23</v>
      </c>
      <c r="I149" s="7">
        <v>21</v>
      </c>
      <c r="J149" s="7">
        <v>10</v>
      </c>
      <c r="K149" s="7">
        <v>52</v>
      </c>
      <c r="N149" t="str">
        <f>IF(J149&gt;0,D149,G149)</f>
        <v>San Francisco 49ers</v>
      </c>
      <c r="O149" t="str">
        <f>IF(J149&gt;0,G149,D149)</f>
        <v>New York Giants</v>
      </c>
      <c r="P149">
        <f>IF(J149&gt;0,E149,H149)</f>
        <v>28</v>
      </c>
      <c r="Q149">
        <f>IF(J149&gt;0,H149,E149)</f>
        <v>23</v>
      </c>
      <c r="R149">
        <f>VLOOKUP(E149,$AN$6:$AP$37,3,FALSE)</f>
        <v>1.0000000000065512E-4</v>
      </c>
      <c r="S149">
        <f>VLOOKUP(H149,$AN$6:$AP$37,3,FALSE)</f>
        <v>1.0000089981471931E-4</v>
      </c>
      <c r="T149">
        <f t="shared" si="34"/>
        <v>0.16168730843375992</v>
      </c>
      <c r="U149">
        <f t="shared" si="41"/>
        <v>0.54033399489808354</v>
      </c>
      <c r="V149">
        <f t="shared" si="42"/>
        <v>0.45966600510191646</v>
      </c>
      <c r="W149" s="32">
        <f>B149</f>
        <v>10</v>
      </c>
      <c r="X149">
        <f>IF(E149=P149,U149,V149)</f>
        <v>0.54033399489808354</v>
      </c>
      <c r="Y149" s="35">
        <v>1</v>
      </c>
      <c r="Z149">
        <f t="shared" si="43"/>
        <v>-0.61556782155119272</v>
      </c>
      <c r="AA149">
        <f t="shared" si="44"/>
        <v>-0.61556782155119272</v>
      </c>
      <c r="AC149">
        <f t="shared" si="45"/>
        <v>0.54033399489808354</v>
      </c>
      <c r="AD149">
        <f t="shared" si="46"/>
        <v>4.0333994898083536E-2</v>
      </c>
      <c r="AE149">
        <f>J149</f>
        <v>10</v>
      </c>
      <c r="AF149">
        <f t="shared" si="47"/>
        <v>2.1617008365840924</v>
      </c>
      <c r="AG149">
        <f t="shared" si="48"/>
        <v>0.98529121799029495</v>
      </c>
    </row>
    <row r="150" spans="1:33">
      <c r="A150" s="7">
        <v>145</v>
      </c>
      <c r="B150" s="7">
        <v>10</v>
      </c>
      <c r="C150" s="8">
        <v>43051</v>
      </c>
      <c r="D150" s="8" t="s">
        <v>30</v>
      </c>
      <c r="E150" s="7">
        <v>10</v>
      </c>
      <c r="F150" s="7">
        <v>16</v>
      </c>
      <c r="G150" s="7" t="s">
        <v>3</v>
      </c>
      <c r="H150" s="7">
        <v>21</v>
      </c>
      <c r="I150" s="7">
        <v>41</v>
      </c>
      <c r="J150" s="7">
        <v>-25</v>
      </c>
      <c r="K150" s="7">
        <v>57</v>
      </c>
      <c r="N150" t="str">
        <f>IF(J150&gt;0,D150,G150)</f>
        <v>New England Patriots</v>
      </c>
      <c r="O150" t="str">
        <f>IF(J150&gt;0,G150,D150)</f>
        <v>Denver Broncos</v>
      </c>
      <c r="P150">
        <f>IF(J150&gt;0,E150,H150)</f>
        <v>21</v>
      </c>
      <c r="Q150">
        <f>IF(J150&gt;0,H150,E150)</f>
        <v>10</v>
      </c>
      <c r="R150">
        <f>VLOOKUP(E150,$AN$6:$AP$37,3,FALSE)</f>
        <v>2.702859500079458</v>
      </c>
      <c r="S150">
        <f>VLOOKUP(H150,$AN$6:$AP$37,3,FALSE)</f>
        <v>4.6923284673375418</v>
      </c>
      <c r="T150">
        <f t="shared" si="34"/>
        <v>0.16168730843375992</v>
      </c>
      <c r="U150">
        <f t="shared" si="41"/>
        <v>0.13850275286436983</v>
      </c>
      <c r="V150">
        <f t="shared" si="42"/>
        <v>0.86149724713563014</v>
      </c>
      <c r="W150" s="32">
        <f>B150</f>
        <v>10</v>
      </c>
      <c r="X150">
        <f>IF(E150=P150,U150,V150)</f>
        <v>0.86149724713563014</v>
      </c>
      <c r="Y150" s="35">
        <v>1</v>
      </c>
      <c r="Z150">
        <f t="shared" si="43"/>
        <v>-0.14908341845091208</v>
      </c>
      <c r="AA150">
        <f t="shared" si="44"/>
        <v>-0.14908341845091208</v>
      </c>
      <c r="AC150">
        <f t="shared" si="45"/>
        <v>0.13850275286436983</v>
      </c>
      <c r="AD150">
        <f t="shared" si="46"/>
        <v>-0.36149724713563014</v>
      </c>
      <c r="AE150">
        <f>J150</f>
        <v>-25</v>
      </c>
      <c r="AF150">
        <f t="shared" si="47"/>
        <v>-7.6543561865391707</v>
      </c>
      <c r="AG150">
        <f t="shared" si="48"/>
        <v>-8.8307658051329678</v>
      </c>
    </row>
    <row r="151" spans="1:33">
      <c r="A151" s="7">
        <v>146</v>
      </c>
      <c r="B151" s="7">
        <v>10</v>
      </c>
      <c r="C151" s="8">
        <v>43052</v>
      </c>
      <c r="D151" s="8" t="s">
        <v>24</v>
      </c>
      <c r="E151" s="7">
        <v>5</v>
      </c>
      <c r="F151" s="7">
        <v>45</v>
      </c>
      <c r="G151" s="7" t="s">
        <v>33</v>
      </c>
      <c r="H151" s="7">
        <v>19</v>
      </c>
      <c r="I151" s="7">
        <v>21</v>
      </c>
      <c r="J151" s="7">
        <v>24</v>
      </c>
      <c r="K151" s="7">
        <v>66</v>
      </c>
      <c r="N151" t="str">
        <f>IF(J151&gt;0,D151,G151)</f>
        <v>Carolina Panthers</v>
      </c>
      <c r="O151" t="str">
        <f>IF(J151&gt;0,G151,D151)</f>
        <v>Miami Dolphins</v>
      </c>
      <c r="P151">
        <f>IF(J151&gt;0,E151,H151)</f>
        <v>5</v>
      </c>
      <c r="Q151">
        <f>IF(J151&gt;0,H151,E151)</f>
        <v>19</v>
      </c>
      <c r="R151">
        <f>VLOOKUP(E151,$AN$6:$AP$37,3,FALSE)</f>
        <v>4.4901412941974685</v>
      </c>
      <c r="S151">
        <f>VLOOKUP(H151,$AN$6:$AP$37,3,FALSE)</f>
        <v>3.2360946664102817</v>
      </c>
      <c r="T151">
        <f t="shared" si="34"/>
        <v>0.16168730843375992</v>
      </c>
      <c r="U151">
        <f t="shared" si="41"/>
        <v>0.80466876092287887</v>
      </c>
      <c r="V151">
        <f t="shared" si="42"/>
        <v>0.19533123907712113</v>
      </c>
      <c r="W151" s="32">
        <f>B151</f>
        <v>10</v>
      </c>
      <c r="X151">
        <f>IF(E151=P151,U151,V151)</f>
        <v>0.80466876092287887</v>
      </c>
      <c r="Y151" s="35">
        <v>1</v>
      </c>
      <c r="Z151">
        <f t="shared" si="43"/>
        <v>-0.21732456335794775</v>
      </c>
      <c r="AA151">
        <f t="shared" si="44"/>
        <v>-0.21732456335794775</v>
      </c>
      <c r="AC151">
        <f t="shared" si="45"/>
        <v>0.80466876092287887</v>
      </c>
      <c r="AD151">
        <f t="shared" si="46"/>
        <v>0.30466876092287887</v>
      </c>
      <c r="AE151">
        <f>J151</f>
        <v>24</v>
      </c>
      <c r="AF151">
        <f t="shared" si="47"/>
        <v>8.6189517047872162</v>
      </c>
      <c r="AG151">
        <f t="shared" si="48"/>
        <v>7.4425420861934173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HW3 Assignment</vt:lpstr>
      <vt:lpstr>Power Function</vt:lpstr>
      <vt:lpstr>Logistic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2017-11-10T21:19:57Z</dcterms:created>
  <dcterms:modified xsi:type="dcterms:W3CDTF">2017-11-14T13:32:44Z</dcterms:modified>
</cp:coreProperties>
</file>