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Moore\crossbow-feb2018\"/>
    </mc:Choice>
  </mc:AlternateContent>
  <xr:revisionPtr revIDLastSave="0" documentId="8_{497A2F59-CE38-4592-A22E-027EDEEA43FC}" xr6:coauthVersionLast="28" xr6:coauthVersionMax="28" xr10:uidLastSave="{00000000-0000-0000-0000-000000000000}"/>
  <bookViews>
    <workbookView xWindow="0" yWindow="0" windowWidth="23040" windowHeight="10332" xr2:uid="{3982BCEC-E0AD-44D2-ACDC-ACA65F39FA8E}"/>
  </bookViews>
  <sheets>
    <sheet name="all" sheetId="4" r:id="rId1"/>
    <sheet name="recent" sheetId="1" r:id="rId2"/>
    <sheet name="from logger pro - gun" sheetId="2" r:id="rId3"/>
    <sheet name="from loger pro - bow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4" l="1"/>
  <c r="E30" i="4"/>
  <c r="E29" i="4"/>
  <c r="E28" i="4"/>
  <c r="E27" i="4"/>
  <c r="E26" i="4"/>
  <c r="E25" i="4"/>
  <c r="E24" i="4"/>
  <c r="E23" i="4"/>
  <c r="E22" i="4"/>
  <c r="E21" i="4"/>
  <c r="E16" i="4"/>
  <c r="E15" i="4"/>
  <c r="E14" i="4"/>
  <c r="E13" i="4"/>
  <c r="E12" i="4"/>
  <c r="E11" i="4"/>
  <c r="E10" i="4"/>
  <c r="E9" i="4"/>
  <c r="E8" i="4"/>
  <c r="E7" i="4"/>
  <c r="E6" i="4"/>
  <c r="U16" i="3" l="1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I13" i="2"/>
  <c r="I12" i="2"/>
  <c r="I11" i="2"/>
  <c r="I10" i="2"/>
  <c r="I9" i="2"/>
  <c r="I8" i="2"/>
  <c r="I7" i="2"/>
  <c r="I6" i="2"/>
  <c r="I5" i="2"/>
  <c r="I4" i="2"/>
  <c r="I3" i="2"/>
  <c r="I2" i="2"/>
  <c r="R4" i="3"/>
  <c r="D24" i="4" l="1"/>
  <c r="C31" i="4"/>
  <c r="G31" i="4" s="1"/>
  <c r="J31" i="4" s="1"/>
  <c r="B31" i="4"/>
  <c r="C30" i="4"/>
  <c r="G30" i="4" s="1"/>
  <c r="J30" i="4" s="1"/>
  <c r="B30" i="4"/>
  <c r="C29" i="4"/>
  <c r="G29" i="4" s="1"/>
  <c r="J29" i="4" s="1"/>
  <c r="B29" i="4"/>
  <c r="C28" i="4"/>
  <c r="G28" i="4" s="1"/>
  <c r="J28" i="4" s="1"/>
  <c r="B28" i="4"/>
  <c r="C27" i="4"/>
  <c r="G27" i="4" s="1"/>
  <c r="J27" i="4" s="1"/>
  <c r="B27" i="4"/>
  <c r="C26" i="4"/>
  <c r="G26" i="4" s="1"/>
  <c r="J26" i="4" s="1"/>
  <c r="B26" i="4"/>
  <c r="C25" i="4"/>
  <c r="G25" i="4" s="1"/>
  <c r="J25" i="4" s="1"/>
  <c r="B25" i="4"/>
  <c r="C24" i="4"/>
  <c r="B24" i="4"/>
  <c r="D23" i="4"/>
  <c r="C23" i="4"/>
  <c r="B23" i="4"/>
  <c r="D22" i="4"/>
  <c r="C22" i="4"/>
  <c r="B22" i="4"/>
  <c r="D21" i="4"/>
  <c r="G21" i="4" s="1"/>
  <c r="J21" i="4" s="1"/>
  <c r="C21" i="4"/>
  <c r="B21" i="4"/>
  <c r="D9" i="4"/>
  <c r="D8" i="4"/>
  <c r="D7" i="4"/>
  <c r="D6" i="4"/>
  <c r="G6" i="4" s="1"/>
  <c r="I6" i="4" s="1"/>
  <c r="C16" i="4"/>
  <c r="C15" i="4"/>
  <c r="G15" i="4" s="1"/>
  <c r="C14" i="4"/>
  <c r="C13" i="4"/>
  <c r="G13" i="4" s="1"/>
  <c r="C12" i="4"/>
  <c r="G12" i="4" s="1"/>
  <c r="H12" i="4" s="1"/>
  <c r="C11" i="4"/>
  <c r="G11" i="4" s="1"/>
  <c r="C10" i="4"/>
  <c r="C9" i="4"/>
  <c r="C8" i="4"/>
  <c r="C7" i="4"/>
  <c r="C6" i="4"/>
  <c r="B16" i="4"/>
  <c r="G16" i="4" s="1"/>
  <c r="H16" i="4" s="1"/>
  <c r="B15" i="4"/>
  <c r="B14" i="4"/>
  <c r="B13" i="4"/>
  <c r="B12" i="4"/>
  <c r="B11" i="4"/>
  <c r="B10" i="4"/>
  <c r="B9" i="4"/>
  <c r="B8" i="4"/>
  <c r="B7" i="4"/>
  <c r="B6" i="4"/>
  <c r="O4" i="3"/>
  <c r="P18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O16" i="3"/>
  <c r="O15" i="3"/>
  <c r="O14" i="3"/>
  <c r="O13" i="3"/>
  <c r="O12" i="3"/>
  <c r="O11" i="3"/>
  <c r="O10" i="3"/>
  <c r="O9" i="3"/>
  <c r="O8" i="3"/>
  <c r="O7" i="3"/>
  <c r="O6" i="3"/>
  <c r="O5" i="3"/>
  <c r="G10" i="4" l="1"/>
  <c r="G14" i="4"/>
  <c r="G7" i="4"/>
  <c r="H7" i="4" s="1"/>
  <c r="H6" i="4"/>
  <c r="G23" i="4"/>
  <c r="J23" i="4" s="1"/>
  <c r="G22" i="4"/>
  <c r="J22" i="4" s="1"/>
  <c r="G9" i="4"/>
  <c r="G24" i="4"/>
  <c r="J24" i="4" s="1"/>
  <c r="H14" i="4"/>
  <c r="J14" i="4"/>
  <c r="I7" i="4"/>
  <c r="H15" i="4"/>
  <c r="J15" i="4"/>
  <c r="H11" i="4"/>
  <c r="J11" i="4"/>
  <c r="H9" i="4"/>
  <c r="J9" i="4"/>
  <c r="I9" i="4"/>
  <c r="H10" i="4"/>
  <c r="J10" i="4"/>
  <c r="H13" i="4"/>
  <c r="J13" i="4"/>
  <c r="I13" i="4"/>
  <c r="G8" i="4"/>
  <c r="J6" i="4"/>
  <c r="K6" i="4" s="1"/>
  <c r="I14" i="4"/>
  <c r="I10" i="4"/>
  <c r="J7" i="4"/>
  <c r="K7" i="4" s="1"/>
  <c r="J16" i="4"/>
  <c r="I15" i="4"/>
  <c r="J12" i="4"/>
  <c r="I11" i="4"/>
  <c r="I16" i="4"/>
  <c r="I12" i="4"/>
  <c r="H21" i="4"/>
  <c r="H22" i="4"/>
  <c r="H23" i="4"/>
  <c r="H25" i="4"/>
  <c r="H26" i="4"/>
  <c r="H27" i="4"/>
  <c r="H28" i="4"/>
  <c r="H29" i="4"/>
  <c r="H30" i="4"/>
  <c r="H31" i="4"/>
  <c r="I21" i="4"/>
  <c r="K21" i="4" s="1"/>
  <c r="I22" i="4"/>
  <c r="K22" i="4" s="1"/>
  <c r="I23" i="4"/>
  <c r="K23" i="4" s="1"/>
  <c r="I25" i="4"/>
  <c r="I26" i="4"/>
  <c r="I27" i="4"/>
  <c r="I28" i="4"/>
  <c r="I29" i="4"/>
  <c r="I30" i="4"/>
  <c r="I31" i="4"/>
  <c r="J12" i="2"/>
  <c r="J11" i="2"/>
  <c r="J10" i="2"/>
  <c r="J9" i="2"/>
  <c r="J8" i="2"/>
  <c r="J7" i="2"/>
  <c r="J6" i="2"/>
  <c r="J5" i="2"/>
  <c r="J4" i="2"/>
  <c r="J3" i="2"/>
  <c r="J2" i="2"/>
  <c r="J13" i="2"/>
  <c r="H24" i="4" l="1"/>
  <c r="I24" i="4"/>
  <c r="K24" i="4" s="1"/>
  <c r="M3" i="2"/>
  <c r="L3" i="2"/>
  <c r="M7" i="2"/>
  <c r="L7" i="2"/>
  <c r="M11" i="2"/>
  <c r="L11" i="2"/>
  <c r="L6" i="2"/>
  <c r="M6" i="2"/>
  <c r="L4" i="2"/>
  <c r="M4" i="2"/>
  <c r="M8" i="2"/>
  <c r="L8" i="2"/>
  <c r="M12" i="2"/>
  <c r="L12" i="2"/>
  <c r="L10" i="2"/>
  <c r="M10" i="2"/>
  <c r="M13" i="2"/>
  <c r="L13" i="2"/>
  <c r="M5" i="2"/>
  <c r="L5" i="2"/>
  <c r="M9" i="2"/>
  <c r="L9" i="2"/>
  <c r="L2" i="2"/>
  <c r="M2" i="2"/>
  <c r="K9" i="4"/>
  <c r="H8" i="4"/>
  <c r="I8" i="4"/>
  <c r="J8" i="4"/>
  <c r="K8" i="4" s="1"/>
  <c r="J15" i="2"/>
  <c r="X5" i="1"/>
  <c r="W5" i="1"/>
  <c r="V5" i="1"/>
  <c r="X4" i="1"/>
  <c r="W4" i="1"/>
  <c r="V4" i="1"/>
  <c r="X3" i="1"/>
  <c r="W3" i="1"/>
  <c r="V3" i="1"/>
  <c r="T5" i="1"/>
  <c r="S5" i="1"/>
  <c r="R5" i="1"/>
  <c r="T4" i="1"/>
  <c r="S4" i="1"/>
  <c r="R4" i="1"/>
  <c r="T3" i="1"/>
  <c r="S3" i="1"/>
  <c r="R3" i="1"/>
  <c r="Q5" i="1"/>
  <c r="Q4" i="1"/>
  <c r="Q3" i="1"/>
  <c r="O5" i="1"/>
  <c r="N5" i="1"/>
  <c r="M5" i="1"/>
  <c r="O4" i="1"/>
  <c r="N4" i="1"/>
  <c r="M4" i="1"/>
  <c r="O3" i="1"/>
  <c r="N3" i="1"/>
  <c r="M3" i="1"/>
  <c r="L5" i="1"/>
  <c r="L4" i="1"/>
  <c r="L3" i="1"/>
</calcChain>
</file>

<file path=xl/sharedStrings.xml><?xml version="1.0" encoding="utf-8"?>
<sst xmlns="http://schemas.openxmlformats.org/spreadsheetml/2006/main" count="87" uniqueCount="50">
  <si>
    <t>antler</t>
  </si>
  <si>
    <t>antlerless</t>
  </si>
  <si>
    <t>total</t>
  </si>
  <si>
    <t>Nov gun</t>
  </si>
  <si>
    <t>Crossbow</t>
  </si>
  <si>
    <t>Archery</t>
  </si>
  <si>
    <t>Total harvest</t>
  </si>
  <si>
    <t>percentage of whole</t>
  </si>
  <si>
    <t>gun</t>
  </si>
  <si>
    <t>crossbow</t>
  </si>
  <si>
    <t>archery</t>
  </si>
  <si>
    <t>total bucks</t>
  </si>
  <si>
    <t>How are bucks harvested</t>
  </si>
  <si>
    <t>crossbow/archery, 1-2% more bucks harvested compared to total deer harvested</t>
  </si>
  <si>
    <t>If you get a deer by this method, what are the chances it’s a buck?</t>
  </si>
  <si>
    <t>gun-buck</t>
  </si>
  <si>
    <t>gun-all</t>
  </si>
  <si>
    <t>year</t>
  </si>
  <si>
    <t>gun-doe</t>
  </si>
  <si>
    <t>avg</t>
  </si>
  <si>
    <t>raw error</t>
  </si>
  <si>
    <t>abs(error)</t>
  </si>
  <si>
    <t>Data pulled from old WI DNR plot via logger pro photo analysis</t>
  </si>
  <si>
    <t>error is estimated via: error  = total deer - (# antler+# antlerless)</t>
  </si>
  <si>
    <t>bow-all</t>
  </si>
  <si>
    <t>bow-doe</t>
  </si>
  <si>
    <t>bow-buck</t>
  </si>
  <si>
    <t>error</t>
  </si>
  <si>
    <t>xbow all</t>
  </si>
  <si>
    <t>bow error</t>
  </si>
  <si>
    <t>all deer</t>
  </si>
  <si>
    <t>Gun</t>
  </si>
  <si>
    <t>Bow</t>
  </si>
  <si>
    <t>xbow</t>
  </si>
  <si>
    <t>percentage</t>
  </si>
  <si>
    <t>total harvest</t>
  </si>
  <si>
    <t>bow</t>
  </si>
  <si>
    <t>Bucks only</t>
  </si>
  <si>
    <t>buck</t>
  </si>
  <si>
    <t>doe</t>
  </si>
  <si>
    <t>xbow+bow</t>
  </si>
  <si>
    <t>Data taken from Wisconsin DNR</t>
  </si>
  <si>
    <t>Nathan Moore, Winona State University</t>
  </si>
  <si>
    <t>xbow error</t>
  </si>
  <si>
    <t>fractional error - gun all</t>
  </si>
  <si>
    <t>fractional error gun-buck</t>
  </si>
  <si>
    <t xml:space="preserve">most measurements are accurate to within 5% </t>
  </si>
  <si>
    <t>fractional error</t>
  </si>
  <si>
    <t>Most measurements are accurate to within 5%</t>
  </si>
  <si>
    <t>bow+xbow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</si>
</sst>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deer harvest by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all!$A$6:$A$16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all!$H$6:$H$16</c:f>
              <c:numCache>
                <c:formatCode>General</c:formatCode>
                <c:ptCount val="11"/>
                <c:pt idx="0">
                  <c:v>0.68706943851734437</c:v>
                </c:pt>
                <c:pt idx="1">
                  <c:v>0.72204789534494629</c:v>
                </c:pt>
                <c:pt idx="2">
                  <c:v>0.71888364226718604</c:v>
                </c:pt>
                <c:pt idx="3">
                  <c:v>0.73102590139517254</c:v>
                </c:pt>
                <c:pt idx="4">
                  <c:v>0.74676704260525839</c:v>
                </c:pt>
                <c:pt idx="5">
                  <c:v>0.74438088016826698</c:v>
                </c:pt>
                <c:pt idx="6">
                  <c:v>0.74127835339478676</c:v>
                </c:pt>
                <c:pt idx="7">
                  <c:v>0.75238425024772904</c:v>
                </c:pt>
                <c:pt idx="8">
                  <c:v>0.73434835670518306</c:v>
                </c:pt>
                <c:pt idx="9">
                  <c:v>0.78022712360816882</c:v>
                </c:pt>
                <c:pt idx="10">
                  <c:v>0.77768508055070296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D-4D48-8F60-E4516E39A03F}"/>
            </c:ext>
          </c:extLst>
        </c:ser>
        <c:ser>
          <c:idx val="1"/>
          <c:order val="1"/>
          <c:tx>
            <c:v>Bow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all!$A$6:$A$16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all!$I$6:$I$16</c:f>
              <c:numCache>
                <c:formatCode>General</c:formatCode>
                <c:ptCount val="11"/>
                <c:pt idx="0">
                  <c:v>0.15297337207963313</c:v>
                </c:pt>
                <c:pt idx="1">
                  <c:v>0.15238624382051558</c:v>
                </c:pt>
                <c:pt idx="2">
                  <c:v>0.17107501234551964</c:v>
                </c:pt>
                <c:pt idx="3">
                  <c:v>0.17911367740042652</c:v>
                </c:pt>
                <c:pt idx="4">
                  <c:v>0.25323295739474172</c:v>
                </c:pt>
                <c:pt idx="5">
                  <c:v>0.25561911983173302</c:v>
                </c:pt>
                <c:pt idx="6">
                  <c:v>0.2587216466052133</c:v>
                </c:pt>
                <c:pt idx="7">
                  <c:v>0.24761574975227102</c:v>
                </c:pt>
                <c:pt idx="8">
                  <c:v>0.265651643294817</c:v>
                </c:pt>
                <c:pt idx="9">
                  <c:v>0.21977287639183118</c:v>
                </c:pt>
                <c:pt idx="10">
                  <c:v>0.22231491944929693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D-4D48-8F60-E4516E39A03F}"/>
            </c:ext>
          </c:extLst>
        </c:ser>
        <c:ser>
          <c:idx val="2"/>
          <c:order val="2"/>
          <c:tx>
            <c:v>Crossbow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all!$A$6:$A$9</c:f>
              <c:numCache>
                <c:formatCode>General</c:formatCode>
                <c:ptCount val="4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</c:numCache>
            </c:numRef>
          </c:xVal>
          <c:yVal>
            <c:numRef>
              <c:f>all!$J$6:$J$9</c:f>
              <c:numCache>
                <c:formatCode>General</c:formatCode>
                <c:ptCount val="4"/>
                <c:pt idx="0">
                  <c:v>0.15995718940302248</c:v>
                </c:pt>
                <c:pt idx="1">
                  <c:v>0.12556586083453819</c:v>
                </c:pt>
                <c:pt idx="2">
                  <c:v>0.11004134538729428</c:v>
                </c:pt>
                <c:pt idx="3">
                  <c:v>8.9860421204401061E-2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D-4D48-8F60-E4516E39A03F}"/>
            </c:ext>
          </c:extLst>
        </c:ser>
        <c:ser>
          <c:idx val="3"/>
          <c:order val="3"/>
          <c:tx>
            <c:v>Vertical and Cross Bow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all!$A$6:$A$9</c:f>
              <c:numCache>
                <c:formatCode>General</c:formatCode>
                <c:ptCount val="4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</c:numCache>
            </c:numRef>
          </c:xVal>
          <c:yVal>
            <c:numRef>
              <c:f>all!$K$6:$K$9</c:f>
              <c:numCache>
                <c:formatCode>General</c:formatCode>
                <c:ptCount val="4"/>
                <c:pt idx="0">
                  <c:v>0.31293056148265563</c:v>
                </c:pt>
                <c:pt idx="1">
                  <c:v>0.27795210465505377</c:v>
                </c:pt>
                <c:pt idx="2">
                  <c:v>0.2811163577328139</c:v>
                </c:pt>
                <c:pt idx="3">
                  <c:v>0.26897409860482757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9D-4D48-8F60-E4516E39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7744"/>
        <c:axId val="413951024"/>
      </c:scatterChart>
      <c:valAx>
        <c:axId val="4139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51024"/>
        <c:crosses val="autoZero"/>
        <c:crossBetween val="midCat"/>
      </c:valAx>
      <c:valAx>
        <c:axId val="413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Deer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Buck harvest by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all!$A$21:$A$31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all!$H$21:$H$31</c:f>
              <c:numCache>
                <c:formatCode>General</c:formatCode>
                <c:ptCount val="11"/>
                <c:pt idx="0">
                  <c:v>0.65188208972799</c:v>
                </c:pt>
                <c:pt idx="1">
                  <c:v>0.67031608462911041</c:v>
                </c:pt>
                <c:pt idx="2">
                  <c:v>0.65811452698245154</c:v>
                </c:pt>
                <c:pt idx="3">
                  <c:v>0.67703929917992389</c:v>
                </c:pt>
                <c:pt idx="4">
                  <c:v>0.71611231827976496</c:v>
                </c:pt>
                <c:pt idx="5">
                  <c:v>0.72278317883852961</c:v>
                </c:pt>
                <c:pt idx="6">
                  <c:v>0.73038821646942698</c:v>
                </c:pt>
                <c:pt idx="7">
                  <c:v>0.71506943548011903</c:v>
                </c:pt>
                <c:pt idx="8">
                  <c:v>0.72433753846315752</c:v>
                </c:pt>
                <c:pt idx="9">
                  <c:v>0.7368419014439348</c:v>
                </c:pt>
                <c:pt idx="10">
                  <c:v>0.7381156135837964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B-4BE1-9129-4E167EA37F07}"/>
            </c:ext>
          </c:extLst>
        </c:ser>
        <c:ser>
          <c:idx val="1"/>
          <c:order val="1"/>
          <c:tx>
            <c:v>Bow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all!$A$21:$A$31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all!$I$21:$I$31</c:f>
              <c:numCache>
                <c:formatCode>General</c:formatCode>
                <c:ptCount val="11"/>
                <c:pt idx="0">
                  <c:v>0.16883201842184453</c:v>
                </c:pt>
                <c:pt idx="1">
                  <c:v>0.17953097119551364</c:v>
                </c:pt>
                <c:pt idx="2">
                  <c:v>0.20602322206095791</c:v>
                </c:pt>
                <c:pt idx="3">
                  <c:v>0.21320452515082744</c:v>
                </c:pt>
                <c:pt idx="4">
                  <c:v>0.28388768172023504</c:v>
                </c:pt>
                <c:pt idx="5">
                  <c:v>0.27721682116147034</c:v>
                </c:pt>
                <c:pt idx="6">
                  <c:v>0.26961178353057313</c:v>
                </c:pt>
                <c:pt idx="7">
                  <c:v>0.28493056451988086</c:v>
                </c:pt>
                <c:pt idx="8">
                  <c:v>0.27566246153684248</c:v>
                </c:pt>
                <c:pt idx="9">
                  <c:v>0.26315809855606515</c:v>
                </c:pt>
                <c:pt idx="10">
                  <c:v>0.2618843864162036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B-4BE1-9129-4E167EA37F07}"/>
            </c:ext>
          </c:extLst>
        </c:ser>
        <c:ser>
          <c:idx val="2"/>
          <c:order val="2"/>
          <c:tx>
            <c:v>Crossbow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all!$A$21:$A$24</c:f>
              <c:numCache>
                <c:formatCode>General</c:formatCode>
                <c:ptCount val="4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</c:numCache>
            </c:numRef>
          </c:xVal>
          <c:yVal>
            <c:numRef>
              <c:f>all!$J$21:$J$24</c:f>
              <c:numCache>
                <c:formatCode>General</c:formatCode>
                <c:ptCount val="4"/>
                <c:pt idx="0">
                  <c:v>0.1792858918501655</c:v>
                </c:pt>
                <c:pt idx="1">
                  <c:v>0.15015294417537597</c:v>
                </c:pt>
                <c:pt idx="2">
                  <c:v>0.13586225095659057</c:v>
                </c:pt>
                <c:pt idx="3">
                  <c:v>0.1097561756692487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B-4BE1-9129-4E167EA37F07}"/>
            </c:ext>
          </c:extLst>
        </c:ser>
        <c:ser>
          <c:idx val="3"/>
          <c:order val="3"/>
          <c:tx>
            <c:v>Vertical and Cross Bow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all!$A$21:$A$24</c:f>
              <c:numCache>
                <c:formatCode>General</c:formatCode>
                <c:ptCount val="4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</c:numCache>
            </c:numRef>
          </c:xVal>
          <c:yVal>
            <c:numRef>
              <c:f>all!$K$21:$K$24</c:f>
              <c:numCache>
                <c:formatCode>General</c:formatCode>
                <c:ptCount val="4"/>
                <c:pt idx="0">
                  <c:v>0.34811791027201</c:v>
                </c:pt>
                <c:pt idx="1">
                  <c:v>0.32968391537088959</c:v>
                </c:pt>
                <c:pt idx="2">
                  <c:v>0.34188547301754846</c:v>
                </c:pt>
                <c:pt idx="3">
                  <c:v>0.32296070082007611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B-4BE1-9129-4E167EA3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7744"/>
        <c:axId val="413951024"/>
      </c:scatterChart>
      <c:valAx>
        <c:axId val="4139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51024"/>
        <c:crosses val="autoZero"/>
        <c:crossBetween val="midCat"/>
      </c:valAx>
      <c:valAx>
        <c:axId val="413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Buck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WI deer harvest by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all!$A$6:$A$16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all!$B$6:$B$16</c:f>
              <c:numCache>
                <c:formatCode>General</c:formatCode>
                <c:ptCount val="11"/>
                <c:pt idx="0">
                  <c:v>202860</c:v>
                </c:pt>
                <c:pt idx="1">
                  <c:v>228726</c:v>
                </c:pt>
                <c:pt idx="2">
                  <c:v>222731</c:v>
                </c:pt>
                <c:pt idx="3">
                  <c:v>224347.59026900001</c:v>
                </c:pt>
                <c:pt idx="4">
                  <c:v>258260.59810100001</c:v>
                </c:pt>
                <c:pt idx="5">
                  <c:v>275651.88416800002</c:v>
                </c:pt>
                <c:pt idx="6">
                  <c:v>259999.72670699999</c:v>
                </c:pt>
                <c:pt idx="7">
                  <c:v>254782.340887</c:v>
                </c:pt>
                <c:pt idx="8">
                  <c:v>242608.44063999999</c:v>
                </c:pt>
                <c:pt idx="9">
                  <c:v>353912.67147100001</c:v>
                </c:pt>
                <c:pt idx="10">
                  <c:v>406086.52967299998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E-4CE5-B098-174FD06D2358}"/>
            </c:ext>
          </c:extLst>
        </c:ser>
        <c:ser>
          <c:idx val="1"/>
          <c:order val="1"/>
          <c:tx>
            <c:v>Vertical Bow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all!$A$6:$A$16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all!$C$6:$C$16</c:f>
              <c:numCache>
                <c:formatCode>General</c:formatCode>
                <c:ptCount val="11"/>
                <c:pt idx="0">
                  <c:v>45166</c:v>
                </c:pt>
                <c:pt idx="1">
                  <c:v>48272</c:v>
                </c:pt>
                <c:pt idx="2">
                  <c:v>53004</c:v>
                </c:pt>
                <c:pt idx="3">
                  <c:v>54968.944099400003</c:v>
                </c:pt>
                <c:pt idx="4">
                  <c:v>87577.6397516</c:v>
                </c:pt>
                <c:pt idx="5">
                  <c:v>94658.385093200006</c:v>
                </c:pt>
                <c:pt idx="6">
                  <c:v>90745.341614899997</c:v>
                </c:pt>
                <c:pt idx="7">
                  <c:v>83850.931677</c:v>
                </c:pt>
                <c:pt idx="8">
                  <c:v>87763.975155299995</c:v>
                </c:pt>
                <c:pt idx="9">
                  <c:v>99689.440993800003</c:v>
                </c:pt>
                <c:pt idx="10">
                  <c:v>116086.95652199999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E-4CE5-B098-174FD06D2358}"/>
            </c:ext>
          </c:extLst>
        </c:ser>
        <c:ser>
          <c:idx val="2"/>
          <c:order val="2"/>
          <c:tx>
            <c:v>xbow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all!$A$6:$A$9</c:f>
              <c:numCache>
                <c:formatCode>General</c:formatCode>
                <c:ptCount val="4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</c:numCache>
            </c:numRef>
          </c:xVal>
          <c:yVal>
            <c:numRef>
              <c:f>all!$D$6:$D$9</c:f>
              <c:numCache>
                <c:formatCode>General</c:formatCode>
                <c:ptCount val="4"/>
                <c:pt idx="0">
                  <c:v>47228</c:v>
                </c:pt>
                <c:pt idx="1">
                  <c:v>39776</c:v>
                </c:pt>
                <c:pt idx="2">
                  <c:v>34094</c:v>
                </c:pt>
                <c:pt idx="3">
                  <c:v>27577.6397516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E-4CE5-B098-174FD06D2358}"/>
            </c:ext>
          </c:extLst>
        </c:ser>
        <c:ser>
          <c:idx val="3"/>
          <c:order val="3"/>
          <c:tx>
            <c:v>bow+xbow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all!$A$6:$A$9</c:f>
              <c:numCache>
                <c:formatCode>General</c:formatCode>
                <c:ptCount val="4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</c:numCache>
            </c:numRef>
          </c:xVal>
          <c:yVal>
            <c:numRef>
              <c:f>all!$E$6:$E$9</c:f>
              <c:numCache>
                <c:formatCode>General</c:formatCode>
                <c:ptCount val="4"/>
                <c:pt idx="0">
                  <c:v>92394</c:v>
                </c:pt>
                <c:pt idx="1">
                  <c:v>88048</c:v>
                </c:pt>
                <c:pt idx="2">
                  <c:v>87098</c:v>
                </c:pt>
                <c:pt idx="3">
                  <c:v>82546.583851000003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7E-4CE5-B098-174FD06D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5216"/>
        <c:axId val="475595872"/>
      </c:scatterChart>
      <c:valAx>
        <c:axId val="475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95872"/>
        <c:crosses val="autoZero"/>
        <c:crossBetween val="midCat"/>
      </c:valAx>
      <c:valAx>
        <c:axId val="4755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deer harvest by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WI antlered deer harvest by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all!$A$21:$A$31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all!$B$21:$B$31</c:f>
              <c:numCache>
                <c:formatCode>#,##0</c:formatCode>
                <c:ptCount val="11"/>
                <c:pt idx="0">
                  <c:v>99648</c:v>
                </c:pt>
                <c:pt idx="1">
                  <c:v>105186</c:v>
                </c:pt>
                <c:pt idx="2">
                  <c:v>99757</c:v>
                </c:pt>
                <c:pt idx="3" formatCode="General">
                  <c:v>99999.894887400005</c:v>
                </c:pt>
                <c:pt idx="4" formatCode="General">
                  <c:v>104347.71640400001</c:v>
                </c:pt>
                <c:pt idx="5" formatCode="General">
                  <c:v>119999.873865</c:v>
                </c:pt>
                <c:pt idx="6" formatCode="General">
                  <c:v>119130.30956199999</c:v>
                </c:pt>
                <c:pt idx="7" formatCode="General">
                  <c:v>105217.28070800001</c:v>
                </c:pt>
                <c:pt idx="8" formatCode="General">
                  <c:v>108695.537921</c:v>
                </c:pt>
                <c:pt idx="9" formatCode="General">
                  <c:v>96521.637673999998</c:v>
                </c:pt>
                <c:pt idx="10" formatCode="General">
                  <c:v>106086.845011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C-47C0-B4A2-D092C78EFE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all!$A$21:$A$31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all!$C$21:$C$31</c:f>
              <c:numCache>
                <c:formatCode>General</c:formatCode>
                <c:ptCount val="11"/>
                <c:pt idx="0">
                  <c:v>25808</c:v>
                </c:pt>
                <c:pt idx="1">
                  <c:v>28172</c:v>
                </c:pt>
                <c:pt idx="2">
                  <c:v>31229</c:v>
                </c:pt>
                <c:pt idx="3">
                  <c:v>31490.683229800001</c:v>
                </c:pt>
                <c:pt idx="4">
                  <c:v>41366.459627299999</c:v>
                </c:pt>
                <c:pt idx="5">
                  <c:v>46024.844720499997</c:v>
                </c:pt>
                <c:pt idx="6">
                  <c:v>43975.155279500003</c:v>
                </c:pt>
                <c:pt idx="7">
                  <c:v>41925.4658385</c:v>
                </c:pt>
                <c:pt idx="8">
                  <c:v>41366.459627299999</c:v>
                </c:pt>
                <c:pt idx="9">
                  <c:v>34472.049689400003</c:v>
                </c:pt>
                <c:pt idx="10">
                  <c:v>37639.7515528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C-47C0-B4A2-D092C78EFE2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all!$A$21:$A$24</c:f>
              <c:numCache>
                <c:formatCode>General</c:formatCode>
                <c:ptCount val="4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</c:numCache>
            </c:numRef>
          </c:xVal>
          <c:yVal>
            <c:numRef>
              <c:f>all!$D$21:$D$24</c:f>
              <c:numCache>
                <c:formatCode>General</c:formatCode>
                <c:ptCount val="4"/>
                <c:pt idx="0">
                  <c:v>27406</c:v>
                </c:pt>
                <c:pt idx="1">
                  <c:v>23562</c:v>
                </c:pt>
                <c:pt idx="2">
                  <c:v>20594</c:v>
                </c:pt>
                <c:pt idx="3">
                  <c:v>16211.1801242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C-47C0-B4A2-D092C78EFE2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all!$A$21:$A$24</c:f>
              <c:numCache>
                <c:formatCode>General</c:formatCode>
                <c:ptCount val="4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</c:numCache>
            </c:numRef>
          </c:xVal>
          <c:yVal>
            <c:numRef>
              <c:f>all!$E$21:$E$24</c:f>
              <c:numCache>
                <c:formatCode>General</c:formatCode>
                <c:ptCount val="4"/>
                <c:pt idx="0">
                  <c:v>53214</c:v>
                </c:pt>
                <c:pt idx="1">
                  <c:v>51734</c:v>
                </c:pt>
                <c:pt idx="2">
                  <c:v>51823</c:v>
                </c:pt>
                <c:pt idx="3">
                  <c:v>47701.863354000001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C-47C0-B4A2-D092C78E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5216"/>
        <c:axId val="475595872"/>
      </c:scatterChart>
      <c:valAx>
        <c:axId val="475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95872"/>
        <c:crosses val="autoZero"/>
        <c:crossBetween val="midCat"/>
      </c:valAx>
      <c:valAx>
        <c:axId val="4755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harvest by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1</xdr:row>
      <xdr:rowOff>53340</xdr:rowOff>
    </xdr:from>
    <xdr:to>
      <xdr:col>19</xdr:col>
      <xdr:colOff>22860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668B8-9CFC-4A62-BC1F-3939DEE6E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19</xdr:row>
      <xdr:rowOff>99060</xdr:rowOff>
    </xdr:from>
    <xdr:to>
      <xdr:col>19</xdr:col>
      <xdr:colOff>22860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AB31A-C31C-4BD7-85B1-0E5E4F7CD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209550</xdr:colOff>
      <xdr:row>2</xdr:row>
      <xdr:rowOff>38100</xdr:rowOff>
    </xdr:from>
    <xdr:to>
      <xdr:col>26</xdr:col>
      <xdr:colOff>514350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B7121-2804-4705-94A8-BCB745F04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26</xdr:col>
      <xdr:colOff>304800</xdr:colOff>
      <xdr:row>37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85BE1-798C-40DB-8F02-1BDFCFBFA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D2B4-ED16-4E77-AB48-9D21DBAAA4CD}">
  <dimension ref="A1:K31"/>
  <sheetViews>
    <sheetView tabSelected="1" topLeftCell="G3" workbookViewId="0">
      <selection activeCell="K33" sqref="K33"/>
    </sheetView>
  </sheetViews>
  <sheetFormatPr defaultRowHeight="14.4" x14ac:dyDescent="0.3"/>
  <cols>
    <col min="6" max="6" width="3" customWidth="1"/>
    <col min="7" max="7" width="11.6640625" customWidth="1"/>
  </cols>
  <sheetData>
    <row r="1" spans="1:11" x14ac:dyDescent="0.3">
      <c r="B1" s="2" t="s">
        <v>42</v>
      </c>
    </row>
    <row r="2" spans="1:11" x14ac:dyDescent="0.3">
      <c r="B2" t="s">
        <v>41</v>
      </c>
    </row>
    <row r="4" spans="1:11" x14ac:dyDescent="0.3">
      <c r="B4" t="s">
        <v>30</v>
      </c>
      <c r="H4" t="s">
        <v>34</v>
      </c>
    </row>
    <row r="5" spans="1:11" x14ac:dyDescent="0.3">
      <c r="B5" t="s">
        <v>31</v>
      </c>
      <c r="C5" t="s">
        <v>32</v>
      </c>
      <c r="D5" t="s">
        <v>33</v>
      </c>
      <c r="E5" t="s">
        <v>49</v>
      </c>
      <c r="G5" t="s">
        <v>35</v>
      </c>
      <c r="H5" t="s">
        <v>8</v>
      </c>
      <c r="I5" t="s">
        <v>36</v>
      </c>
      <c r="J5" t="s">
        <v>33</v>
      </c>
      <c r="K5" t="s">
        <v>40</v>
      </c>
    </row>
    <row r="6" spans="1:11" x14ac:dyDescent="0.3">
      <c r="A6">
        <v>2017</v>
      </c>
      <c r="B6">
        <f>recent!D3</f>
        <v>202860</v>
      </c>
      <c r="C6">
        <f>recent!J3</f>
        <v>45166</v>
      </c>
      <c r="D6">
        <f>recent!G3</f>
        <v>47228</v>
      </c>
      <c r="E6">
        <f>D6+C6</f>
        <v>92394</v>
      </c>
      <c r="G6">
        <f>D6+C6+B6</f>
        <v>295254</v>
      </c>
      <c r="H6">
        <f>B6/G6</f>
        <v>0.68706943851734437</v>
      </c>
      <c r="I6">
        <f>C6/G6</f>
        <v>0.15297337207963313</v>
      </c>
      <c r="J6">
        <f>D6/G6</f>
        <v>0.15995718940302248</v>
      </c>
      <c r="K6">
        <f>J6+I6</f>
        <v>0.31293056148265563</v>
      </c>
    </row>
    <row r="7" spans="1:11" x14ac:dyDescent="0.3">
      <c r="A7">
        <v>2016</v>
      </c>
      <c r="B7">
        <f>recent!D4</f>
        <v>228726</v>
      </c>
      <c r="C7">
        <f>recent!J4</f>
        <v>48272</v>
      </c>
      <c r="D7">
        <f>recent!G4</f>
        <v>39776</v>
      </c>
      <c r="E7">
        <f t="shared" ref="E7:E16" si="0">D7+C7</f>
        <v>88048</v>
      </c>
      <c r="G7">
        <f t="shared" ref="G7:G16" si="1">D7+C7+B7</f>
        <v>316774</v>
      </c>
      <c r="H7">
        <f t="shared" ref="H7:H16" si="2">B7/G7</f>
        <v>0.72204789534494629</v>
      </c>
      <c r="I7">
        <f t="shared" ref="I7:I16" si="3">C7/G7</f>
        <v>0.15238624382051558</v>
      </c>
      <c r="J7">
        <f t="shared" ref="J7:J16" si="4">D7/G7</f>
        <v>0.12556586083453819</v>
      </c>
      <c r="K7">
        <f t="shared" ref="K7:K9" si="5">J7+I7</f>
        <v>0.27795210465505377</v>
      </c>
    </row>
    <row r="8" spans="1:11" x14ac:dyDescent="0.3">
      <c r="A8">
        <v>2015</v>
      </c>
      <c r="B8">
        <f>recent!D5</f>
        <v>222731</v>
      </c>
      <c r="C8">
        <f>recent!J5</f>
        <v>53004</v>
      </c>
      <c r="D8">
        <f>recent!G5</f>
        <v>34094</v>
      </c>
      <c r="E8">
        <f t="shared" si="0"/>
        <v>87098</v>
      </c>
      <c r="G8">
        <f t="shared" si="1"/>
        <v>309829</v>
      </c>
      <c r="H8">
        <f t="shared" si="2"/>
        <v>0.71888364226718604</v>
      </c>
      <c r="I8">
        <f t="shared" si="3"/>
        <v>0.17107501234551964</v>
      </c>
      <c r="J8">
        <f t="shared" si="4"/>
        <v>0.11004134538729428</v>
      </c>
      <c r="K8">
        <f t="shared" si="5"/>
        <v>0.2811163577328139</v>
      </c>
    </row>
    <row r="9" spans="1:11" x14ac:dyDescent="0.3">
      <c r="A9">
        <v>2014</v>
      </c>
      <c r="B9">
        <f>'from logger pro - gun'!C2</f>
        <v>224347.59026900001</v>
      </c>
      <c r="C9">
        <f>'from loger pro - bow'!C4</f>
        <v>54968.944099400003</v>
      </c>
      <c r="D9">
        <f>'from loger pro - bow'!I4</f>
        <v>27577.6397516</v>
      </c>
      <c r="E9">
        <f t="shared" si="0"/>
        <v>82546.583851000003</v>
      </c>
      <c r="G9">
        <f t="shared" si="1"/>
        <v>306894.17411999998</v>
      </c>
      <c r="H9">
        <f t="shared" si="2"/>
        <v>0.73102590139517254</v>
      </c>
      <c r="I9">
        <f t="shared" si="3"/>
        <v>0.17911367740042652</v>
      </c>
      <c r="J9">
        <f t="shared" si="4"/>
        <v>8.9860421204401061E-2</v>
      </c>
      <c r="K9">
        <f t="shared" si="5"/>
        <v>0.26897409860482757</v>
      </c>
    </row>
    <row r="10" spans="1:11" x14ac:dyDescent="0.3">
      <c r="A10">
        <v>2013</v>
      </c>
      <c r="B10">
        <f>'from logger pro - gun'!C3</f>
        <v>258260.59810100001</v>
      </c>
      <c r="C10">
        <f>'from loger pro - bow'!C5</f>
        <v>87577.6397516</v>
      </c>
      <c r="E10">
        <f t="shared" si="0"/>
        <v>87577.6397516</v>
      </c>
      <c r="G10">
        <f t="shared" si="1"/>
        <v>345838.2378526</v>
      </c>
      <c r="H10">
        <f t="shared" si="2"/>
        <v>0.74676704260525839</v>
      </c>
      <c r="I10">
        <f t="shared" si="3"/>
        <v>0.25323295739474172</v>
      </c>
      <c r="J10">
        <f t="shared" si="4"/>
        <v>0</v>
      </c>
    </row>
    <row r="11" spans="1:11" x14ac:dyDescent="0.3">
      <c r="A11">
        <v>2012</v>
      </c>
      <c r="B11">
        <f>'from logger pro - gun'!C4</f>
        <v>275651.88416800002</v>
      </c>
      <c r="C11">
        <f>'from loger pro - bow'!C6</f>
        <v>94658.385093200006</v>
      </c>
      <c r="E11">
        <f t="shared" si="0"/>
        <v>94658.385093200006</v>
      </c>
      <c r="G11">
        <f t="shared" si="1"/>
        <v>370310.26926120004</v>
      </c>
      <c r="H11">
        <f t="shared" si="2"/>
        <v>0.74438088016826698</v>
      </c>
      <c r="I11">
        <f t="shared" si="3"/>
        <v>0.25561911983173302</v>
      </c>
      <c r="J11">
        <f t="shared" si="4"/>
        <v>0</v>
      </c>
    </row>
    <row r="12" spans="1:11" x14ac:dyDescent="0.3">
      <c r="A12">
        <v>2011</v>
      </c>
      <c r="B12">
        <f>'from logger pro - gun'!C5</f>
        <v>259999.72670699999</v>
      </c>
      <c r="C12">
        <f>'from loger pro - bow'!C7</f>
        <v>90745.341614899997</v>
      </c>
      <c r="E12">
        <f t="shared" si="0"/>
        <v>90745.341614899997</v>
      </c>
      <c r="G12">
        <f t="shared" si="1"/>
        <v>350745.06832189998</v>
      </c>
      <c r="H12">
        <f t="shared" si="2"/>
        <v>0.74127835339478676</v>
      </c>
      <c r="I12">
        <f t="shared" si="3"/>
        <v>0.2587216466052133</v>
      </c>
      <c r="J12">
        <f t="shared" si="4"/>
        <v>0</v>
      </c>
    </row>
    <row r="13" spans="1:11" x14ac:dyDescent="0.3">
      <c r="A13">
        <v>2010</v>
      </c>
      <c r="B13">
        <f>'from logger pro - gun'!C6</f>
        <v>254782.340887</v>
      </c>
      <c r="C13">
        <f>'from loger pro - bow'!C8</f>
        <v>83850.931677</v>
      </c>
      <c r="E13">
        <f t="shared" si="0"/>
        <v>83850.931677</v>
      </c>
      <c r="G13">
        <f t="shared" si="1"/>
        <v>338633.27256399998</v>
      </c>
      <c r="H13">
        <f t="shared" si="2"/>
        <v>0.75238425024772904</v>
      </c>
      <c r="I13">
        <f t="shared" si="3"/>
        <v>0.24761574975227102</v>
      </c>
      <c r="J13">
        <f t="shared" si="4"/>
        <v>0</v>
      </c>
    </row>
    <row r="14" spans="1:11" x14ac:dyDescent="0.3">
      <c r="A14">
        <v>2009</v>
      </c>
      <c r="B14">
        <f>'from logger pro - gun'!C7</f>
        <v>242608.44063999999</v>
      </c>
      <c r="C14">
        <f>'from loger pro - bow'!C9</f>
        <v>87763.975155299995</v>
      </c>
      <c r="E14">
        <f t="shared" si="0"/>
        <v>87763.975155299995</v>
      </c>
      <c r="G14">
        <f t="shared" si="1"/>
        <v>330372.41579529998</v>
      </c>
      <c r="H14">
        <f t="shared" si="2"/>
        <v>0.73434835670518306</v>
      </c>
      <c r="I14">
        <f t="shared" si="3"/>
        <v>0.265651643294817</v>
      </c>
      <c r="J14">
        <f t="shared" si="4"/>
        <v>0</v>
      </c>
    </row>
    <row r="15" spans="1:11" x14ac:dyDescent="0.3">
      <c r="A15">
        <v>2008</v>
      </c>
      <c r="B15">
        <f>'from logger pro - gun'!C8</f>
        <v>353912.67147100001</v>
      </c>
      <c r="C15">
        <f>'from loger pro - bow'!C10</f>
        <v>99689.440993800003</v>
      </c>
      <c r="E15">
        <f t="shared" si="0"/>
        <v>99689.440993800003</v>
      </c>
      <c r="G15">
        <f t="shared" si="1"/>
        <v>453602.11246480001</v>
      </c>
      <c r="H15">
        <f t="shared" si="2"/>
        <v>0.78022712360816882</v>
      </c>
      <c r="I15">
        <f t="shared" si="3"/>
        <v>0.21977287639183118</v>
      </c>
      <c r="J15">
        <f t="shared" si="4"/>
        <v>0</v>
      </c>
    </row>
    <row r="16" spans="1:11" x14ac:dyDescent="0.3">
      <c r="A16">
        <v>2007</v>
      </c>
      <c r="B16">
        <f>'from logger pro - gun'!C9</f>
        <v>406086.52967299998</v>
      </c>
      <c r="C16">
        <f>'from loger pro - bow'!C11</f>
        <v>116086.95652199999</v>
      </c>
      <c r="E16">
        <f t="shared" si="0"/>
        <v>116086.95652199999</v>
      </c>
      <c r="G16">
        <f t="shared" si="1"/>
        <v>522173.486195</v>
      </c>
      <c r="H16">
        <f t="shared" si="2"/>
        <v>0.77768508055070296</v>
      </c>
      <c r="I16">
        <f t="shared" si="3"/>
        <v>0.22231491944929693</v>
      </c>
      <c r="J16">
        <f t="shared" si="4"/>
        <v>0</v>
      </c>
    </row>
    <row r="19" spans="1:11" x14ac:dyDescent="0.3">
      <c r="B19" t="s">
        <v>37</v>
      </c>
      <c r="H19" t="s">
        <v>34</v>
      </c>
    </row>
    <row r="20" spans="1:11" x14ac:dyDescent="0.3">
      <c r="B20" t="s">
        <v>31</v>
      </c>
      <c r="C20" t="s">
        <v>32</v>
      </c>
      <c r="D20" t="s">
        <v>33</v>
      </c>
      <c r="G20" t="s">
        <v>35</v>
      </c>
      <c r="H20" t="s">
        <v>8</v>
      </c>
      <c r="I20" t="s">
        <v>36</v>
      </c>
      <c r="J20" t="s">
        <v>33</v>
      </c>
      <c r="K20" t="s">
        <v>40</v>
      </c>
    </row>
    <row r="21" spans="1:11" x14ac:dyDescent="0.3">
      <c r="A21">
        <v>2017</v>
      </c>
      <c r="B21" s="1">
        <f>recent!B3</f>
        <v>99648</v>
      </c>
      <c r="C21">
        <f>recent!H3</f>
        <v>25808</v>
      </c>
      <c r="D21">
        <f>recent!E3</f>
        <v>27406</v>
      </c>
      <c r="E21">
        <f t="shared" ref="E21:E31" si="6">D21+C21</f>
        <v>53214</v>
      </c>
      <c r="G21">
        <f t="shared" ref="G21:G31" si="7">D21+C21+B21</f>
        <v>152862</v>
      </c>
      <c r="H21">
        <f t="shared" ref="H21:H31" si="8">B21/G21</f>
        <v>0.65188208972799</v>
      </c>
      <c r="I21">
        <f t="shared" ref="I21:I31" si="9">C21/G21</f>
        <v>0.16883201842184453</v>
      </c>
      <c r="J21">
        <f t="shared" ref="J21:J31" si="10">D21/G21</f>
        <v>0.1792858918501655</v>
      </c>
      <c r="K21">
        <f t="shared" ref="K21:K24" si="11">J21+I21</f>
        <v>0.34811791027201</v>
      </c>
    </row>
    <row r="22" spans="1:11" x14ac:dyDescent="0.3">
      <c r="A22">
        <v>2016</v>
      </c>
      <c r="B22" s="1">
        <f>recent!B4</f>
        <v>105186</v>
      </c>
      <c r="C22">
        <f>recent!H4</f>
        <v>28172</v>
      </c>
      <c r="D22">
        <f>recent!E4</f>
        <v>23562</v>
      </c>
      <c r="E22">
        <f t="shared" si="6"/>
        <v>51734</v>
      </c>
      <c r="G22">
        <f t="shared" si="7"/>
        <v>156920</v>
      </c>
      <c r="H22">
        <f t="shared" si="8"/>
        <v>0.67031608462911041</v>
      </c>
      <c r="I22">
        <f t="shared" si="9"/>
        <v>0.17953097119551364</v>
      </c>
      <c r="J22">
        <f t="shared" si="10"/>
        <v>0.15015294417537597</v>
      </c>
      <c r="K22">
        <f t="shared" si="11"/>
        <v>0.32968391537088959</v>
      </c>
    </row>
    <row r="23" spans="1:11" x14ac:dyDescent="0.3">
      <c r="A23">
        <v>2015</v>
      </c>
      <c r="B23" s="1">
        <f>recent!B5</f>
        <v>99757</v>
      </c>
      <c r="C23">
        <f>recent!H5</f>
        <v>31229</v>
      </c>
      <c r="D23">
        <f>recent!E5</f>
        <v>20594</v>
      </c>
      <c r="E23">
        <f t="shared" si="6"/>
        <v>51823</v>
      </c>
      <c r="G23">
        <f t="shared" si="7"/>
        <v>151580</v>
      </c>
      <c r="H23">
        <f t="shared" si="8"/>
        <v>0.65811452698245154</v>
      </c>
      <c r="I23">
        <f t="shared" si="9"/>
        <v>0.20602322206095791</v>
      </c>
      <c r="J23">
        <f t="shared" si="10"/>
        <v>0.13586225095659057</v>
      </c>
      <c r="K23">
        <f t="shared" si="11"/>
        <v>0.34188547301754846</v>
      </c>
    </row>
    <row r="24" spans="1:11" x14ac:dyDescent="0.3">
      <c r="A24">
        <v>2014</v>
      </c>
      <c r="B24">
        <f>'from logger pro - gun'!G2</f>
        <v>99999.894887400005</v>
      </c>
      <c r="C24">
        <f>'from loger pro - bow'!G4</f>
        <v>31490.683229800001</v>
      </c>
      <c r="D24">
        <f>'from loger pro - bow'!K4</f>
        <v>16211.1801242</v>
      </c>
      <c r="E24">
        <f t="shared" si="6"/>
        <v>47701.863354000001</v>
      </c>
      <c r="G24">
        <f t="shared" si="7"/>
        <v>147701.75824140001</v>
      </c>
      <c r="H24">
        <f t="shared" si="8"/>
        <v>0.67703929917992389</v>
      </c>
      <c r="I24">
        <f t="shared" si="9"/>
        <v>0.21320452515082744</v>
      </c>
      <c r="J24">
        <f t="shared" si="10"/>
        <v>0.1097561756692487</v>
      </c>
      <c r="K24">
        <f t="shared" si="11"/>
        <v>0.32296070082007611</v>
      </c>
    </row>
    <row r="25" spans="1:11" x14ac:dyDescent="0.3">
      <c r="A25">
        <v>2013</v>
      </c>
      <c r="B25">
        <f>'from logger pro - gun'!G3</f>
        <v>104347.71640400001</v>
      </c>
      <c r="C25">
        <f>'from loger pro - bow'!G5</f>
        <v>41366.459627299999</v>
      </c>
      <c r="E25">
        <f t="shared" si="6"/>
        <v>41366.459627299999</v>
      </c>
      <c r="G25">
        <f t="shared" si="7"/>
        <v>145714.17603130001</v>
      </c>
      <c r="H25">
        <f t="shared" si="8"/>
        <v>0.71611231827976496</v>
      </c>
      <c r="I25">
        <f t="shared" si="9"/>
        <v>0.28388768172023504</v>
      </c>
      <c r="J25">
        <f t="shared" si="10"/>
        <v>0</v>
      </c>
    </row>
    <row r="26" spans="1:11" x14ac:dyDescent="0.3">
      <c r="A26">
        <v>2012</v>
      </c>
      <c r="B26">
        <f>'from logger pro - gun'!G4</f>
        <v>119999.873865</v>
      </c>
      <c r="C26">
        <f>'from loger pro - bow'!G6</f>
        <v>46024.844720499997</v>
      </c>
      <c r="E26">
        <f t="shared" si="6"/>
        <v>46024.844720499997</v>
      </c>
      <c r="G26">
        <f t="shared" si="7"/>
        <v>166024.7185855</v>
      </c>
      <c r="H26">
        <f t="shared" si="8"/>
        <v>0.72278317883852961</v>
      </c>
      <c r="I26">
        <f t="shared" si="9"/>
        <v>0.27721682116147034</v>
      </c>
      <c r="J26">
        <f t="shared" si="10"/>
        <v>0</v>
      </c>
    </row>
    <row r="27" spans="1:11" x14ac:dyDescent="0.3">
      <c r="A27">
        <v>2011</v>
      </c>
      <c r="B27">
        <f>'from logger pro - gun'!G5</f>
        <v>119130.30956199999</v>
      </c>
      <c r="C27">
        <f>'from loger pro - bow'!G7</f>
        <v>43975.155279500003</v>
      </c>
      <c r="E27">
        <f t="shared" si="6"/>
        <v>43975.155279500003</v>
      </c>
      <c r="G27">
        <f t="shared" si="7"/>
        <v>163105.46484149998</v>
      </c>
      <c r="H27">
        <f t="shared" si="8"/>
        <v>0.73038821646942698</v>
      </c>
      <c r="I27">
        <f t="shared" si="9"/>
        <v>0.26961178353057313</v>
      </c>
      <c r="J27">
        <f t="shared" si="10"/>
        <v>0</v>
      </c>
    </row>
    <row r="28" spans="1:11" x14ac:dyDescent="0.3">
      <c r="A28">
        <v>2010</v>
      </c>
      <c r="B28">
        <f>'from logger pro - gun'!G6</f>
        <v>105217.28070800001</v>
      </c>
      <c r="C28">
        <f>'from loger pro - bow'!G8</f>
        <v>41925.4658385</v>
      </c>
      <c r="E28">
        <f t="shared" si="6"/>
        <v>41925.4658385</v>
      </c>
      <c r="G28">
        <f t="shared" si="7"/>
        <v>147142.74654650001</v>
      </c>
      <c r="H28">
        <f t="shared" si="8"/>
        <v>0.71506943548011903</v>
      </c>
      <c r="I28">
        <f t="shared" si="9"/>
        <v>0.28493056451988086</v>
      </c>
      <c r="J28">
        <f t="shared" si="10"/>
        <v>0</v>
      </c>
    </row>
    <row r="29" spans="1:11" x14ac:dyDescent="0.3">
      <c r="A29">
        <v>2009</v>
      </c>
      <c r="B29">
        <f>'from logger pro - gun'!G7</f>
        <v>108695.537921</v>
      </c>
      <c r="C29">
        <f>'from loger pro - bow'!G9</f>
        <v>41366.459627299999</v>
      </c>
      <c r="E29">
        <f t="shared" si="6"/>
        <v>41366.459627299999</v>
      </c>
      <c r="G29">
        <f t="shared" si="7"/>
        <v>150061.99754829999</v>
      </c>
      <c r="H29">
        <f t="shared" si="8"/>
        <v>0.72433753846315752</v>
      </c>
      <c r="I29">
        <f t="shared" si="9"/>
        <v>0.27566246153684248</v>
      </c>
      <c r="J29">
        <f t="shared" si="10"/>
        <v>0</v>
      </c>
    </row>
    <row r="30" spans="1:11" x14ac:dyDescent="0.3">
      <c r="A30">
        <v>2008</v>
      </c>
      <c r="B30">
        <f>'from logger pro - gun'!G8</f>
        <v>96521.637673999998</v>
      </c>
      <c r="C30">
        <f>'from loger pro - bow'!G10</f>
        <v>34472.049689400003</v>
      </c>
      <c r="E30">
        <f t="shared" si="6"/>
        <v>34472.049689400003</v>
      </c>
      <c r="G30">
        <f t="shared" si="7"/>
        <v>130993.68736340001</v>
      </c>
      <c r="H30">
        <f t="shared" si="8"/>
        <v>0.7368419014439348</v>
      </c>
      <c r="I30">
        <f t="shared" si="9"/>
        <v>0.26315809855606515</v>
      </c>
      <c r="J30">
        <f t="shared" si="10"/>
        <v>0</v>
      </c>
    </row>
    <row r="31" spans="1:11" x14ac:dyDescent="0.3">
      <c r="A31">
        <v>2007</v>
      </c>
      <c r="B31">
        <f>'from logger pro - gun'!G9</f>
        <v>106086.845011</v>
      </c>
      <c r="C31">
        <f>'from loger pro - bow'!G11</f>
        <v>37639.7515528</v>
      </c>
      <c r="E31">
        <f t="shared" si="6"/>
        <v>37639.7515528</v>
      </c>
      <c r="G31">
        <f t="shared" si="7"/>
        <v>143726.59656380001</v>
      </c>
      <c r="H31">
        <f t="shared" si="8"/>
        <v>0.7381156135837964</v>
      </c>
      <c r="I31">
        <f t="shared" si="9"/>
        <v>0.2618843864162036</v>
      </c>
      <c r="J31">
        <f t="shared" si="10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6AFE-6760-4E29-9D7A-5924D67456D0}">
  <dimension ref="A1:X15"/>
  <sheetViews>
    <sheetView workbookViewId="0">
      <selection activeCell="D3" sqref="D3"/>
    </sheetView>
  </sheetViews>
  <sheetFormatPr defaultRowHeight="14.4" x14ac:dyDescent="0.3"/>
  <cols>
    <col min="11" max="11" width="2.5546875" customWidth="1"/>
    <col min="12" max="12" width="11.5546875" customWidth="1"/>
    <col min="16" max="16" width="2.77734375" customWidth="1"/>
    <col min="17" max="17" width="10.5546875" customWidth="1"/>
    <col min="21" max="21" width="3.6640625" customWidth="1"/>
  </cols>
  <sheetData>
    <row r="1" spans="1:24" x14ac:dyDescent="0.3">
      <c r="B1" t="s">
        <v>3</v>
      </c>
      <c r="E1" t="s">
        <v>4</v>
      </c>
      <c r="H1" t="s">
        <v>5</v>
      </c>
      <c r="M1" t="s">
        <v>7</v>
      </c>
      <c r="Q1" t="s">
        <v>12</v>
      </c>
      <c r="V1" t="s">
        <v>14</v>
      </c>
    </row>
    <row r="2" spans="1:24" x14ac:dyDescent="0.3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L2" t="s">
        <v>6</v>
      </c>
      <c r="M2" t="s">
        <v>8</v>
      </c>
      <c r="N2" t="s">
        <v>9</v>
      </c>
      <c r="O2" t="s">
        <v>10</v>
      </c>
      <c r="Q2" t="s">
        <v>11</v>
      </c>
      <c r="R2" t="s">
        <v>8</v>
      </c>
      <c r="S2" t="s">
        <v>9</v>
      </c>
      <c r="T2" t="s">
        <v>10</v>
      </c>
      <c r="V2" t="s">
        <v>8</v>
      </c>
      <c r="W2" t="s">
        <v>9</v>
      </c>
      <c r="X2" t="s">
        <v>10</v>
      </c>
    </row>
    <row r="3" spans="1:24" x14ac:dyDescent="0.3">
      <c r="A3">
        <v>2017</v>
      </c>
      <c r="B3" s="1">
        <v>99648</v>
      </c>
      <c r="C3" s="1">
        <v>103166</v>
      </c>
      <c r="D3">
        <v>202860</v>
      </c>
      <c r="E3">
        <v>27406</v>
      </c>
      <c r="F3">
        <v>19822</v>
      </c>
      <c r="G3">
        <v>47228</v>
      </c>
      <c r="H3">
        <v>25808</v>
      </c>
      <c r="I3">
        <v>19358</v>
      </c>
      <c r="J3">
        <v>45166</v>
      </c>
      <c r="L3">
        <f>J3+G3+D3</f>
        <v>295254</v>
      </c>
      <c r="M3">
        <f>D3/L3</f>
        <v>0.68706943851734437</v>
      </c>
      <c r="N3">
        <f>G3/L3</f>
        <v>0.15995718940302248</v>
      </c>
      <c r="O3">
        <f>J3/L3</f>
        <v>0.15297337207963313</v>
      </c>
      <c r="Q3" s="1">
        <f>H3+E3+B3</f>
        <v>152862</v>
      </c>
      <c r="R3">
        <f>B3/Q3</f>
        <v>0.65188208972799</v>
      </c>
      <c r="S3">
        <f>E3/Q3</f>
        <v>0.1792858918501655</v>
      </c>
      <c r="T3">
        <f>H3/Q3</f>
        <v>0.16883201842184453</v>
      </c>
      <c r="V3">
        <f>B3/D3</f>
        <v>0.49121561668145519</v>
      </c>
      <c r="W3">
        <f>E3/G3</f>
        <v>0.58029135258744813</v>
      </c>
      <c r="X3">
        <f>H3/J3</f>
        <v>0.57140326794491436</v>
      </c>
    </row>
    <row r="4" spans="1:24" x14ac:dyDescent="0.3">
      <c r="A4">
        <v>2016</v>
      </c>
      <c r="B4">
        <v>105186</v>
      </c>
      <c r="C4">
        <v>123510</v>
      </c>
      <c r="D4">
        <v>228726</v>
      </c>
      <c r="E4">
        <v>23562</v>
      </c>
      <c r="F4">
        <v>16214</v>
      </c>
      <c r="G4">
        <v>39776</v>
      </c>
      <c r="H4">
        <v>28172</v>
      </c>
      <c r="I4">
        <v>20100</v>
      </c>
      <c r="J4" s="1">
        <v>48272</v>
      </c>
      <c r="L4">
        <f>J4+G4+D4</f>
        <v>316774</v>
      </c>
      <c r="M4">
        <f t="shared" ref="M4:M5" si="0">D4/L4</f>
        <v>0.72204789534494629</v>
      </c>
      <c r="N4">
        <f t="shared" ref="N4:N5" si="1">G4/L4</f>
        <v>0.12556586083453819</v>
      </c>
      <c r="O4">
        <f t="shared" ref="O4:O5" si="2">J4/L4</f>
        <v>0.15238624382051558</v>
      </c>
      <c r="Q4" s="1">
        <f t="shared" ref="Q4:Q5" si="3">H4+E4+B4</f>
        <v>156920</v>
      </c>
      <c r="R4">
        <f>B4/Q4</f>
        <v>0.67031608462911041</v>
      </c>
      <c r="S4">
        <f>E4/Q4</f>
        <v>0.15015294417537597</v>
      </c>
      <c r="T4">
        <f>H4/Q4</f>
        <v>0.17953097119551364</v>
      </c>
      <c r="V4">
        <f>B4/D4</f>
        <v>0.45987775766637812</v>
      </c>
      <c r="W4">
        <f>E4/G4</f>
        <v>0.59236725663716816</v>
      </c>
      <c r="X4">
        <f>H4/J4</f>
        <v>0.58360954590652969</v>
      </c>
    </row>
    <row r="5" spans="1:24" x14ac:dyDescent="0.3">
      <c r="A5">
        <v>2015</v>
      </c>
      <c r="B5">
        <v>99757</v>
      </c>
      <c r="C5">
        <v>122972</v>
      </c>
      <c r="D5">
        <v>222731</v>
      </c>
      <c r="E5">
        <v>20594</v>
      </c>
      <c r="F5">
        <v>13500</v>
      </c>
      <c r="G5">
        <v>34094</v>
      </c>
      <c r="H5">
        <v>31229</v>
      </c>
      <c r="I5">
        <v>21775</v>
      </c>
      <c r="J5">
        <v>53004</v>
      </c>
      <c r="L5">
        <f>J5+G5+D5</f>
        <v>309829</v>
      </c>
      <c r="M5">
        <f t="shared" si="0"/>
        <v>0.71888364226718604</v>
      </c>
      <c r="N5">
        <f t="shared" si="1"/>
        <v>0.11004134538729428</v>
      </c>
      <c r="O5">
        <f t="shared" si="2"/>
        <v>0.17107501234551964</v>
      </c>
      <c r="Q5" s="1">
        <f t="shared" si="3"/>
        <v>151580</v>
      </c>
      <c r="R5">
        <f>B5/Q5</f>
        <v>0.65811452698245154</v>
      </c>
      <c r="S5">
        <f>E5/Q5</f>
        <v>0.13586225095659057</v>
      </c>
      <c r="T5">
        <f>H5/Q5</f>
        <v>0.20602322206095791</v>
      </c>
      <c r="V5">
        <f>B5/D5</f>
        <v>0.44788107627586643</v>
      </c>
      <c r="W5">
        <f>E5/G5</f>
        <v>0.60403590074499913</v>
      </c>
      <c r="X5">
        <f>H5/J5</f>
        <v>0.58918194853218619</v>
      </c>
    </row>
    <row r="7" spans="1:24" x14ac:dyDescent="0.3">
      <c r="C7" t="s">
        <v>15</v>
      </c>
      <c r="D7" t="s">
        <v>16</v>
      </c>
      <c r="Q7" t="s">
        <v>13</v>
      </c>
    </row>
    <row r="8" spans="1:24" x14ac:dyDescent="0.3">
      <c r="A8">
        <v>2014</v>
      </c>
      <c r="C8">
        <v>120106.829396</v>
      </c>
      <c r="D8">
        <v>216810.12609899999</v>
      </c>
    </row>
    <row r="9" spans="1:24" x14ac:dyDescent="0.3">
      <c r="A9">
        <v>2013</v>
      </c>
      <c r="C9">
        <v>148678.25796799999</v>
      </c>
      <c r="D9">
        <v>251974.96126400001</v>
      </c>
    </row>
    <row r="10" spans="1:24" x14ac:dyDescent="0.3">
      <c r="A10">
        <v>2012</v>
      </c>
      <c r="C10">
        <v>148678.25796799999</v>
      </c>
      <c r="D10">
        <v>271755.18104499998</v>
      </c>
    </row>
    <row r="11" spans="1:24" x14ac:dyDescent="0.3">
      <c r="A11">
        <v>2011</v>
      </c>
      <c r="C11">
        <v>142084.85137399999</v>
      </c>
      <c r="D11">
        <v>254172.763462</v>
      </c>
    </row>
    <row r="12" spans="1:24" x14ac:dyDescent="0.3">
      <c r="A12">
        <v>2010</v>
      </c>
      <c r="C12">
        <v>142084.85137399999</v>
      </c>
      <c r="D12">
        <v>249777.159067</v>
      </c>
    </row>
    <row r="13" spans="1:24" x14ac:dyDescent="0.3">
      <c r="A13">
        <v>2009</v>
      </c>
      <c r="C13">
        <v>142084.85137399999</v>
      </c>
      <c r="D13">
        <v>238788.148078</v>
      </c>
    </row>
    <row r="14" spans="1:24" x14ac:dyDescent="0.3">
      <c r="A14">
        <v>2008</v>
      </c>
      <c r="C14">
        <v>245381.55467099999</v>
      </c>
      <c r="D14">
        <v>348678.25796800002</v>
      </c>
    </row>
    <row r="15" spans="1:24" x14ac:dyDescent="0.3">
      <c r="A15">
        <v>2007</v>
      </c>
      <c r="C15">
        <v>258568.36785800001</v>
      </c>
      <c r="D15">
        <v>399227.70851700002</v>
      </c>
    </row>
  </sheetData>
  <sortState ref="A8:C15">
    <sortCondition descending="1" ref="A8:A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CB74-81C7-46F9-BE07-AFC78E3311D0}">
  <dimension ref="B1:M23"/>
  <sheetViews>
    <sheetView workbookViewId="0">
      <selection activeCell="C8" sqref="C8"/>
    </sheetView>
  </sheetViews>
  <sheetFormatPr defaultRowHeight="14.4" x14ac:dyDescent="0.3"/>
  <sheetData>
    <row r="1" spans="2:13" x14ac:dyDescent="0.3">
      <c r="B1" t="s">
        <v>17</v>
      </c>
      <c r="C1" t="s">
        <v>16</v>
      </c>
      <c r="D1" t="s">
        <v>17</v>
      </c>
      <c r="E1" t="s">
        <v>18</v>
      </c>
      <c r="F1" t="s">
        <v>17</v>
      </c>
      <c r="G1" t="s">
        <v>15</v>
      </c>
      <c r="I1" t="s">
        <v>20</v>
      </c>
      <c r="J1" t="s">
        <v>21</v>
      </c>
      <c r="L1" t="s">
        <v>44</v>
      </c>
      <c r="M1" t="s">
        <v>45</v>
      </c>
    </row>
    <row r="2" spans="2:13" x14ac:dyDescent="0.3">
      <c r="B2">
        <v>2014</v>
      </c>
      <c r="C2">
        <v>224347.59026900001</v>
      </c>
      <c r="D2">
        <v>2014</v>
      </c>
      <c r="E2">
        <v>125217.259685</v>
      </c>
      <c r="F2">
        <v>2014</v>
      </c>
      <c r="G2">
        <v>99999.894887400005</v>
      </c>
      <c r="I2">
        <f>C2-(G2+E2)</f>
        <v>-869.56430339999497</v>
      </c>
      <c r="J2">
        <f t="shared" ref="J2:J13" si="0">ABS(I2)</f>
        <v>869.56430339999497</v>
      </c>
      <c r="L2" s="3">
        <f>J2/C2</f>
        <v>3.8759689923897078E-3</v>
      </c>
      <c r="M2" s="3">
        <f>J2/G2</f>
        <v>8.6956521742260363E-3</v>
      </c>
    </row>
    <row r="3" spans="2:13" x14ac:dyDescent="0.3">
      <c r="B3">
        <v>2013</v>
      </c>
      <c r="C3">
        <v>258260.59810100001</v>
      </c>
      <c r="D3">
        <v>2013</v>
      </c>
      <c r="E3">
        <v>126956.388292</v>
      </c>
      <c r="F3">
        <v>2013</v>
      </c>
      <c r="G3">
        <v>104347.71640400001</v>
      </c>
      <c r="I3">
        <f t="shared" ref="I3:I13" si="1">C3-(G3+E3)</f>
        <v>26956.493405000016</v>
      </c>
      <c r="J3">
        <f t="shared" si="0"/>
        <v>26956.493405000016</v>
      </c>
      <c r="L3" s="3">
        <f t="shared" ref="L3:L13" si="2">J3/C3</f>
        <v>0.10437710437911217</v>
      </c>
      <c r="M3" s="3">
        <f t="shared" ref="M3:M13" si="3">J3/G3</f>
        <v>0.25833333333940289</v>
      </c>
    </row>
    <row r="4" spans="2:13" x14ac:dyDescent="0.3">
      <c r="B4">
        <v>2012</v>
      </c>
      <c r="C4">
        <v>275651.88416800002</v>
      </c>
      <c r="D4">
        <v>2012</v>
      </c>
      <c r="E4">
        <v>153043.317393</v>
      </c>
      <c r="F4">
        <v>2012</v>
      </c>
      <c r="G4">
        <v>119999.873865</v>
      </c>
      <c r="I4">
        <f t="shared" si="1"/>
        <v>2608.6929100000416</v>
      </c>
      <c r="J4">
        <f t="shared" si="0"/>
        <v>2608.6929100000416</v>
      </c>
      <c r="L4" s="3">
        <f t="shared" si="2"/>
        <v>9.4637223970873933E-3</v>
      </c>
      <c r="M4" s="3">
        <f t="shared" si="3"/>
        <v>2.1739130433877155E-2</v>
      </c>
    </row>
    <row r="5" spans="2:13" x14ac:dyDescent="0.3">
      <c r="B5">
        <v>2011</v>
      </c>
      <c r="C5">
        <v>259999.72670699999</v>
      </c>
      <c r="D5">
        <v>2011</v>
      </c>
      <c r="E5">
        <v>154782.446</v>
      </c>
      <c r="F5">
        <v>2011</v>
      </c>
      <c r="G5">
        <v>119130.30956199999</v>
      </c>
      <c r="I5">
        <f t="shared" si="1"/>
        <v>-13913.028854999982</v>
      </c>
      <c r="J5">
        <f t="shared" si="0"/>
        <v>13913.028854999982</v>
      </c>
      <c r="L5" s="3">
        <f t="shared" si="2"/>
        <v>5.3511705689902177E-2</v>
      </c>
      <c r="M5" s="3">
        <f t="shared" si="3"/>
        <v>0.11678832117664487</v>
      </c>
    </row>
    <row r="6" spans="2:13" x14ac:dyDescent="0.3">
      <c r="B6">
        <v>2010</v>
      </c>
      <c r="C6">
        <v>254782.340887</v>
      </c>
      <c r="D6">
        <v>2010</v>
      </c>
      <c r="E6">
        <v>154782.446</v>
      </c>
      <c r="F6">
        <v>2010</v>
      </c>
      <c r="G6">
        <v>105217.28070800001</v>
      </c>
      <c r="I6">
        <f t="shared" si="1"/>
        <v>-5217.3858210000035</v>
      </c>
      <c r="J6">
        <f t="shared" si="0"/>
        <v>5217.3858210000035</v>
      </c>
      <c r="L6" s="3">
        <f t="shared" si="2"/>
        <v>2.0477815702753106E-2</v>
      </c>
      <c r="M6" s="3">
        <f t="shared" si="3"/>
        <v>4.9586776866808999E-2</v>
      </c>
    </row>
    <row r="7" spans="2:13" x14ac:dyDescent="0.3">
      <c r="B7">
        <v>2009</v>
      </c>
      <c r="C7">
        <v>242608.44063999999</v>
      </c>
      <c r="D7">
        <v>2009</v>
      </c>
      <c r="E7">
        <v>147825.93157300001</v>
      </c>
      <c r="F7">
        <v>2009</v>
      </c>
      <c r="G7">
        <v>108695.537921</v>
      </c>
      <c r="I7">
        <f t="shared" si="1"/>
        <v>-13913.028854000033</v>
      </c>
      <c r="J7">
        <f t="shared" si="0"/>
        <v>13913.028854000033</v>
      </c>
      <c r="L7" s="3">
        <f t="shared" si="2"/>
        <v>5.7347670251280312E-2</v>
      </c>
      <c r="M7" s="3">
        <f t="shared" si="3"/>
        <v>0.12800000000103071</v>
      </c>
    </row>
    <row r="8" spans="2:13" x14ac:dyDescent="0.3">
      <c r="B8">
        <v>2008</v>
      </c>
      <c r="C8">
        <v>353912.67147100001</v>
      </c>
      <c r="D8">
        <v>2008</v>
      </c>
      <c r="E8">
        <v>146956.36726900001</v>
      </c>
      <c r="F8">
        <v>2008</v>
      </c>
      <c r="G8">
        <v>96521.637673999998</v>
      </c>
      <c r="I8">
        <f t="shared" si="1"/>
        <v>110434.666528</v>
      </c>
      <c r="J8">
        <f t="shared" si="0"/>
        <v>110434.666528</v>
      </c>
      <c r="L8" s="3">
        <f t="shared" si="2"/>
        <v>0.31203931203986046</v>
      </c>
      <c r="M8" s="3">
        <f t="shared" si="3"/>
        <v>1.1441441441450775</v>
      </c>
    </row>
    <row r="9" spans="2:13" x14ac:dyDescent="0.3">
      <c r="B9">
        <v>2007</v>
      </c>
      <c r="C9">
        <v>406086.52967299998</v>
      </c>
      <c r="D9">
        <v>2007</v>
      </c>
      <c r="E9">
        <v>246956.26215699999</v>
      </c>
      <c r="F9">
        <v>2007</v>
      </c>
      <c r="G9">
        <v>106086.845011</v>
      </c>
      <c r="I9">
        <f t="shared" si="1"/>
        <v>53043.422505000024</v>
      </c>
      <c r="J9">
        <f t="shared" si="0"/>
        <v>53043.422505000024</v>
      </c>
      <c r="L9" s="3">
        <f t="shared" si="2"/>
        <v>0.13062098500955718</v>
      </c>
      <c r="M9" s="3">
        <f t="shared" si="3"/>
        <v>0.4999999999952871</v>
      </c>
    </row>
    <row r="10" spans="2:13" x14ac:dyDescent="0.3">
      <c r="B10">
        <v>2006</v>
      </c>
      <c r="C10">
        <v>393912.629426</v>
      </c>
      <c r="D10">
        <v>2006</v>
      </c>
      <c r="E10">
        <v>270434.49834799999</v>
      </c>
      <c r="F10">
        <v>2006</v>
      </c>
      <c r="G10">
        <v>135652.031326</v>
      </c>
      <c r="I10">
        <f t="shared" si="1"/>
        <v>-12173.900247999991</v>
      </c>
      <c r="J10">
        <f t="shared" si="0"/>
        <v>12173.900247999991</v>
      </c>
      <c r="L10" s="3">
        <f t="shared" si="2"/>
        <v>3.090507726482267E-2</v>
      </c>
      <c r="M10" s="3">
        <f t="shared" si="3"/>
        <v>8.9743589749449321E-2</v>
      </c>
    </row>
    <row r="11" spans="2:13" x14ac:dyDescent="0.3">
      <c r="B11">
        <v>2005</v>
      </c>
      <c r="C11">
        <v>389564.80790900002</v>
      </c>
      <c r="D11">
        <v>2005</v>
      </c>
      <c r="E11">
        <v>258260.59810100001</v>
      </c>
      <c r="F11">
        <v>2005</v>
      </c>
      <c r="G11">
        <v>141738.98144900001</v>
      </c>
      <c r="I11">
        <f t="shared" si="1"/>
        <v>-10434.771640999999</v>
      </c>
      <c r="J11">
        <f t="shared" si="0"/>
        <v>10434.771640999999</v>
      </c>
      <c r="L11" s="3">
        <f t="shared" si="2"/>
        <v>2.678571428720404E-2</v>
      </c>
      <c r="M11" s="3">
        <f t="shared" si="3"/>
        <v>7.3619631905952415E-2</v>
      </c>
    </row>
    <row r="12" spans="2:13" x14ac:dyDescent="0.3">
      <c r="B12">
        <v>2004</v>
      </c>
      <c r="C12">
        <v>417390.86561699997</v>
      </c>
      <c r="D12">
        <v>2004</v>
      </c>
      <c r="E12">
        <v>244347.56924700001</v>
      </c>
      <c r="F12">
        <v>2004</v>
      </c>
      <c r="G12">
        <v>145217.238663</v>
      </c>
      <c r="I12">
        <f t="shared" si="1"/>
        <v>27826.057707</v>
      </c>
      <c r="J12">
        <f t="shared" si="0"/>
        <v>27826.057707</v>
      </c>
      <c r="L12" s="3">
        <f t="shared" si="2"/>
        <v>6.6666666664750004E-2</v>
      </c>
      <c r="M12" s="3">
        <f t="shared" si="3"/>
        <v>0.19161676646100434</v>
      </c>
    </row>
    <row r="13" spans="2:13" x14ac:dyDescent="0.3">
      <c r="B13">
        <v>2003</v>
      </c>
      <c r="C13">
        <v>390434.37221300002</v>
      </c>
      <c r="D13">
        <v>2003</v>
      </c>
      <c r="E13">
        <v>279130.14138099999</v>
      </c>
      <c r="F13">
        <v>2003</v>
      </c>
      <c r="G13">
        <v>134782.467022</v>
      </c>
      <c r="I13">
        <f t="shared" si="1"/>
        <v>-23478.236189999967</v>
      </c>
      <c r="J13">
        <f t="shared" si="0"/>
        <v>23478.236189999967</v>
      </c>
      <c r="L13" s="3">
        <f t="shared" si="2"/>
        <v>6.0133630287016591E-2</v>
      </c>
      <c r="M13" s="3">
        <f t="shared" si="3"/>
        <v>0.17419354838020371</v>
      </c>
    </row>
    <row r="15" spans="2:13" x14ac:dyDescent="0.3">
      <c r="H15" t="s">
        <v>19</v>
      </c>
      <c r="J15">
        <f>AVERAGE(J2:J13)</f>
        <v>25072.437413950003</v>
      </c>
      <c r="L15" t="s">
        <v>46</v>
      </c>
    </row>
    <row r="22" spans="3:3" x14ac:dyDescent="0.3">
      <c r="C22" t="s">
        <v>22</v>
      </c>
    </row>
    <row r="23" spans="3:3" x14ac:dyDescent="0.3">
      <c r="C23" t="s">
        <v>23</v>
      </c>
    </row>
  </sheetData>
  <sortState ref="B2:J13">
    <sortCondition descending="1" ref="B2:B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BE8A-AE9C-4A48-AF5A-8EAE08BBB384}">
  <dimension ref="B2:U18"/>
  <sheetViews>
    <sheetView topLeftCell="B1" workbookViewId="0">
      <selection activeCell="D19" sqref="D19"/>
    </sheetView>
  </sheetViews>
  <sheetFormatPr defaultRowHeight="14.4" x14ac:dyDescent="0.3"/>
  <sheetData>
    <row r="2" spans="2:21" x14ac:dyDescent="0.3">
      <c r="K2" t="s">
        <v>33</v>
      </c>
      <c r="M2" t="s">
        <v>33</v>
      </c>
      <c r="O2" t="s">
        <v>29</v>
      </c>
      <c r="R2" t="s">
        <v>43</v>
      </c>
      <c r="T2" t="s">
        <v>47</v>
      </c>
    </row>
    <row r="3" spans="2:21" x14ac:dyDescent="0.3">
      <c r="B3" t="s">
        <v>17</v>
      </c>
      <c r="C3" t="s">
        <v>24</v>
      </c>
      <c r="D3" t="s">
        <v>17</v>
      </c>
      <c r="E3" t="s">
        <v>25</v>
      </c>
      <c r="F3" t="s">
        <v>17</v>
      </c>
      <c r="G3" t="s">
        <v>26</v>
      </c>
      <c r="H3" t="s">
        <v>17</v>
      </c>
      <c r="I3" t="s">
        <v>28</v>
      </c>
      <c r="J3" t="s">
        <v>17</v>
      </c>
      <c r="K3" t="s">
        <v>38</v>
      </c>
      <c r="L3" t="s">
        <v>17</v>
      </c>
      <c r="M3" t="s">
        <v>39</v>
      </c>
      <c r="O3" t="s">
        <v>27</v>
      </c>
      <c r="T3" t="s">
        <v>24</v>
      </c>
      <c r="U3" t="s">
        <v>26</v>
      </c>
    </row>
    <row r="4" spans="2:21" x14ac:dyDescent="0.3">
      <c r="B4">
        <v>2014</v>
      </c>
      <c r="C4">
        <v>54968.944099400003</v>
      </c>
      <c r="D4">
        <v>2014</v>
      </c>
      <c r="E4">
        <v>24968.9440994</v>
      </c>
      <c r="F4">
        <v>2014</v>
      </c>
      <c r="G4">
        <v>31490.683229800001</v>
      </c>
      <c r="H4">
        <v>2014</v>
      </c>
      <c r="I4">
        <v>27577.6397516</v>
      </c>
      <c r="J4">
        <v>2014</v>
      </c>
      <c r="K4">
        <v>16211.1801242</v>
      </c>
      <c r="L4">
        <v>2014</v>
      </c>
      <c r="M4">
        <v>10993.788819900001</v>
      </c>
      <c r="O4">
        <f>C4-(E4+G4)</f>
        <v>-1490.6832297999936</v>
      </c>
      <c r="P4">
        <f>ABS(O4:O16)</f>
        <v>1490.6832297999936</v>
      </c>
      <c r="R4">
        <f>I4-(K4+M4)</f>
        <v>372.67080749999877</v>
      </c>
      <c r="T4" s="3">
        <f>P4/C4</f>
        <v>2.7118644067537487E-2</v>
      </c>
      <c r="U4" s="3">
        <f>P4/G4</f>
        <v>4.7337278106095289E-2</v>
      </c>
    </row>
    <row r="5" spans="2:21" x14ac:dyDescent="0.3">
      <c r="B5">
        <v>2013</v>
      </c>
      <c r="C5">
        <v>87577.6397516</v>
      </c>
      <c r="D5">
        <v>2013</v>
      </c>
      <c r="E5">
        <v>46583.850931699999</v>
      </c>
      <c r="F5">
        <v>2013</v>
      </c>
      <c r="G5">
        <v>41366.459627299999</v>
      </c>
      <c r="O5">
        <f t="shared" ref="O5:O16" si="0">C5-(E5+G5)</f>
        <v>-372.67080740000529</v>
      </c>
      <c r="P5">
        <f t="shared" ref="P5:P16" si="1">ABS(O5:O17)</f>
        <v>372.67080740000529</v>
      </c>
      <c r="T5" s="3">
        <f t="shared" ref="T5:T16" si="2">P5/C5</f>
        <v>4.2553191483240081E-3</v>
      </c>
      <c r="U5" s="3">
        <f t="shared" ref="U5:U16" si="3">P5/G5</f>
        <v>9.0090090077242033E-3</v>
      </c>
    </row>
    <row r="6" spans="2:21" x14ac:dyDescent="0.3">
      <c r="B6">
        <v>2012</v>
      </c>
      <c r="C6">
        <v>94658.385093200006</v>
      </c>
      <c r="D6">
        <v>2012</v>
      </c>
      <c r="E6">
        <v>47888.198757799997</v>
      </c>
      <c r="F6">
        <v>2012</v>
      </c>
      <c r="G6">
        <v>46024.844720499997</v>
      </c>
      <c r="O6">
        <f t="shared" si="0"/>
        <v>745.34161490001134</v>
      </c>
      <c r="P6">
        <f t="shared" si="1"/>
        <v>745.34161490001134</v>
      </c>
      <c r="T6" s="3">
        <f t="shared" si="2"/>
        <v>7.8740157479567502E-3</v>
      </c>
      <c r="U6" s="3">
        <f t="shared" si="3"/>
        <v>1.6194331983656374E-2</v>
      </c>
    </row>
    <row r="7" spans="2:21" x14ac:dyDescent="0.3">
      <c r="B7">
        <v>2011</v>
      </c>
      <c r="C7">
        <v>90745.341614899997</v>
      </c>
      <c r="D7">
        <v>2011</v>
      </c>
      <c r="E7">
        <v>45465.838509300003</v>
      </c>
      <c r="F7">
        <v>2011</v>
      </c>
      <c r="G7">
        <v>43975.155279500003</v>
      </c>
      <c r="O7">
        <f t="shared" si="0"/>
        <v>1304.3478260999982</v>
      </c>
      <c r="P7">
        <f t="shared" si="1"/>
        <v>1304.3478260999982</v>
      </c>
      <c r="T7" s="3">
        <f t="shared" si="2"/>
        <v>1.4373716632588332E-2</v>
      </c>
      <c r="U7" s="3">
        <f t="shared" si="3"/>
        <v>2.9661016949451204E-2</v>
      </c>
    </row>
    <row r="8" spans="2:21" x14ac:dyDescent="0.3">
      <c r="B8">
        <v>2010</v>
      </c>
      <c r="C8">
        <v>83850.931677</v>
      </c>
      <c r="D8">
        <v>2010</v>
      </c>
      <c r="E8">
        <v>42111.801242200003</v>
      </c>
      <c r="F8">
        <v>2010</v>
      </c>
      <c r="G8">
        <v>41925.4658385</v>
      </c>
      <c r="O8">
        <f t="shared" si="0"/>
        <v>-186.33540369999537</v>
      </c>
      <c r="P8">
        <f t="shared" si="1"/>
        <v>186.33540369999537</v>
      </c>
      <c r="T8" s="3">
        <f t="shared" si="2"/>
        <v>2.2222222219041425E-3</v>
      </c>
      <c r="U8" s="3">
        <f t="shared" si="3"/>
        <v>4.4444444438082849E-3</v>
      </c>
    </row>
    <row r="9" spans="2:21" x14ac:dyDescent="0.3">
      <c r="B9">
        <v>2009</v>
      </c>
      <c r="C9">
        <v>87763.975155299995</v>
      </c>
      <c r="D9">
        <v>2009</v>
      </c>
      <c r="E9">
        <v>46211.1801242</v>
      </c>
      <c r="F9">
        <v>2009</v>
      </c>
      <c r="G9">
        <v>41366.459627299999</v>
      </c>
      <c r="O9">
        <f t="shared" si="0"/>
        <v>186.33540379999613</v>
      </c>
      <c r="P9">
        <f t="shared" si="1"/>
        <v>186.33540379999613</v>
      </c>
      <c r="T9" s="3">
        <f t="shared" si="2"/>
        <v>2.1231422513653484E-3</v>
      </c>
      <c r="U9" s="3">
        <f t="shared" si="3"/>
        <v>4.5045045062793616E-3</v>
      </c>
    </row>
    <row r="10" spans="2:21" x14ac:dyDescent="0.3">
      <c r="B10">
        <v>2008</v>
      </c>
      <c r="C10">
        <v>99689.440993800003</v>
      </c>
      <c r="D10">
        <v>2008</v>
      </c>
      <c r="E10">
        <v>61677.018633500003</v>
      </c>
      <c r="F10">
        <v>2008</v>
      </c>
      <c r="G10">
        <v>34472.049689400003</v>
      </c>
      <c r="O10">
        <f t="shared" si="0"/>
        <v>3540.3726708999893</v>
      </c>
      <c r="P10">
        <f t="shared" si="1"/>
        <v>3540.3726708999893</v>
      </c>
      <c r="T10" s="3">
        <f t="shared" si="2"/>
        <v>3.5514018692513041E-2</v>
      </c>
      <c r="U10" s="3">
        <f t="shared" si="3"/>
        <v>0.1027027027055092</v>
      </c>
    </row>
    <row r="11" spans="2:21" x14ac:dyDescent="0.3">
      <c r="B11">
        <v>2007</v>
      </c>
      <c r="C11">
        <v>116086.95652199999</v>
      </c>
      <c r="D11">
        <v>2007</v>
      </c>
      <c r="E11">
        <v>77329.192546599996</v>
      </c>
      <c r="F11">
        <v>2007</v>
      </c>
      <c r="G11">
        <v>37639.7515528</v>
      </c>
      <c r="O11">
        <f t="shared" si="0"/>
        <v>1118.0124226000044</v>
      </c>
      <c r="P11">
        <f t="shared" si="1"/>
        <v>1118.0124226000044</v>
      </c>
      <c r="T11" s="3">
        <f t="shared" si="2"/>
        <v>9.6308186216263365E-3</v>
      </c>
      <c r="U11" s="3">
        <f t="shared" si="3"/>
        <v>2.9702970303395533E-2</v>
      </c>
    </row>
    <row r="12" spans="2:21" x14ac:dyDescent="0.3">
      <c r="B12">
        <v>2006</v>
      </c>
      <c r="C12">
        <v>114223.602484</v>
      </c>
      <c r="D12">
        <v>2006</v>
      </c>
      <c r="E12">
        <v>73602.484471999996</v>
      </c>
      <c r="F12">
        <v>2006</v>
      </c>
      <c r="G12">
        <v>40248.447204999997</v>
      </c>
      <c r="O12">
        <f t="shared" si="0"/>
        <v>372.67080700001679</v>
      </c>
      <c r="P12">
        <f t="shared" si="1"/>
        <v>372.67080700001679</v>
      </c>
      <c r="T12" s="3">
        <f t="shared" si="2"/>
        <v>3.2626427366639838E-3</v>
      </c>
      <c r="U12" s="3">
        <f t="shared" si="3"/>
        <v>9.2592592479871002E-3</v>
      </c>
    </row>
    <row r="13" spans="2:21" x14ac:dyDescent="0.3">
      <c r="B13">
        <v>2005</v>
      </c>
      <c r="C13">
        <v>78260.869565200002</v>
      </c>
      <c r="D13">
        <v>2005</v>
      </c>
      <c r="E13">
        <v>43788.8198758</v>
      </c>
      <c r="F13">
        <v>2005</v>
      </c>
      <c r="G13">
        <v>37080.745341599999</v>
      </c>
      <c r="O13">
        <f t="shared" si="0"/>
        <v>-2608.6956521999964</v>
      </c>
      <c r="P13">
        <f t="shared" si="1"/>
        <v>2608.6956521999964</v>
      </c>
      <c r="T13" s="3">
        <f t="shared" si="2"/>
        <v>3.3333333333674026E-2</v>
      </c>
      <c r="U13" s="3">
        <f t="shared" si="3"/>
        <v>7.0351758794701555E-2</v>
      </c>
    </row>
    <row r="14" spans="2:21" x14ac:dyDescent="0.3">
      <c r="B14">
        <v>2004</v>
      </c>
      <c r="C14">
        <v>103416.149068</v>
      </c>
      <c r="D14">
        <v>2004</v>
      </c>
      <c r="E14">
        <v>70434.782608699999</v>
      </c>
      <c r="F14">
        <v>2004</v>
      </c>
      <c r="G14">
        <v>33913.043478300002</v>
      </c>
      <c r="O14">
        <f t="shared" si="0"/>
        <v>-931.6770189999952</v>
      </c>
      <c r="P14">
        <f t="shared" si="1"/>
        <v>931.6770189999952</v>
      </c>
      <c r="T14" s="3">
        <f t="shared" si="2"/>
        <v>9.0090090125806432E-3</v>
      </c>
      <c r="U14" s="3">
        <f t="shared" si="3"/>
        <v>2.7472527483301493E-2</v>
      </c>
    </row>
    <row r="15" spans="2:21" x14ac:dyDescent="0.3">
      <c r="B15">
        <v>2003</v>
      </c>
      <c r="C15">
        <v>95776.397515499993</v>
      </c>
      <c r="D15">
        <v>2003</v>
      </c>
      <c r="E15">
        <v>38757.763975200003</v>
      </c>
      <c r="F15">
        <v>2003</v>
      </c>
      <c r="G15">
        <v>45093.167701899998</v>
      </c>
      <c r="O15">
        <f t="shared" si="0"/>
        <v>11925.465838399992</v>
      </c>
      <c r="P15">
        <f t="shared" si="1"/>
        <v>11925.465838399992</v>
      </c>
      <c r="T15" s="3">
        <f t="shared" si="2"/>
        <v>0.12451361867593769</v>
      </c>
      <c r="U15" s="3">
        <f t="shared" si="3"/>
        <v>0.26446280991471605</v>
      </c>
    </row>
    <row r="16" spans="2:21" x14ac:dyDescent="0.3">
      <c r="B16">
        <v>2002</v>
      </c>
      <c r="C16">
        <v>54223.602484499999</v>
      </c>
      <c r="D16">
        <v>2002</v>
      </c>
      <c r="E16">
        <v>25155.279503099999</v>
      </c>
      <c r="F16">
        <v>2002</v>
      </c>
      <c r="G16">
        <v>32981.366459600002</v>
      </c>
      <c r="O16">
        <f t="shared" si="0"/>
        <v>-3913.0434782000011</v>
      </c>
      <c r="P16">
        <f t="shared" si="1"/>
        <v>3913.0434782000011</v>
      </c>
      <c r="T16" s="3">
        <f t="shared" si="2"/>
        <v>7.2164948452448502E-2</v>
      </c>
      <c r="U16" s="3">
        <f t="shared" si="3"/>
        <v>0.11864406779486293</v>
      </c>
    </row>
    <row r="18" spans="16:20" x14ac:dyDescent="0.3">
      <c r="P18">
        <f>AVERAGE(P4:P16)</f>
        <v>2207.3578595384611</v>
      </c>
      <c r="T1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recent</vt:lpstr>
      <vt:lpstr>from logger pro - gun</vt:lpstr>
      <vt:lpstr>from loger pro - 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WSU</cp:lastModifiedBy>
  <dcterms:created xsi:type="dcterms:W3CDTF">2018-02-24T04:21:54Z</dcterms:created>
  <dcterms:modified xsi:type="dcterms:W3CDTF">2018-03-02T18:13:22Z</dcterms:modified>
</cp:coreProperties>
</file>