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ESP32_FFT\"/>
    </mc:Choice>
  </mc:AlternateContent>
  <xr:revisionPtr revIDLastSave="0" documentId="13_ncr:1_{247624A8-7C8B-4A6F-BFA6-9456E370824A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1" sheetId="1" r:id="rId1"/>
    <sheet name="Music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E25" i="2" s="1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A31" i="2"/>
  <c r="D21" i="2"/>
  <c r="E21" i="2"/>
  <c r="F21" i="2"/>
  <c r="G21" i="2"/>
  <c r="H21" i="2"/>
  <c r="I21" i="2"/>
  <c r="J21" i="2"/>
  <c r="C21" i="2"/>
  <c r="B21" i="2"/>
  <c r="D5" i="2"/>
  <c r="D6" i="2" s="1"/>
  <c r="D7" i="2" s="1"/>
  <c r="D8" i="2" s="1"/>
  <c r="D9" i="2" s="1"/>
  <c r="D10" i="2" s="1"/>
  <c r="D11" i="2" s="1"/>
  <c r="D12" i="2" s="1"/>
  <c r="D13" i="2" s="1"/>
  <c r="D2" i="2" s="1"/>
  <c r="D3" i="2" s="1"/>
  <c r="D4" i="2" s="1"/>
  <c r="E5" i="2" s="1"/>
  <c r="E6" i="2" s="1"/>
  <c r="E7" i="2" s="1"/>
  <c r="E8" i="2" s="1"/>
  <c r="E9" i="2" s="1"/>
  <c r="E10" i="2" s="1"/>
  <c r="E11" i="2" s="1"/>
  <c r="E12" i="2" s="1"/>
  <c r="E13" i="2" s="1"/>
  <c r="E2" i="2" s="1"/>
  <c r="E3" i="2" s="1"/>
  <c r="E4" i="2" s="1"/>
  <c r="F5" i="2" s="1"/>
  <c r="F6" i="2" s="1"/>
  <c r="F7" i="2" s="1"/>
  <c r="F8" i="2" s="1"/>
  <c r="F9" i="2" s="1"/>
  <c r="F10" i="2" s="1"/>
  <c r="F11" i="2" s="1"/>
  <c r="F12" i="2" s="1"/>
  <c r="F13" i="2" s="1"/>
  <c r="F2" i="2" s="1"/>
  <c r="F3" i="2" s="1"/>
  <c r="F4" i="2" s="1"/>
  <c r="G5" i="2" s="1"/>
  <c r="G6" i="2" s="1"/>
  <c r="G7" i="2" s="1"/>
  <c r="G8" i="2" s="1"/>
  <c r="G9" i="2" s="1"/>
  <c r="G10" i="2" s="1"/>
  <c r="G11" i="2" s="1"/>
  <c r="G12" i="2" s="1"/>
  <c r="G13" i="2" s="1"/>
  <c r="G2" i="2" s="1"/>
  <c r="G3" i="2" s="1"/>
  <c r="G4" i="2" s="1"/>
  <c r="H5" i="2" s="1"/>
  <c r="H6" i="2" s="1"/>
  <c r="H7" i="2" s="1"/>
  <c r="H8" i="2" s="1"/>
  <c r="H9" i="2" s="1"/>
  <c r="H10" i="2" s="1"/>
  <c r="H11" i="2" s="1"/>
  <c r="H12" i="2" s="1"/>
  <c r="H13" i="2" s="1"/>
  <c r="H2" i="2" s="1"/>
  <c r="H3" i="2" s="1"/>
  <c r="H4" i="2" s="1"/>
  <c r="I5" i="2" s="1"/>
  <c r="I6" i="2" s="1"/>
  <c r="I7" i="2" s="1"/>
  <c r="I8" i="2" s="1"/>
  <c r="I9" i="2" s="1"/>
  <c r="I10" i="2" s="1"/>
  <c r="I11" i="2" s="1"/>
  <c r="I12" i="2" s="1"/>
  <c r="I13" i="2" s="1"/>
  <c r="I2" i="2" s="1"/>
  <c r="I3" i="2" s="1"/>
  <c r="I4" i="2" s="1"/>
  <c r="J5" i="2" s="1"/>
  <c r="J6" i="2" s="1"/>
  <c r="J7" i="2" s="1"/>
  <c r="J8" i="2" s="1"/>
  <c r="J9" i="2" s="1"/>
  <c r="J10" i="2" s="1"/>
  <c r="J11" i="2" s="1"/>
  <c r="J12" i="2" s="1"/>
  <c r="J13" i="2" s="1"/>
  <c r="J2" i="2" s="1"/>
  <c r="J3" i="2" s="1"/>
  <c r="J4" i="2" s="1"/>
  <c r="C4" i="2"/>
  <c r="C3" i="2"/>
  <c r="C7" i="2"/>
  <c r="C8" i="2" s="1"/>
  <c r="C9" i="2" s="1"/>
  <c r="C10" i="2" s="1"/>
  <c r="C11" i="2" s="1"/>
  <c r="C12" i="2" s="1"/>
  <c r="C13" i="2" s="1"/>
  <c r="C6" i="2"/>
  <c r="C5" i="2"/>
  <c r="B17" i="2"/>
  <c r="B13" i="1"/>
  <c r="H17" i="1"/>
  <c r="C2" i="2" l="1"/>
  <c r="B14" i="1"/>
  <c r="B11" i="1"/>
  <c r="C20" i="1" s="1"/>
  <c r="B12" i="1"/>
  <c r="C76" i="1" l="1"/>
  <c r="D76" i="1" s="1"/>
  <c r="C68" i="1"/>
  <c r="D68" i="1" s="1"/>
  <c r="C60" i="1"/>
  <c r="D60" i="1" s="1"/>
  <c r="C52" i="1"/>
  <c r="D52" i="1" s="1"/>
  <c r="C75" i="1"/>
  <c r="D75" i="1" s="1"/>
  <c r="C67" i="1"/>
  <c r="D67" i="1" s="1"/>
  <c r="C59" i="1"/>
  <c r="D59" i="1" s="1"/>
  <c r="C51" i="1"/>
  <c r="D51" i="1" s="1"/>
  <c r="C74" i="1"/>
  <c r="D74" i="1" s="1"/>
  <c r="C66" i="1"/>
  <c r="D66" i="1" s="1"/>
  <c r="C58" i="1"/>
  <c r="D58" i="1" s="1"/>
  <c r="C77" i="1"/>
  <c r="D77" i="1" s="1"/>
  <c r="C69" i="1"/>
  <c r="D69" i="1" s="1"/>
  <c r="C61" i="1"/>
  <c r="D61" i="1" s="1"/>
  <c r="C53" i="1"/>
  <c r="D53" i="1" s="1"/>
  <c r="C81" i="1"/>
  <c r="D81" i="1" s="1"/>
  <c r="C73" i="1"/>
  <c r="D73" i="1" s="1"/>
  <c r="C65" i="1"/>
  <c r="D65" i="1" s="1"/>
  <c r="C57" i="1"/>
  <c r="D57" i="1" s="1"/>
  <c r="C80" i="1"/>
  <c r="D80" i="1" s="1"/>
  <c r="C72" i="1"/>
  <c r="D72" i="1" s="1"/>
  <c r="C64" i="1"/>
  <c r="D64" i="1" s="1"/>
  <c r="C56" i="1"/>
  <c r="D56" i="1" s="1"/>
  <c r="C79" i="1"/>
  <c r="D79" i="1" s="1"/>
  <c r="C71" i="1"/>
  <c r="D71" i="1" s="1"/>
  <c r="C63" i="1"/>
  <c r="D63" i="1" s="1"/>
  <c r="C55" i="1"/>
  <c r="D55" i="1" s="1"/>
  <c r="C78" i="1"/>
  <c r="D78" i="1" s="1"/>
  <c r="C70" i="1"/>
  <c r="D70" i="1" s="1"/>
  <c r="C62" i="1"/>
  <c r="D62" i="1" s="1"/>
  <c r="C54" i="1"/>
  <c r="D54" i="1" s="1"/>
  <c r="D20" i="1"/>
  <c r="C41" i="1"/>
  <c r="D4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9" i="1"/>
  <c r="D49" i="1" s="1"/>
  <c r="C45" i="1"/>
  <c r="D45" i="1" s="1"/>
  <c r="C37" i="1"/>
  <c r="D37" i="1" s="1"/>
  <c r="C33" i="1"/>
  <c r="D33" i="1" s="1"/>
  <c r="C29" i="1"/>
  <c r="D29" i="1" s="1"/>
  <c r="C25" i="1"/>
  <c r="D25" i="1" s="1"/>
  <c r="C21" i="1"/>
  <c r="D21" i="1" s="1"/>
  <c r="C19" i="1"/>
  <c r="D19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18" i="1"/>
  <c r="D18" i="1" s="1"/>
  <c r="F18" i="1" s="1"/>
  <c r="E19" i="1" l="1"/>
  <c r="H18" i="1"/>
  <c r="F55" i="1"/>
  <c r="E56" i="1" s="1"/>
  <c r="F62" i="1"/>
  <c r="E63" i="1" s="1"/>
  <c r="F80" i="1"/>
  <c r="E81" i="1" s="1"/>
  <c r="H81" i="1" s="1"/>
  <c r="F71" i="1"/>
  <c r="E72" i="1" s="1"/>
  <c r="F20" i="1"/>
  <c r="E21" i="1" s="1"/>
  <c r="F78" i="1"/>
  <c r="E79" i="1" s="1"/>
  <c r="H79" i="1" s="1"/>
  <c r="F57" i="1"/>
  <c r="E58" i="1" s="1"/>
  <c r="F74" i="1"/>
  <c r="E75" i="1" s="1"/>
  <c r="F64" i="1"/>
  <c r="E65" i="1" s="1"/>
  <c r="H65" i="1" s="1"/>
  <c r="F56" i="1"/>
  <c r="E57" i="1" s="1"/>
  <c r="H57" i="1" s="1"/>
  <c r="F72" i="1"/>
  <c r="E73" i="1" s="1"/>
  <c r="F59" i="1"/>
  <c r="E60" i="1" s="1"/>
  <c r="F79" i="1"/>
  <c r="E80" i="1" s="1"/>
  <c r="H80" i="1" s="1"/>
  <c r="F67" i="1"/>
  <c r="E68" i="1" s="1"/>
  <c r="H68" i="1" s="1"/>
  <c r="F65" i="1"/>
  <c r="E66" i="1" s="1"/>
  <c r="F63" i="1"/>
  <c r="E64" i="1" s="1"/>
  <c r="H64" i="1" s="1"/>
  <c r="F75" i="1"/>
  <c r="E76" i="1" s="1"/>
  <c r="F70" i="1"/>
  <c r="E71" i="1" s="1"/>
  <c r="H71" i="1" s="1"/>
  <c r="F54" i="1"/>
  <c r="E55" i="1" s="1"/>
  <c r="H55" i="1" s="1"/>
  <c r="F39" i="1"/>
  <c r="E40" i="1" s="1"/>
  <c r="F73" i="1"/>
  <c r="E74" i="1" s="1"/>
  <c r="H74" i="1" s="1"/>
  <c r="F81" i="1"/>
  <c r="F53" i="1"/>
  <c r="E54" i="1" s="1"/>
  <c r="F52" i="1"/>
  <c r="E53" i="1" s="1"/>
  <c r="H53" i="1" s="1"/>
  <c r="F19" i="1"/>
  <c r="E20" i="1" s="1"/>
  <c r="F58" i="1"/>
  <c r="E59" i="1" s="1"/>
  <c r="H59" i="1" s="1"/>
  <c r="F60" i="1"/>
  <c r="E61" i="1" s="1"/>
  <c r="H61" i="1" s="1"/>
  <c r="F61" i="1"/>
  <c r="E62" i="1" s="1"/>
  <c r="H62" i="1" s="1"/>
  <c r="F66" i="1"/>
  <c r="E67" i="1" s="1"/>
  <c r="F68" i="1"/>
  <c r="E69" i="1" s="1"/>
  <c r="H69" i="1" s="1"/>
  <c r="F69" i="1"/>
  <c r="E70" i="1" s="1"/>
  <c r="F51" i="1"/>
  <c r="E52" i="1" s="1"/>
  <c r="H52" i="1" s="1"/>
  <c r="F76" i="1"/>
  <c r="E77" i="1" s="1"/>
  <c r="F77" i="1"/>
  <c r="E78" i="1" s="1"/>
  <c r="F21" i="1"/>
  <c r="E22" i="1" s="1"/>
  <c r="F40" i="1"/>
  <c r="E41" i="1" s="1"/>
  <c r="F25" i="1"/>
  <c r="E26" i="1" s="1"/>
  <c r="F47" i="1"/>
  <c r="E48" i="1" s="1"/>
  <c r="H48" i="1" s="1"/>
  <c r="F37" i="1"/>
  <c r="E38" i="1" s="1"/>
  <c r="F29" i="1"/>
  <c r="E30" i="1" s="1"/>
  <c r="F35" i="1"/>
  <c r="E36" i="1" s="1"/>
  <c r="F32" i="1"/>
  <c r="E33" i="1" s="1"/>
  <c r="F48" i="1"/>
  <c r="E49" i="1" s="1"/>
  <c r="F22" i="1"/>
  <c r="E23" i="1" s="1"/>
  <c r="F23" i="1"/>
  <c r="E24" i="1" s="1"/>
  <c r="H24" i="1" s="1"/>
  <c r="F26" i="1"/>
  <c r="E27" i="1" s="1"/>
  <c r="F24" i="1"/>
  <c r="E25" i="1" s="1"/>
  <c r="F30" i="1"/>
  <c r="E31" i="1" s="1"/>
  <c r="H31" i="1" s="1"/>
  <c r="F31" i="1"/>
  <c r="E32" i="1" s="1"/>
  <c r="F28" i="1"/>
  <c r="E29" i="1" s="1"/>
  <c r="F33" i="1"/>
  <c r="E34" i="1" s="1"/>
  <c r="H34" i="1" s="1"/>
  <c r="F34" i="1"/>
  <c r="E35" i="1" s="1"/>
  <c r="H35" i="1" s="1"/>
  <c r="F49" i="1"/>
  <c r="E50" i="1" s="1"/>
  <c r="F50" i="1"/>
  <c r="E51" i="1" s="1"/>
  <c r="H51" i="1" s="1"/>
  <c r="F38" i="1"/>
  <c r="E39" i="1" s="1"/>
  <c r="H39" i="1" s="1"/>
  <c r="F27" i="1"/>
  <c r="E28" i="1" s="1"/>
  <c r="H28" i="1" s="1"/>
  <c r="F36" i="1"/>
  <c r="E37" i="1" s="1"/>
  <c r="H37" i="1" s="1"/>
  <c r="F41" i="1"/>
  <c r="E42" i="1" s="1"/>
  <c r="F42" i="1"/>
  <c r="E43" i="1" s="1"/>
  <c r="H43" i="1" s="1"/>
  <c r="F43" i="1"/>
  <c r="E44" i="1" s="1"/>
  <c r="F44" i="1"/>
  <c r="E45" i="1" s="1"/>
  <c r="F45" i="1"/>
  <c r="E46" i="1" s="1"/>
  <c r="H46" i="1" s="1"/>
  <c r="F46" i="1"/>
  <c r="E47" i="1" s="1"/>
  <c r="H27" i="1" l="1"/>
  <c r="H30" i="1"/>
  <c r="H22" i="1"/>
  <c r="H21" i="1"/>
  <c r="H29" i="1"/>
  <c r="H44" i="1"/>
  <c r="H41" i="1"/>
  <c r="H40" i="1"/>
  <c r="H60" i="1"/>
  <c r="H72" i="1"/>
  <c r="H67" i="1"/>
  <c r="H49" i="1"/>
  <c r="H73" i="1"/>
  <c r="H33" i="1"/>
  <c r="H78" i="1"/>
  <c r="H63" i="1"/>
  <c r="H42" i="1"/>
  <c r="H32" i="1"/>
  <c r="H36" i="1"/>
  <c r="H77" i="1"/>
  <c r="H76" i="1"/>
  <c r="H56" i="1"/>
  <c r="H50" i="1"/>
  <c r="H75" i="1"/>
  <c r="H45" i="1"/>
  <c r="H47" i="1"/>
  <c r="H38" i="1"/>
  <c r="H70" i="1"/>
  <c r="H54" i="1"/>
  <c r="H66" i="1"/>
  <c r="H58" i="1"/>
  <c r="H23" i="1"/>
  <c r="H20" i="1"/>
  <c r="H26" i="1"/>
  <c r="H25" i="1"/>
  <c r="H19" i="1"/>
</calcChain>
</file>

<file path=xl/sharedStrings.xml><?xml version="1.0" encoding="utf-8"?>
<sst xmlns="http://schemas.openxmlformats.org/spreadsheetml/2006/main" count="52" uniqueCount="47">
  <si>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</si>
  <si>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</si>
  <si>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</si>
  <si>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</si>
  <si>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</si>
  <si>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</si>
  <si>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</si>
  <si>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</si>
  <si>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</si>
  <si>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</si>
  <si>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</si>
  <si>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</si>
  <si>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</si>
  <si>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</si>
  <si>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</si>
  <si>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</si>
  <si>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</si>
  <si>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</si>
  <si>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</si>
  <si>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</si>
  <si>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</si>
  <si>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</si>
  <si>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</si>
  <si>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</si>
  <si>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</si>
  <si>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</si>
  <si>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</si>
  <si>
    <t>Copy the generated code below into your sketch:</t>
  </si>
  <si>
    <t>Octave</t>
  </si>
  <si>
    <t>A</t>
  </si>
  <si>
    <t>A#</t>
  </si>
  <si>
    <t>B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</si>
  <si>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</si>
  <si>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</si>
  <si>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</si>
  <si>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</si>
  <si>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</si>
  <si>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</si>
  <si>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</si>
  <si>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</si>
  <si>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</si>
  <si>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&gt;</t>
  </si>
  <si>
    <t>increment</t>
  </si>
  <si>
    <t>Bin Spacing Needed</t>
  </si>
  <si>
    <t xml:space="preserve">SAMPLES </t>
  </si>
  <si>
    <t>SAMPLING_FREQ</t>
  </si>
  <si>
    <t>BinWidth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</si>
</sst>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4" xfId="0" applyBorder="1"/>
    <xf numFmtId="0" fontId="0" fillId="0" borderId="6" xfId="0" applyBorder="1"/>
    <xf numFmtId="1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" fontId="0" fillId="0" borderId="0" xfId="0" applyNumberFormat="1"/>
    <xf numFmtId="0" fontId="0" fillId="0" borderId="9" xfId="0" applyBorder="1"/>
    <xf numFmtId="1" fontId="0" fillId="0" borderId="10" xfId="0" applyNumberFormat="1" applyBorder="1"/>
    <xf numFmtId="1" fontId="0" fillId="0" borderId="11" xfId="0" applyNumberFormat="1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 vertical="center"/>
    </xf>
    <xf numFmtId="164" fontId="0" fillId="2" borderId="12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zoomScaleNormal="100" workbookViewId="0">
      <selection activeCell="B13" sqref="B13"/>
    </sheetView>
  </sheetViews>
  <sheetFormatPr defaultRowHeight="14.5" x14ac:dyDescent="0.35"/>
  <cols>
    <col min="1" max="1" width="25.453125" bestFit="1" customWidth="1"/>
    <col min="3" max="3" width="10.7265625" customWidth="1"/>
    <col min="4" max="4" width="11.54296875" customWidth="1"/>
    <col min="5" max="6" width="12" bestFit="1" customWidth="1"/>
    <col min="8" max="8" width="55.1796875" customWidth="1"/>
  </cols>
  <sheetData>
    <row r="1" spans="1:8" ht="23.5" x14ac:dyDescent="0.55000000000000004">
      <c r="A1" s="1" t="s">
        <v>21</v>
      </c>
    </row>
    <row r="2" spans="1:8" ht="15" customHeight="1" x14ac:dyDescent="0.35">
      <c r="A2" t="s">
        <v>24</v>
      </c>
    </row>
    <row r="3" spans="1:8" ht="15" customHeight="1" x14ac:dyDescent="0.35">
      <c r="A3" t="s">
        <v>25</v>
      </c>
    </row>
    <row r="4" spans="1:8" ht="15" thickBot="1" x14ac:dyDescent="0.4"/>
    <row r="5" spans="1:8" x14ac:dyDescent="0.35">
      <c r="A5" t="s">
        <v>0</v>
      </c>
      <c r="B5" s="2">
        <v>40000</v>
      </c>
      <c r="C5" t="s">
        <v>1</v>
      </c>
      <c r="D5" t="s">
        <v>3</v>
      </c>
    </row>
    <row r="6" spans="1:8" x14ac:dyDescent="0.35">
      <c r="A6" t="s">
        <v>9</v>
      </c>
      <c r="B6" s="3">
        <v>100</v>
      </c>
      <c r="C6" t="s">
        <v>1</v>
      </c>
      <c r="D6" t="s">
        <v>11</v>
      </c>
    </row>
    <row r="7" spans="1:8" x14ac:dyDescent="0.35">
      <c r="A7" t="s">
        <v>17</v>
      </c>
      <c r="B7" s="3">
        <v>3000</v>
      </c>
      <c r="C7" t="s">
        <v>1</v>
      </c>
      <c r="D7" t="s">
        <v>26</v>
      </c>
    </row>
    <row r="8" spans="1:8" x14ac:dyDescent="0.35">
      <c r="A8" t="s">
        <v>6</v>
      </c>
      <c r="B8" s="3">
        <v>1024</v>
      </c>
      <c r="D8" t="s">
        <v>18</v>
      </c>
    </row>
    <row r="9" spans="1:8" ht="15" thickBot="1" x14ac:dyDescent="0.4">
      <c r="A9" t="s">
        <v>7</v>
      </c>
      <c r="B9" s="4">
        <v>16</v>
      </c>
      <c r="D9" t="s">
        <v>8</v>
      </c>
    </row>
    <row r="11" spans="1:8" x14ac:dyDescent="0.35">
      <c r="A11" t="s">
        <v>10</v>
      </c>
      <c r="B11">
        <f>POWER(B7/B6,1/(B9-1))</f>
        <v>1.2545117989873635</v>
      </c>
      <c r="D11" t="s">
        <v>23</v>
      </c>
    </row>
    <row r="12" spans="1:8" x14ac:dyDescent="0.35">
      <c r="A12" t="s">
        <v>2</v>
      </c>
      <c r="B12">
        <f>B5/2</f>
        <v>20000</v>
      </c>
      <c r="C12" t="s">
        <v>1</v>
      </c>
      <c r="D12" t="s">
        <v>19</v>
      </c>
    </row>
    <row r="13" spans="1:8" x14ac:dyDescent="0.35">
      <c r="A13" t="s">
        <v>12</v>
      </c>
      <c r="B13">
        <f>B5/B8</f>
        <v>39.0625</v>
      </c>
      <c r="C13" t="s">
        <v>1</v>
      </c>
      <c r="D13" t="s">
        <v>4</v>
      </c>
    </row>
    <row r="14" spans="1:8" x14ac:dyDescent="0.35">
      <c r="A14" t="s">
        <v>5</v>
      </c>
      <c r="B14">
        <f>B8/2-1</f>
        <v>511</v>
      </c>
      <c r="D14" t="s">
        <v>20</v>
      </c>
    </row>
    <row r="16" spans="1:8" ht="15" thickBot="1" x14ac:dyDescent="0.4">
      <c r="H16" s="17" t="s">
        <v>27</v>
      </c>
    </row>
    <row r="17" spans="2:8" ht="15" thickBot="1" x14ac:dyDescent="0.4">
      <c r="B17" s="10" t="s">
        <v>13</v>
      </c>
      <c r="C17" s="11" t="s">
        <v>14</v>
      </c>
      <c r="D17" s="11" t="s">
        <v>22</v>
      </c>
      <c r="E17" s="11" t="s">
        <v>15</v>
      </c>
      <c r="F17" s="12" t="s">
        <v>16</v>
      </c>
      <c r="H17" s="18" t="str">
        <f>"//"&amp;B9&amp;" bands, "&amp;B7/1000&amp;"kHz top band"</f>
        <v>//16 bands, 3kHz top band</v>
      </c>
    </row>
    <row r="18" spans="2:8" x14ac:dyDescent="0.35">
      <c r="B18" s="14">
        <v>0</v>
      </c>
      <c r="C18" s="15">
        <f t="shared" ref="C18:C81" si="0">$B$6*POWER($B$11,B18)</f>
        <v>100</v>
      </c>
      <c r="D18" s="15">
        <f t="shared" ref="D18:D81" si="1">C18/$B$13</f>
        <v>2.56</v>
      </c>
      <c r="E18" s="15">
        <v>0</v>
      </c>
      <c r="F18" s="16">
        <f>((D19-D18)/2)+D18</f>
        <v>2.8857751027038256</v>
      </c>
      <c r="H18" s="19" t="str">
        <f>"      if (i&lt;="&amp;ROUND(F18,0)&amp;" )           bandValues["&amp;B18&amp;"]  += (int)vReal[i];"</f>
        <v xml:space="preserve">      if (i&lt;=3 )           bandValues[0]  += (int)vReal[i];</v>
      </c>
    </row>
    <row r="19" spans="2:8" x14ac:dyDescent="0.35">
      <c r="B19" s="7">
        <v>1</v>
      </c>
      <c r="C19" s="13">
        <f t="shared" si="0"/>
        <v>125.45117989873636</v>
      </c>
      <c r="D19" s="13">
        <f t="shared" si="1"/>
        <v>3.2115502054076508</v>
      </c>
      <c r="E19" s="13">
        <f>F18</f>
        <v>2.8857751027038256</v>
      </c>
      <c r="F19" s="5">
        <f>((D20-D19)/2)+D19</f>
        <v>3.6202389155659196</v>
      </c>
      <c r="H19" s="19" t="str">
        <f>IF(($B$9-1)&lt;B19,"",IF(($B$9-1)=B19,"      if (i&gt;"&amp;ROUND(E19,0)&amp;"             ) bandValues["&amp;B19&amp;"]  += (int)vReal[i];","      if (i&gt;"&amp;ROUND(E19,0)&amp;"   &amp;&amp; i&lt;="&amp;ROUND(F19,0)&amp;"  ) bandValues["&amp;B19&amp;"]  += (int)vReal[i];"))</f>
        <v xml:space="preserve">      if (i&gt;3   &amp;&amp; i&lt;=4  ) bandValues[1]  += (int)vReal[i];</v>
      </c>
    </row>
    <row r="20" spans="2:8" x14ac:dyDescent="0.35">
      <c r="B20" s="7">
        <v>2</v>
      </c>
      <c r="C20" s="13">
        <f t="shared" si="0"/>
        <v>157.37998537985112</v>
      </c>
      <c r="D20" s="13">
        <f t="shared" si="1"/>
        <v>4.0289276257241884</v>
      </c>
      <c r="E20" s="13">
        <f t="shared" ref="E20:E81" si="2">F19</f>
        <v>3.6202389155659196</v>
      </c>
      <c r="F20" s="5">
        <f t="shared" ref="F20:F81" si="3">((D21-D20)/2)+D20</f>
        <v>4.5416324347306638</v>
      </c>
      <c r="H20" s="19" t="str">
        <f t="shared" ref="H20:H81" si="4">IF(($B$9-1)&lt;B20,"",IF(($B$9-1)=B20,"      if (i&gt;"&amp;ROUND(E20,0)&amp;"             ) bandValues["&amp;B20&amp;"]  += (int)vReal[i];","      if (i&gt;"&amp;ROUND(E20,0)&amp;"   &amp;&amp; i&lt;="&amp;ROUND(F20,0)&amp;"  ) bandValues["&amp;B20&amp;"]  += (int)vReal[i];"))</f>
        <v xml:space="preserve">      if (i&gt;4   &amp;&amp; i&lt;=5  ) bandValues[2]  += (int)vReal[i];</v>
      </c>
    </row>
    <row r="21" spans="2:8" x14ac:dyDescent="0.35">
      <c r="B21" s="7">
        <v>3</v>
      </c>
      <c r="C21" s="13">
        <f t="shared" si="0"/>
        <v>197.435048583482</v>
      </c>
      <c r="D21" s="13">
        <f t="shared" si="1"/>
        <v>5.0543372437371392</v>
      </c>
      <c r="E21" s="13">
        <f t="shared" si="2"/>
        <v>4.5416324347306638</v>
      </c>
      <c r="F21" s="5">
        <f t="shared" si="3"/>
        <v>5.6975314760333244</v>
      </c>
      <c r="H21" s="19" t="str">
        <f t="shared" si="4"/>
        <v xml:space="preserve">      if (i&gt;5   &amp;&amp; i&lt;=6  ) bandValues[3]  += (int)vReal[i];</v>
      </c>
    </row>
    <row r="22" spans="2:8" x14ac:dyDescent="0.35">
      <c r="B22" s="7">
        <v>4</v>
      </c>
      <c r="C22" s="13">
        <f t="shared" si="0"/>
        <v>247.68459798162152</v>
      </c>
      <c r="D22" s="13">
        <f t="shared" si="1"/>
        <v>6.3407257083295105</v>
      </c>
      <c r="E22" s="13">
        <f t="shared" si="2"/>
        <v>5.6975314760333244</v>
      </c>
      <c r="F22" s="5">
        <f t="shared" si="3"/>
        <v>7.1476204617856958</v>
      </c>
      <c r="H22" s="19" t="str">
        <f t="shared" si="4"/>
        <v xml:space="preserve">      if (i&gt;6   &amp;&amp; i&lt;=7  ) bandValues[4]  += (int)vReal[i];</v>
      </c>
    </row>
    <row r="23" spans="2:8" x14ac:dyDescent="0.35">
      <c r="B23" s="7">
        <v>5</v>
      </c>
      <c r="C23" s="13">
        <f t="shared" si="0"/>
        <v>310.72325059538593</v>
      </c>
      <c r="D23" s="13">
        <f t="shared" si="1"/>
        <v>7.9545152152418801</v>
      </c>
      <c r="E23" s="13">
        <f t="shared" si="2"/>
        <v>7.1476204617856958</v>
      </c>
      <c r="F23" s="5">
        <f t="shared" si="3"/>
        <v>8.966774203993662</v>
      </c>
      <c r="H23" s="19" t="str">
        <f t="shared" si="4"/>
        <v xml:space="preserve">      if (i&gt;7   &amp;&amp; i&lt;=9  ) bandValues[5]  += (int)vReal[i];</v>
      </c>
    </row>
    <row r="24" spans="2:8" x14ac:dyDescent="0.35">
      <c r="B24" s="7">
        <v>6</v>
      </c>
      <c r="C24" s="13">
        <f t="shared" si="0"/>
        <v>389.80598409161894</v>
      </c>
      <c r="D24" s="13">
        <f t="shared" si="1"/>
        <v>9.9790331927454456</v>
      </c>
      <c r="E24" s="13">
        <f t="shared" si="2"/>
        <v>8.966774203993662</v>
      </c>
      <c r="F24" s="5">
        <f t="shared" si="3"/>
        <v>11.248924037765574</v>
      </c>
      <c r="H24" s="19" t="str">
        <f t="shared" si="4"/>
        <v xml:space="preserve">      if (i&gt;9   &amp;&amp; i&lt;=11  ) bandValues[6]  += (int)vReal[i];</v>
      </c>
    </row>
    <row r="25" spans="2:8" x14ac:dyDescent="0.35">
      <c r="B25" s="7">
        <v>7</v>
      </c>
      <c r="C25" s="13">
        <f t="shared" si="0"/>
        <v>489.01620635881653</v>
      </c>
      <c r="D25" s="13">
        <f t="shared" si="1"/>
        <v>12.518814882785703</v>
      </c>
      <c r="E25" s="13">
        <f t="shared" si="2"/>
        <v>11.248924037765574</v>
      </c>
      <c r="F25" s="5">
        <f t="shared" si="3"/>
        <v>14.111907931289487</v>
      </c>
      <c r="H25" s="19" t="str">
        <f t="shared" si="4"/>
        <v xml:space="preserve">      if (i&gt;11   &amp;&amp; i&lt;=14  ) bandValues[7]  += (int)vReal[i];</v>
      </c>
    </row>
    <row r="26" spans="2:8" x14ac:dyDescent="0.35">
      <c r="B26" s="7">
        <v>8</v>
      </c>
      <c r="C26" s="13">
        <f t="shared" si="0"/>
        <v>613.47660077317471</v>
      </c>
      <c r="D26" s="13">
        <f t="shared" si="1"/>
        <v>15.705000979793272</v>
      </c>
      <c r="E26" s="13">
        <f t="shared" si="2"/>
        <v>14.111907931289487</v>
      </c>
      <c r="F26" s="5">
        <f t="shared" si="3"/>
        <v>17.703555006026022</v>
      </c>
      <c r="H26" s="19" t="str">
        <f t="shared" si="4"/>
        <v xml:space="preserve">      if (i&gt;14   &amp;&amp; i&lt;=18  ) bandValues[8]  += (int)vReal[i];</v>
      </c>
    </row>
    <row r="27" spans="2:8" x14ac:dyDescent="0.35">
      <c r="B27" s="7">
        <v>9</v>
      </c>
      <c r="C27" s="13">
        <f t="shared" si="0"/>
        <v>769.61363407260808</v>
      </c>
      <c r="D27" s="13">
        <f t="shared" si="1"/>
        <v>19.702109032258768</v>
      </c>
      <c r="E27" s="13">
        <f t="shared" si="2"/>
        <v>17.703555006026022</v>
      </c>
      <c r="F27" s="5">
        <f t="shared" si="3"/>
        <v>22.209318639081449</v>
      </c>
      <c r="H27" s="19" t="str">
        <f t="shared" si="4"/>
        <v xml:space="preserve">      if (i&gt;18   &amp;&amp; i&lt;=22  ) bandValues[9]  += (int)vReal[i];</v>
      </c>
    </row>
    <row r="28" spans="2:8" x14ac:dyDescent="0.35">
      <c r="B28" s="7">
        <v>10</v>
      </c>
      <c r="C28" s="13">
        <f t="shared" si="0"/>
        <v>965.48938460562999</v>
      </c>
      <c r="D28" s="13">
        <f t="shared" si="1"/>
        <v>24.716528245904129</v>
      </c>
      <c r="E28" s="13">
        <f t="shared" si="2"/>
        <v>22.209318639081449</v>
      </c>
      <c r="F28" s="5">
        <f t="shared" si="3"/>
        <v>27.861852280197652</v>
      </c>
      <c r="H28" s="19" t="str">
        <f t="shared" si="4"/>
        <v xml:space="preserve">      if (i&gt;22   &amp;&amp; i&lt;=28  ) bandValues[10]  += (int)vReal[i];</v>
      </c>
    </row>
    <row r="29" spans="2:8" x14ac:dyDescent="0.35">
      <c r="B29" s="7">
        <v>11</v>
      </c>
      <c r="C29" s="13">
        <f t="shared" si="0"/>
        <v>1211.2178247848115</v>
      </c>
      <c r="D29" s="13">
        <f t="shared" si="1"/>
        <v>31.007176314491172</v>
      </c>
      <c r="E29" s="13">
        <f t="shared" si="2"/>
        <v>27.861852280197652</v>
      </c>
      <c r="F29" s="5">
        <f t="shared" si="3"/>
        <v>34.953022427150934</v>
      </c>
      <c r="H29" s="19" t="str">
        <f t="shared" si="4"/>
        <v xml:space="preserve">      if (i&gt;28   &amp;&amp; i&lt;=35  ) bandValues[11]  += (int)vReal[i];</v>
      </c>
    </row>
    <row r="30" spans="2:8" x14ac:dyDescent="0.35">
      <c r="B30" s="7">
        <v>12</v>
      </c>
      <c r="C30" s="13">
        <f t="shared" si="0"/>
        <v>1519.4870523363552</v>
      </c>
      <c r="D30" s="13">
        <f t="shared" si="1"/>
        <v>38.898868539810692</v>
      </c>
      <c r="E30" s="13">
        <f t="shared" si="2"/>
        <v>34.953022427150934</v>
      </c>
      <c r="F30" s="5">
        <f t="shared" si="3"/>
        <v>43.848979045130775</v>
      </c>
      <c r="H30" s="19" t="str">
        <f t="shared" si="4"/>
        <v xml:space="preserve">      if (i&gt;35   &amp;&amp; i&lt;=44  ) bandValues[12]  += (int)vReal[i];</v>
      </c>
    </row>
    <row r="31" spans="2:8" x14ac:dyDescent="0.35">
      <c r="B31" s="7">
        <v>13</v>
      </c>
      <c r="C31" s="13">
        <f t="shared" si="0"/>
        <v>1906.2144355644871</v>
      </c>
      <c r="D31" s="13">
        <f t="shared" si="1"/>
        <v>48.799089550450866</v>
      </c>
      <c r="E31" s="13">
        <f t="shared" si="2"/>
        <v>43.848979045130775</v>
      </c>
      <c r="F31" s="5">
        <f t="shared" si="3"/>
        <v>55.009061585666217</v>
      </c>
      <c r="H31" s="19" t="str">
        <f t="shared" si="4"/>
        <v xml:space="preserve">      if (i&gt;44   &amp;&amp; i&lt;=55  ) bandValues[13]  += (int)vReal[i];</v>
      </c>
    </row>
    <row r="32" spans="2:8" x14ac:dyDescent="0.35">
      <c r="B32" s="7">
        <v>14</v>
      </c>
      <c r="C32" s="13">
        <f t="shared" si="0"/>
        <v>2391.3685008156863</v>
      </c>
      <c r="D32" s="13">
        <f t="shared" si="1"/>
        <v>61.219033620881568</v>
      </c>
      <c r="E32" s="13">
        <f t="shared" si="2"/>
        <v>55.009061585666217</v>
      </c>
      <c r="F32" s="5">
        <f t="shared" si="3"/>
        <v>69.0095168104408</v>
      </c>
      <c r="H32" s="19" t="str">
        <f t="shared" si="4"/>
        <v xml:space="preserve">      if (i&gt;55   &amp;&amp; i&lt;=69  ) bandValues[14]  += (int)vReal[i];</v>
      </c>
    </row>
    <row r="33" spans="2:8" x14ac:dyDescent="0.35">
      <c r="B33" s="7">
        <v>15</v>
      </c>
      <c r="C33" s="13">
        <f t="shared" si="0"/>
        <v>3000.0000000000009</v>
      </c>
      <c r="D33" s="13">
        <f t="shared" si="1"/>
        <v>76.800000000000026</v>
      </c>
      <c r="E33" s="13">
        <f t="shared" si="2"/>
        <v>69.0095168104408</v>
      </c>
      <c r="F33" s="5">
        <f t="shared" si="3"/>
        <v>86.573253081114785</v>
      </c>
      <c r="H33" s="19" t="str">
        <f t="shared" si="4"/>
        <v xml:space="preserve">      if (i&gt;69             ) bandValues[15]  += (int)vReal[i];</v>
      </c>
    </row>
    <row r="34" spans="2:8" x14ac:dyDescent="0.35">
      <c r="B34" s="7">
        <v>16</v>
      </c>
      <c r="C34" s="13">
        <f t="shared" si="0"/>
        <v>3763.5353969620924</v>
      </c>
      <c r="D34" s="13">
        <f t="shared" si="1"/>
        <v>96.346506162229559</v>
      </c>
      <c r="E34" s="13">
        <f t="shared" si="2"/>
        <v>86.573253081114785</v>
      </c>
      <c r="F34" s="5">
        <f t="shared" si="3"/>
        <v>108.60716746697764</v>
      </c>
      <c r="H34" s="19" t="str">
        <f t="shared" si="4"/>
        <v/>
      </c>
    </row>
    <row r="35" spans="2:8" x14ac:dyDescent="0.35">
      <c r="B35" s="7">
        <v>17</v>
      </c>
      <c r="C35" s="13">
        <f t="shared" si="0"/>
        <v>4721.3995613955358</v>
      </c>
      <c r="D35" s="13">
        <f t="shared" si="1"/>
        <v>120.86782877172571</v>
      </c>
      <c r="E35" s="13">
        <f t="shared" si="2"/>
        <v>108.60716746697764</v>
      </c>
      <c r="F35" s="5">
        <f t="shared" si="3"/>
        <v>136.24897304191998</v>
      </c>
      <c r="H35" s="19" t="str">
        <f t="shared" si="4"/>
        <v/>
      </c>
    </row>
    <row r="36" spans="2:8" x14ac:dyDescent="0.35">
      <c r="B36" s="7">
        <v>18</v>
      </c>
      <c r="C36" s="13">
        <f t="shared" si="0"/>
        <v>5923.0514575044626</v>
      </c>
      <c r="D36" s="13">
        <f t="shared" si="1"/>
        <v>151.63011731211424</v>
      </c>
      <c r="E36" s="13">
        <f t="shared" si="2"/>
        <v>136.24897304191998</v>
      </c>
      <c r="F36" s="5">
        <f t="shared" si="3"/>
        <v>170.92594428099983</v>
      </c>
      <c r="H36" s="19" t="str">
        <f t="shared" si="4"/>
        <v/>
      </c>
    </row>
    <row r="37" spans="2:8" x14ac:dyDescent="0.35">
      <c r="B37" s="7">
        <v>19</v>
      </c>
      <c r="C37" s="13">
        <f t="shared" si="0"/>
        <v>7430.537939448649</v>
      </c>
      <c r="D37" s="13">
        <f t="shared" si="1"/>
        <v>190.22177124988542</v>
      </c>
      <c r="E37" s="13">
        <f t="shared" si="2"/>
        <v>170.92594428099983</v>
      </c>
      <c r="F37" s="5">
        <f t="shared" si="3"/>
        <v>214.42861385357099</v>
      </c>
      <c r="H37" s="19" t="str">
        <f t="shared" si="4"/>
        <v/>
      </c>
    </row>
    <row r="38" spans="2:8" x14ac:dyDescent="0.35">
      <c r="B38" s="7">
        <v>20</v>
      </c>
      <c r="C38" s="13">
        <f t="shared" si="0"/>
        <v>9321.697517861583</v>
      </c>
      <c r="D38" s="13">
        <f t="shared" si="1"/>
        <v>238.63545645725654</v>
      </c>
      <c r="E38" s="13">
        <f t="shared" si="2"/>
        <v>214.42861385357099</v>
      </c>
      <c r="F38" s="5">
        <f t="shared" si="3"/>
        <v>269.00322611981005</v>
      </c>
      <c r="H38" s="19" t="str">
        <f t="shared" si="4"/>
        <v/>
      </c>
    </row>
    <row r="39" spans="2:8" x14ac:dyDescent="0.35">
      <c r="B39" s="7">
        <v>21</v>
      </c>
      <c r="C39" s="13">
        <f t="shared" si="0"/>
        <v>11694.179522748576</v>
      </c>
      <c r="D39" s="13">
        <f t="shared" si="1"/>
        <v>299.37099578236354</v>
      </c>
      <c r="E39" s="13">
        <f t="shared" si="2"/>
        <v>269.00322611981005</v>
      </c>
      <c r="F39" s="5">
        <f t="shared" si="3"/>
        <v>337.46772113296737</v>
      </c>
      <c r="H39" s="19" t="str">
        <f t="shared" si="4"/>
        <v/>
      </c>
    </row>
    <row r="40" spans="2:8" x14ac:dyDescent="0.35">
      <c r="B40" s="7">
        <v>22</v>
      </c>
      <c r="C40" s="13">
        <f t="shared" si="0"/>
        <v>14670.486190764501</v>
      </c>
      <c r="D40" s="13">
        <f t="shared" si="1"/>
        <v>375.5644464835712</v>
      </c>
      <c r="E40" s="13">
        <f t="shared" si="2"/>
        <v>337.46772113296737</v>
      </c>
      <c r="F40" s="5">
        <f t="shared" si="3"/>
        <v>423.35723793868476</v>
      </c>
      <c r="H40" s="19" t="str">
        <f t="shared" si="4"/>
        <v/>
      </c>
    </row>
    <row r="41" spans="2:8" x14ac:dyDescent="0.35">
      <c r="B41" s="7">
        <v>23</v>
      </c>
      <c r="C41" s="13">
        <f t="shared" si="0"/>
        <v>18404.29802319525</v>
      </c>
      <c r="D41" s="13">
        <f t="shared" si="1"/>
        <v>471.15002939379838</v>
      </c>
      <c r="E41" s="13">
        <f t="shared" si="2"/>
        <v>423.35723793868476</v>
      </c>
      <c r="F41" s="5">
        <f t="shared" si="3"/>
        <v>531.10665018078078</v>
      </c>
      <c r="H41" s="19" t="str">
        <f t="shared" si="4"/>
        <v/>
      </c>
    </row>
    <row r="42" spans="2:8" x14ac:dyDescent="0.35">
      <c r="B42" s="7">
        <v>24</v>
      </c>
      <c r="C42" s="13">
        <f t="shared" si="0"/>
        <v>23088.40902217825</v>
      </c>
      <c r="D42" s="13">
        <f t="shared" si="1"/>
        <v>591.06327096776317</v>
      </c>
      <c r="E42" s="13">
        <f t="shared" si="2"/>
        <v>531.10665018078078</v>
      </c>
      <c r="F42" s="5">
        <f t="shared" si="3"/>
        <v>666.27955917244378</v>
      </c>
      <c r="H42" s="19" t="str">
        <f t="shared" si="4"/>
        <v/>
      </c>
    </row>
    <row r="43" spans="2:8" x14ac:dyDescent="0.35">
      <c r="B43" s="7">
        <v>25</v>
      </c>
      <c r="C43" s="13">
        <f t="shared" si="0"/>
        <v>28964.681538168919</v>
      </c>
      <c r="D43" s="13">
        <f t="shared" si="1"/>
        <v>741.49584737712439</v>
      </c>
      <c r="E43" s="13">
        <f t="shared" si="2"/>
        <v>666.27955917244378</v>
      </c>
      <c r="F43" s="5">
        <f t="shared" si="3"/>
        <v>835.85556840592994</v>
      </c>
      <c r="H43" s="19" t="str">
        <f t="shared" si="4"/>
        <v/>
      </c>
    </row>
    <row r="44" spans="2:8" x14ac:dyDescent="0.35">
      <c r="B44" s="7">
        <v>26</v>
      </c>
      <c r="C44" s="13">
        <f t="shared" si="0"/>
        <v>36336.534743544362</v>
      </c>
      <c r="D44" s="13">
        <f t="shared" si="1"/>
        <v>930.21528943473561</v>
      </c>
      <c r="E44" s="13">
        <f t="shared" si="2"/>
        <v>835.85556840592994</v>
      </c>
      <c r="F44" s="5">
        <f t="shared" si="3"/>
        <v>1048.5906728145285</v>
      </c>
      <c r="H44" s="19" t="str">
        <f t="shared" si="4"/>
        <v/>
      </c>
    </row>
    <row r="45" spans="2:8" x14ac:dyDescent="0.35">
      <c r="B45" s="7">
        <v>27</v>
      </c>
      <c r="C45" s="13">
        <f t="shared" si="0"/>
        <v>45584.611570090674</v>
      </c>
      <c r="D45" s="13">
        <f t="shared" si="1"/>
        <v>1166.9660561943213</v>
      </c>
      <c r="E45" s="13">
        <f t="shared" si="2"/>
        <v>1048.5906728145285</v>
      </c>
      <c r="F45" s="5">
        <f t="shared" si="3"/>
        <v>1315.4693713539241</v>
      </c>
      <c r="H45" s="19" t="str">
        <f t="shared" si="4"/>
        <v/>
      </c>
    </row>
    <row r="46" spans="2:8" x14ac:dyDescent="0.35">
      <c r="B46" s="7">
        <v>28</v>
      </c>
      <c r="C46" s="13">
        <f t="shared" si="0"/>
        <v>57186.433066934638</v>
      </c>
      <c r="D46" s="13">
        <f t="shared" si="1"/>
        <v>1463.9726865135267</v>
      </c>
      <c r="E46" s="13">
        <f t="shared" si="2"/>
        <v>1315.4693713539241</v>
      </c>
      <c r="F46" s="5">
        <f t="shared" si="3"/>
        <v>1650.2718475699874</v>
      </c>
      <c r="H46" s="19" t="str">
        <f t="shared" si="4"/>
        <v/>
      </c>
    </row>
    <row r="47" spans="2:8" x14ac:dyDescent="0.35">
      <c r="B47" s="7">
        <v>29</v>
      </c>
      <c r="C47" s="13">
        <f t="shared" si="0"/>
        <v>71741.055024470625</v>
      </c>
      <c r="D47" s="13">
        <f t="shared" si="1"/>
        <v>1836.571008626448</v>
      </c>
      <c r="E47" s="13">
        <f t="shared" si="2"/>
        <v>1650.2718475699874</v>
      </c>
      <c r="F47" s="5">
        <f t="shared" si="3"/>
        <v>2070.2855043132249</v>
      </c>
      <c r="H47" s="19" t="str">
        <f t="shared" si="4"/>
        <v/>
      </c>
    </row>
    <row r="48" spans="2:8" x14ac:dyDescent="0.35">
      <c r="B48" s="7">
        <v>30</v>
      </c>
      <c r="C48" s="13">
        <f t="shared" si="0"/>
        <v>90000.000000000073</v>
      </c>
      <c r="D48" s="13">
        <f t="shared" si="1"/>
        <v>2304.0000000000018</v>
      </c>
      <c r="E48" s="13">
        <f t="shared" si="2"/>
        <v>2070.2855043132249</v>
      </c>
      <c r="F48" s="5">
        <f t="shared" si="3"/>
        <v>2597.1975924334447</v>
      </c>
      <c r="H48" s="19" t="str">
        <f t="shared" si="4"/>
        <v/>
      </c>
    </row>
    <row r="49" spans="2:8" x14ac:dyDescent="0.35">
      <c r="B49" s="7">
        <v>31</v>
      </c>
      <c r="C49" s="13">
        <f t="shared" si="0"/>
        <v>112906.0619088628</v>
      </c>
      <c r="D49" s="13">
        <f t="shared" si="1"/>
        <v>2890.3951848668876</v>
      </c>
      <c r="E49" s="13">
        <f t="shared" si="2"/>
        <v>2597.1975924334447</v>
      </c>
      <c r="F49" s="5">
        <f t="shared" si="3"/>
        <v>3258.2150240093306</v>
      </c>
      <c r="H49" s="19" t="str">
        <f t="shared" si="4"/>
        <v/>
      </c>
    </row>
    <row r="50" spans="2:8" x14ac:dyDescent="0.35">
      <c r="B50" s="7">
        <v>32</v>
      </c>
      <c r="C50" s="13">
        <f t="shared" si="0"/>
        <v>141641.98684186614</v>
      </c>
      <c r="D50" s="13">
        <f t="shared" si="1"/>
        <v>3626.0348631517732</v>
      </c>
      <c r="E50" s="13">
        <f t="shared" si="2"/>
        <v>3258.2150240093306</v>
      </c>
      <c r="F50" s="5">
        <f t="shared" si="3"/>
        <v>4087.4691912576009</v>
      </c>
      <c r="H50" s="19" t="str">
        <f t="shared" si="4"/>
        <v/>
      </c>
    </row>
    <row r="51" spans="2:8" x14ac:dyDescent="0.35">
      <c r="B51" s="7">
        <v>33</v>
      </c>
      <c r="C51" s="13">
        <f t="shared" si="0"/>
        <v>177691.54372513393</v>
      </c>
      <c r="D51" s="13">
        <f t="shared" si="1"/>
        <v>4548.903519363429</v>
      </c>
      <c r="E51" s="13">
        <f t="shared" si="2"/>
        <v>4087.4691912576009</v>
      </c>
      <c r="F51" s="5">
        <f t="shared" si="3"/>
        <v>5127.7783284299967</v>
      </c>
      <c r="H51" s="19" t="str">
        <f t="shared" si="4"/>
        <v/>
      </c>
    </row>
    <row r="52" spans="2:8" x14ac:dyDescent="0.35">
      <c r="B52" s="7">
        <v>34</v>
      </c>
      <c r="C52" s="13">
        <f t="shared" si="0"/>
        <v>222916.13818345955</v>
      </c>
      <c r="D52" s="13">
        <f t="shared" si="1"/>
        <v>5706.6531374965643</v>
      </c>
      <c r="E52" s="13">
        <f t="shared" si="2"/>
        <v>5127.7783284299967</v>
      </c>
      <c r="F52" s="5">
        <f t="shared" si="3"/>
        <v>6432.858415607132</v>
      </c>
      <c r="H52" s="19" t="str">
        <f t="shared" si="4"/>
        <v/>
      </c>
    </row>
    <row r="53" spans="2:8" x14ac:dyDescent="0.35">
      <c r="B53" s="7">
        <v>35</v>
      </c>
      <c r="C53" s="13">
        <f t="shared" si="0"/>
        <v>279650.92553584761</v>
      </c>
      <c r="D53" s="13">
        <f t="shared" si="1"/>
        <v>7159.0636937176987</v>
      </c>
      <c r="E53" s="13">
        <f t="shared" si="2"/>
        <v>6432.858415607132</v>
      </c>
      <c r="F53" s="5">
        <f t="shared" si="3"/>
        <v>8070.0967835943038</v>
      </c>
      <c r="H53" s="19" t="str">
        <f t="shared" si="4"/>
        <v/>
      </c>
    </row>
    <row r="54" spans="2:8" x14ac:dyDescent="0.35">
      <c r="B54" s="7">
        <v>36</v>
      </c>
      <c r="C54" s="13">
        <f t="shared" si="0"/>
        <v>350825.38568245736</v>
      </c>
      <c r="D54" s="13">
        <f t="shared" si="1"/>
        <v>8981.1298734709089</v>
      </c>
      <c r="E54" s="13">
        <f t="shared" si="2"/>
        <v>8070.0967835943038</v>
      </c>
      <c r="F54" s="5">
        <f t="shared" si="3"/>
        <v>10124.031633989027</v>
      </c>
      <c r="H54" s="19" t="str">
        <f t="shared" si="4"/>
        <v/>
      </c>
    </row>
    <row r="55" spans="2:8" x14ac:dyDescent="0.35">
      <c r="B55" s="7">
        <v>37</v>
      </c>
      <c r="C55" s="13">
        <f t="shared" si="0"/>
        <v>440114.58572293533</v>
      </c>
      <c r="D55" s="13">
        <f t="shared" si="1"/>
        <v>11266.933394507145</v>
      </c>
      <c r="E55" s="13">
        <f t="shared" si="2"/>
        <v>10124.031633989027</v>
      </c>
      <c r="F55" s="5">
        <f t="shared" si="3"/>
        <v>12700.717138160551</v>
      </c>
      <c r="H55" s="19" t="str">
        <f t="shared" si="4"/>
        <v/>
      </c>
    </row>
    <row r="56" spans="2:8" x14ac:dyDescent="0.35">
      <c r="B56" s="7">
        <v>38</v>
      </c>
      <c r="C56" s="13">
        <f t="shared" si="0"/>
        <v>552128.94069585775</v>
      </c>
      <c r="D56" s="13">
        <f t="shared" si="1"/>
        <v>14134.500881813958</v>
      </c>
      <c r="E56" s="13">
        <f t="shared" si="2"/>
        <v>12700.717138160551</v>
      </c>
      <c r="F56" s="5">
        <f t="shared" si="3"/>
        <v>15933.19950542343</v>
      </c>
      <c r="H56" s="19" t="str">
        <f t="shared" si="4"/>
        <v/>
      </c>
    </row>
    <row r="57" spans="2:8" x14ac:dyDescent="0.35">
      <c r="B57" s="7">
        <v>39</v>
      </c>
      <c r="C57" s="13">
        <f t="shared" si="0"/>
        <v>692652.27066534781</v>
      </c>
      <c r="D57" s="13">
        <f t="shared" si="1"/>
        <v>17731.898129032903</v>
      </c>
      <c r="E57" s="13">
        <f t="shared" si="2"/>
        <v>15933.19950542343</v>
      </c>
      <c r="F57" s="5">
        <f t="shared" si="3"/>
        <v>19988.38677517332</v>
      </c>
      <c r="H57" s="19" t="str">
        <f t="shared" si="4"/>
        <v/>
      </c>
    </row>
    <row r="58" spans="2:8" x14ac:dyDescent="0.35">
      <c r="B58" s="7">
        <v>40</v>
      </c>
      <c r="C58" s="13">
        <f t="shared" si="0"/>
        <v>868940.44614506781</v>
      </c>
      <c r="D58" s="13">
        <f t="shared" si="1"/>
        <v>22244.875421313736</v>
      </c>
      <c r="E58" s="13">
        <f t="shared" si="2"/>
        <v>19988.38677517332</v>
      </c>
      <c r="F58" s="5">
        <f t="shared" si="3"/>
        <v>25075.667052177909</v>
      </c>
      <c r="H58" s="19" t="str">
        <f t="shared" si="4"/>
        <v/>
      </c>
    </row>
    <row r="59" spans="2:8" x14ac:dyDescent="0.35">
      <c r="B59" s="7">
        <v>41</v>
      </c>
      <c r="C59" s="13">
        <f t="shared" si="0"/>
        <v>1090096.0423063315</v>
      </c>
      <c r="D59" s="13">
        <f t="shared" si="1"/>
        <v>27906.458683042085</v>
      </c>
      <c r="E59" s="13">
        <f t="shared" si="2"/>
        <v>25075.667052177909</v>
      </c>
      <c r="F59" s="5">
        <f t="shared" si="3"/>
        <v>31457.720184435871</v>
      </c>
      <c r="H59" s="19" t="str">
        <f t="shared" si="4"/>
        <v/>
      </c>
    </row>
    <row r="60" spans="2:8" x14ac:dyDescent="0.35">
      <c r="B60" s="7">
        <v>42</v>
      </c>
      <c r="C60" s="13">
        <f t="shared" si="0"/>
        <v>1367538.3471027208</v>
      </c>
      <c r="D60" s="13">
        <f t="shared" si="1"/>
        <v>35008.981685829654</v>
      </c>
      <c r="E60" s="13">
        <f t="shared" si="2"/>
        <v>31457.720184435871</v>
      </c>
      <c r="F60" s="5">
        <f t="shared" si="3"/>
        <v>39464.081140617738</v>
      </c>
      <c r="H60" s="19" t="str">
        <f t="shared" si="4"/>
        <v/>
      </c>
    </row>
    <row r="61" spans="2:8" x14ac:dyDescent="0.35">
      <c r="B61" s="7">
        <v>43</v>
      </c>
      <c r="C61" s="13">
        <f t="shared" si="0"/>
        <v>1715592.9920080397</v>
      </c>
      <c r="D61" s="13">
        <f t="shared" si="1"/>
        <v>43919.180595405815</v>
      </c>
      <c r="E61" s="13">
        <f t="shared" si="2"/>
        <v>39464.081140617738</v>
      </c>
      <c r="F61" s="5">
        <f t="shared" si="3"/>
        <v>49508.155427099642</v>
      </c>
      <c r="H61" s="19" t="str">
        <f t="shared" si="4"/>
        <v/>
      </c>
    </row>
    <row r="62" spans="2:8" x14ac:dyDescent="0.35">
      <c r="B62" s="7">
        <v>44</v>
      </c>
      <c r="C62" s="13">
        <f t="shared" si="0"/>
        <v>2152231.6507341196</v>
      </c>
      <c r="D62" s="13">
        <f t="shared" si="1"/>
        <v>55097.130258793462</v>
      </c>
      <c r="E62" s="13">
        <f t="shared" si="2"/>
        <v>49508.155427099642</v>
      </c>
      <c r="F62" s="5">
        <f t="shared" si="3"/>
        <v>62108.565129396782</v>
      </c>
      <c r="H62" s="19" t="str">
        <f t="shared" si="4"/>
        <v/>
      </c>
    </row>
    <row r="63" spans="2:8" x14ac:dyDescent="0.35">
      <c r="B63" s="7">
        <v>45</v>
      </c>
      <c r="C63" s="13">
        <f t="shared" si="0"/>
        <v>2700000.0000000037</v>
      </c>
      <c r="D63" s="13">
        <f t="shared" si="1"/>
        <v>69120.000000000102</v>
      </c>
      <c r="E63" s="13">
        <f t="shared" si="2"/>
        <v>62108.565129396782</v>
      </c>
      <c r="F63" s="5">
        <f t="shared" si="3"/>
        <v>77915.927773003379</v>
      </c>
      <c r="H63" s="19" t="str">
        <f t="shared" si="4"/>
        <v/>
      </c>
    </row>
    <row r="64" spans="2:8" x14ac:dyDescent="0.35">
      <c r="B64" s="7">
        <v>46</v>
      </c>
      <c r="C64" s="13">
        <f t="shared" si="0"/>
        <v>3387181.8572658855</v>
      </c>
      <c r="D64" s="13">
        <f t="shared" si="1"/>
        <v>86711.855546006671</v>
      </c>
      <c r="E64" s="13">
        <f t="shared" si="2"/>
        <v>77915.927773003379</v>
      </c>
      <c r="F64" s="5">
        <f t="shared" si="3"/>
        <v>97746.450720279943</v>
      </c>
      <c r="H64" s="19" t="str">
        <f t="shared" si="4"/>
        <v/>
      </c>
    </row>
    <row r="65" spans="2:8" x14ac:dyDescent="0.35">
      <c r="B65" s="7">
        <v>47</v>
      </c>
      <c r="C65" s="13">
        <f t="shared" si="0"/>
        <v>4249259.6052559856</v>
      </c>
      <c r="D65" s="13">
        <f t="shared" si="1"/>
        <v>108781.04589455323</v>
      </c>
      <c r="E65" s="13">
        <f t="shared" si="2"/>
        <v>97746.450720279943</v>
      </c>
      <c r="F65" s="5">
        <f t="shared" si="3"/>
        <v>122624.07573772807</v>
      </c>
      <c r="H65" s="19" t="str">
        <f t="shared" si="4"/>
        <v/>
      </c>
    </row>
    <row r="66" spans="2:8" x14ac:dyDescent="0.35">
      <c r="B66" s="7">
        <v>48</v>
      </c>
      <c r="C66" s="13">
        <f t="shared" si="0"/>
        <v>5330746.3117540209</v>
      </c>
      <c r="D66" s="13">
        <f t="shared" si="1"/>
        <v>136467.10558090292</v>
      </c>
      <c r="E66" s="13">
        <f t="shared" si="2"/>
        <v>122624.07573772807</v>
      </c>
      <c r="F66" s="5">
        <f t="shared" si="3"/>
        <v>153833.34985289996</v>
      </c>
      <c r="H66" s="19" t="str">
        <f t="shared" si="4"/>
        <v/>
      </c>
    </row>
    <row r="67" spans="2:8" x14ac:dyDescent="0.35">
      <c r="B67" s="7">
        <v>49</v>
      </c>
      <c r="C67" s="13">
        <f t="shared" si="0"/>
        <v>6687484.1455037892</v>
      </c>
      <c r="D67" s="13">
        <f t="shared" si="1"/>
        <v>171199.594124897</v>
      </c>
      <c r="E67" s="13">
        <f t="shared" si="2"/>
        <v>153833.34985289996</v>
      </c>
      <c r="F67" s="5">
        <f t="shared" si="3"/>
        <v>192985.75246821402</v>
      </c>
      <c r="H67" s="19" t="str">
        <f t="shared" si="4"/>
        <v/>
      </c>
    </row>
    <row r="68" spans="2:8" x14ac:dyDescent="0.35">
      <c r="B68" s="7">
        <v>50</v>
      </c>
      <c r="C68" s="13">
        <f t="shared" si="0"/>
        <v>8389527.7660754304</v>
      </c>
      <c r="D68" s="13">
        <f t="shared" si="1"/>
        <v>214771.91081153101</v>
      </c>
      <c r="E68" s="13">
        <f t="shared" si="2"/>
        <v>192985.75246821402</v>
      </c>
      <c r="F68" s="5">
        <f t="shared" si="3"/>
        <v>242102.90350782921</v>
      </c>
      <c r="H68" s="19" t="str">
        <f t="shared" si="4"/>
        <v/>
      </c>
    </row>
    <row r="69" spans="2:8" x14ac:dyDescent="0.35">
      <c r="B69" s="7">
        <v>51</v>
      </c>
      <c r="C69" s="13">
        <f t="shared" si="0"/>
        <v>10524761.570473727</v>
      </c>
      <c r="D69" s="13">
        <f t="shared" si="1"/>
        <v>269433.89620412741</v>
      </c>
      <c r="E69" s="13">
        <f t="shared" si="2"/>
        <v>242102.90350782921</v>
      </c>
      <c r="F69" s="5">
        <f t="shared" si="3"/>
        <v>303720.94901967095</v>
      </c>
      <c r="H69" s="19" t="str">
        <f t="shared" si="4"/>
        <v/>
      </c>
    </row>
    <row r="70" spans="2:8" x14ac:dyDescent="0.35">
      <c r="B70" s="7">
        <v>52</v>
      </c>
      <c r="C70" s="13">
        <f t="shared" si="0"/>
        <v>13203437.571688063</v>
      </c>
      <c r="D70" s="13">
        <f t="shared" si="1"/>
        <v>338008.00183521444</v>
      </c>
      <c r="E70" s="13">
        <f t="shared" si="2"/>
        <v>303720.94901967095</v>
      </c>
      <c r="F70" s="5">
        <f t="shared" si="3"/>
        <v>381021.51414481673</v>
      </c>
      <c r="H70" s="19" t="str">
        <f t="shared" si="4"/>
        <v/>
      </c>
    </row>
    <row r="71" spans="2:8" x14ac:dyDescent="0.35">
      <c r="B71" s="7">
        <v>53</v>
      </c>
      <c r="C71" s="13">
        <f t="shared" si="0"/>
        <v>16563868.220875742</v>
      </c>
      <c r="D71" s="13">
        <f t="shared" si="1"/>
        <v>424035.02645441901</v>
      </c>
      <c r="E71" s="13">
        <f t="shared" si="2"/>
        <v>381021.51414481673</v>
      </c>
      <c r="F71" s="5">
        <f t="shared" si="3"/>
        <v>477995.98516270315</v>
      </c>
      <c r="H71" s="19" t="str">
        <f t="shared" si="4"/>
        <v/>
      </c>
    </row>
    <row r="72" spans="2:8" x14ac:dyDescent="0.35">
      <c r="B72" s="7">
        <v>54</v>
      </c>
      <c r="C72" s="13">
        <f t="shared" si="0"/>
        <v>20779568.119960442</v>
      </c>
      <c r="D72" s="13">
        <f t="shared" si="1"/>
        <v>531956.94387098728</v>
      </c>
      <c r="E72" s="13">
        <f t="shared" si="2"/>
        <v>477995.98516270315</v>
      </c>
      <c r="F72" s="5">
        <f t="shared" si="3"/>
        <v>599651.60325519973</v>
      </c>
      <c r="H72" s="19" t="str">
        <f t="shared" si="4"/>
        <v/>
      </c>
    </row>
    <row r="73" spans="2:8" x14ac:dyDescent="0.35">
      <c r="B73" s="7">
        <v>55</v>
      </c>
      <c r="C73" s="13">
        <f t="shared" si="0"/>
        <v>26068213.384352043</v>
      </c>
      <c r="D73" s="13">
        <f t="shared" si="1"/>
        <v>667346.26263941231</v>
      </c>
      <c r="E73" s="13">
        <f t="shared" si="2"/>
        <v>599651.60325519973</v>
      </c>
      <c r="F73" s="5">
        <f t="shared" si="3"/>
        <v>752270.01156533742</v>
      </c>
      <c r="H73" s="19" t="str">
        <f t="shared" si="4"/>
        <v/>
      </c>
    </row>
    <row r="74" spans="2:8" x14ac:dyDescent="0.35">
      <c r="B74" s="7">
        <v>56</v>
      </c>
      <c r="C74" s="13">
        <f t="shared" si="0"/>
        <v>32702881.269189946</v>
      </c>
      <c r="D74" s="13">
        <f t="shared" si="1"/>
        <v>837193.76049126266</v>
      </c>
      <c r="E74" s="13">
        <f t="shared" si="2"/>
        <v>752270.01156533742</v>
      </c>
      <c r="F74" s="5">
        <f t="shared" si="3"/>
        <v>943731.60553307645</v>
      </c>
      <c r="H74" s="19" t="str">
        <f t="shared" si="4"/>
        <v/>
      </c>
    </row>
    <row r="75" spans="2:8" x14ac:dyDescent="0.35">
      <c r="B75" s="7">
        <v>57</v>
      </c>
      <c r="C75" s="13">
        <f t="shared" si="0"/>
        <v>41026150.413081646</v>
      </c>
      <c r="D75" s="13">
        <f t="shared" si="1"/>
        <v>1050269.4505748902</v>
      </c>
      <c r="E75" s="13">
        <f t="shared" si="2"/>
        <v>943731.60553307645</v>
      </c>
      <c r="F75" s="5">
        <f t="shared" si="3"/>
        <v>1183922.4342185329</v>
      </c>
      <c r="H75" s="19" t="str">
        <f t="shared" si="4"/>
        <v/>
      </c>
    </row>
    <row r="76" spans="2:8" x14ac:dyDescent="0.35">
      <c r="B76" s="7">
        <v>58</v>
      </c>
      <c r="C76" s="13">
        <f t="shared" si="0"/>
        <v>51467789.760241218</v>
      </c>
      <c r="D76" s="13">
        <f t="shared" si="1"/>
        <v>1317575.4178621753</v>
      </c>
      <c r="E76" s="13">
        <f t="shared" si="2"/>
        <v>1183922.4342185329</v>
      </c>
      <c r="F76" s="5">
        <f t="shared" si="3"/>
        <v>1485244.6628129899</v>
      </c>
      <c r="H76" s="19" t="str">
        <f t="shared" si="4"/>
        <v/>
      </c>
    </row>
    <row r="77" spans="2:8" x14ac:dyDescent="0.35">
      <c r="B77" s="7">
        <v>59</v>
      </c>
      <c r="C77" s="13">
        <f t="shared" si="0"/>
        <v>64566949.522023611</v>
      </c>
      <c r="D77" s="13">
        <f t="shared" si="1"/>
        <v>1652913.9077638045</v>
      </c>
      <c r="E77" s="13">
        <f t="shared" si="2"/>
        <v>1485244.6628129899</v>
      </c>
      <c r="F77" s="5">
        <f t="shared" si="3"/>
        <v>1863256.953881904</v>
      </c>
      <c r="H77" s="19" t="str">
        <f t="shared" si="4"/>
        <v/>
      </c>
    </row>
    <row r="78" spans="2:8" x14ac:dyDescent="0.35">
      <c r="B78" s="7">
        <v>60</v>
      </c>
      <c r="C78" s="13">
        <f t="shared" si="0"/>
        <v>81000000.000000134</v>
      </c>
      <c r="D78" s="13">
        <f t="shared" si="1"/>
        <v>2073600.0000000035</v>
      </c>
      <c r="E78" s="13">
        <f t="shared" si="2"/>
        <v>1863256.953881904</v>
      </c>
      <c r="F78" s="5">
        <f t="shared" si="3"/>
        <v>2337477.8331901026</v>
      </c>
      <c r="H78" s="19" t="str">
        <f t="shared" si="4"/>
        <v/>
      </c>
    </row>
    <row r="79" spans="2:8" x14ac:dyDescent="0.35">
      <c r="B79" s="7">
        <v>61</v>
      </c>
      <c r="C79" s="13">
        <f t="shared" si="0"/>
        <v>101615455.71797663</v>
      </c>
      <c r="D79" s="13">
        <f t="shared" si="1"/>
        <v>2601355.6663802019</v>
      </c>
      <c r="E79" s="13">
        <f t="shared" si="2"/>
        <v>2337477.8331901026</v>
      </c>
      <c r="F79" s="5">
        <f t="shared" si="3"/>
        <v>2932393.5216084002</v>
      </c>
      <c r="H79" s="19" t="str">
        <f t="shared" si="4"/>
        <v/>
      </c>
    </row>
    <row r="80" spans="2:8" x14ac:dyDescent="0.35">
      <c r="B80" s="7">
        <v>62</v>
      </c>
      <c r="C80" s="13">
        <f t="shared" si="0"/>
        <v>127477788.15767963</v>
      </c>
      <c r="D80" s="13">
        <f t="shared" si="1"/>
        <v>3263431.3768365984</v>
      </c>
      <c r="E80" s="13">
        <f t="shared" si="2"/>
        <v>2932393.5216084002</v>
      </c>
      <c r="F80" s="5">
        <f t="shared" si="3"/>
        <v>3678722.2721318435</v>
      </c>
      <c r="H80" s="19" t="str">
        <f t="shared" si="4"/>
        <v/>
      </c>
    </row>
    <row r="81" spans="2:8" ht="15" thickBot="1" x14ac:dyDescent="0.4">
      <c r="B81" s="8">
        <v>63</v>
      </c>
      <c r="C81" s="9">
        <f t="shared" si="0"/>
        <v>159922389.35262066</v>
      </c>
      <c r="D81" s="9">
        <f t="shared" si="1"/>
        <v>4094013.1674270891</v>
      </c>
      <c r="E81" s="9">
        <f t="shared" si="2"/>
        <v>3678722.2721318435</v>
      </c>
      <c r="F81" s="6">
        <f t="shared" si="3"/>
        <v>2047006.5837135445</v>
      </c>
      <c r="H81" s="20" t="str">
        <f t="shared" si="4"/>
        <v/>
      </c>
    </row>
    <row r="82" spans="2:8" x14ac:dyDescent="0.35">
      <c r="C82" s="13"/>
      <c r="D82" s="13"/>
      <c r="E82" s="13"/>
      <c r="F82" s="13"/>
    </row>
  </sheetData>
  <conditionalFormatting sqref="B19:F81 H19:H81">
    <cfRule type="expression" dxfId="1" priority="2">
      <formula>$B19&lt;$B$9</formula>
    </cfRule>
  </conditionalFormatting>
  <conditionalFormatting sqref="H17:H18 B18:F18">
    <cfRule type="expression" dxfId="0" priority="3">
      <formula>$B$18&lt;$B$9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9780-770B-4608-B0D0-7A6DD4871528}">
  <dimension ref="A1:U31"/>
  <sheetViews>
    <sheetView tabSelected="1" topLeftCell="A7" zoomScale="123" workbookViewId="0">
      <selection activeCell="B27" sqref="B27"/>
    </sheetView>
  </sheetViews>
  <sheetFormatPr defaultRowHeight="14.5" x14ac:dyDescent="0.35"/>
  <sheetData>
    <row r="1" spans="1:10" s="21" customFormat="1" ht="15" thickBot="1" x14ac:dyDescent="0.4">
      <c r="A1" s="37" t="s">
        <v>28</v>
      </c>
      <c r="B1" s="35">
        <v>0</v>
      </c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6">
        <v>8</v>
      </c>
    </row>
    <row r="2" spans="1:10" ht="15" thickTop="1" x14ac:dyDescent="0.35">
      <c r="A2" s="38" t="s">
        <v>29</v>
      </c>
      <c r="B2" s="32">
        <v>27.5</v>
      </c>
      <c r="C2" s="28">
        <f>C13*$B$17</f>
        <v>55.004086857984575</v>
      </c>
      <c r="D2" s="29">
        <f t="shared" ref="D2:J2" si="0">D13*$B$17</f>
        <v>110.00817371596918</v>
      </c>
      <c r="E2" s="30">
        <f t="shared" si="0"/>
        <v>220.01634743193841</v>
      </c>
      <c r="F2" s="31">
        <f t="shared" si="0"/>
        <v>440.03269486387717</v>
      </c>
      <c r="G2" s="27">
        <f t="shared" si="0"/>
        <v>880.06538972775479</v>
      </c>
      <c r="H2" s="28">
        <f t="shared" si="0"/>
        <v>1760.1307794555105</v>
      </c>
      <c r="I2" s="29">
        <f t="shared" si="0"/>
        <v>3520.2615589110223</v>
      </c>
      <c r="J2" s="30">
        <f t="shared" si="0"/>
        <v>7040.5231178220511</v>
      </c>
    </row>
    <row r="3" spans="1:10" x14ac:dyDescent="0.35">
      <c r="A3" s="38" t="s">
        <v>30</v>
      </c>
      <c r="B3" s="33">
        <v>29.14</v>
      </c>
      <c r="C3" s="23">
        <f>C2*$B$17</f>
        <v>58.274800064967785</v>
      </c>
      <c r="D3" s="24">
        <f t="shared" ref="D3:J4" si="1">D2*$B$17</f>
        <v>116.5496001299356</v>
      </c>
      <c r="E3" s="25">
        <f t="shared" si="1"/>
        <v>233.09920025987128</v>
      </c>
      <c r="F3" s="26">
        <f t="shared" si="1"/>
        <v>466.1984005197429</v>
      </c>
      <c r="G3" s="22">
        <f t="shared" si="1"/>
        <v>932.39680103948626</v>
      </c>
      <c r="H3" s="23">
        <f t="shared" si="1"/>
        <v>1864.7936020789734</v>
      </c>
      <c r="I3" s="24">
        <f t="shared" si="1"/>
        <v>3729.5872041579487</v>
      </c>
      <c r="J3" s="25">
        <f t="shared" si="1"/>
        <v>7459.1744083159037</v>
      </c>
    </row>
    <row r="4" spans="1:10" x14ac:dyDescent="0.35">
      <c r="A4" s="38" t="s">
        <v>31</v>
      </c>
      <c r="B4" s="33">
        <v>30.87</v>
      </c>
      <c r="C4" s="23">
        <f>C3*$B$17</f>
        <v>61.74000000000003</v>
      </c>
      <c r="D4" s="24">
        <f t="shared" si="1"/>
        <v>123.48000000000009</v>
      </c>
      <c r="E4" s="25">
        <f t="shared" si="1"/>
        <v>246.96000000000029</v>
      </c>
      <c r="F4" s="26">
        <f t="shared" si="1"/>
        <v>493.92000000000093</v>
      </c>
      <c r="G4" s="22">
        <f t="shared" si="1"/>
        <v>987.84000000000231</v>
      </c>
      <c r="H4" s="23">
        <f t="shared" si="1"/>
        <v>1975.6800000000055</v>
      </c>
      <c r="I4" s="24">
        <f t="shared" si="1"/>
        <v>3951.3600000000133</v>
      </c>
      <c r="J4" s="25">
        <f t="shared" si="1"/>
        <v>7902.720000000033</v>
      </c>
    </row>
    <row r="5" spans="1:10" x14ac:dyDescent="0.35">
      <c r="A5" s="38" t="s">
        <v>32</v>
      </c>
      <c r="B5" s="34" t="s">
        <v>41</v>
      </c>
      <c r="C5" s="22">
        <f>B4*$B$17</f>
        <v>32.705625722871446</v>
      </c>
      <c r="D5" s="23">
        <f t="shared" ref="D5:J5" si="2">C4*$B$17</f>
        <v>65.41125144574292</v>
      </c>
      <c r="E5" s="24">
        <f t="shared" si="2"/>
        <v>130.82250289148587</v>
      </c>
      <c r="F5" s="25">
        <f t="shared" si="2"/>
        <v>261.64500578297191</v>
      </c>
      <c r="G5" s="26">
        <f t="shared" si="2"/>
        <v>523.29001156594416</v>
      </c>
      <c r="H5" s="22">
        <f t="shared" si="2"/>
        <v>1046.5800231318888</v>
      </c>
      <c r="I5" s="23">
        <f t="shared" si="2"/>
        <v>2093.1600462637784</v>
      </c>
      <c r="J5" s="24">
        <f t="shared" si="2"/>
        <v>4186.3200925275596</v>
      </c>
    </row>
    <row r="6" spans="1:10" x14ac:dyDescent="0.35">
      <c r="A6" s="38" t="s">
        <v>33</v>
      </c>
      <c r="B6" s="34"/>
      <c r="C6" s="22">
        <f>C5*$B$17</f>
        <v>34.650403431310345</v>
      </c>
      <c r="D6" s="23">
        <f t="shared" ref="D6:J13" si="3">D5*$B$17</f>
        <v>69.300806862620718</v>
      </c>
      <c r="E6" s="24">
        <f t="shared" si="3"/>
        <v>138.60161372524146</v>
      </c>
      <c r="F6" s="25">
        <f t="shared" si="3"/>
        <v>277.20322745048315</v>
      </c>
      <c r="G6" s="26">
        <f t="shared" si="3"/>
        <v>554.40645490096665</v>
      </c>
      <c r="H6" s="22">
        <f t="shared" si="3"/>
        <v>1108.8129098019338</v>
      </c>
      <c r="I6" s="23">
        <f t="shared" si="3"/>
        <v>2217.6258196038684</v>
      </c>
      <c r="J6" s="24">
        <f t="shared" si="3"/>
        <v>4435.2516392077396</v>
      </c>
    </row>
    <row r="7" spans="1:10" x14ac:dyDescent="0.35">
      <c r="A7" s="38" t="s">
        <v>34</v>
      </c>
      <c r="B7" s="34"/>
      <c r="C7" s="22">
        <f t="shared" ref="C7:C13" si="4">C6*$B$17</f>
        <v>36.710823640134002</v>
      </c>
      <c r="D7" s="23">
        <f t="shared" si="3"/>
        <v>73.421647280268033</v>
      </c>
      <c r="E7" s="24">
        <f t="shared" si="3"/>
        <v>146.84329456053609</v>
      </c>
      <c r="F7" s="25">
        <f t="shared" si="3"/>
        <v>293.68658912107242</v>
      </c>
      <c r="G7" s="26">
        <f t="shared" si="3"/>
        <v>587.37317824214529</v>
      </c>
      <c r="H7" s="22">
        <f t="shared" si="3"/>
        <v>1174.746356484291</v>
      </c>
      <c r="I7" s="23">
        <f t="shared" si="3"/>
        <v>2349.492712968583</v>
      </c>
      <c r="J7" s="24">
        <f t="shared" si="3"/>
        <v>4698.9854259371687</v>
      </c>
    </row>
    <row r="8" spans="1:10" x14ac:dyDescent="0.35">
      <c r="A8" s="38" t="s">
        <v>35</v>
      </c>
      <c r="B8" s="34"/>
      <c r="C8" s="22">
        <f t="shared" si="4"/>
        <v>38.893762810254742</v>
      </c>
      <c r="D8" s="23">
        <f t="shared" si="3"/>
        <v>77.787525620509513</v>
      </c>
      <c r="E8" s="24">
        <f t="shared" si="3"/>
        <v>155.57505124101905</v>
      </c>
      <c r="F8" s="25">
        <f t="shared" si="3"/>
        <v>311.15010248203833</v>
      </c>
      <c r="G8" s="26">
        <f t="shared" si="3"/>
        <v>622.30020496407712</v>
      </c>
      <c r="H8" s="22">
        <f t="shared" si="3"/>
        <v>1244.6004099281547</v>
      </c>
      <c r="I8" s="23">
        <f t="shared" si="3"/>
        <v>2489.2008198563103</v>
      </c>
      <c r="J8" s="24">
        <f t="shared" si="3"/>
        <v>4978.4016397126243</v>
      </c>
    </row>
    <row r="9" spans="1:10" x14ac:dyDescent="0.35">
      <c r="A9" s="38" t="s">
        <v>36</v>
      </c>
      <c r="B9" s="34"/>
      <c r="C9" s="22">
        <f t="shared" si="4"/>
        <v>41.206506298228973</v>
      </c>
      <c r="D9" s="23">
        <f t="shared" si="3"/>
        <v>82.413012596457975</v>
      </c>
      <c r="E9" s="24">
        <f t="shared" si="3"/>
        <v>164.82602519291598</v>
      </c>
      <c r="F9" s="25">
        <f t="shared" si="3"/>
        <v>329.65205038583218</v>
      </c>
      <c r="G9" s="26">
        <f t="shared" si="3"/>
        <v>659.30410077166482</v>
      </c>
      <c r="H9" s="22">
        <f t="shared" si="3"/>
        <v>1318.6082015433301</v>
      </c>
      <c r="I9" s="23">
        <f t="shared" si="3"/>
        <v>2637.2164030866616</v>
      </c>
      <c r="J9" s="24">
        <f t="shared" si="3"/>
        <v>5274.4328061733268</v>
      </c>
    </row>
    <row r="10" spans="1:10" x14ac:dyDescent="0.35">
      <c r="A10" s="38" t="s">
        <v>37</v>
      </c>
      <c r="B10" s="34"/>
      <c r="C10" s="22">
        <f t="shared" si="4"/>
        <v>43.656772670457457</v>
      </c>
      <c r="D10" s="23">
        <f t="shared" si="3"/>
        <v>87.313545340914942</v>
      </c>
      <c r="E10" s="24">
        <f t="shared" si="3"/>
        <v>174.62709068182991</v>
      </c>
      <c r="F10" s="25">
        <f t="shared" si="3"/>
        <v>349.25418136366011</v>
      </c>
      <c r="G10" s="26">
        <f t="shared" si="3"/>
        <v>698.50836272732067</v>
      </c>
      <c r="H10" s="22">
        <f t="shared" si="3"/>
        <v>1397.0167254546418</v>
      </c>
      <c r="I10" s="23">
        <f t="shared" si="3"/>
        <v>2794.033450909285</v>
      </c>
      <c r="J10" s="24">
        <f t="shared" si="3"/>
        <v>5588.0669018185745</v>
      </c>
    </row>
    <row r="11" spans="1:10" x14ac:dyDescent="0.35">
      <c r="A11" s="38" t="s">
        <v>38</v>
      </c>
      <c r="B11" s="34"/>
      <c r="C11" s="22">
        <f t="shared" si="4"/>
        <v>46.252739463183175</v>
      </c>
      <c r="D11" s="23">
        <f t="shared" si="3"/>
        <v>92.505478926366379</v>
      </c>
      <c r="E11" s="24">
        <f t="shared" si="3"/>
        <v>185.01095785273279</v>
      </c>
      <c r="F11" s="25">
        <f t="shared" si="3"/>
        <v>370.02191570546586</v>
      </c>
      <c r="G11" s="26">
        <f t="shared" si="3"/>
        <v>740.04383141093217</v>
      </c>
      <c r="H11" s="22">
        <f t="shared" si="3"/>
        <v>1480.087662821865</v>
      </c>
      <c r="I11" s="23">
        <f t="shared" si="3"/>
        <v>2960.1753256437314</v>
      </c>
      <c r="J11" s="24">
        <f t="shared" si="3"/>
        <v>5920.3506512874674</v>
      </c>
    </row>
    <row r="12" spans="1:10" x14ac:dyDescent="0.35">
      <c r="A12" s="38" t="s">
        <v>39</v>
      </c>
      <c r="B12" s="34"/>
      <c r="C12" s="22">
        <f t="shared" si="4"/>
        <v>49.003070474258337</v>
      </c>
      <c r="D12" s="23">
        <f t="shared" si="3"/>
        <v>98.006140948516702</v>
      </c>
      <c r="E12" s="24">
        <f t="shared" si="3"/>
        <v>196.01228189703343</v>
      </c>
      <c r="F12" s="25">
        <f t="shared" si="3"/>
        <v>392.02456379406721</v>
      </c>
      <c r="G12" s="26">
        <f t="shared" si="3"/>
        <v>784.04912758813487</v>
      </c>
      <c r="H12" s="22">
        <f t="shared" si="3"/>
        <v>1568.0982551762704</v>
      </c>
      <c r="I12" s="23">
        <f t="shared" si="3"/>
        <v>3136.1965103525422</v>
      </c>
      <c r="J12" s="24">
        <f t="shared" si="3"/>
        <v>6272.3930207050898</v>
      </c>
    </row>
    <row r="13" spans="1:10" x14ac:dyDescent="0.35">
      <c r="A13" s="38" t="s">
        <v>40</v>
      </c>
      <c r="B13" s="34"/>
      <c r="C13" s="22">
        <f t="shared" si="4"/>
        <v>51.916944677764356</v>
      </c>
      <c r="D13" s="23">
        <f t="shared" si="3"/>
        <v>103.83388935552874</v>
      </c>
      <c r="E13" s="24">
        <f t="shared" si="3"/>
        <v>207.66777871105754</v>
      </c>
      <c r="F13" s="25">
        <f t="shared" si="3"/>
        <v>415.33555742211541</v>
      </c>
      <c r="G13" s="26">
        <f t="shared" si="3"/>
        <v>830.67111484423128</v>
      </c>
      <c r="H13" s="22">
        <f t="shared" si="3"/>
        <v>1661.3422296884632</v>
      </c>
      <c r="I13" s="23">
        <f t="shared" si="3"/>
        <v>3322.6844593769279</v>
      </c>
      <c r="J13" s="24">
        <f t="shared" si="3"/>
        <v>6645.3689187538621</v>
      </c>
    </row>
    <row r="17" spans="1:21" x14ac:dyDescent="0.35">
      <c r="A17" t="s">
        <v>42</v>
      </c>
      <c r="B17">
        <f>2^(1/12)</f>
        <v>1.0594630943592953</v>
      </c>
    </row>
    <row r="19" spans="1:21" x14ac:dyDescent="0.35">
      <c r="A19" s="17" t="s">
        <v>43</v>
      </c>
    </row>
    <row r="20" spans="1:21" ht="15" thickBot="1" x14ac:dyDescent="0.4">
      <c r="A20" s="37" t="s">
        <v>28</v>
      </c>
      <c r="B20" s="35">
        <v>0</v>
      </c>
      <c r="C20" s="35">
        <v>1</v>
      </c>
      <c r="D20" s="35">
        <v>2</v>
      </c>
      <c r="E20" s="35">
        <v>3</v>
      </c>
      <c r="F20" s="35">
        <v>4</v>
      </c>
      <c r="G20" s="35">
        <v>5</v>
      </c>
      <c r="H20" s="35">
        <v>6</v>
      </c>
      <c r="I20" s="35">
        <v>7</v>
      </c>
      <c r="J20" s="36">
        <v>8</v>
      </c>
    </row>
    <row r="21" spans="1:21" ht="15" thickTop="1" x14ac:dyDescent="0.35">
      <c r="B21" s="39">
        <f>B3-B2</f>
        <v>1.6400000000000006</v>
      </c>
      <c r="C21" s="39">
        <f>C6-C5</f>
        <v>1.9447777084388989</v>
      </c>
      <c r="D21" s="39">
        <f t="shared" ref="D21:J21" si="5">D6-D5</f>
        <v>3.8895554168777977</v>
      </c>
      <c r="E21" s="39">
        <f t="shared" si="5"/>
        <v>7.7791108337555954</v>
      </c>
      <c r="F21" s="39">
        <f t="shared" si="5"/>
        <v>15.558221667511248</v>
      </c>
      <c r="G21" s="39">
        <f t="shared" si="5"/>
        <v>31.116443335022495</v>
      </c>
      <c r="H21" s="39">
        <f t="shared" si="5"/>
        <v>62.232886670044991</v>
      </c>
      <c r="I21" s="39">
        <f t="shared" si="5"/>
        <v>124.46577334008998</v>
      </c>
      <c r="J21" s="39">
        <f t="shared" si="5"/>
        <v>248.93154668017996</v>
      </c>
    </row>
    <row r="25" spans="1:21" x14ac:dyDescent="0.35">
      <c r="A25" s="41" t="s">
        <v>45</v>
      </c>
      <c r="B25" s="40">
        <v>5000</v>
      </c>
      <c r="D25" t="s">
        <v>46</v>
      </c>
      <c r="E25">
        <f>B25/B26</f>
        <v>2.44140625</v>
      </c>
    </row>
    <row r="26" spans="1:21" x14ac:dyDescent="0.35">
      <c r="A26" s="41" t="s">
        <v>44</v>
      </c>
      <c r="B26" s="40">
        <f>1024*2</f>
        <v>2048</v>
      </c>
    </row>
    <row r="30" spans="1:21" x14ac:dyDescent="0.35">
      <c r="A30">
        <v>1</v>
      </c>
      <c r="B30">
        <v>2</v>
      </c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  <c r="K30">
        <v>11</v>
      </c>
      <c r="L30">
        <v>12</v>
      </c>
      <c r="M30">
        <v>13</v>
      </c>
      <c r="N30">
        <v>14</v>
      </c>
      <c r="O30">
        <v>15</v>
      </c>
      <c r="P30">
        <v>16</v>
      </c>
      <c r="Q30">
        <v>17</v>
      </c>
      <c r="R30">
        <v>18</v>
      </c>
      <c r="S30">
        <v>19</v>
      </c>
      <c r="T30">
        <v>20</v>
      </c>
      <c r="U30">
        <v>21</v>
      </c>
    </row>
    <row r="31" spans="1:21" x14ac:dyDescent="0.35">
      <c r="A31">
        <f>2^A30</f>
        <v>2</v>
      </c>
      <c r="B31">
        <f t="shared" ref="B31:T31" si="6">2^B30</f>
        <v>4</v>
      </c>
      <c r="C31">
        <f t="shared" si="6"/>
        <v>8</v>
      </c>
      <c r="D31">
        <f t="shared" si="6"/>
        <v>16</v>
      </c>
      <c r="E31">
        <f t="shared" si="6"/>
        <v>32</v>
      </c>
      <c r="F31">
        <f t="shared" si="6"/>
        <v>64</v>
      </c>
      <c r="G31">
        <f t="shared" si="6"/>
        <v>128</v>
      </c>
      <c r="H31">
        <f t="shared" si="6"/>
        <v>256</v>
      </c>
      <c r="I31">
        <f t="shared" si="6"/>
        <v>512</v>
      </c>
      <c r="J31">
        <f t="shared" si="6"/>
        <v>1024</v>
      </c>
      <c r="K31">
        <f t="shared" si="6"/>
        <v>2048</v>
      </c>
      <c r="L31">
        <f t="shared" si="6"/>
        <v>4096</v>
      </c>
      <c r="M31">
        <f t="shared" si="6"/>
        <v>8192</v>
      </c>
      <c r="N31">
        <f t="shared" si="6"/>
        <v>16384</v>
      </c>
      <c r="O31">
        <f t="shared" si="6"/>
        <v>32768</v>
      </c>
      <c r="P31">
        <f t="shared" si="6"/>
        <v>65536</v>
      </c>
      <c r="Q31">
        <f t="shared" si="6"/>
        <v>131072</v>
      </c>
      <c r="R31">
        <f t="shared" si="6"/>
        <v>262144</v>
      </c>
      <c r="S31">
        <f t="shared" si="6"/>
        <v>524288</v>
      </c>
      <c r="T31">
        <f t="shared" si="6"/>
        <v>1048576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MusicNotes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C.D. Rowley</cp:lastModifiedBy>
  <dcterms:created xsi:type="dcterms:W3CDTF">2020-07-17T10:56:46Z</dcterms:created>
  <dcterms:modified xsi:type="dcterms:W3CDTF">2024-02-23T03:10:41Z</dcterms:modified>
</cp:coreProperties>
</file>