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Экономика информационных систем\"/>
    </mc:Choice>
  </mc:AlternateContent>
  <xr:revisionPtr revIDLastSave="0" documentId="8_{D22DC0B1-44BE-4B44-AD60-6A860F2F0EF4}" xr6:coauthVersionLast="47" xr6:coauthVersionMax="47" xr10:uidLastSave="{00000000-0000-0000-0000-000000000000}"/>
  <bookViews>
    <workbookView xWindow="-108" yWindow="-108" windowWidth="23256" windowHeight="12576" xr2:uid="{1234AB5D-F380-49DF-A263-2C231C87B96B}"/>
  </bookViews>
  <sheets>
    <sheet name="Лист1" sheetId="1" r:id="rId1"/>
  </sheets>
  <definedNames>
    <definedName name="solver_adj" localSheetId="0" hidden="1">Лист1!$G$35:$G$40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Лист1!$G$33</definedName>
    <definedName name="solver_lhs2" localSheetId="0" hidden="1">Лист1!$G$35:$G$40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Лист1!$F$41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Лист1!$E$33</definedName>
    <definedName name="solver_rhs2" localSheetId="0" hidden="1">"бинарное"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1" l="1"/>
  <c r="F112" i="1"/>
  <c r="F110" i="1"/>
  <c r="G111" i="1"/>
  <c r="G112" i="1"/>
  <c r="G110" i="1"/>
  <c r="E111" i="1"/>
  <c r="E112" i="1"/>
  <c r="G105" i="1"/>
  <c r="G104" i="1"/>
  <c r="G103" i="1"/>
  <c r="E105" i="1"/>
  <c r="E104" i="1"/>
  <c r="E103" i="1"/>
  <c r="F104" i="1"/>
  <c r="F105" i="1"/>
  <c r="F103" i="1"/>
  <c r="D99" i="1"/>
  <c r="F77" i="1"/>
  <c r="F78" i="1"/>
  <c r="F79" i="1"/>
  <c r="F80" i="1"/>
  <c r="F76" i="1"/>
  <c r="D77" i="1"/>
  <c r="D78" i="1"/>
  <c r="D79" i="1"/>
  <c r="D80" i="1"/>
  <c r="D76" i="1"/>
  <c r="E69" i="1"/>
  <c r="E70" i="1"/>
  <c r="E71" i="1"/>
  <c r="E72" i="1"/>
  <c r="E68" i="1"/>
  <c r="F72" i="1"/>
  <c r="F71" i="1"/>
  <c r="F70" i="1"/>
  <c r="F69" i="1"/>
  <c r="F68" i="1"/>
  <c r="D72" i="1"/>
  <c r="D71" i="1"/>
  <c r="D70" i="1"/>
  <c r="D69" i="1"/>
  <c r="D68" i="1"/>
  <c r="O64" i="1"/>
  <c r="E79" i="1" s="1"/>
  <c r="D61" i="1"/>
  <c r="N39" i="1"/>
  <c r="M39" i="1"/>
  <c r="L39" i="1"/>
  <c r="M37" i="1"/>
  <c r="L37" i="1"/>
  <c r="N35" i="1"/>
  <c r="M35" i="1"/>
  <c r="L35" i="1"/>
  <c r="F37" i="1"/>
  <c r="F41" i="1"/>
  <c r="G33" i="1"/>
  <c r="F36" i="1"/>
  <c r="F38" i="1"/>
  <c r="F39" i="1"/>
  <c r="F40" i="1"/>
  <c r="F35" i="1"/>
  <c r="N27" i="1"/>
  <c r="N29" i="1"/>
  <c r="N26" i="1"/>
  <c r="N25" i="1"/>
  <c r="M31" i="1"/>
  <c r="M26" i="1"/>
  <c r="M27" i="1"/>
  <c r="M29" i="1"/>
  <c r="M25" i="1"/>
  <c r="G25" i="1"/>
  <c r="G31" i="1"/>
  <c r="G26" i="1"/>
  <c r="G27" i="1"/>
  <c r="G28" i="1"/>
  <c r="G30" i="1"/>
  <c r="F30" i="1"/>
  <c r="F27" i="1"/>
  <c r="F28" i="1" s="1"/>
  <c r="F26" i="1"/>
  <c r="F25" i="1"/>
  <c r="E78" i="1" l="1"/>
  <c r="E77" i="1"/>
  <c r="E76" i="1"/>
  <c r="E80" i="1"/>
  <c r="E110" i="1" l="1"/>
</calcChain>
</file>

<file path=xl/sharedStrings.xml><?xml version="1.0" encoding="utf-8"?>
<sst xmlns="http://schemas.openxmlformats.org/spreadsheetml/2006/main" count="175" uniqueCount="93">
  <si>
    <t>ожидаемый</t>
  </si>
  <si>
    <r>
      <t xml:space="preserve">Продажи, тыс. ед., </t>
    </r>
    <r>
      <rPr>
        <i/>
        <sz val="11"/>
        <color theme="1"/>
        <rFont val="Calibri"/>
        <family val="2"/>
        <charset val="204"/>
        <scheme val="minor"/>
      </rPr>
      <t>V</t>
    </r>
  </si>
  <si>
    <r>
      <t xml:space="preserve">Цена, усл. ден. ед. за ед. продукции, </t>
    </r>
    <r>
      <rPr>
        <i/>
        <sz val="11"/>
        <color theme="1"/>
        <rFont val="Calibri"/>
        <family val="2"/>
        <charset val="204"/>
        <scheme val="minor"/>
      </rPr>
      <t>p</t>
    </r>
  </si>
  <si>
    <r>
      <t xml:space="preserve">Удельная себестоимость, усл. ден. ед., </t>
    </r>
    <r>
      <rPr>
        <i/>
        <sz val="11"/>
        <color theme="1"/>
        <rFont val="Calibri"/>
        <family val="2"/>
        <charset val="204"/>
        <scheme val="minor"/>
      </rPr>
      <t>m</t>
    </r>
  </si>
  <si>
    <t>Срок службы, годы, T</t>
  </si>
  <si>
    <t>Для оценки инвестиционных мероприятий подобного типа предприятие использует критерий NPV и ставку дисконтирования 15%.</t>
  </si>
  <si>
    <t>Требуется:</t>
  </si>
  <si>
    <t>а) провести анализ чувствительности при допущении, что по данному проекту предприятие освобождено от налогов на весь срок его действия.</t>
  </si>
  <si>
    <t>б) определить основные по риску факторы неопределённости.</t>
  </si>
  <si>
    <t>Факторы риска (зависящая от сценария переменная)</t>
  </si>
  <si>
    <t>Сценарий 1-10</t>
  </si>
  <si>
    <t>песимизма</t>
  </si>
  <si>
    <t>оптимизма</t>
  </si>
  <si>
    <t>Объем рынка V (млн. единиц)</t>
  </si>
  <si>
    <r>
      <t xml:space="preserve">Рыночная доля </t>
    </r>
    <r>
      <rPr>
        <sz val="11"/>
        <color theme="1"/>
        <rFont val="Calibri"/>
        <family val="2"/>
        <charset val="204"/>
      </rPr>
      <t>λ</t>
    </r>
  </si>
  <si>
    <r>
      <t xml:space="preserve">Цена единицы </t>
    </r>
    <r>
      <rPr>
        <i/>
        <sz val="11"/>
        <color theme="1"/>
        <rFont val="Calibri"/>
        <family val="2"/>
        <charset val="204"/>
        <scheme val="minor"/>
      </rPr>
      <t>p</t>
    </r>
  </si>
  <si>
    <t>Удельные переменные издержки µ (руб)</t>
  </si>
  <si>
    <t>Чистый доход:</t>
  </si>
  <si>
    <t>E=(p-µ)*λ*V-FC=</t>
  </si>
  <si>
    <t>Поток платежей</t>
  </si>
  <si>
    <t>АНАЛИЗ ЧУВСТВИТЕЛЬНОСТИ ПО СЦЕНАРИЯМ "ОПТИМИЗМА-ПЕССИМИЗМА"</t>
  </si>
  <si>
    <t xml:space="preserve">Проект, рассчитанный на 10 лет, требует инвестиций в размере 150 млн. руб. </t>
  </si>
  <si>
    <t xml:space="preserve">Чтобы провести анализ его чувствительности по «сценарным» значениям влияющих переменных,  </t>
  </si>
  <si>
    <t>была составлена таблица с результатами экспертного оценивания:</t>
  </si>
  <si>
    <t>млн. руб. (на ожидаемом уровне)</t>
  </si>
  <si>
    <t>NPV, млн. руб.</t>
  </si>
  <si>
    <t>Чистый доход, млн. руб.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</si>
  <si>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не является надежным и особенно подвержен, в порядке убывания опасности, возможным неблагоприятным изменениям переменных издержек, цены и рыночной доли</t>
    </r>
  </si>
  <si>
    <t>с ожидаемым сроком службы 8 лет. Однако, существует некоторая неопределенность относительно будущего объема продаж и эксплутационных</t>
  </si>
  <si>
    <t xml:space="preserve"> характеристик нового агрегата (см. табл. с экспертными оценками):</t>
  </si>
  <si>
    <t>Компания с капитальным бюджетом 490 тыс. долл. формирует программу капитальных вложений.</t>
  </si>
  <si>
    <t>приведены в таблице:</t>
  </si>
  <si>
    <t>Проект</t>
  </si>
  <si>
    <t>Приведённая стоимость потока отдач, долл.</t>
  </si>
  <si>
    <t>Внутренняя доходность, % (IRR)</t>
  </si>
  <si>
    <t>Требуемые инвестиции, долл.</t>
  </si>
  <si>
    <t>А</t>
  </si>
  <si>
    <t>В</t>
  </si>
  <si>
    <t>С</t>
  </si>
  <si>
    <t>D</t>
  </si>
  <si>
    <t>E</t>
  </si>
  <si>
    <t>F</t>
  </si>
  <si>
    <t>G</t>
  </si>
  <si>
    <t>Задача 1</t>
  </si>
  <si>
    <t>a) исключить заведомо непригодные проекты;</t>
  </si>
  <si>
    <t xml:space="preserve">б) решить задачу отбора наилучшей из оставшихся проектов группы методом ранжирования инвестиций с помощью </t>
  </si>
  <si>
    <t>внутренней нормы доходности (IRR);</t>
  </si>
  <si>
    <t>в) отобразить наилучшую группу проектов, применяя для их ранжирования показатель чистой приведённой стоимости (NPV);</t>
  </si>
  <si>
    <t xml:space="preserve">г) воспользоваться оптимизационным подходом. Для этого построить модель оптимального по критерию NPV выбора в </t>
  </si>
  <si>
    <t>виде задачи двоичного линейного программирования и решить её;</t>
  </si>
  <si>
    <t>Задача 2</t>
  </si>
  <si>
    <t>Задача 3</t>
  </si>
  <si>
    <t>д) сравнить решения полученные разными способами.</t>
  </si>
  <si>
    <t>Допустим, что цена капитала (ставка сравнения, i) равна 10%. Числовые характеристики имеющихся независимых проектов</t>
  </si>
  <si>
    <t>б)</t>
  </si>
  <si>
    <t>Остаток бюджета, долл.</t>
  </si>
  <si>
    <t>долл.</t>
  </si>
  <si>
    <t>Бюджет:</t>
  </si>
  <si>
    <t>в)</t>
  </si>
  <si>
    <t>Постоянные издержки FC (млн. руб)</t>
  </si>
  <si>
    <t>NPV</t>
  </si>
  <si>
    <t>Рассчитать NPV и отсортировать по его убыванию</t>
  </si>
  <si>
    <t>В программу включаем проекты А, В, Е, C</t>
  </si>
  <si>
    <t>В программу включаем проекты А, В, C, D, F</t>
  </si>
  <si>
    <t>г)</t>
  </si>
  <si>
    <t>Програм-ма капвложе-ний</t>
  </si>
  <si>
    <t>Бюджет программы</t>
  </si>
  <si>
    <t>NPV программы</t>
  </si>
  <si>
    <t>NPV программы:</t>
  </si>
  <si>
    <t>Решить задачу максимизации NPV</t>
  </si>
  <si>
    <t>Инструмент "Поиск решения" на вкладке "Данные"</t>
  </si>
  <si>
    <t>В программу включаем проекты А, В, D, E, F</t>
  </si>
  <si>
    <t>Показатель</t>
  </si>
  <si>
    <t>Остаток капитала</t>
  </si>
  <si>
    <t>Рентабельность программы, %</t>
  </si>
  <si>
    <t>д)</t>
  </si>
  <si>
    <t>Выбираем вариант д)</t>
  </si>
  <si>
    <t>Рентабельность программы считаем, исходя из того, что остатки капитала инвестируются под ставку 10% (NPV такого вложения равен нулю).</t>
  </si>
  <si>
    <t xml:space="preserve">Оценить устойчивость по критерию NPV инвестиционных решений, если они принимаются </t>
  </si>
  <si>
    <t>без учета налога на прибыль и при ставке дисконтирования 10%.</t>
  </si>
  <si>
    <t xml:space="preserve">Варьируем каждую из переменных по крайним значениям при сохранении прочих на ожидаемом </t>
  </si>
  <si>
    <t>уровне, найдём пессимистичный и оптимистичный доход по каждой строке.</t>
  </si>
  <si>
    <t>Посчитаем NPV для всех вариантов граничных значений</t>
  </si>
  <si>
    <t xml:space="preserve">Сценарий </t>
  </si>
  <si>
    <t xml:space="preserve">Для увеличения объемов выпуска профильной продукции предприятие намерено купить еще один станок c числовым программным управлением стоимостью 1,2 млн. усл. ден. ед. </t>
  </si>
  <si>
    <t>E=(p-m)*V =</t>
  </si>
  <si>
    <t>тыс. руб. (на ожидаемом уровне)</t>
  </si>
  <si>
    <t>Чистый доход, тыс. руб.</t>
  </si>
  <si>
    <t>NPV, тыс. руб.</t>
  </si>
  <si>
    <t>основными по риску факторами являются цена продажи и производственные издержки, которые могут привести к существенным экономическим потерям.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</si>
  <si>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из приведённых данных видно, что проект не подвержен риску по такому фактору, как срок службы, </t>
    </r>
  </si>
  <si>
    <t>пессимизма</t>
  </si>
  <si>
    <t>G (IRR &lt;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</si>
</sst>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i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1" xfId="0" applyBorder="1"/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1" fillId="3" borderId="0" xfId="0" applyFont="1" applyFill="1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5" borderId="1" xfId="0" applyFill="1" applyBorder="1"/>
    <xf numFmtId="0" fontId="6" fillId="0" borderId="0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right" vertical="center" wrapText="1"/>
    </xf>
    <xf numFmtId="0" fontId="0" fillId="0" borderId="1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6" xfId="0" applyFont="1" applyFill="1" applyBorder="1"/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wrapText="1"/>
    </xf>
    <xf numFmtId="49" fontId="6" fillId="0" borderId="0" xfId="0" applyNumberFormat="1" applyFont="1" applyBorder="1" applyAlignment="1">
      <alignment horizontal="left" wrapText="1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8A1-FDDA-4234-B878-1D7479E8E04A}">
  <dimension ref="A1:V115"/>
  <sheetViews>
    <sheetView tabSelected="1" topLeftCell="A91" zoomScale="85" zoomScaleNormal="85" workbookViewId="0">
      <selection activeCell="J109" sqref="J109"/>
    </sheetView>
  </sheetViews>
  <sheetFormatPr defaultColWidth="8.77734375" defaultRowHeight="14.4" x14ac:dyDescent="0.3"/>
  <cols>
    <col min="3" max="3" width="26" customWidth="1"/>
    <col min="4" max="4" width="13.33203125" customWidth="1"/>
    <col min="5" max="5" width="11.33203125" customWidth="1"/>
    <col min="6" max="6" width="10.77734375" customWidth="1"/>
    <col min="7" max="7" width="10.33203125" customWidth="1"/>
    <col min="10" max="10" width="11.6640625" customWidth="1"/>
    <col min="11" max="11" width="14.33203125" customWidth="1"/>
    <col min="12" max="12" width="13.44140625" customWidth="1"/>
    <col min="14" max="14" width="9.6640625" customWidth="1"/>
  </cols>
  <sheetData>
    <row r="1" spans="1:12" x14ac:dyDescent="0.3">
      <c r="C1" s="4"/>
    </row>
    <row r="2" spans="1:12" x14ac:dyDescent="0.3">
      <c r="A2" s="24" t="s">
        <v>43</v>
      </c>
      <c r="B2" t="s">
        <v>30</v>
      </c>
      <c r="C2" s="4"/>
    </row>
    <row r="3" spans="1:12" x14ac:dyDescent="0.3">
      <c r="B3" t="s">
        <v>53</v>
      </c>
    </row>
    <row r="4" spans="1:12" x14ac:dyDescent="0.3">
      <c r="B4" t="s">
        <v>31</v>
      </c>
      <c r="C4" s="4"/>
      <c r="D4" s="6"/>
      <c r="F4" s="5"/>
    </row>
    <row r="5" spans="1:12" x14ac:dyDescent="0.3">
      <c r="F5" s="5"/>
    </row>
    <row r="6" spans="1:12" ht="57.6" x14ac:dyDescent="0.3">
      <c r="B6" s="19" t="s">
        <v>32</v>
      </c>
      <c r="C6" s="19" t="s">
        <v>35</v>
      </c>
      <c r="D6" s="17" t="s">
        <v>33</v>
      </c>
      <c r="E6" s="17" t="s">
        <v>34</v>
      </c>
      <c r="F6" s="25"/>
    </row>
    <row r="7" spans="1:12" x14ac:dyDescent="0.3">
      <c r="B7" s="18" t="s">
        <v>36</v>
      </c>
      <c r="C7" s="18">
        <v>50000</v>
      </c>
      <c r="D7" s="18">
        <v>116000</v>
      </c>
      <c r="E7" s="26">
        <v>20</v>
      </c>
    </row>
    <row r="8" spans="1:12" x14ac:dyDescent="0.3">
      <c r="B8" s="18" t="s">
        <v>37</v>
      </c>
      <c r="C8" s="18">
        <v>120000</v>
      </c>
      <c r="D8" s="18">
        <v>183000</v>
      </c>
      <c r="E8" s="26">
        <v>18</v>
      </c>
    </row>
    <row r="9" spans="1:12" x14ac:dyDescent="0.3">
      <c r="B9" s="18" t="s">
        <v>38</v>
      </c>
      <c r="C9" s="18">
        <v>110000</v>
      </c>
      <c r="D9" s="26">
        <v>147000</v>
      </c>
      <c r="E9" s="18">
        <v>16</v>
      </c>
    </row>
    <row r="10" spans="1:12" x14ac:dyDescent="0.3">
      <c r="B10" s="18" t="s">
        <v>39</v>
      </c>
      <c r="C10" s="18">
        <v>100000</v>
      </c>
      <c r="D10" s="26">
        <v>126000</v>
      </c>
      <c r="E10" s="18">
        <v>15</v>
      </c>
    </row>
    <row r="11" spans="1:12" x14ac:dyDescent="0.3">
      <c r="B11" s="18" t="s">
        <v>40</v>
      </c>
      <c r="C11" s="18">
        <v>130000</v>
      </c>
      <c r="D11" s="18">
        <v>171000</v>
      </c>
      <c r="E11" s="18">
        <v>14</v>
      </c>
    </row>
    <row r="12" spans="1:12" x14ac:dyDescent="0.3">
      <c r="B12" s="18" t="s">
        <v>41</v>
      </c>
      <c r="C12" s="18">
        <v>90000</v>
      </c>
      <c r="D12" s="18">
        <v>103000</v>
      </c>
      <c r="E12" s="18">
        <v>12</v>
      </c>
    </row>
    <row r="13" spans="1:12" x14ac:dyDescent="0.3">
      <c r="B13" s="35" t="s">
        <v>42</v>
      </c>
      <c r="C13" s="35">
        <v>80000</v>
      </c>
      <c r="D13" s="56">
        <v>66000</v>
      </c>
      <c r="E13" s="35">
        <v>8</v>
      </c>
      <c r="F13" s="30"/>
      <c r="G13" s="30"/>
      <c r="H13" s="30"/>
      <c r="I13" s="30"/>
      <c r="J13" s="30"/>
      <c r="K13" s="30"/>
      <c r="L13" s="30"/>
    </row>
    <row r="14" spans="1:12" ht="14.55" customHeight="1" x14ac:dyDescent="0.3">
      <c r="C14" s="4"/>
    </row>
    <row r="15" spans="1:12" ht="14.55" customHeight="1" x14ac:dyDescent="0.3">
      <c r="B15" s="28" t="s">
        <v>6</v>
      </c>
      <c r="C15" s="4"/>
    </row>
    <row r="16" spans="1:12" ht="14.55" customHeight="1" x14ac:dyDescent="0.3">
      <c r="A16" t="s">
        <v>92</v>
      </c>
      <c r="B16" s="29" t="s">
        <v>44</v>
      </c>
      <c r="C16" s="4"/>
    </row>
    <row r="17" spans="1:15" ht="14.55" customHeight="1" x14ac:dyDescent="0.3">
      <c r="B17" s="29" t="s">
        <v>45</v>
      </c>
      <c r="C17" s="4"/>
    </row>
    <row r="18" spans="1:15" ht="14.55" customHeight="1" x14ac:dyDescent="0.3">
      <c r="B18" t="s">
        <v>46</v>
      </c>
      <c r="C18" s="4"/>
    </row>
    <row r="19" spans="1:15" ht="14.55" customHeight="1" x14ac:dyDescent="0.3">
      <c r="B19" t="s">
        <v>47</v>
      </c>
      <c r="C19" s="4"/>
    </row>
    <row r="20" spans="1:15" ht="14.55" customHeight="1" x14ac:dyDescent="0.3">
      <c r="B20" t="s">
        <v>48</v>
      </c>
      <c r="C20" s="4"/>
    </row>
    <row r="21" spans="1:15" ht="14.55" customHeight="1" x14ac:dyDescent="0.3">
      <c r="B21" t="s">
        <v>49</v>
      </c>
      <c r="C21" s="4"/>
    </row>
    <row r="22" spans="1:15" ht="14.55" customHeight="1" x14ac:dyDescent="0.3">
      <c r="B22" t="s">
        <v>52</v>
      </c>
      <c r="C22" s="4"/>
    </row>
    <row r="23" spans="1:15" ht="14.55" customHeight="1" x14ac:dyDescent="0.3">
      <c r="C23" s="4"/>
      <c r="E23" s="4" t="s">
        <v>57</v>
      </c>
      <c r="F23">
        <v>490000</v>
      </c>
      <c r="G23" t="s">
        <v>56</v>
      </c>
      <c r="I23" s="30" t="s">
        <v>61</v>
      </c>
      <c r="J23" s="38"/>
      <c r="K23" s="30"/>
      <c r="L23" s="30"/>
      <c r="M23" s="4" t="s">
        <v>57</v>
      </c>
      <c r="N23">
        <v>490000</v>
      </c>
      <c r="O23" t="s">
        <v>56</v>
      </c>
    </row>
    <row r="24" spans="1:15" ht="61.5" customHeight="1" x14ac:dyDescent="0.3">
      <c r="A24" s="33" t="s">
        <v>54</v>
      </c>
      <c r="B24" s="22" t="s">
        <v>32</v>
      </c>
      <c r="C24" s="22" t="s">
        <v>35</v>
      </c>
      <c r="D24" s="20" t="s">
        <v>33</v>
      </c>
      <c r="E24" s="20" t="s">
        <v>34</v>
      </c>
      <c r="F24" s="20" t="s">
        <v>55</v>
      </c>
      <c r="G24" s="37" t="s">
        <v>60</v>
      </c>
      <c r="H24" s="33" t="s">
        <v>58</v>
      </c>
      <c r="I24" s="22" t="s">
        <v>32</v>
      </c>
      <c r="J24" s="20" t="s">
        <v>35</v>
      </c>
      <c r="K24" s="20" t="s">
        <v>33</v>
      </c>
      <c r="L24" s="20" t="s">
        <v>34</v>
      </c>
      <c r="M24" s="37" t="s">
        <v>60</v>
      </c>
      <c r="N24" s="20" t="s">
        <v>55</v>
      </c>
    </row>
    <row r="25" spans="1:15" ht="14.55" customHeight="1" x14ac:dyDescent="0.3">
      <c r="B25" s="21" t="s">
        <v>36</v>
      </c>
      <c r="C25" s="35">
        <v>50000</v>
      </c>
      <c r="D25" s="21">
        <v>116000</v>
      </c>
      <c r="E25" s="26">
        <v>20</v>
      </c>
      <c r="F25" s="21">
        <f>$F$23-C25</f>
        <v>440000</v>
      </c>
      <c r="G25" s="7">
        <f>D25-C25</f>
        <v>66000</v>
      </c>
      <c r="I25" s="21" t="s">
        <v>36</v>
      </c>
      <c r="J25" s="35">
        <v>50000</v>
      </c>
      <c r="K25" s="21">
        <v>116000</v>
      </c>
      <c r="L25" s="26">
        <v>20</v>
      </c>
      <c r="M25" s="21">
        <f>K25-J25</f>
        <v>66000</v>
      </c>
      <c r="N25" s="21">
        <f>N23-J25</f>
        <v>440000</v>
      </c>
    </row>
    <row r="26" spans="1:15" ht="14.55" customHeight="1" x14ac:dyDescent="0.3">
      <c r="B26" s="21" t="s">
        <v>37</v>
      </c>
      <c r="C26" s="35">
        <v>120000</v>
      </c>
      <c r="D26" s="21">
        <v>183000</v>
      </c>
      <c r="E26" s="26">
        <v>18</v>
      </c>
      <c r="F26" s="57">
        <f>F25-C26</f>
        <v>320000</v>
      </c>
      <c r="G26" s="7">
        <f t="shared" ref="G26:G30" si="0">D26-C26</f>
        <v>63000</v>
      </c>
      <c r="I26" s="21" t="s">
        <v>37</v>
      </c>
      <c r="J26" s="35">
        <v>120000</v>
      </c>
      <c r="K26" s="21">
        <v>183000</v>
      </c>
      <c r="L26" s="26">
        <v>18</v>
      </c>
      <c r="M26" s="57">
        <f t="shared" ref="M26:M29" si="1">K26-J26</f>
        <v>63000</v>
      </c>
      <c r="N26" s="21">
        <f>N25-J26</f>
        <v>320000</v>
      </c>
    </row>
    <row r="27" spans="1:15" ht="14.55" customHeight="1" x14ac:dyDescent="0.3">
      <c r="B27" s="21" t="s">
        <v>38</v>
      </c>
      <c r="C27" s="35">
        <v>110000</v>
      </c>
      <c r="D27" s="26">
        <v>147000</v>
      </c>
      <c r="E27" s="21">
        <v>16</v>
      </c>
      <c r="F27" s="57">
        <f t="shared" ref="F27:F28" si="2">F26-C27</f>
        <v>210000</v>
      </c>
      <c r="G27" s="7">
        <f t="shared" si="0"/>
        <v>37000</v>
      </c>
      <c r="I27" s="21" t="s">
        <v>38</v>
      </c>
      <c r="J27" s="35">
        <v>110000</v>
      </c>
      <c r="K27" s="26">
        <v>147000</v>
      </c>
      <c r="L27" s="21">
        <v>16</v>
      </c>
      <c r="M27" s="57">
        <f t="shared" si="1"/>
        <v>37000</v>
      </c>
      <c r="N27" s="57">
        <f>N29-J27</f>
        <v>80000</v>
      </c>
    </row>
    <row r="28" spans="1:15" ht="14.55" customHeight="1" x14ac:dyDescent="0.3">
      <c r="B28" s="21" t="s">
        <v>39</v>
      </c>
      <c r="C28" s="35">
        <v>100000</v>
      </c>
      <c r="D28" s="26">
        <v>126000</v>
      </c>
      <c r="E28" s="21">
        <v>15</v>
      </c>
      <c r="F28" s="57">
        <f t="shared" si="2"/>
        <v>110000</v>
      </c>
      <c r="G28" s="7">
        <f t="shared" si="0"/>
        <v>26000</v>
      </c>
      <c r="I28" s="21" t="s">
        <v>39</v>
      </c>
      <c r="J28" s="35">
        <v>100000</v>
      </c>
      <c r="K28" s="26">
        <v>126000</v>
      </c>
      <c r="L28" s="21">
        <v>15</v>
      </c>
      <c r="M28" s="57"/>
      <c r="N28" s="57"/>
    </row>
    <row r="29" spans="1:15" ht="14.55" customHeight="1" x14ac:dyDescent="0.3">
      <c r="B29" s="21" t="s">
        <v>40</v>
      </c>
      <c r="C29" s="35">
        <v>130000</v>
      </c>
      <c r="D29" s="21">
        <v>171000</v>
      </c>
      <c r="E29" s="21">
        <v>14</v>
      </c>
      <c r="F29" s="57"/>
      <c r="G29" s="7"/>
      <c r="I29" s="21" t="s">
        <v>40</v>
      </c>
      <c r="J29" s="35">
        <v>130000</v>
      </c>
      <c r="K29" s="21">
        <v>171000</v>
      </c>
      <c r="L29" s="21">
        <v>14</v>
      </c>
      <c r="M29" s="57">
        <f t="shared" si="1"/>
        <v>41000</v>
      </c>
      <c r="N29" s="57">
        <f>N26-J29</f>
        <v>190000</v>
      </c>
    </row>
    <row r="30" spans="1:15" ht="14.55" customHeight="1" x14ac:dyDescent="0.3">
      <c r="B30" s="21" t="s">
        <v>41</v>
      </c>
      <c r="C30" s="35">
        <v>90000</v>
      </c>
      <c r="D30" s="21">
        <v>103000</v>
      </c>
      <c r="E30" s="21">
        <v>12</v>
      </c>
      <c r="F30" s="57">
        <f>F28-C30</f>
        <v>20000</v>
      </c>
      <c r="G30" s="7">
        <f t="shared" si="0"/>
        <v>13000</v>
      </c>
      <c r="I30" s="21" t="s">
        <v>41</v>
      </c>
      <c r="J30" s="35">
        <v>90000</v>
      </c>
      <c r="K30" s="21">
        <v>103000</v>
      </c>
      <c r="L30" s="21">
        <v>12</v>
      </c>
      <c r="M30" s="57"/>
      <c r="N30" s="57"/>
    </row>
    <row r="31" spans="1:15" ht="14.55" customHeight="1" x14ac:dyDescent="0.3">
      <c r="A31" s="34"/>
      <c r="B31" s="39" t="s">
        <v>63</v>
      </c>
      <c r="C31" s="15"/>
      <c r="D31" s="31"/>
      <c r="E31" s="15"/>
      <c r="F31" s="32" t="s">
        <v>68</v>
      </c>
      <c r="G31" s="48">
        <f>SUM(G25:G30)</f>
        <v>205000</v>
      </c>
      <c r="I31" s="40" t="s">
        <v>62</v>
      </c>
      <c r="J31" s="36"/>
      <c r="M31" s="7">
        <f>SUM(M25:M30)</f>
        <v>207000</v>
      </c>
      <c r="N31" t="s">
        <v>67</v>
      </c>
    </row>
    <row r="32" spans="1:15" ht="14.55" customHeight="1" x14ac:dyDescent="0.3">
      <c r="A32" s="34"/>
      <c r="B32" s="39"/>
      <c r="C32" s="15"/>
      <c r="D32" s="31"/>
      <c r="E32" s="15"/>
      <c r="F32" s="12"/>
      <c r="I32" s="40"/>
      <c r="J32" s="36"/>
    </row>
    <row r="33" spans="1:22" ht="14.55" customHeight="1" x14ac:dyDescent="0.3">
      <c r="A33" s="12"/>
      <c r="B33" s="44" t="s">
        <v>69</v>
      </c>
      <c r="C33" s="32"/>
      <c r="D33" s="32" t="s">
        <v>57</v>
      </c>
      <c r="E33">
        <v>490000</v>
      </c>
      <c r="F33" t="s">
        <v>56</v>
      </c>
      <c r="G33" s="43">
        <f>SUMPRODUCT(G35:G40,C35:C40)</f>
        <v>490000</v>
      </c>
      <c r="H33" t="s">
        <v>66</v>
      </c>
    </row>
    <row r="34" spans="1:22" ht="60.45" customHeight="1" x14ac:dyDescent="0.3">
      <c r="A34" s="42" t="s">
        <v>64</v>
      </c>
      <c r="B34" s="22" t="s">
        <v>32</v>
      </c>
      <c r="C34" s="22" t="s">
        <v>35</v>
      </c>
      <c r="D34" s="20" t="s">
        <v>33</v>
      </c>
      <c r="E34" s="20" t="s">
        <v>34</v>
      </c>
      <c r="F34" s="37" t="s">
        <v>60</v>
      </c>
      <c r="G34" s="37" t="s">
        <v>65</v>
      </c>
      <c r="J34" s="47" t="s">
        <v>75</v>
      </c>
      <c r="K34" s="22" t="s">
        <v>72</v>
      </c>
      <c r="L34" s="22" t="s">
        <v>54</v>
      </c>
      <c r="M34" s="22" t="s">
        <v>58</v>
      </c>
      <c r="N34" s="22" t="s">
        <v>64</v>
      </c>
    </row>
    <row r="35" spans="1:22" ht="14.55" customHeight="1" x14ac:dyDescent="0.3">
      <c r="A35" s="12"/>
      <c r="B35" s="21" t="s">
        <v>36</v>
      </c>
      <c r="C35" s="35">
        <v>50000</v>
      </c>
      <c r="D35" s="21">
        <v>116000</v>
      </c>
      <c r="E35" s="26">
        <v>20</v>
      </c>
      <c r="F35" s="21">
        <f>D35-C35</f>
        <v>66000</v>
      </c>
      <c r="G35" s="46">
        <v>1</v>
      </c>
      <c r="K35" s="69" t="s">
        <v>67</v>
      </c>
      <c r="L35" s="65">
        <f>G31</f>
        <v>205000</v>
      </c>
      <c r="M35" s="65">
        <f>M31</f>
        <v>207000</v>
      </c>
      <c r="N35" s="65">
        <f>F41</f>
        <v>209000</v>
      </c>
    </row>
    <row r="36" spans="1:22" ht="14.55" customHeight="1" x14ac:dyDescent="0.3">
      <c r="A36" s="12"/>
      <c r="B36" s="21" t="s">
        <v>37</v>
      </c>
      <c r="C36" s="35">
        <v>120000</v>
      </c>
      <c r="D36" s="21">
        <v>183000</v>
      </c>
      <c r="E36" s="26">
        <v>18</v>
      </c>
      <c r="F36" s="57">
        <f t="shared" ref="F36:F40" si="3">D36-C36</f>
        <v>63000</v>
      </c>
      <c r="G36" s="46">
        <v>1</v>
      </c>
      <c r="K36" s="69"/>
      <c r="L36" s="66"/>
      <c r="M36" s="66"/>
      <c r="N36" s="66"/>
    </row>
    <row r="37" spans="1:22" ht="14.55" customHeight="1" x14ac:dyDescent="0.3">
      <c r="A37" s="12"/>
      <c r="B37" s="21" t="s">
        <v>38</v>
      </c>
      <c r="C37" s="35">
        <v>110000</v>
      </c>
      <c r="D37" s="26">
        <v>147000</v>
      </c>
      <c r="E37" s="21">
        <v>16</v>
      </c>
      <c r="F37" s="57">
        <f t="shared" si="3"/>
        <v>37000</v>
      </c>
      <c r="G37" s="46">
        <v>0</v>
      </c>
      <c r="K37" s="69" t="s">
        <v>73</v>
      </c>
      <c r="L37" s="65">
        <f>F30</f>
        <v>20000</v>
      </c>
      <c r="M37" s="65">
        <f>N27</f>
        <v>80000</v>
      </c>
      <c r="N37" s="65">
        <v>0</v>
      </c>
    </row>
    <row r="38" spans="1:22" ht="14.55" customHeight="1" x14ac:dyDescent="0.3">
      <c r="A38" s="12"/>
      <c r="B38" s="21" t="s">
        <v>39</v>
      </c>
      <c r="C38" s="35">
        <v>100000</v>
      </c>
      <c r="D38" s="26">
        <v>126000</v>
      </c>
      <c r="E38" s="21">
        <v>15</v>
      </c>
      <c r="F38" s="57">
        <f t="shared" si="3"/>
        <v>26000</v>
      </c>
      <c r="G38" s="46">
        <v>1</v>
      </c>
      <c r="K38" s="69"/>
      <c r="L38" s="66"/>
      <c r="M38" s="66"/>
      <c r="N38" s="66"/>
    </row>
    <row r="39" spans="1:22" ht="14.55" customHeight="1" x14ac:dyDescent="0.3">
      <c r="A39" s="12"/>
      <c r="B39" s="21" t="s">
        <v>40</v>
      </c>
      <c r="C39" s="35">
        <v>130000</v>
      </c>
      <c r="D39" s="21">
        <v>171000</v>
      </c>
      <c r="E39" s="21">
        <v>14</v>
      </c>
      <c r="F39" s="57">
        <f t="shared" si="3"/>
        <v>41000</v>
      </c>
      <c r="G39" s="46">
        <v>1</v>
      </c>
      <c r="K39" s="69" t="s">
        <v>74</v>
      </c>
      <c r="L39" s="67">
        <f>L35/$E$33*100</f>
        <v>41.836734693877553</v>
      </c>
      <c r="M39" s="67">
        <f>M35/$E$33*100</f>
        <v>42.244897959183675</v>
      </c>
      <c r="N39" s="67">
        <f>N35/$E$33*100</f>
        <v>42.653061224489797</v>
      </c>
      <c r="O39" s="63" t="s">
        <v>77</v>
      </c>
      <c r="P39" s="64"/>
      <c r="Q39" s="64"/>
      <c r="R39" s="64"/>
      <c r="S39" s="64"/>
      <c r="T39" s="64"/>
      <c r="U39" s="64"/>
      <c r="V39" s="64"/>
    </row>
    <row r="40" spans="1:22" ht="14.55" customHeight="1" x14ac:dyDescent="0.3">
      <c r="A40" s="12"/>
      <c r="B40" s="21" t="s">
        <v>41</v>
      </c>
      <c r="C40" s="35">
        <v>90000</v>
      </c>
      <c r="D40" s="21">
        <v>103000</v>
      </c>
      <c r="E40" s="21">
        <v>12</v>
      </c>
      <c r="F40" s="57">
        <f t="shared" si="3"/>
        <v>13000</v>
      </c>
      <c r="G40" s="46">
        <v>1</v>
      </c>
      <c r="K40" s="69"/>
      <c r="L40" s="68"/>
      <c r="M40" s="68"/>
      <c r="N40" s="68"/>
      <c r="O40" s="63"/>
      <c r="P40" s="64"/>
      <c r="Q40" s="64"/>
      <c r="R40" s="64"/>
      <c r="S40" s="64"/>
      <c r="T40" s="64"/>
      <c r="U40" s="64"/>
      <c r="V40" s="64"/>
    </row>
    <row r="41" spans="1:22" ht="14.55" customHeight="1" x14ac:dyDescent="0.3">
      <c r="A41" s="12"/>
      <c r="B41" s="45" t="s">
        <v>71</v>
      </c>
      <c r="C41" s="32"/>
      <c r="D41" s="12"/>
      <c r="E41" s="32" t="s">
        <v>68</v>
      </c>
      <c r="F41" s="43">
        <f>SUMPRODUCT(G35:G40,F35:F40)</f>
        <v>209000</v>
      </c>
      <c r="G41" s="30" t="s">
        <v>70</v>
      </c>
      <c r="N41" s="4" t="s">
        <v>76</v>
      </c>
    </row>
    <row r="42" spans="1:22" ht="14.55" customHeight="1" x14ac:dyDescent="0.3">
      <c r="A42" s="12"/>
      <c r="B42" s="12"/>
      <c r="C42" s="32"/>
      <c r="D42" s="12"/>
      <c r="E42" s="12"/>
      <c r="F42" s="12"/>
    </row>
    <row r="43" spans="1:22" ht="14.55" customHeight="1" x14ac:dyDescent="0.3">
      <c r="A43" s="12"/>
      <c r="B43" s="12"/>
      <c r="C43" s="32"/>
      <c r="D43" s="12"/>
      <c r="E43" s="12"/>
      <c r="F43" s="12"/>
    </row>
    <row r="44" spans="1:22" ht="14.55" customHeight="1" x14ac:dyDescent="0.3">
      <c r="C44" s="4"/>
    </row>
    <row r="45" spans="1:22" ht="14.55" customHeight="1" x14ac:dyDescent="0.3">
      <c r="B45" s="9" t="s">
        <v>20</v>
      </c>
      <c r="C45" s="10"/>
      <c r="D45" s="8"/>
      <c r="E45" s="8"/>
      <c r="F45" s="8"/>
      <c r="G45" s="8"/>
    </row>
    <row r="46" spans="1:22" ht="14.55" customHeight="1" x14ac:dyDescent="0.3">
      <c r="B46" s="9"/>
      <c r="C46" s="10"/>
      <c r="D46" s="8"/>
      <c r="E46" s="8"/>
      <c r="F46" s="8"/>
      <c r="G46" s="8"/>
    </row>
    <row r="47" spans="1:22" ht="14.55" customHeight="1" x14ac:dyDescent="0.3">
      <c r="A47" s="24" t="s">
        <v>50</v>
      </c>
      <c r="B47" t="s">
        <v>21</v>
      </c>
      <c r="C47" s="4"/>
    </row>
    <row r="48" spans="1:22" ht="14.55" customHeight="1" x14ac:dyDescent="0.3">
      <c r="B48" t="s">
        <v>22</v>
      </c>
      <c r="C48" s="4"/>
    </row>
    <row r="49" spans="2:15" ht="14.55" customHeight="1" x14ac:dyDescent="0.3">
      <c r="B49" t="s">
        <v>23</v>
      </c>
      <c r="C49" s="4"/>
    </row>
    <row r="50" spans="2:15" ht="14.55" customHeight="1" x14ac:dyDescent="0.3">
      <c r="C50" s="62" t="s">
        <v>9</v>
      </c>
      <c r="D50" s="59" t="s">
        <v>10</v>
      </c>
      <c r="E50" s="59"/>
      <c r="F50" s="59"/>
    </row>
    <row r="51" spans="2:15" ht="14.55" customHeight="1" x14ac:dyDescent="0.3">
      <c r="C51" s="62"/>
      <c r="D51" s="7" t="s">
        <v>91</v>
      </c>
      <c r="E51" s="7" t="s">
        <v>0</v>
      </c>
      <c r="F51" s="7" t="s">
        <v>12</v>
      </c>
    </row>
    <row r="52" spans="2:15" ht="30.45" customHeight="1" x14ac:dyDescent="0.3">
      <c r="C52" s="11" t="s">
        <v>13</v>
      </c>
      <c r="D52" s="52">
        <v>9</v>
      </c>
      <c r="E52" s="51">
        <v>10</v>
      </c>
      <c r="F52" s="22">
        <v>11</v>
      </c>
    </row>
    <row r="53" spans="2:15" ht="14.55" customHeight="1" x14ac:dyDescent="0.3">
      <c r="C53" s="11" t="s">
        <v>14</v>
      </c>
      <c r="D53" s="51">
        <v>7.0000000000000001E-3</v>
      </c>
      <c r="E53" s="52">
        <v>0.01</v>
      </c>
      <c r="F53" s="22">
        <v>1.6E-2</v>
      </c>
    </row>
    <row r="54" spans="2:15" ht="14.55" customHeight="1" x14ac:dyDescent="0.3">
      <c r="C54" s="11" t="s">
        <v>15</v>
      </c>
      <c r="D54" s="51">
        <v>3500</v>
      </c>
      <c r="E54" s="52">
        <v>3700</v>
      </c>
      <c r="F54" s="22">
        <v>3800</v>
      </c>
    </row>
    <row r="55" spans="2:15" ht="28.5" customHeight="1" x14ac:dyDescent="0.3">
      <c r="C55" s="11" t="s">
        <v>16</v>
      </c>
      <c r="D55" s="51">
        <v>3350</v>
      </c>
      <c r="E55" s="52">
        <v>3100</v>
      </c>
      <c r="F55" s="22">
        <v>2750</v>
      </c>
    </row>
    <row r="56" spans="2:15" ht="14.55" customHeight="1" x14ac:dyDescent="0.3">
      <c r="C56" s="11" t="s">
        <v>59</v>
      </c>
      <c r="D56" s="51">
        <v>40</v>
      </c>
      <c r="E56" s="52">
        <v>30</v>
      </c>
      <c r="F56" s="22">
        <v>18</v>
      </c>
    </row>
    <row r="57" spans="2:15" ht="14.55" customHeight="1" x14ac:dyDescent="0.3">
      <c r="B57" t="s">
        <v>78</v>
      </c>
      <c r="C57" s="49"/>
      <c r="D57" s="50"/>
      <c r="E57" s="50"/>
      <c r="F57" s="41"/>
    </row>
    <row r="58" spans="2:15" ht="14.55" customHeight="1" x14ac:dyDescent="0.3">
      <c r="B58" t="s">
        <v>79</v>
      </c>
      <c r="C58" s="49"/>
      <c r="D58" s="50"/>
      <c r="E58" s="50"/>
      <c r="F58" s="41"/>
    </row>
    <row r="59" spans="2:15" ht="14.55" customHeight="1" x14ac:dyDescent="0.3"/>
    <row r="60" spans="2:15" ht="14.55" customHeight="1" x14ac:dyDescent="0.3">
      <c r="C60" s="12" t="s">
        <v>17</v>
      </c>
      <c r="D60" s="12"/>
      <c r="E60" s="12"/>
      <c r="F60" s="12"/>
      <c r="G60" s="12"/>
    </row>
    <row r="61" spans="2:15" ht="14.55" customHeight="1" x14ac:dyDescent="0.3">
      <c r="C61" s="13" t="s">
        <v>18</v>
      </c>
      <c r="D61" s="23">
        <f>(E54-E55)*E53*E52-E56</f>
        <v>30</v>
      </c>
      <c r="E61" s="14" t="s">
        <v>24</v>
      </c>
      <c r="F61" s="15"/>
      <c r="G61" s="15"/>
    </row>
    <row r="62" spans="2:15" ht="14.55" customHeight="1" x14ac:dyDescent="0.3"/>
    <row r="63" spans="2:15" ht="14.55" customHeight="1" x14ac:dyDescent="0.3">
      <c r="C63" s="60" t="s">
        <v>19</v>
      </c>
      <c r="D63" s="1">
        <v>0</v>
      </c>
      <c r="E63" s="1">
        <v>1</v>
      </c>
      <c r="F63" s="1">
        <v>2</v>
      </c>
      <c r="G63" s="1">
        <v>3</v>
      </c>
      <c r="H63" s="1">
        <v>4</v>
      </c>
      <c r="I63" s="1">
        <v>5</v>
      </c>
      <c r="J63" s="1">
        <v>6</v>
      </c>
      <c r="K63" s="1">
        <v>7</v>
      </c>
      <c r="L63" s="1">
        <v>8</v>
      </c>
      <c r="M63" s="1">
        <v>9</v>
      </c>
      <c r="N63" s="35">
        <v>10</v>
      </c>
      <c r="O63" s="21" t="s">
        <v>60</v>
      </c>
    </row>
    <row r="64" spans="2:15" ht="14.55" customHeight="1" x14ac:dyDescent="0.3">
      <c r="C64" s="60"/>
      <c r="D64" s="1">
        <v>-150</v>
      </c>
      <c r="E64" s="1">
        <v>30</v>
      </c>
      <c r="F64" s="57">
        <v>30</v>
      </c>
      <c r="G64" s="57">
        <v>30</v>
      </c>
      <c r="H64" s="57">
        <v>30</v>
      </c>
      <c r="I64" s="57">
        <v>30</v>
      </c>
      <c r="J64" s="57">
        <v>30</v>
      </c>
      <c r="K64" s="57">
        <v>30</v>
      </c>
      <c r="L64" s="57">
        <v>30</v>
      </c>
      <c r="M64" s="57">
        <v>30</v>
      </c>
      <c r="N64" s="57">
        <v>30</v>
      </c>
      <c r="O64" s="27">
        <f>NPV(10%,E64:N64)+D64</f>
        <v>34.337013171140399</v>
      </c>
    </row>
    <row r="65" spans="3:16" ht="14.55" customHeight="1" x14ac:dyDescent="0.3">
      <c r="C65" s="4"/>
    </row>
    <row r="66" spans="3:16" ht="14.55" customHeight="1" x14ac:dyDescent="0.3">
      <c r="C66" s="62" t="s">
        <v>9</v>
      </c>
      <c r="D66" s="59" t="s">
        <v>26</v>
      </c>
      <c r="E66" s="59"/>
      <c r="F66" s="59"/>
    </row>
    <row r="67" spans="3:16" ht="14.55" customHeight="1" x14ac:dyDescent="0.3">
      <c r="C67" s="62"/>
      <c r="D67" s="7" t="s">
        <v>11</v>
      </c>
      <c r="E67" s="7" t="s">
        <v>0</v>
      </c>
      <c r="F67" s="7" t="s">
        <v>12</v>
      </c>
    </row>
    <row r="68" spans="3:16" ht="27" customHeight="1" x14ac:dyDescent="0.3">
      <c r="C68" s="11" t="s">
        <v>13</v>
      </c>
      <c r="D68" s="52">
        <f>(E54-E55)*E53*D52-E56</f>
        <v>24</v>
      </c>
      <c r="E68" s="22">
        <f>$D$61</f>
        <v>30</v>
      </c>
      <c r="F68" s="51">
        <f>(E54-E55)*E53*F52-E56</f>
        <v>36</v>
      </c>
      <c r="G68" s="30" t="s">
        <v>80</v>
      </c>
      <c r="H68" s="30"/>
      <c r="I68" s="30"/>
      <c r="J68" s="30"/>
      <c r="K68" s="30"/>
      <c r="L68" s="30"/>
      <c r="M68" s="30"/>
      <c r="N68" s="30"/>
      <c r="O68" s="30"/>
    </row>
    <row r="69" spans="3:16" ht="14.55" customHeight="1" x14ac:dyDescent="0.3">
      <c r="C69" s="11" t="s">
        <v>14</v>
      </c>
      <c r="D69" s="51">
        <f>(E54-E55)*D53*E52-E56</f>
        <v>12</v>
      </c>
      <c r="E69" s="58">
        <f t="shared" ref="E69:E72" si="4">$D$61</f>
        <v>30</v>
      </c>
      <c r="F69" s="51">
        <f>(E54-E55)*F53*E52-E56</f>
        <v>66</v>
      </c>
      <c r="G69" s="30" t="s">
        <v>81</v>
      </c>
      <c r="H69" s="30"/>
      <c r="I69" s="30"/>
      <c r="J69" s="30"/>
      <c r="K69" s="30"/>
      <c r="L69" s="30"/>
      <c r="M69" s="30"/>
      <c r="N69" s="30"/>
      <c r="O69" s="30"/>
    </row>
    <row r="70" spans="3:16" ht="14.55" customHeight="1" x14ac:dyDescent="0.3">
      <c r="C70" s="11" t="s">
        <v>15</v>
      </c>
      <c r="D70" s="51">
        <f>(D54-E55)*E53*E52-E56</f>
        <v>10</v>
      </c>
      <c r="E70" s="58">
        <f t="shared" si="4"/>
        <v>30</v>
      </c>
      <c r="F70" s="51">
        <f>(F54-E55)*E53*E52-E56</f>
        <v>40</v>
      </c>
    </row>
    <row r="71" spans="3:16" ht="28.95" customHeight="1" x14ac:dyDescent="0.3">
      <c r="C71" s="11" t="s">
        <v>16</v>
      </c>
      <c r="D71" s="51">
        <f>(E54-D55)*E53*E52-E56</f>
        <v>5</v>
      </c>
      <c r="E71" s="58">
        <f t="shared" si="4"/>
        <v>30</v>
      </c>
      <c r="F71" s="51">
        <f>(E54-F55)*E53*E52-E56</f>
        <v>65</v>
      </c>
    </row>
    <row r="72" spans="3:16" ht="14.55" customHeight="1" x14ac:dyDescent="0.3">
      <c r="C72" s="11" t="s">
        <v>59</v>
      </c>
      <c r="D72" s="51">
        <f>(E54-E55)*E53*E52-D56</f>
        <v>20</v>
      </c>
      <c r="E72" s="58">
        <f t="shared" si="4"/>
        <v>30</v>
      </c>
      <c r="F72" s="51">
        <f>(E54-E55)*E53*E52-F56</f>
        <v>42</v>
      </c>
    </row>
    <row r="73" spans="3:16" ht="14.55" customHeight="1" x14ac:dyDescent="0.3">
      <c r="C73" s="4"/>
    </row>
    <row r="74" spans="3:16" ht="14.55" customHeight="1" x14ac:dyDescent="0.3">
      <c r="C74" s="62" t="s">
        <v>9</v>
      </c>
      <c r="D74" s="59" t="s">
        <v>25</v>
      </c>
      <c r="E74" s="59"/>
      <c r="F74" s="59"/>
    </row>
    <row r="75" spans="3:16" ht="14.55" customHeight="1" x14ac:dyDescent="0.3">
      <c r="C75" s="62"/>
      <c r="D75" s="7" t="s">
        <v>91</v>
      </c>
      <c r="E75" s="7" t="s">
        <v>0</v>
      </c>
      <c r="F75" s="7" t="s">
        <v>12</v>
      </c>
    </row>
    <row r="76" spans="3:16" ht="14.55" customHeight="1" x14ac:dyDescent="0.3">
      <c r="C76" s="11" t="s">
        <v>13</v>
      </c>
      <c r="D76" s="54">
        <f>PV(10%,10,-D68)+$D$64</f>
        <v>-2.5303894630875732</v>
      </c>
      <c r="E76" s="54">
        <f>$O$64</f>
        <v>34.337013171140399</v>
      </c>
      <c r="F76" s="54">
        <f>PV(10%,10,-F68)+$D$64</f>
        <v>71.204415805368683</v>
      </c>
      <c r="G76" s="53" t="s">
        <v>82</v>
      </c>
    </row>
    <row r="77" spans="3:16" ht="14.55" customHeight="1" x14ac:dyDescent="0.3">
      <c r="C77" s="11" t="s">
        <v>14</v>
      </c>
      <c r="D77" s="54">
        <f t="shared" ref="D77:D80" si="5">PV(10%,10,-D69)+$D$64</f>
        <v>-76.265194731543787</v>
      </c>
      <c r="E77" s="54">
        <f t="shared" ref="E77:E80" si="6">$O$64</f>
        <v>34.337013171140399</v>
      </c>
      <c r="F77" s="54">
        <f t="shared" ref="F77:F80" si="7">PV(10%,10,-F69)+$D$64</f>
        <v>255.54142897650917</v>
      </c>
    </row>
    <row r="78" spans="3:16" ht="14.55" customHeight="1" x14ac:dyDescent="0.3">
      <c r="C78" s="11" t="s">
        <v>15</v>
      </c>
      <c r="D78" s="54">
        <f t="shared" si="5"/>
        <v>-88.554328942953148</v>
      </c>
      <c r="E78" s="54">
        <f t="shared" si="6"/>
        <v>34.337013171140399</v>
      </c>
      <c r="F78" s="54">
        <f t="shared" si="7"/>
        <v>95.782684228187406</v>
      </c>
    </row>
    <row r="79" spans="3:16" ht="14.55" customHeight="1" x14ac:dyDescent="0.3">
      <c r="C79" s="11" t="s">
        <v>16</v>
      </c>
      <c r="D79" s="54">
        <f t="shared" si="5"/>
        <v>-119.27716447147657</v>
      </c>
      <c r="E79" s="54">
        <f t="shared" si="6"/>
        <v>34.337013171140399</v>
      </c>
      <c r="F79" s="54">
        <f t="shared" si="7"/>
        <v>249.39686187080451</v>
      </c>
    </row>
    <row r="80" spans="3:16" ht="14.55" customHeight="1" x14ac:dyDescent="0.3">
      <c r="C80" s="11" t="s">
        <v>59</v>
      </c>
      <c r="D80" s="54">
        <f t="shared" si="5"/>
        <v>-27.108657885906297</v>
      </c>
      <c r="E80" s="54">
        <f t="shared" si="6"/>
        <v>34.337013171140399</v>
      </c>
      <c r="F80" s="54">
        <f t="shared" si="7"/>
        <v>108.07181843959677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ht="14.55" customHeight="1" x14ac:dyDescent="0.3">
      <c r="C81" s="16" t="s">
        <v>27</v>
      </c>
      <c r="D81" s="16"/>
      <c r="E81" s="16"/>
      <c r="F81" s="16"/>
      <c r="G81" s="16"/>
      <c r="H81" s="16"/>
      <c r="I81" s="16"/>
      <c r="J81" s="16"/>
      <c r="K81" s="16"/>
      <c r="L81" s="16"/>
      <c r="M81" s="12"/>
      <c r="N81" s="12"/>
      <c r="O81" s="12"/>
      <c r="P81" s="12"/>
    </row>
    <row r="82" spans="1:16" ht="14.55" customHeight="1" x14ac:dyDescent="0.3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2"/>
      <c r="N82" s="12"/>
      <c r="O82" s="12"/>
      <c r="P82" s="12"/>
    </row>
    <row r="83" spans="1:16" ht="14.55" customHeight="1" x14ac:dyDescent="0.3">
      <c r="A83" s="24" t="s">
        <v>51</v>
      </c>
      <c r="B83" t="s">
        <v>84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2"/>
      <c r="N83" s="12"/>
      <c r="O83" s="12"/>
      <c r="P83" s="12"/>
    </row>
    <row r="84" spans="1:16" ht="14.55" customHeight="1" x14ac:dyDescent="0.3">
      <c r="B84" t="s">
        <v>28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2"/>
      <c r="N84" s="12"/>
      <c r="O84" s="12"/>
      <c r="P84" s="12"/>
    </row>
    <row r="85" spans="1:16" ht="14.55" customHeight="1" x14ac:dyDescent="0.3">
      <c r="B85" t="s">
        <v>29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2"/>
      <c r="N85" s="12"/>
      <c r="O85" s="12"/>
      <c r="P85" s="12"/>
    </row>
    <row r="86" spans="1:16" ht="14.55" customHeight="1" x14ac:dyDescent="0.3">
      <c r="B86" s="60" t="s">
        <v>9</v>
      </c>
      <c r="C86" s="60"/>
      <c r="D86" s="60"/>
      <c r="E86" s="59" t="s">
        <v>83</v>
      </c>
      <c r="F86" s="59"/>
      <c r="G86" s="59"/>
      <c r="H86" s="16"/>
      <c r="I86" s="16"/>
      <c r="J86" s="16"/>
      <c r="K86" s="16"/>
      <c r="L86" s="16"/>
      <c r="M86" s="12"/>
      <c r="N86" s="12"/>
      <c r="O86" s="12"/>
      <c r="P86" s="12"/>
    </row>
    <row r="87" spans="1:16" x14ac:dyDescent="0.3">
      <c r="B87" s="60"/>
      <c r="C87" s="60"/>
      <c r="D87" s="60"/>
      <c r="E87" s="7" t="s">
        <v>91</v>
      </c>
      <c r="F87" s="7" t="s">
        <v>0</v>
      </c>
      <c r="G87" s="7" t="s">
        <v>12</v>
      </c>
    </row>
    <row r="88" spans="1:16" x14ac:dyDescent="0.3">
      <c r="B88" s="61" t="s">
        <v>1</v>
      </c>
      <c r="C88" s="61"/>
      <c r="D88" s="61"/>
      <c r="E88" s="1">
        <v>16.5</v>
      </c>
      <c r="F88" s="1">
        <v>21</v>
      </c>
      <c r="G88" s="1">
        <v>23.7</v>
      </c>
      <c r="J88" s="2"/>
      <c r="K88" s="2"/>
      <c r="L88" s="2"/>
    </row>
    <row r="89" spans="1:16" x14ac:dyDescent="0.3">
      <c r="B89" s="61" t="s">
        <v>2</v>
      </c>
      <c r="C89" s="61"/>
      <c r="D89" s="61"/>
      <c r="E89" s="1">
        <v>125</v>
      </c>
      <c r="F89" s="1">
        <v>135</v>
      </c>
      <c r="G89" s="1">
        <v>150</v>
      </c>
      <c r="I89" s="3"/>
      <c r="J89" s="2"/>
      <c r="K89" s="2"/>
      <c r="L89" s="2"/>
    </row>
    <row r="90" spans="1:16" x14ac:dyDescent="0.3">
      <c r="B90" s="61" t="s">
        <v>3</v>
      </c>
      <c r="C90" s="61"/>
      <c r="D90" s="61"/>
      <c r="E90" s="1">
        <v>126</v>
      </c>
      <c r="F90" s="1">
        <v>117</v>
      </c>
      <c r="G90" s="1">
        <v>109</v>
      </c>
    </row>
    <row r="91" spans="1:16" x14ac:dyDescent="0.3">
      <c r="B91" s="61" t="s">
        <v>4</v>
      </c>
      <c r="C91" s="61"/>
      <c r="D91" s="61"/>
      <c r="E91" s="1">
        <v>6</v>
      </c>
      <c r="F91" s="1">
        <v>8</v>
      </c>
      <c r="G91" s="1">
        <v>10</v>
      </c>
    </row>
    <row r="93" spans="1:16" x14ac:dyDescent="0.3">
      <c r="B93" t="s">
        <v>5</v>
      </c>
    </row>
    <row r="94" spans="1:16" x14ac:dyDescent="0.3">
      <c r="B94" t="s">
        <v>6</v>
      </c>
    </row>
    <row r="95" spans="1:16" x14ac:dyDescent="0.3">
      <c r="B95" t="s">
        <v>7</v>
      </c>
    </row>
    <row r="96" spans="1:16" x14ac:dyDescent="0.3">
      <c r="B96" t="s">
        <v>8</v>
      </c>
    </row>
    <row r="98" spans="2:8" x14ac:dyDescent="0.3">
      <c r="C98" s="12" t="s">
        <v>17</v>
      </c>
      <c r="D98" s="12"/>
      <c r="E98" s="12"/>
      <c r="F98" s="12"/>
      <c r="G98" s="12"/>
    </row>
    <row r="99" spans="2:8" x14ac:dyDescent="0.3">
      <c r="C99" s="13" t="s">
        <v>85</v>
      </c>
      <c r="D99" s="23">
        <f>(F89-F90)*F88</f>
        <v>378</v>
      </c>
      <c r="E99" s="14" t="s">
        <v>86</v>
      </c>
      <c r="F99" s="15"/>
      <c r="G99" s="15"/>
    </row>
    <row r="101" spans="2:8" x14ac:dyDescent="0.3">
      <c r="B101" s="60" t="s">
        <v>9</v>
      </c>
      <c r="C101" s="60"/>
      <c r="D101" s="60"/>
      <c r="E101" s="59" t="s">
        <v>87</v>
      </c>
      <c r="F101" s="59"/>
      <c r="G101" s="59"/>
    </row>
    <row r="102" spans="2:8" x14ac:dyDescent="0.3">
      <c r="B102" s="60"/>
      <c r="C102" s="60"/>
      <c r="D102" s="60"/>
      <c r="E102" s="7" t="s">
        <v>91</v>
      </c>
      <c r="F102" s="7" t="s">
        <v>0</v>
      </c>
      <c r="G102" s="7" t="s">
        <v>12</v>
      </c>
    </row>
    <row r="103" spans="2:8" x14ac:dyDescent="0.3">
      <c r="B103" s="61" t="s">
        <v>1</v>
      </c>
      <c r="C103" s="61"/>
      <c r="D103" s="61"/>
      <c r="E103" s="21">
        <f>(F89-F90)*E88</f>
        <v>297</v>
      </c>
      <c r="F103" s="21">
        <f>$D$99</f>
        <v>378</v>
      </c>
      <c r="G103" s="21">
        <f>(F89-F90)*G88</f>
        <v>426.59999999999997</v>
      </c>
    </row>
    <row r="104" spans="2:8" x14ac:dyDescent="0.3">
      <c r="B104" s="61" t="s">
        <v>2</v>
      </c>
      <c r="C104" s="61"/>
      <c r="D104" s="61"/>
      <c r="E104" s="21">
        <f>(E89-F90)*F88</f>
        <v>168</v>
      </c>
      <c r="F104" s="57">
        <f t="shared" ref="F104:F106" si="8">$D$99</f>
        <v>378</v>
      </c>
      <c r="G104" s="21">
        <f>(G89-F90)*F88</f>
        <v>693</v>
      </c>
    </row>
    <row r="105" spans="2:8" x14ac:dyDescent="0.3">
      <c r="B105" s="61" t="s">
        <v>3</v>
      </c>
      <c r="C105" s="61"/>
      <c r="D105" s="61"/>
      <c r="E105" s="21">
        <f>(F89-E90)*F88</f>
        <v>189</v>
      </c>
      <c r="F105" s="57">
        <f t="shared" si="8"/>
        <v>378</v>
      </c>
      <c r="G105" s="21">
        <f>(F89-G90)*F88</f>
        <v>546</v>
      </c>
    </row>
    <row r="106" spans="2:8" x14ac:dyDescent="0.3">
      <c r="B106" s="61" t="s">
        <v>4</v>
      </c>
      <c r="C106" s="61"/>
      <c r="D106" s="61"/>
      <c r="E106" s="21">
        <v>6</v>
      </c>
      <c r="F106" s="57">
        <v>8</v>
      </c>
      <c r="G106" s="21">
        <v>10</v>
      </c>
    </row>
    <row r="108" spans="2:8" x14ac:dyDescent="0.3">
      <c r="B108" s="60" t="s">
        <v>9</v>
      </c>
      <c r="C108" s="60"/>
      <c r="D108" s="60"/>
      <c r="E108" s="59" t="s">
        <v>88</v>
      </c>
      <c r="F108" s="59"/>
      <c r="G108" s="59"/>
      <c r="H108">
        <v>1200</v>
      </c>
    </row>
    <row r="109" spans="2:8" x14ac:dyDescent="0.3">
      <c r="B109" s="60"/>
      <c r="C109" s="60"/>
      <c r="D109" s="60"/>
      <c r="E109" s="7" t="s">
        <v>91</v>
      </c>
      <c r="F109" s="7" t="s">
        <v>0</v>
      </c>
      <c r="G109" s="7" t="s">
        <v>12</v>
      </c>
    </row>
    <row r="110" spans="2:8" x14ac:dyDescent="0.3">
      <c r="B110" s="61" t="s">
        <v>1</v>
      </c>
      <c r="C110" s="61"/>
      <c r="D110" s="61"/>
      <c r="E110" s="55">
        <f>PV(15%,$E$113,-E103)-1200</f>
        <v>-76.008639904881875</v>
      </c>
      <c r="F110" s="55">
        <f>PV(15%,$F$113,-F103)-1200</f>
        <v>496.20752990765777</v>
      </c>
      <c r="G110" s="55">
        <f>PV(15%,$G$113,-G103)-1200</f>
        <v>941.0066957894137</v>
      </c>
    </row>
    <row r="111" spans="2:8" x14ac:dyDescent="0.3">
      <c r="B111" s="61" t="s">
        <v>2</v>
      </c>
      <c r="C111" s="61"/>
      <c r="D111" s="61"/>
      <c r="E111" s="55">
        <f t="shared" ref="E111:E112" si="9">PV(15%,$E$113,-E104)-1200</f>
        <v>-564.20690742094325</v>
      </c>
      <c r="F111" s="55">
        <f t="shared" ref="F111:F112" si="10">PV(15%,$F$113,-F104)-1200</f>
        <v>496.20752990765777</v>
      </c>
      <c r="G111" s="55">
        <f t="shared" ref="G111:G112" si="11">PV(15%,$G$113,-G104)-1200</f>
        <v>2278.00665771698</v>
      </c>
    </row>
    <row r="112" spans="2:8" x14ac:dyDescent="0.3">
      <c r="B112" s="61" t="s">
        <v>3</v>
      </c>
      <c r="C112" s="61"/>
      <c r="D112" s="61"/>
      <c r="E112" s="55">
        <f t="shared" si="9"/>
        <v>-484.73277084856113</v>
      </c>
      <c r="F112" s="55">
        <f t="shared" si="10"/>
        <v>496.20752990765777</v>
      </c>
      <c r="G112" s="55">
        <f t="shared" si="11"/>
        <v>1540.2476697164084</v>
      </c>
    </row>
    <row r="113" spans="2:7" x14ac:dyDescent="0.3">
      <c r="B113" s="61" t="s">
        <v>4</v>
      </c>
      <c r="C113" s="61"/>
      <c r="D113" s="61"/>
      <c r="E113" s="70">
        <v>6</v>
      </c>
      <c r="F113" s="70">
        <v>8</v>
      </c>
      <c r="G113" s="70">
        <v>10</v>
      </c>
    </row>
    <row r="114" spans="2:7" x14ac:dyDescent="0.3">
      <c r="B114" t="s">
        <v>90</v>
      </c>
    </row>
    <row r="115" spans="2:7" x14ac:dyDescent="0.3">
      <c r="B115" t="s">
        <v>89</v>
      </c>
    </row>
  </sheetData>
  <sortState xmlns:xlrd2="http://schemas.microsoft.com/office/spreadsheetml/2017/richdata2" ref="I25:M30">
    <sortCondition descending="1" ref="M25:M30"/>
  </sortState>
  <mergeCells count="38">
    <mergeCell ref="B112:D112"/>
    <mergeCell ref="B113:D113"/>
    <mergeCell ref="B106:D106"/>
    <mergeCell ref="B108:D109"/>
    <mergeCell ref="E108:G108"/>
    <mergeCell ref="B110:D110"/>
    <mergeCell ref="B111:D111"/>
    <mergeCell ref="B101:D102"/>
    <mergeCell ref="E101:G101"/>
    <mergeCell ref="B103:D103"/>
    <mergeCell ref="B104:D104"/>
    <mergeCell ref="B105:D105"/>
    <mergeCell ref="O39:V40"/>
    <mergeCell ref="E86:G86"/>
    <mergeCell ref="B86:D87"/>
    <mergeCell ref="N35:N36"/>
    <mergeCell ref="L37:L38"/>
    <mergeCell ref="M37:M38"/>
    <mergeCell ref="N37:N38"/>
    <mergeCell ref="L39:L40"/>
    <mergeCell ref="M39:M40"/>
    <mergeCell ref="N39:N40"/>
    <mergeCell ref="K35:K36"/>
    <mergeCell ref="K37:K38"/>
    <mergeCell ref="K39:K40"/>
    <mergeCell ref="L35:L36"/>
    <mergeCell ref="M35:M36"/>
    <mergeCell ref="C50:C51"/>
    <mergeCell ref="B91:D91"/>
    <mergeCell ref="C66:C67"/>
    <mergeCell ref="D66:F66"/>
    <mergeCell ref="C74:C75"/>
    <mergeCell ref="D74:F74"/>
    <mergeCell ref="D50:F50"/>
    <mergeCell ref="C63:C64"/>
    <mergeCell ref="B88:D88"/>
    <mergeCell ref="B89:D89"/>
    <mergeCell ref="B90:D9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clan1</cp:lastModifiedBy>
  <dcterms:created xsi:type="dcterms:W3CDTF">2020-06-08T05:49:57Z</dcterms:created>
  <dcterms:modified xsi:type="dcterms:W3CDTF">2021-11-16T14:18:15Z</dcterms:modified>
</cp:coreProperties>
</file>