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Шарага\Экономика информационных систем\"/>
    </mc:Choice>
  </mc:AlternateContent>
  <xr:revisionPtr revIDLastSave="0" documentId="8_{513F31C2-7650-4245-8AE9-ACE918D1E78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D10" i="7"/>
  <c r="B7" i="7"/>
  <c r="B6" i="4"/>
  <c r="B8" i="4"/>
  <c r="B7" i="4"/>
  <c r="B4" i="4"/>
  <c r="E2" i="4" l="1"/>
  <c r="G1" i="6"/>
  <c r="E3" i="6"/>
  <c r="F3" i="6" s="1"/>
  <c r="F2" i="6"/>
  <c r="E2" i="6"/>
  <c r="F4" i="5"/>
  <c r="F3" i="5"/>
  <c r="F2" i="5"/>
  <c r="E2" i="5"/>
  <c r="G2" i="5"/>
  <c r="D2" i="4"/>
  <c r="B3" i="3"/>
  <c r="F8" i="3" s="1"/>
  <c r="B4" i="2"/>
  <c r="H25" i="2"/>
  <c r="F3" i="2"/>
  <c r="F4" i="2"/>
  <c r="F5" i="2"/>
  <c r="F6" i="2"/>
  <c r="F7" i="2"/>
  <c r="F8" i="2"/>
  <c r="G8" i="2" s="1"/>
  <c r="F9" i="2"/>
  <c r="F10" i="2"/>
  <c r="F11" i="2"/>
  <c r="F12" i="2"/>
  <c r="F13" i="2"/>
  <c r="F14" i="2"/>
  <c r="F15" i="2"/>
  <c r="F16" i="2"/>
  <c r="G16" i="2" s="1"/>
  <c r="F17" i="2"/>
  <c r="F18" i="2"/>
  <c r="F19" i="2"/>
  <c r="F20" i="2"/>
  <c r="F21" i="2"/>
  <c r="F22" i="2"/>
  <c r="F23" i="2"/>
  <c r="G23" i="2" s="1"/>
  <c r="F24" i="2"/>
  <c r="G24" i="2" s="1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H2" i="2" s="1"/>
  <c r="G5" i="2"/>
  <c r="G6" i="2"/>
  <c r="G14" i="2"/>
  <c r="G21" i="2"/>
  <c r="G22" i="2"/>
  <c r="G3" i="2"/>
  <c r="G4" i="2"/>
  <c r="G7" i="2"/>
  <c r="G11" i="2"/>
  <c r="G12" i="2"/>
  <c r="G13" i="2"/>
  <c r="G15" i="2"/>
  <c r="G19" i="2"/>
  <c r="G20" i="2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B4" i="1"/>
  <c r="E4" i="6" l="1"/>
  <c r="F4" i="6" s="1"/>
  <c r="E5" i="6" s="1"/>
  <c r="F5" i="6" s="1"/>
  <c r="E3" i="5"/>
  <c r="E23" i="3"/>
  <c r="E14" i="3"/>
  <c r="G14" i="3" s="1"/>
  <c r="F14" i="3"/>
  <c r="F6" i="3"/>
  <c r="E21" i="3"/>
  <c r="E13" i="3"/>
  <c r="G13" i="3" s="1"/>
  <c r="E5" i="3"/>
  <c r="G5" i="3" s="1"/>
  <c r="F21" i="3"/>
  <c r="F13" i="3"/>
  <c r="F5" i="3"/>
  <c r="F12" i="3"/>
  <c r="E19" i="3"/>
  <c r="E11" i="3"/>
  <c r="E3" i="3"/>
  <c r="G3" i="3" s="1"/>
  <c r="F19" i="3"/>
  <c r="F11" i="3"/>
  <c r="F3" i="3"/>
  <c r="E15" i="3"/>
  <c r="G15" i="3" s="1"/>
  <c r="F23" i="3"/>
  <c r="F7" i="3"/>
  <c r="E22" i="3"/>
  <c r="E4" i="3"/>
  <c r="E2" i="3"/>
  <c r="E18" i="3"/>
  <c r="G18" i="3" s="1"/>
  <c r="E10" i="3"/>
  <c r="F2" i="3"/>
  <c r="F18" i="3"/>
  <c r="F10" i="3"/>
  <c r="E7" i="3"/>
  <c r="G7" i="3" s="1"/>
  <c r="F15" i="3"/>
  <c r="E6" i="3"/>
  <c r="G6" i="3" s="1"/>
  <c r="E12" i="3"/>
  <c r="G12" i="3" s="1"/>
  <c r="E25" i="3"/>
  <c r="E17" i="3"/>
  <c r="G17" i="3" s="1"/>
  <c r="E9" i="3"/>
  <c r="G9" i="3" s="1"/>
  <c r="F25" i="3"/>
  <c r="F17" i="3"/>
  <c r="F9" i="3"/>
  <c r="F22" i="3"/>
  <c r="E20" i="3"/>
  <c r="G20" i="3" s="1"/>
  <c r="F20" i="3"/>
  <c r="F4" i="3"/>
  <c r="E24" i="3"/>
  <c r="G24" i="3" s="1"/>
  <c r="E16" i="3"/>
  <c r="E8" i="3"/>
  <c r="G8" i="3" s="1"/>
  <c r="F24" i="3"/>
  <c r="F16" i="3"/>
  <c r="G25" i="2"/>
  <c r="G17" i="2"/>
  <c r="G9" i="2"/>
  <c r="G18" i="2"/>
  <c r="G10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2" i="2"/>
  <c r="E6" i="6" l="1"/>
  <c r="F6" i="6" s="1"/>
  <c r="E4" i="5"/>
  <c r="E5" i="5"/>
  <c r="G4" i="3"/>
  <c r="G22" i="3"/>
  <c r="G11" i="3"/>
  <c r="G21" i="3"/>
  <c r="G16" i="3"/>
  <c r="G19" i="3"/>
  <c r="G25" i="3"/>
  <c r="G10" i="3"/>
  <c r="G23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" i="3"/>
  <c r="E6" i="5" l="1"/>
  <c r="F5" i="5"/>
  <c r="E7" i="6" l="1"/>
  <c r="F7" i="6" s="1"/>
  <c r="F6" i="5"/>
  <c r="E8" i="6" l="1"/>
  <c r="F8" i="6" s="1"/>
  <c r="E7" i="5"/>
  <c r="F7" i="5" s="1"/>
  <c r="E9" i="6" l="1"/>
  <c r="F9" i="6" s="1"/>
  <c r="E10" i="6" l="1"/>
  <c r="F10" i="6" s="1"/>
  <c r="E11" i="6" l="1"/>
  <c r="F11" i="6" s="1"/>
  <c r="E12" i="6" l="1"/>
  <c r="F12" i="6" s="1"/>
  <c r="E13" i="6" l="1"/>
  <c r="F13" i="6" s="1"/>
</calcChain>
</file>

<file path=xl/sharedStrings.xml><?xml version="1.0" encoding="utf-8"?>
<sst xmlns="http://schemas.openxmlformats.org/spreadsheetml/2006/main" count="56" uniqueCount="26">
  <si>
    <t>Размер ссуды, руб</t>
  </si>
  <si>
    <t>Срок ссуды, лет</t>
  </si>
  <si>
    <t>Ставка, %</t>
  </si>
  <si>
    <t>Ежемес платеж, руб ПЛТ</t>
  </si>
  <si>
    <t>период</t>
  </si>
  <si>
    <t>выплата осн суммы</t>
  </si>
  <si>
    <t>выплата процентов</t>
  </si>
  <si>
    <t>общая выплата</t>
  </si>
  <si>
    <t>осталось выплатить</t>
  </si>
  <si>
    <t>Размер вклада, руб</t>
  </si>
  <si>
    <t>Срок вклада, лет</t>
  </si>
  <si>
    <t>Пополнение</t>
  </si>
  <si>
    <t>Процент</t>
  </si>
  <si>
    <t>Сумма вклада</t>
  </si>
  <si>
    <t>Будущая стоимость</t>
  </si>
  <si>
    <t>процент</t>
  </si>
  <si>
    <t>сумма вклада</t>
  </si>
  <si>
    <t>Ежемесячный платеж</t>
  </si>
  <si>
    <t>36 периодов</t>
  </si>
  <si>
    <t>12 периодов</t>
  </si>
  <si>
    <t>3 периода</t>
  </si>
  <si>
    <t>Размер вклада</t>
  </si>
  <si>
    <t>Итог</t>
  </si>
  <si>
    <t xml:space="preserve">Срок вклада, мес </t>
  </si>
  <si>
    <t xml:space="preserve">Ставка, % </t>
  </si>
  <si>
    <t>Ежемесячная 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</si>
</sst>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H2" sqref="H2"/>
    </sheetView>
  </sheetViews>
  <sheetFormatPr defaultRowHeight="14.4" x14ac:dyDescent="0.3"/>
  <cols>
    <col min="1" max="1" width="22.6640625" customWidth="1"/>
    <col min="2" max="2" width="9.33203125" bestFit="1" customWidth="1"/>
    <col min="5" max="5" width="20.77734375" customWidth="1"/>
    <col min="6" max="6" width="19.88671875" customWidth="1"/>
    <col min="7" max="7" width="15.33203125" customWidth="1"/>
    <col min="8" max="8" width="18.21875" customWidth="1"/>
  </cols>
  <sheetData>
    <row r="1" spans="1:8" x14ac:dyDescent="0.3">
      <c r="A1" t="s">
        <v>0</v>
      </c>
      <c r="B1">
        <v>100000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1</v>
      </c>
      <c r="B2">
        <v>3</v>
      </c>
      <c r="D2">
        <v>1</v>
      </c>
      <c r="E2" s="2">
        <f>PPMT($B$3/12,D2,$B$2*12,$B$1)</f>
        <v>-2411.6283074115022</v>
      </c>
      <c r="F2" s="2">
        <f>IPMT($B$3/12,D2,$B$2*12,$B$1)</f>
        <v>-791.66666666666674</v>
      </c>
      <c r="G2" s="2">
        <f>SUM(E2:F2)</f>
        <v>-3203.2949740781687</v>
      </c>
      <c r="H2" s="2">
        <f>B1+E2</f>
        <v>97588.371692588495</v>
      </c>
    </row>
    <row r="3" spans="1:8" x14ac:dyDescent="0.3">
      <c r="A3" t="s">
        <v>2</v>
      </c>
      <c r="B3" s="1">
        <v>9.5000000000000001E-2</v>
      </c>
      <c r="D3">
        <v>2</v>
      </c>
      <c r="E3" s="2">
        <f t="shared" ref="E3:E37" si="0">PPMT($B$3/12,D3,$B$2*12,$B$1)</f>
        <v>-2430.7203648451764</v>
      </c>
      <c r="F3" s="2">
        <f t="shared" ref="F3:F37" si="1">IPMT($B$3/12,D3,$B$2*12,$B$1)</f>
        <v>-772.57460923299232</v>
      </c>
      <c r="G3" s="2">
        <f t="shared" ref="G3:G37" si="2">SUM(E3:F3)</f>
        <v>-3203.2949740781687</v>
      </c>
      <c r="H3" s="2">
        <f>H2+E3</f>
        <v>95157.651327743311</v>
      </c>
    </row>
    <row r="4" spans="1:8" x14ac:dyDescent="0.3">
      <c r="A4" t="s">
        <v>3</v>
      </c>
      <c r="B4" s="2">
        <f>PMT(B3/12,B2*12,-B1)</f>
        <v>3203.2949740781687</v>
      </c>
      <c r="D4">
        <v>3</v>
      </c>
      <c r="E4" s="2">
        <f t="shared" si="0"/>
        <v>-2449.9635677335341</v>
      </c>
      <c r="F4" s="2">
        <f t="shared" si="1"/>
        <v>-753.3314063446345</v>
      </c>
      <c r="G4" s="2">
        <f t="shared" si="2"/>
        <v>-3203.2949740781687</v>
      </c>
      <c r="H4" s="2">
        <f t="shared" ref="H4:H37" si="3">H3+E4</f>
        <v>92707.68776000978</v>
      </c>
    </row>
    <row r="5" spans="1:8" x14ac:dyDescent="0.3">
      <c r="D5">
        <v>4</v>
      </c>
      <c r="E5" s="2">
        <f t="shared" si="0"/>
        <v>-2469.3591126447577</v>
      </c>
      <c r="F5" s="2">
        <f t="shared" si="1"/>
        <v>-733.93586143341065</v>
      </c>
      <c r="G5" s="2">
        <f t="shared" si="2"/>
        <v>-3203.2949740781683</v>
      </c>
      <c r="H5" s="2">
        <f t="shared" si="3"/>
        <v>90238.328647365022</v>
      </c>
    </row>
    <row r="6" spans="1:8" x14ac:dyDescent="0.3">
      <c r="D6">
        <v>5</v>
      </c>
      <c r="E6" s="2">
        <f t="shared" si="0"/>
        <v>-2488.9082056198622</v>
      </c>
      <c r="F6" s="2">
        <f t="shared" si="1"/>
        <v>-714.38676845830651</v>
      </c>
      <c r="G6" s="2">
        <f t="shared" si="2"/>
        <v>-3203.2949740781687</v>
      </c>
      <c r="H6" s="2">
        <f t="shared" si="3"/>
        <v>87749.420441745155</v>
      </c>
    </row>
    <row r="7" spans="1:8" x14ac:dyDescent="0.3">
      <c r="D7">
        <v>6</v>
      </c>
      <c r="E7" s="2">
        <f t="shared" si="0"/>
        <v>-2508.612062247686</v>
      </c>
      <c r="F7" s="2">
        <f t="shared" si="1"/>
        <v>-694.68291183048257</v>
      </c>
      <c r="G7" s="2">
        <f t="shared" si="2"/>
        <v>-3203.2949740781687</v>
      </c>
      <c r="H7" s="2">
        <f t="shared" si="3"/>
        <v>85240.808379497466</v>
      </c>
    </row>
    <row r="8" spans="1:8" x14ac:dyDescent="0.3">
      <c r="D8">
        <v>7</v>
      </c>
      <c r="E8" s="2">
        <f t="shared" si="0"/>
        <v>-2528.4719077404802</v>
      </c>
      <c r="F8" s="2">
        <f t="shared" si="1"/>
        <v>-674.82306633768837</v>
      </c>
      <c r="G8" s="2">
        <f t="shared" si="2"/>
        <v>-3203.2949740781687</v>
      </c>
      <c r="H8" s="2">
        <f t="shared" si="3"/>
        <v>82712.336471756993</v>
      </c>
    </row>
    <row r="9" spans="1:8" x14ac:dyDescent="0.3">
      <c r="D9">
        <v>8</v>
      </c>
      <c r="E9" s="2">
        <f t="shared" si="0"/>
        <v>-2548.4889770100926</v>
      </c>
      <c r="F9" s="2">
        <f t="shared" si="1"/>
        <v>-654.80599706807629</v>
      </c>
      <c r="G9" s="2">
        <f t="shared" si="2"/>
        <v>-3203.2949740781687</v>
      </c>
      <c r="H9" s="2">
        <f t="shared" si="3"/>
        <v>80163.847494746908</v>
      </c>
    </row>
    <row r="10" spans="1:8" x14ac:dyDescent="0.3">
      <c r="D10">
        <v>9</v>
      </c>
      <c r="E10" s="2">
        <f t="shared" si="0"/>
        <v>-2568.6645147447557</v>
      </c>
      <c r="F10" s="2">
        <f t="shared" si="1"/>
        <v>-634.630459333413</v>
      </c>
      <c r="G10" s="2">
        <f t="shared" si="2"/>
        <v>-3203.2949740781687</v>
      </c>
      <c r="H10" s="2">
        <f t="shared" si="3"/>
        <v>77595.182980002151</v>
      </c>
    </row>
    <row r="11" spans="1:8" x14ac:dyDescent="0.3">
      <c r="D11">
        <v>10</v>
      </c>
      <c r="E11" s="2">
        <f t="shared" si="0"/>
        <v>-2588.9997754864853</v>
      </c>
      <c r="F11" s="2">
        <f t="shared" si="1"/>
        <v>-614.29519859168374</v>
      </c>
      <c r="G11" s="2">
        <f t="shared" si="2"/>
        <v>-3203.2949740781692</v>
      </c>
      <c r="H11" s="2">
        <f t="shared" si="3"/>
        <v>75006.183204515663</v>
      </c>
    </row>
    <row r="12" spans="1:8" x14ac:dyDescent="0.3">
      <c r="D12">
        <v>11</v>
      </c>
      <c r="E12" s="2">
        <f t="shared" si="0"/>
        <v>-2609.4960237090863</v>
      </c>
      <c r="F12" s="2">
        <f t="shared" si="1"/>
        <v>-593.79895036908238</v>
      </c>
      <c r="G12" s="2">
        <f t="shared" si="2"/>
        <v>-3203.2949740781687</v>
      </c>
      <c r="H12" s="2">
        <f t="shared" si="3"/>
        <v>72396.687180806577</v>
      </c>
    </row>
    <row r="13" spans="1:8" x14ac:dyDescent="0.3">
      <c r="D13">
        <v>12</v>
      </c>
      <c r="E13" s="2">
        <f t="shared" si="0"/>
        <v>-2630.1545338967831</v>
      </c>
      <c r="F13" s="2">
        <f t="shared" si="1"/>
        <v>-573.14044018138543</v>
      </c>
      <c r="G13" s="2">
        <f t="shared" si="2"/>
        <v>-3203.2949740781687</v>
      </c>
      <c r="H13" s="2">
        <f t="shared" si="3"/>
        <v>69766.532646909793</v>
      </c>
    </row>
    <row r="14" spans="1:8" x14ac:dyDescent="0.3">
      <c r="D14">
        <v>13</v>
      </c>
      <c r="E14" s="2">
        <f t="shared" si="0"/>
        <v>-2650.9765906234666</v>
      </c>
      <c r="F14" s="2">
        <f t="shared" si="1"/>
        <v>-552.3183834547026</v>
      </c>
      <c r="G14" s="2">
        <f t="shared" si="2"/>
        <v>-3203.2949740781692</v>
      </c>
      <c r="H14" s="2">
        <f t="shared" si="3"/>
        <v>67115.556056286325</v>
      </c>
    </row>
    <row r="15" spans="1:8" x14ac:dyDescent="0.3">
      <c r="D15">
        <v>14</v>
      </c>
      <c r="E15" s="2">
        <f t="shared" si="0"/>
        <v>-2671.9634886325684</v>
      </c>
      <c r="F15" s="2">
        <f t="shared" si="1"/>
        <v>-531.33148544560015</v>
      </c>
      <c r="G15" s="2">
        <f t="shared" si="2"/>
        <v>-3203.2949740781687</v>
      </c>
      <c r="H15" s="2">
        <f t="shared" si="3"/>
        <v>64443.592567653759</v>
      </c>
    </row>
    <row r="16" spans="1:8" x14ac:dyDescent="0.3">
      <c r="D16">
        <v>15</v>
      </c>
      <c r="E16" s="2">
        <f t="shared" si="0"/>
        <v>-2693.1165329175765</v>
      </c>
      <c r="F16" s="2">
        <f t="shared" si="1"/>
        <v>-510.17844116059223</v>
      </c>
      <c r="G16" s="2">
        <f t="shared" si="2"/>
        <v>-3203.2949740781687</v>
      </c>
      <c r="H16" s="2">
        <f t="shared" si="3"/>
        <v>61750.476034736181</v>
      </c>
    </row>
    <row r="17" spans="4:8" x14ac:dyDescent="0.3">
      <c r="D17">
        <v>16</v>
      </c>
      <c r="E17" s="2">
        <f t="shared" si="0"/>
        <v>-2714.4370388031739</v>
      </c>
      <c r="F17" s="2">
        <f t="shared" si="1"/>
        <v>-488.85793527499476</v>
      </c>
      <c r="G17" s="2">
        <f t="shared" si="2"/>
        <v>-3203.2949740781687</v>
      </c>
      <c r="H17" s="2">
        <f t="shared" si="3"/>
        <v>59036.038995933006</v>
      </c>
    </row>
    <row r="18" spans="4:8" x14ac:dyDescent="0.3">
      <c r="D18">
        <v>17</v>
      </c>
      <c r="E18" s="2">
        <f t="shared" si="0"/>
        <v>-2735.9263320270329</v>
      </c>
      <c r="F18" s="2">
        <f t="shared" si="1"/>
        <v>-467.36864205113636</v>
      </c>
      <c r="G18" s="2">
        <f t="shared" si="2"/>
        <v>-3203.2949740781692</v>
      </c>
      <c r="H18" s="2">
        <f t="shared" si="3"/>
        <v>56300.112663905973</v>
      </c>
    </row>
    <row r="19" spans="4:8" x14ac:dyDescent="0.3">
      <c r="D19">
        <v>18</v>
      </c>
      <c r="E19" s="2">
        <f t="shared" si="0"/>
        <v>-2757.5857488222464</v>
      </c>
      <c r="F19" s="2">
        <f t="shared" si="1"/>
        <v>-445.70922525592226</v>
      </c>
      <c r="G19" s="2">
        <f t="shared" si="2"/>
        <v>-3203.2949740781687</v>
      </c>
      <c r="H19" s="2">
        <f t="shared" si="3"/>
        <v>53542.526915083727</v>
      </c>
    </row>
    <row r="20" spans="4:8" x14ac:dyDescent="0.3">
      <c r="D20">
        <v>19</v>
      </c>
      <c r="E20" s="2">
        <f t="shared" si="0"/>
        <v>-2779.4166360004228</v>
      </c>
      <c r="F20" s="2">
        <f t="shared" si="1"/>
        <v>-423.87833807774621</v>
      </c>
      <c r="G20" s="2">
        <f t="shared" si="2"/>
        <v>-3203.2949740781692</v>
      </c>
      <c r="H20" s="2">
        <f t="shared" si="3"/>
        <v>50763.110279083303</v>
      </c>
    </row>
    <row r="21" spans="4:8" x14ac:dyDescent="0.3">
      <c r="D21">
        <v>20</v>
      </c>
      <c r="E21" s="2">
        <f t="shared" si="0"/>
        <v>-2801.4203510354264</v>
      </c>
      <c r="F21" s="2">
        <f t="shared" si="1"/>
        <v>-401.87462304274283</v>
      </c>
      <c r="G21" s="2">
        <f t="shared" si="2"/>
        <v>-3203.2949740781692</v>
      </c>
      <c r="H21" s="2">
        <f t="shared" si="3"/>
        <v>47961.689928047876</v>
      </c>
    </row>
    <row r="22" spans="4:8" x14ac:dyDescent="0.3">
      <c r="D22">
        <v>21</v>
      </c>
      <c r="E22" s="2">
        <f t="shared" si="0"/>
        <v>-2823.5982621477897</v>
      </c>
      <c r="F22" s="2">
        <f t="shared" si="1"/>
        <v>-379.69671193037902</v>
      </c>
      <c r="G22" s="2">
        <f t="shared" si="2"/>
        <v>-3203.2949740781687</v>
      </c>
      <c r="H22" s="2">
        <f t="shared" si="3"/>
        <v>45138.091665900087</v>
      </c>
    </row>
    <row r="23" spans="4:8" x14ac:dyDescent="0.3">
      <c r="D23">
        <v>22</v>
      </c>
      <c r="E23" s="2">
        <f t="shared" si="0"/>
        <v>-2845.951748389793</v>
      </c>
      <c r="F23" s="2">
        <f t="shared" si="1"/>
        <v>-357.34322568837564</v>
      </c>
      <c r="G23" s="2">
        <f t="shared" si="2"/>
        <v>-3203.2949740781687</v>
      </c>
      <c r="H23" s="2">
        <f t="shared" si="3"/>
        <v>42292.139917510292</v>
      </c>
    </row>
    <row r="24" spans="4:8" x14ac:dyDescent="0.3">
      <c r="D24">
        <v>23</v>
      </c>
      <c r="E24" s="2">
        <f t="shared" si="0"/>
        <v>-2868.4821997312124</v>
      </c>
      <c r="F24" s="2">
        <f t="shared" si="1"/>
        <v>-334.81277434695653</v>
      </c>
      <c r="G24" s="2">
        <f t="shared" si="2"/>
        <v>-3203.2949740781687</v>
      </c>
      <c r="H24" s="2">
        <f t="shared" si="3"/>
        <v>39423.657717779082</v>
      </c>
    </row>
    <row r="25" spans="4:8" x14ac:dyDescent="0.3">
      <c r="D25">
        <v>24</v>
      </c>
      <c r="E25" s="2">
        <f t="shared" si="0"/>
        <v>-2891.1910171457507</v>
      </c>
      <c r="F25" s="2">
        <f t="shared" si="1"/>
        <v>-312.10395693241776</v>
      </c>
      <c r="G25" s="2">
        <f t="shared" si="2"/>
        <v>-3203.2949740781687</v>
      </c>
      <c r="H25" s="2">
        <f t="shared" si="3"/>
        <v>36532.466700633333</v>
      </c>
    </row>
    <row r="26" spans="4:8" x14ac:dyDescent="0.3">
      <c r="D26">
        <v>25</v>
      </c>
      <c r="E26" s="2">
        <f t="shared" si="0"/>
        <v>-2914.0796126981545</v>
      </c>
      <c r="F26" s="2">
        <f t="shared" si="1"/>
        <v>-289.21536138001386</v>
      </c>
      <c r="G26" s="2">
        <f t="shared" si="2"/>
        <v>-3203.2949740781683</v>
      </c>
      <c r="H26" s="2">
        <f t="shared" si="3"/>
        <v>33618.387087935182</v>
      </c>
    </row>
    <row r="27" spans="4:8" x14ac:dyDescent="0.3">
      <c r="D27">
        <v>26</v>
      </c>
      <c r="E27" s="2">
        <f t="shared" si="0"/>
        <v>-2937.1494096320152</v>
      </c>
      <c r="F27" s="2">
        <f t="shared" si="1"/>
        <v>-266.1455644461534</v>
      </c>
      <c r="G27" s="2">
        <f t="shared" si="2"/>
        <v>-3203.2949740781687</v>
      </c>
      <c r="H27" s="2">
        <f t="shared" si="3"/>
        <v>30681.237678303165</v>
      </c>
    </row>
    <row r="28" spans="4:8" x14ac:dyDescent="0.3">
      <c r="D28">
        <v>27</v>
      </c>
      <c r="E28" s="2">
        <f t="shared" si="0"/>
        <v>-2960.4018424582687</v>
      </c>
      <c r="F28" s="2">
        <f t="shared" si="1"/>
        <v>-242.89313161990006</v>
      </c>
      <c r="G28" s="2">
        <f t="shared" si="2"/>
        <v>-3203.2949740781687</v>
      </c>
      <c r="H28" s="2">
        <f t="shared" si="3"/>
        <v>27720.835835844897</v>
      </c>
    </row>
    <row r="29" spans="4:8" x14ac:dyDescent="0.3">
      <c r="D29">
        <v>28</v>
      </c>
      <c r="E29" s="2">
        <f t="shared" si="0"/>
        <v>-2983.8383570443971</v>
      </c>
      <c r="F29" s="2">
        <f t="shared" si="1"/>
        <v>-219.45661703377206</v>
      </c>
      <c r="G29" s="2">
        <f t="shared" si="2"/>
        <v>-3203.2949740781692</v>
      </c>
      <c r="H29" s="2">
        <f t="shared" si="3"/>
        <v>24736.997478800498</v>
      </c>
    </row>
    <row r="30" spans="4:8" x14ac:dyDescent="0.3">
      <c r="D30">
        <v>29</v>
      </c>
      <c r="E30" s="2">
        <f t="shared" si="0"/>
        <v>-3007.4604107043315</v>
      </c>
      <c r="F30" s="2">
        <f t="shared" si="1"/>
        <v>-195.83456337383723</v>
      </c>
      <c r="G30" s="2">
        <f t="shared" si="2"/>
        <v>-3203.2949740781687</v>
      </c>
      <c r="H30" s="2">
        <f t="shared" si="3"/>
        <v>21729.537068096168</v>
      </c>
    </row>
    <row r="31" spans="4:8" x14ac:dyDescent="0.3">
      <c r="D31">
        <v>30</v>
      </c>
      <c r="E31" s="2">
        <f t="shared" si="0"/>
        <v>-3031.2694722890742</v>
      </c>
      <c r="F31" s="2">
        <f t="shared" si="1"/>
        <v>-172.02550178909462</v>
      </c>
      <c r="G31" s="2">
        <f t="shared" si="2"/>
        <v>-3203.2949740781687</v>
      </c>
      <c r="H31" s="2">
        <f t="shared" si="3"/>
        <v>18698.267595807094</v>
      </c>
    </row>
    <row r="32" spans="4:8" x14ac:dyDescent="0.3">
      <c r="D32">
        <v>31</v>
      </c>
      <c r="E32" s="2">
        <f t="shared" si="0"/>
        <v>-3055.2670222780293</v>
      </c>
      <c r="F32" s="2">
        <f t="shared" si="1"/>
        <v>-148.02795180013945</v>
      </c>
      <c r="G32" s="2">
        <f t="shared" si="2"/>
        <v>-3203.2949740781687</v>
      </c>
      <c r="H32" s="2">
        <f t="shared" si="3"/>
        <v>15643.000573529065</v>
      </c>
    </row>
    <row r="33" spans="4:8" x14ac:dyDescent="0.3">
      <c r="D33">
        <v>32</v>
      </c>
      <c r="E33" s="2">
        <f t="shared" si="0"/>
        <v>-3079.4545528710637</v>
      </c>
      <c r="F33" s="2">
        <f t="shared" si="1"/>
        <v>-123.84042120710504</v>
      </c>
      <c r="G33" s="2">
        <f t="shared" si="2"/>
        <v>-3203.2949740781687</v>
      </c>
      <c r="H33" s="2">
        <f t="shared" si="3"/>
        <v>12563.546020658001</v>
      </c>
    </row>
    <row r="34" spans="4:8" x14ac:dyDescent="0.3">
      <c r="D34">
        <v>33</v>
      </c>
      <c r="E34" s="2">
        <f t="shared" si="0"/>
        <v>-3103.8335680812929</v>
      </c>
      <c r="F34" s="2">
        <f t="shared" si="1"/>
        <v>-99.461405996875783</v>
      </c>
      <c r="G34" s="2">
        <f t="shared" si="2"/>
        <v>-3203.2949740781687</v>
      </c>
      <c r="H34" s="2">
        <f t="shared" si="3"/>
        <v>9459.7124525767085</v>
      </c>
    </row>
    <row r="35" spans="4:8" x14ac:dyDescent="0.3">
      <c r="D35">
        <v>34</v>
      </c>
      <c r="E35" s="2">
        <f t="shared" si="0"/>
        <v>-3128.4055838286031</v>
      </c>
      <c r="F35" s="2">
        <f t="shared" si="1"/>
        <v>-74.889390249565537</v>
      </c>
      <c r="G35" s="2">
        <f t="shared" si="2"/>
        <v>-3203.2949740781687</v>
      </c>
      <c r="H35" s="2">
        <f t="shared" si="3"/>
        <v>6331.3068687481054</v>
      </c>
    </row>
    <row r="36" spans="4:8" x14ac:dyDescent="0.3">
      <c r="D36">
        <v>35</v>
      </c>
      <c r="E36" s="2">
        <f t="shared" si="0"/>
        <v>-3153.1721280339129</v>
      </c>
      <c r="F36" s="2">
        <f t="shared" si="1"/>
        <v>-50.122846044255759</v>
      </c>
      <c r="G36" s="2">
        <f t="shared" si="2"/>
        <v>-3203.2949740781687</v>
      </c>
      <c r="H36" s="2">
        <f t="shared" si="3"/>
        <v>3178.1347407141925</v>
      </c>
    </row>
    <row r="37" spans="4:8" x14ac:dyDescent="0.3">
      <c r="D37">
        <v>36</v>
      </c>
      <c r="E37" s="2">
        <f t="shared" si="0"/>
        <v>-3178.1347407141816</v>
      </c>
      <c r="F37" s="2">
        <f t="shared" si="1"/>
        <v>-25.16023336398727</v>
      </c>
      <c r="G37" s="2">
        <f t="shared" si="2"/>
        <v>-3203.2949740781687</v>
      </c>
      <c r="H37" s="2">
        <f t="shared" si="3"/>
        <v>1.0913936421275139E-11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A15D-BEB1-43BD-AD03-AD35F08A2FC4}">
  <dimension ref="A1:H25"/>
  <sheetViews>
    <sheetView workbookViewId="0">
      <selection activeCell="H3" sqref="H3"/>
    </sheetView>
  </sheetViews>
  <sheetFormatPr defaultRowHeight="14.4" x14ac:dyDescent="0.3"/>
  <cols>
    <col min="1" max="1" width="22.21875" customWidth="1"/>
    <col min="2" max="2" width="10" bestFit="1" customWidth="1"/>
    <col min="4" max="4" width="9.77734375" customWidth="1"/>
    <col min="5" max="5" width="18.21875" customWidth="1"/>
    <col min="6" max="6" width="18.6640625" customWidth="1"/>
    <col min="7" max="7" width="18.21875" customWidth="1"/>
    <col min="8" max="8" width="17.6640625" customWidth="1"/>
  </cols>
  <sheetData>
    <row r="1" spans="1:8" x14ac:dyDescent="0.3">
      <c r="A1" t="s">
        <v>0</v>
      </c>
      <c r="B1">
        <v>100000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1</v>
      </c>
      <c r="B2">
        <v>24</v>
      </c>
      <c r="D2">
        <v>1</v>
      </c>
      <c r="E2" s="2">
        <f>PPMT($B$3/12,D2,24,$B$1)</f>
        <v>-3598.6648046951018</v>
      </c>
      <c r="F2" s="2">
        <f>IPMT($B$3/12,D2,24,$B$1)</f>
        <v>-1250</v>
      </c>
      <c r="G2" s="2">
        <f>SUM(E2+F2)</f>
        <v>-4848.6648046951013</v>
      </c>
      <c r="H2" s="2">
        <f>B1+E2</f>
        <v>96401.335195304899</v>
      </c>
    </row>
    <row r="3" spans="1:8" x14ac:dyDescent="0.3">
      <c r="A3" t="s">
        <v>2</v>
      </c>
      <c r="B3" s="3">
        <v>0.15</v>
      </c>
      <c r="D3">
        <v>2</v>
      </c>
      <c r="E3" s="2">
        <f t="shared" ref="E3:E25" si="0">PPMT($B$3/12,D3,24,$B$1)</f>
        <v>-3643.6481147537907</v>
      </c>
      <c r="F3" s="2">
        <f t="shared" ref="F3:F25" si="1">IPMT($B$3/12,D3,24,$B$1)</f>
        <v>-1205.0166899413109</v>
      </c>
      <c r="G3" s="2">
        <f t="shared" ref="G3:G25" si="2">SUM(E3+F3)</f>
        <v>-4848.6648046951013</v>
      </c>
      <c r="H3" s="2">
        <f>H2+E3</f>
        <v>92757.687080551113</v>
      </c>
    </row>
    <row r="4" spans="1:8" x14ac:dyDescent="0.3">
      <c r="A4" t="s">
        <v>3</v>
      </c>
      <c r="B4" s="2">
        <f>PMT(B3/12,B2,B1)</f>
        <v>-4848.6648046951013</v>
      </c>
      <c r="D4">
        <v>3</v>
      </c>
      <c r="E4" s="2">
        <f t="shared" si="0"/>
        <v>-3689.1937161882138</v>
      </c>
      <c r="F4" s="2">
        <f t="shared" si="1"/>
        <v>-1159.4710885068887</v>
      </c>
      <c r="G4" s="2">
        <f t="shared" si="2"/>
        <v>-4848.6648046951022</v>
      </c>
      <c r="H4" s="2">
        <f t="shared" ref="H4:H25" si="3">H3+E4</f>
        <v>89068.493364362905</v>
      </c>
    </row>
    <row r="5" spans="1:8" x14ac:dyDescent="0.3">
      <c r="D5">
        <v>4</v>
      </c>
      <c r="E5" s="2">
        <f t="shared" si="0"/>
        <v>-3735.3086376405654</v>
      </c>
      <c r="F5" s="2">
        <f t="shared" si="1"/>
        <v>-1113.3561670545359</v>
      </c>
      <c r="G5" s="2">
        <f t="shared" si="2"/>
        <v>-4848.6648046951013</v>
      </c>
      <c r="H5" s="2">
        <f t="shared" si="3"/>
        <v>85333.184726722335</v>
      </c>
    </row>
    <row r="6" spans="1:8" x14ac:dyDescent="0.3">
      <c r="D6">
        <v>5</v>
      </c>
      <c r="E6" s="2">
        <f t="shared" si="0"/>
        <v>-3781.9999956110728</v>
      </c>
      <c r="F6" s="2">
        <f t="shared" si="1"/>
        <v>-1066.664809084029</v>
      </c>
      <c r="G6" s="2">
        <f t="shared" si="2"/>
        <v>-4848.6648046951013</v>
      </c>
      <c r="H6" s="2">
        <f t="shared" si="3"/>
        <v>81551.184731111265</v>
      </c>
    </row>
    <row r="7" spans="1:8" x14ac:dyDescent="0.3">
      <c r="D7">
        <v>6</v>
      </c>
      <c r="E7" s="2">
        <f t="shared" si="0"/>
        <v>-3829.2749955562108</v>
      </c>
      <c r="F7" s="2">
        <f t="shared" si="1"/>
        <v>-1019.3898091388905</v>
      </c>
      <c r="G7" s="2">
        <f t="shared" si="2"/>
        <v>-4848.6648046951013</v>
      </c>
      <c r="H7" s="2">
        <f t="shared" si="3"/>
        <v>77721.909735555048</v>
      </c>
    </row>
    <row r="8" spans="1:8" x14ac:dyDescent="0.3">
      <c r="D8">
        <v>7</v>
      </c>
      <c r="E8" s="2">
        <f t="shared" si="0"/>
        <v>-3877.1409330006636</v>
      </c>
      <c r="F8" s="2">
        <f t="shared" si="1"/>
        <v>-971.52387169443784</v>
      </c>
      <c r="G8" s="2">
        <f t="shared" si="2"/>
        <v>-4848.6648046951013</v>
      </c>
      <c r="H8" s="2">
        <f t="shared" si="3"/>
        <v>73844.76880255439</v>
      </c>
    </row>
    <row r="9" spans="1:8" x14ac:dyDescent="0.3">
      <c r="D9">
        <v>8</v>
      </c>
      <c r="E9" s="2">
        <f t="shared" si="0"/>
        <v>-3925.6051946631715</v>
      </c>
      <c r="F9" s="2">
        <f t="shared" si="1"/>
        <v>-923.05961003192965</v>
      </c>
      <c r="G9" s="2">
        <f t="shared" si="2"/>
        <v>-4848.6648046951013</v>
      </c>
      <c r="H9" s="2">
        <f t="shared" si="3"/>
        <v>69919.163607891212</v>
      </c>
    </row>
    <row r="10" spans="1:8" x14ac:dyDescent="0.3">
      <c r="D10">
        <v>9</v>
      </c>
      <c r="E10" s="2">
        <f t="shared" si="0"/>
        <v>-3974.6752595964617</v>
      </c>
      <c r="F10" s="2">
        <f t="shared" si="1"/>
        <v>-873.98954509864006</v>
      </c>
      <c r="G10" s="2">
        <f t="shared" si="2"/>
        <v>-4848.6648046951013</v>
      </c>
      <c r="H10" s="2">
        <f t="shared" si="3"/>
        <v>65944.488348294748</v>
      </c>
    </row>
    <row r="11" spans="1:8" x14ac:dyDescent="0.3">
      <c r="D11">
        <v>10</v>
      </c>
      <c r="E11" s="2">
        <f t="shared" si="0"/>
        <v>-4024.3587003414173</v>
      </c>
      <c r="F11" s="2">
        <f t="shared" si="1"/>
        <v>-824.3061043536843</v>
      </c>
      <c r="G11" s="2">
        <f t="shared" si="2"/>
        <v>-4848.6648046951013</v>
      </c>
      <c r="H11" s="2">
        <f t="shared" si="3"/>
        <v>61920.129647953334</v>
      </c>
    </row>
    <row r="12" spans="1:8" x14ac:dyDescent="0.3">
      <c r="D12">
        <v>11</v>
      </c>
      <c r="E12" s="2">
        <f t="shared" si="0"/>
        <v>-4074.6631840956852</v>
      </c>
      <c r="F12" s="2">
        <f t="shared" si="1"/>
        <v>-774.00162059941647</v>
      </c>
      <c r="G12" s="2">
        <f t="shared" si="2"/>
        <v>-4848.6648046951013</v>
      </c>
      <c r="H12" s="2">
        <f t="shared" si="3"/>
        <v>57845.466463857651</v>
      </c>
    </row>
    <row r="13" spans="1:8" x14ac:dyDescent="0.3">
      <c r="D13">
        <v>12</v>
      </c>
      <c r="E13" s="2">
        <f t="shared" si="0"/>
        <v>-4125.5964738968805</v>
      </c>
      <c r="F13" s="2">
        <f t="shared" si="1"/>
        <v>-723.06833079822047</v>
      </c>
      <c r="G13" s="2">
        <f t="shared" si="2"/>
        <v>-4848.6648046951013</v>
      </c>
      <c r="H13" s="2">
        <f t="shared" si="3"/>
        <v>53719.869989960767</v>
      </c>
    </row>
    <row r="14" spans="1:8" x14ac:dyDescent="0.3">
      <c r="D14">
        <v>13</v>
      </c>
      <c r="E14" s="2">
        <f t="shared" si="0"/>
        <v>-4177.1664298205915</v>
      </c>
      <c r="F14" s="2">
        <f t="shared" si="1"/>
        <v>-671.49837487450952</v>
      </c>
      <c r="G14" s="2">
        <f t="shared" si="2"/>
        <v>-4848.6648046951013</v>
      </c>
      <c r="H14" s="2">
        <f t="shared" si="3"/>
        <v>49542.703560140173</v>
      </c>
    </row>
    <row r="15" spans="1:8" x14ac:dyDescent="0.3">
      <c r="D15">
        <v>14</v>
      </c>
      <c r="E15" s="2">
        <f t="shared" si="0"/>
        <v>-4229.3810101933495</v>
      </c>
      <c r="F15" s="2">
        <f t="shared" si="1"/>
        <v>-619.28379450175214</v>
      </c>
      <c r="G15" s="2">
        <f t="shared" si="2"/>
        <v>-4848.6648046951013</v>
      </c>
      <c r="H15" s="2">
        <f t="shared" si="3"/>
        <v>45313.322549946824</v>
      </c>
    </row>
    <row r="16" spans="1:8" x14ac:dyDescent="0.3">
      <c r="D16">
        <v>15</v>
      </c>
      <c r="E16" s="2">
        <f t="shared" si="0"/>
        <v>-4282.248272820766</v>
      </c>
      <c r="F16" s="2">
        <f t="shared" si="1"/>
        <v>-566.41653187433519</v>
      </c>
      <c r="G16" s="2">
        <f t="shared" si="2"/>
        <v>-4848.6648046951013</v>
      </c>
      <c r="H16" s="2">
        <f t="shared" si="3"/>
        <v>41031.074277126056</v>
      </c>
    </row>
    <row r="17" spans="4:8" x14ac:dyDescent="0.3">
      <c r="D17">
        <v>16</v>
      </c>
      <c r="E17" s="2">
        <f t="shared" si="0"/>
        <v>-4335.776376231026</v>
      </c>
      <c r="F17" s="2">
        <f t="shared" si="1"/>
        <v>-512.88842846407567</v>
      </c>
      <c r="G17" s="2">
        <f t="shared" si="2"/>
        <v>-4848.6648046951013</v>
      </c>
      <c r="H17" s="2">
        <f t="shared" si="3"/>
        <v>36695.297900895028</v>
      </c>
    </row>
    <row r="18" spans="4:8" x14ac:dyDescent="0.3">
      <c r="D18">
        <v>17</v>
      </c>
      <c r="E18" s="2">
        <f t="shared" si="0"/>
        <v>-4389.9735809339145</v>
      </c>
      <c r="F18" s="2">
        <f t="shared" si="1"/>
        <v>-458.69122376118793</v>
      </c>
      <c r="G18" s="2">
        <f t="shared" si="2"/>
        <v>-4848.6648046951022</v>
      </c>
      <c r="H18" s="2">
        <f t="shared" si="3"/>
        <v>32305.324319961113</v>
      </c>
    </row>
    <row r="19" spans="4:8" x14ac:dyDescent="0.3">
      <c r="D19">
        <v>18</v>
      </c>
      <c r="E19" s="2">
        <f t="shared" si="0"/>
        <v>-4444.8482506955879</v>
      </c>
      <c r="F19" s="2">
        <f t="shared" si="1"/>
        <v>-403.81655399951399</v>
      </c>
      <c r="G19" s="2">
        <f t="shared" si="2"/>
        <v>-4848.6648046951022</v>
      </c>
      <c r="H19" s="2">
        <f t="shared" si="3"/>
        <v>27860.476069265525</v>
      </c>
    </row>
    <row r="20" spans="4:8" x14ac:dyDescent="0.3">
      <c r="D20">
        <v>19</v>
      </c>
      <c r="E20" s="2">
        <f t="shared" si="0"/>
        <v>-4500.4088538292826</v>
      </c>
      <c r="F20" s="2">
        <f t="shared" si="1"/>
        <v>-348.2559508658191</v>
      </c>
      <c r="G20" s="2">
        <f t="shared" si="2"/>
        <v>-4848.6648046951013</v>
      </c>
      <c r="H20" s="2">
        <f t="shared" si="3"/>
        <v>23360.067215436244</v>
      </c>
    </row>
    <row r="21" spans="4:8" x14ac:dyDescent="0.3">
      <c r="D21">
        <v>20</v>
      </c>
      <c r="E21" s="2">
        <f t="shared" si="0"/>
        <v>-4556.6639645021487</v>
      </c>
      <c r="F21" s="2">
        <f t="shared" si="1"/>
        <v>-292.00084019295309</v>
      </c>
      <c r="G21" s="2">
        <f t="shared" si="2"/>
        <v>-4848.6648046951013</v>
      </c>
      <c r="H21" s="2">
        <f t="shared" si="3"/>
        <v>18803.403250934094</v>
      </c>
    </row>
    <row r="22" spans="4:8" x14ac:dyDescent="0.3">
      <c r="D22">
        <v>21</v>
      </c>
      <c r="E22" s="2">
        <f t="shared" si="0"/>
        <v>-4613.6222640584256</v>
      </c>
      <c r="F22" s="2">
        <f t="shared" si="1"/>
        <v>-235.04254063667625</v>
      </c>
      <c r="G22" s="2">
        <f t="shared" si="2"/>
        <v>-4848.6648046951022</v>
      </c>
      <c r="H22" s="2">
        <f t="shared" si="3"/>
        <v>14189.780986875669</v>
      </c>
    </row>
    <row r="23" spans="4:8" x14ac:dyDescent="0.3">
      <c r="D23">
        <v>22</v>
      </c>
      <c r="E23" s="2">
        <f t="shared" si="0"/>
        <v>-4671.292542359155</v>
      </c>
      <c r="F23" s="2">
        <f t="shared" si="1"/>
        <v>-177.37226233594595</v>
      </c>
      <c r="G23" s="2">
        <f t="shared" si="2"/>
        <v>-4848.6648046951013</v>
      </c>
      <c r="H23" s="2">
        <f t="shared" si="3"/>
        <v>9518.4884445165135</v>
      </c>
    </row>
    <row r="24" spans="4:8" x14ac:dyDescent="0.3">
      <c r="D24">
        <v>23</v>
      </c>
      <c r="E24" s="2">
        <f t="shared" si="0"/>
        <v>-4729.6836991386454</v>
      </c>
      <c r="F24" s="2">
        <f t="shared" si="1"/>
        <v>-118.98110555645653</v>
      </c>
      <c r="G24" s="2">
        <f t="shared" si="2"/>
        <v>-4848.6648046951022</v>
      </c>
      <c r="H24" s="2">
        <f t="shared" si="3"/>
        <v>4788.8047453778681</v>
      </c>
    </row>
    <row r="25" spans="4:8" x14ac:dyDescent="0.3">
      <c r="D25">
        <v>24</v>
      </c>
      <c r="E25" s="2">
        <f t="shared" si="0"/>
        <v>-4788.8047453778781</v>
      </c>
      <c r="F25" s="2">
        <f t="shared" si="1"/>
        <v>-59.86005931722346</v>
      </c>
      <c r="G25" s="2">
        <f t="shared" si="2"/>
        <v>-4848.6648046951013</v>
      </c>
      <c r="H25" s="2">
        <f t="shared" si="3"/>
        <v>-1.0004441719502211E-11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47E1-9335-4163-B64F-23E4CBD1BB45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22.6640625" customWidth="1"/>
    <col min="2" max="2" width="11.44140625" customWidth="1"/>
    <col min="5" max="5" width="19" customWidth="1"/>
    <col min="6" max="6" width="18.6640625" customWidth="1"/>
    <col min="7" max="7" width="15.33203125" customWidth="1"/>
    <col min="8" max="8" width="18.5546875" customWidth="1"/>
  </cols>
  <sheetData>
    <row r="1" spans="1:8" x14ac:dyDescent="0.3">
      <c r="A1" t="s">
        <v>0</v>
      </c>
      <c r="B1">
        <v>50000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1</v>
      </c>
      <c r="B2">
        <v>2</v>
      </c>
      <c r="D2">
        <v>1</v>
      </c>
      <c r="E2" s="2">
        <f>PPMT($B$3/12,D2,24,$B$1)</f>
        <v>-2050.2503084374102</v>
      </c>
      <c r="F2" s="2">
        <f>IPMT($B$3/12,D2,24,$B$1)</f>
        <v>-69.444425657310049</v>
      </c>
      <c r="G2" s="2">
        <f>SUM(E2,F2)</f>
        <v>-2119.6947340947204</v>
      </c>
      <c r="H2" s="2">
        <f>B1+E2</f>
        <v>47949.749691562589</v>
      </c>
    </row>
    <row r="3" spans="1:8" x14ac:dyDescent="0.3">
      <c r="A3" t="s">
        <v>2</v>
      </c>
      <c r="B3" s="3">
        <f>RATE(B2*12,B4,-B1)</f>
        <v>1.6666662157754412E-2</v>
      </c>
      <c r="D3">
        <v>2</v>
      </c>
      <c r="E3" s="2">
        <f t="shared" ref="E3:E25" si="0">PPMT($B$3/12,D3,24,$B$1)</f>
        <v>-2053.0978775398735</v>
      </c>
      <c r="F3" s="2">
        <f t="shared" ref="F3:F25" si="1">IPMT($B$3/12,D3,24,$B$1)</f>
        <v>-66.596856554846894</v>
      </c>
      <c r="G3" s="2">
        <f t="shared" ref="G3:G25" si="2">SUM(E3,F3)</f>
        <v>-2119.6947340947204</v>
      </c>
      <c r="H3" s="2">
        <f>H2+E3</f>
        <v>45896.651814022713</v>
      </c>
    </row>
    <row r="4" spans="1:8" x14ac:dyDescent="0.3">
      <c r="A4" t="s">
        <v>3</v>
      </c>
      <c r="B4">
        <v>2544.79</v>
      </c>
      <c r="D4">
        <v>3</v>
      </c>
      <c r="E4" s="2">
        <f t="shared" si="0"/>
        <v>-2055.9494015983532</v>
      </c>
      <c r="F4" s="2">
        <f t="shared" si="1"/>
        <v>-63.745332496366906</v>
      </c>
      <c r="G4" s="2">
        <f t="shared" si="2"/>
        <v>-2119.6947340947199</v>
      </c>
      <c r="H4" s="2">
        <f t="shared" ref="H4:H25" si="3">H3+E4</f>
        <v>43840.702412424362</v>
      </c>
    </row>
    <row r="5" spans="1:8" x14ac:dyDescent="0.3">
      <c r="D5">
        <v>4</v>
      </c>
      <c r="E5" s="2">
        <f t="shared" si="0"/>
        <v>-2058.8048861058428</v>
      </c>
      <c r="F5" s="2">
        <f t="shared" si="1"/>
        <v>-60.889847988877143</v>
      </c>
      <c r="G5" s="2">
        <f t="shared" si="2"/>
        <v>-2119.6947340947199</v>
      </c>
      <c r="H5" s="2">
        <f t="shared" si="3"/>
        <v>41781.89752631852</v>
      </c>
    </row>
    <row r="6" spans="1:8" x14ac:dyDescent="0.3">
      <c r="D6">
        <v>5</v>
      </c>
      <c r="E6" s="2">
        <f t="shared" si="0"/>
        <v>-2061.6643365629643</v>
      </c>
      <c r="F6" s="2">
        <f t="shared" si="1"/>
        <v>-58.030397531755469</v>
      </c>
      <c r="G6" s="2">
        <f t="shared" si="2"/>
        <v>-2119.6947340947199</v>
      </c>
      <c r="H6" s="2">
        <f t="shared" si="3"/>
        <v>39720.233189755556</v>
      </c>
    </row>
    <row r="7" spans="1:8" x14ac:dyDescent="0.3">
      <c r="D7">
        <v>6</v>
      </c>
      <c r="E7" s="2">
        <f t="shared" si="0"/>
        <v>-2064.5277584779801</v>
      </c>
      <c r="F7" s="2">
        <f t="shared" si="1"/>
        <v>-55.166975616739983</v>
      </c>
      <c r="G7" s="2">
        <f t="shared" si="2"/>
        <v>-2119.6947340947199</v>
      </c>
      <c r="H7" s="2">
        <f t="shared" si="3"/>
        <v>37655.705431277573</v>
      </c>
    </row>
    <row r="8" spans="1:8" x14ac:dyDescent="0.3">
      <c r="D8">
        <v>7</v>
      </c>
      <c r="E8" s="2">
        <f t="shared" si="0"/>
        <v>-2067.3951573668014</v>
      </c>
      <c r="F8" s="2">
        <f t="shared" si="1"/>
        <v>-52.299576727918435</v>
      </c>
      <c r="G8" s="2">
        <f t="shared" si="2"/>
        <v>-2119.6947340947199</v>
      </c>
      <c r="H8" s="2">
        <f t="shared" si="3"/>
        <v>35588.310273910771</v>
      </c>
    </row>
    <row r="9" spans="1:8" x14ac:dyDescent="0.3">
      <c r="D9">
        <v>8</v>
      </c>
      <c r="E9" s="2">
        <f t="shared" si="0"/>
        <v>-2070.2665387530028</v>
      </c>
      <c r="F9" s="2">
        <f t="shared" si="1"/>
        <v>-49.428195341717625</v>
      </c>
      <c r="G9" s="2">
        <f t="shared" si="2"/>
        <v>-2119.6947340947204</v>
      </c>
      <c r="H9" s="2">
        <f t="shared" si="3"/>
        <v>33518.043735157771</v>
      </c>
    </row>
    <row r="10" spans="1:8" x14ac:dyDescent="0.3">
      <c r="D10">
        <v>9</v>
      </c>
      <c r="E10" s="2">
        <f t="shared" si="0"/>
        <v>-2073.1419081678273</v>
      </c>
      <c r="F10" s="2">
        <f t="shared" si="1"/>
        <v>-46.552825926892616</v>
      </c>
      <c r="G10" s="2">
        <f t="shared" si="2"/>
        <v>-2119.6947340947199</v>
      </c>
      <c r="H10" s="2">
        <f t="shared" si="3"/>
        <v>31444.901826989942</v>
      </c>
    </row>
    <row r="11" spans="1:8" x14ac:dyDescent="0.3">
      <c r="D11">
        <v>10</v>
      </c>
      <c r="E11" s="2">
        <f t="shared" si="0"/>
        <v>-2076.021271150204</v>
      </c>
      <c r="F11" s="2">
        <f t="shared" si="1"/>
        <v>-43.673462944516324</v>
      </c>
      <c r="G11" s="2">
        <f t="shared" si="2"/>
        <v>-2119.6947340947204</v>
      </c>
      <c r="H11" s="2">
        <f t="shared" si="3"/>
        <v>29368.88055583974</v>
      </c>
    </row>
    <row r="12" spans="1:8" x14ac:dyDescent="0.3">
      <c r="D12">
        <v>11</v>
      </c>
      <c r="E12" s="2">
        <f t="shared" si="0"/>
        <v>-2078.9046332467515</v>
      </c>
      <c r="F12" s="2">
        <f t="shared" si="1"/>
        <v>-40.790100847968645</v>
      </c>
      <c r="G12" s="2">
        <f t="shared" si="2"/>
        <v>-2119.6947340947199</v>
      </c>
      <c r="H12" s="2">
        <f t="shared" si="3"/>
        <v>27289.975922592988</v>
      </c>
    </row>
    <row r="13" spans="1:8" x14ac:dyDescent="0.3">
      <c r="D13">
        <v>12</v>
      </c>
      <c r="E13" s="2">
        <f t="shared" si="0"/>
        <v>-2081.7920000117942</v>
      </c>
      <c r="F13" s="2">
        <f t="shared" si="1"/>
        <v>-37.902734082925804</v>
      </c>
      <c r="G13" s="2">
        <f t="shared" si="2"/>
        <v>-2119.6947340947199</v>
      </c>
      <c r="H13" s="2">
        <f t="shared" si="3"/>
        <v>25208.183922581193</v>
      </c>
    </row>
    <row r="14" spans="1:8" x14ac:dyDescent="0.3">
      <c r="D14">
        <v>13</v>
      </c>
      <c r="E14" s="2">
        <f t="shared" si="0"/>
        <v>-2084.6833770073704</v>
      </c>
      <c r="F14" s="2">
        <f t="shared" si="1"/>
        <v>-35.011357087349772</v>
      </c>
      <c r="G14" s="2">
        <f t="shared" si="2"/>
        <v>-2119.6947340947199</v>
      </c>
      <c r="H14" s="2">
        <f t="shared" si="3"/>
        <v>23123.500545573821</v>
      </c>
    </row>
    <row r="15" spans="1:8" x14ac:dyDescent="0.3">
      <c r="D15">
        <v>14</v>
      </c>
      <c r="E15" s="2">
        <f t="shared" si="0"/>
        <v>-2087.5787698032427</v>
      </c>
      <c r="F15" s="2">
        <f t="shared" si="1"/>
        <v>-32.115964291477397</v>
      </c>
      <c r="G15" s="2">
        <f t="shared" si="2"/>
        <v>-2119.6947340947199</v>
      </c>
      <c r="H15" s="2">
        <f t="shared" si="3"/>
        <v>21035.921775770577</v>
      </c>
    </row>
    <row r="16" spans="1:8" x14ac:dyDescent="0.3">
      <c r="D16">
        <v>15</v>
      </c>
      <c r="E16" s="2">
        <f t="shared" si="0"/>
        <v>-2090.4781839769103</v>
      </c>
      <c r="F16" s="2">
        <f t="shared" si="1"/>
        <v>-29.216550117809803</v>
      </c>
      <c r="G16" s="2">
        <f t="shared" si="2"/>
        <v>-2119.6947340947199</v>
      </c>
      <c r="H16" s="2">
        <f t="shared" si="3"/>
        <v>18945.443591793668</v>
      </c>
    </row>
    <row r="17" spans="4:8" x14ac:dyDescent="0.3">
      <c r="D17">
        <v>16</v>
      </c>
      <c r="E17" s="2">
        <f t="shared" si="0"/>
        <v>-2093.3816251136186</v>
      </c>
      <c r="F17" s="2">
        <f t="shared" si="1"/>
        <v>-26.313108981101536</v>
      </c>
      <c r="G17" s="2">
        <f t="shared" si="2"/>
        <v>-2119.6947340947199</v>
      </c>
      <c r="H17" s="2">
        <f t="shared" si="3"/>
        <v>16852.061966680048</v>
      </c>
    </row>
    <row r="18" spans="4:8" x14ac:dyDescent="0.3">
      <c r="D18">
        <v>17</v>
      </c>
      <c r="E18" s="2">
        <f t="shared" si="0"/>
        <v>-2096.28909880637</v>
      </c>
      <c r="F18" s="2">
        <f t="shared" si="1"/>
        <v>-23.405635288349902</v>
      </c>
      <c r="G18" s="2">
        <f t="shared" si="2"/>
        <v>-2119.6947340947199</v>
      </c>
      <c r="H18" s="2">
        <f t="shared" si="3"/>
        <v>14755.772867873678</v>
      </c>
    </row>
    <row r="19" spans="4:8" x14ac:dyDescent="0.3">
      <c r="D19">
        <v>18</v>
      </c>
      <c r="E19" s="2">
        <f t="shared" si="0"/>
        <v>-2099.2006106559356</v>
      </c>
      <c r="F19" s="2">
        <f t="shared" si="1"/>
        <v>-20.494123438784133</v>
      </c>
      <c r="G19" s="2">
        <f t="shared" si="2"/>
        <v>-2119.6947340947199</v>
      </c>
      <c r="H19" s="2">
        <f t="shared" si="3"/>
        <v>12656.572257217744</v>
      </c>
    </row>
    <row r="20" spans="4:8" x14ac:dyDescent="0.3">
      <c r="D20">
        <v>19</v>
      </c>
      <c r="E20" s="2">
        <f t="shared" si="0"/>
        <v>-2102.1161662708655</v>
      </c>
      <c r="F20" s="2">
        <f t="shared" si="1"/>
        <v>-17.578567823854609</v>
      </c>
      <c r="G20" s="2">
        <f t="shared" si="2"/>
        <v>-2119.6947340947199</v>
      </c>
      <c r="H20" s="2">
        <f t="shared" si="3"/>
        <v>10554.456090946878</v>
      </c>
    </row>
    <row r="21" spans="4:8" x14ac:dyDescent="0.3">
      <c r="D21">
        <v>20</v>
      </c>
      <c r="E21" s="2">
        <f t="shared" si="0"/>
        <v>-2105.0357712674981</v>
      </c>
      <c r="F21" s="2">
        <f t="shared" si="1"/>
        <v>-14.658962827222078</v>
      </c>
      <c r="G21" s="2">
        <f t="shared" si="2"/>
        <v>-2119.6947340947204</v>
      </c>
      <c r="H21" s="2">
        <f t="shared" si="3"/>
        <v>8449.4203196793806</v>
      </c>
    </row>
    <row r="22" spans="4:8" x14ac:dyDescent="0.3">
      <c r="D22">
        <v>21</v>
      </c>
      <c r="E22" s="2">
        <f t="shared" si="0"/>
        <v>-2107.9594312699737</v>
      </c>
      <c r="F22" s="2">
        <f t="shared" si="1"/>
        <v>-11.735302824746796</v>
      </c>
      <c r="G22" s="2">
        <f t="shared" si="2"/>
        <v>-2119.6947340947204</v>
      </c>
      <c r="H22" s="2">
        <f t="shared" si="3"/>
        <v>6341.4608884094068</v>
      </c>
    </row>
    <row r="23" spans="4:8" x14ac:dyDescent="0.3">
      <c r="D23">
        <v>22</v>
      </c>
      <c r="E23" s="2">
        <f t="shared" si="0"/>
        <v>-2110.8871519102422</v>
      </c>
      <c r="F23" s="2">
        <f t="shared" si="1"/>
        <v>-8.8075821844777309</v>
      </c>
      <c r="G23" s="2">
        <f t="shared" si="2"/>
        <v>-2119.6947340947199</v>
      </c>
      <c r="H23" s="2">
        <f t="shared" si="3"/>
        <v>4230.5737364991646</v>
      </c>
    </row>
    <row r="24" spans="4:8" x14ac:dyDescent="0.3">
      <c r="D24">
        <v>23</v>
      </c>
      <c r="E24" s="2">
        <f t="shared" si="0"/>
        <v>-2113.8189388280784</v>
      </c>
      <c r="F24" s="2">
        <f t="shared" si="1"/>
        <v>-5.8757952666416955</v>
      </c>
      <c r="G24" s="2">
        <f t="shared" si="2"/>
        <v>-2119.6947340947199</v>
      </c>
      <c r="H24" s="2">
        <f t="shared" si="3"/>
        <v>2116.7547976710862</v>
      </c>
    </row>
    <row r="25" spans="4:8" x14ac:dyDescent="0.3">
      <c r="D25">
        <v>24</v>
      </c>
      <c r="E25" s="2">
        <f t="shared" si="0"/>
        <v>-2116.7547976710875</v>
      </c>
      <c r="F25" s="2">
        <f t="shared" si="1"/>
        <v>-2.9399364236324845</v>
      </c>
      <c r="G25" s="2">
        <f t="shared" si="2"/>
        <v>-2119.6947340947199</v>
      </c>
      <c r="H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BC5-77D7-4817-9C35-9FB45001925B}">
  <dimension ref="A1:E8"/>
  <sheetViews>
    <sheetView workbookViewId="0">
      <selection activeCell="E10" sqref="E10"/>
    </sheetView>
  </sheetViews>
  <sheetFormatPr defaultRowHeight="14.4" x14ac:dyDescent="0.3"/>
  <cols>
    <col min="1" max="1" width="21.44140625" customWidth="1"/>
    <col min="2" max="2" width="12" bestFit="1" customWidth="1"/>
    <col min="4" max="4" width="11.33203125" bestFit="1" customWidth="1"/>
    <col min="5" max="5" width="21.21875" customWidth="1"/>
  </cols>
  <sheetData>
    <row r="1" spans="1:5" x14ac:dyDescent="0.3">
      <c r="A1" t="s">
        <v>9</v>
      </c>
      <c r="B1">
        <v>120000</v>
      </c>
    </row>
    <row r="2" spans="1:5" x14ac:dyDescent="0.3">
      <c r="A2" t="s">
        <v>10</v>
      </c>
      <c r="B2">
        <v>3</v>
      </c>
      <c r="D2" s="2">
        <f>B1*(1+0.12/12)^36</f>
        <v>171692.25403098972</v>
      </c>
      <c r="E2" s="2">
        <f>FV(B3/12,B2*12,0,-120000)</f>
        <v>171692.25403098972</v>
      </c>
    </row>
    <row r="3" spans="1:5" x14ac:dyDescent="0.3">
      <c r="A3" t="s">
        <v>2</v>
      </c>
      <c r="B3">
        <v>0.12</v>
      </c>
    </row>
    <row r="4" spans="1:5" x14ac:dyDescent="0.3">
      <c r="A4" t="s">
        <v>17</v>
      </c>
      <c r="B4" s="2">
        <f>PMT(0.01,36,120000)</f>
        <v>-3985.717177542143</v>
      </c>
    </row>
    <row r="6" spans="1:5" x14ac:dyDescent="0.3">
      <c r="A6" t="s">
        <v>18</v>
      </c>
      <c r="B6">
        <f>B1*(1+0.12/12)^36</f>
        <v>171692.25403098972</v>
      </c>
    </row>
    <row r="7" spans="1:5" x14ac:dyDescent="0.3">
      <c r="A7" t="s">
        <v>19</v>
      </c>
      <c r="B7" s="2">
        <f>FV(12/100/4,12,0,-B1)</f>
        <v>171091.30642154143</v>
      </c>
    </row>
    <row r="8" spans="1:5" x14ac:dyDescent="0.3">
      <c r="A8" t="s">
        <v>20</v>
      </c>
      <c r="B8" s="2">
        <f>FV(12%,3,0,-B1)</f>
        <v>168591.36000000004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85C-36F5-45F1-AD44-D3E9A0247AA8}">
  <dimension ref="A1:G7"/>
  <sheetViews>
    <sheetView workbookViewId="0">
      <selection activeCell="G2" sqref="G2"/>
    </sheetView>
  </sheetViews>
  <sheetFormatPr defaultRowHeight="14.4" x14ac:dyDescent="0.3"/>
  <cols>
    <col min="1" max="1" width="18.88671875" customWidth="1"/>
    <col min="5" max="5" width="11.33203125" bestFit="1" customWidth="1"/>
    <col min="6" max="6" width="14" customWidth="1"/>
    <col min="7" max="7" width="17.77734375" customWidth="1"/>
  </cols>
  <sheetData>
    <row r="1" spans="1:7" x14ac:dyDescent="0.3">
      <c r="A1" t="s">
        <v>9</v>
      </c>
      <c r="B1">
        <v>40000</v>
      </c>
      <c r="D1" t="s">
        <v>4</v>
      </c>
      <c r="E1" t="s">
        <v>12</v>
      </c>
      <c r="F1" t="s">
        <v>13</v>
      </c>
      <c r="G1" t="s">
        <v>14</v>
      </c>
    </row>
    <row r="2" spans="1:7" x14ac:dyDescent="0.3">
      <c r="A2" t="s">
        <v>10</v>
      </c>
      <c r="B2">
        <v>0.5</v>
      </c>
      <c r="D2">
        <v>1</v>
      </c>
      <c r="E2" s="2">
        <f>40000*$B$3/12</f>
        <v>153.33333333333334</v>
      </c>
      <c r="F2" s="2">
        <f>B1+E2+$B$4</f>
        <v>42153.333333333336</v>
      </c>
      <c r="G2" s="2">
        <f>FV($B$3/12,$B$2*12,-2000,-40000)</f>
        <v>53044.451329616044</v>
      </c>
    </row>
    <row r="3" spans="1:7" x14ac:dyDescent="0.3">
      <c r="A3" t="s">
        <v>2</v>
      </c>
      <c r="B3">
        <v>4.5999999999999999E-2</v>
      </c>
      <c r="D3">
        <v>2</v>
      </c>
      <c r="E3" s="2">
        <f>F2*$B$3/12</f>
        <v>161.5877777777778</v>
      </c>
      <c r="F3" s="2">
        <f>F2+E3+$B$4</f>
        <v>44314.921111111114</v>
      </c>
    </row>
    <row r="4" spans="1:7" x14ac:dyDescent="0.3">
      <c r="A4" t="s">
        <v>11</v>
      </c>
      <c r="B4">
        <v>2000</v>
      </c>
      <c r="D4">
        <v>3</v>
      </c>
      <c r="E4" s="2">
        <f t="shared" ref="E4:E7" si="0">F3*$B$3/12</f>
        <v>169.87386425925928</v>
      </c>
      <c r="F4" s="2">
        <f t="shared" ref="F4:F7" si="1">F3+E4+$B$4</f>
        <v>46484.794975370372</v>
      </c>
    </row>
    <row r="5" spans="1:7" x14ac:dyDescent="0.3">
      <c r="D5">
        <v>4</v>
      </c>
      <c r="E5" s="2">
        <f t="shared" si="0"/>
        <v>178.19171407225306</v>
      </c>
      <c r="F5" s="2">
        <f t="shared" si="1"/>
        <v>48662.986689442623</v>
      </c>
    </row>
    <row r="6" spans="1:7" x14ac:dyDescent="0.3">
      <c r="D6">
        <v>5</v>
      </c>
      <c r="E6" s="2">
        <f t="shared" si="0"/>
        <v>186.54144897619673</v>
      </c>
      <c r="F6" s="2">
        <f t="shared" si="1"/>
        <v>50849.52813841882</v>
      </c>
    </row>
    <row r="7" spans="1:7" x14ac:dyDescent="0.3">
      <c r="D7">
        <v>6</v>
      </c>
      <c r="E7" s="2">
        <f t="shared" si="0"/>
        <v>194.92319119727213</v>
      </c>
      <c r="F7" s="2">
        <f t="shared" si="1"/>
        <v>53044.451329616095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CCB2-1936-4A5A-B632-77B40C8712EC}">
  <dimension ref="A1:G13"/>
  <sheetViews>
    <sheetView workbookViewId="0">
      <selection activeCell="G13" sqref="G13"/>
    </sheetView>
  </sheetViews>
  <sheetFormatPr defaultRowHeight="14.4" x14ac:dyDescent="0.3"/>
  <cols>
    <col min="1" max="1" width="17.21875" customWidth="1"/>
    <col min="6" max="6" width="13.6640625" customWidth="1"/>
    <col min="7" max="7" width="11" bestFit="1" customWidth="1"/>
  </cols>
  <sheetData>
    <row r="1" spans="1:7" x14ac:dyDescent="0.3">
      <c r="A1" t="s">
        <v>9</v>
      </c>
      <c r="B1">
        <v>5000</v>
      </c>
      <c r="D1" t="s">
        <v>4</v>
      </c>
      <c r="E1" t="s">
        <v>15</v>
      </c>
      <c r="F1" t="s">
        <v>16</v>
      </c>
      <c r="G1" s="2">
        <f>FV(B3/12,12,-5000)</f>
        <v>61182.658319459166</v>
      </c>
    </row>
    <row r="2" spans="1:7" x14ac:dyDescent="0.3">
      <c r="A2" t="s">
        <v>10</v>
      </c>
      <c r="B2">
        <v>1</v>
      </c>
      <c r="D2">
        <v>1</v>
      </c>
      <c r="E2">
        <f>5000*B3/12</f>
        <v>17.708333333333336</v>
      </c>
      <c r="F2">
        <f>5000+E2</f>
        <v>5017.708333333333</v>
      </c>
    </row>
    <row r="3" spans="1:7" x14ac:dyDescent="0.3">
      <c r="A3" t="s">
        <v>2</v>
      </c>
      <c r="B3">
        <v>4.2500000000000003E-2</v>
      </c>
      <c r="D3">
        <v>2</v>
      </c>
      <c r="E3">
        <f>(F2+$B$1)*$B$3/12</f>
        <v>35.47938368055555</v>
      </c>
      <c r="F3">
        <f>F2+$B$4+E3</f>
        <v>10053.187717013887</v>
      </c>
    </row>
    <row r="4" spans="1:7" x14ac:dyDescent="0.3">
      <c r="A4" t="s">
        <v>11</v>
      </c>
      <c r="B4">
        <v>5000</v>
      </c>
      <c r="D4">
        <v>3</v>
      </c>
      <c r="E4">
        <f t="shared" ref="E4:E12" si="0">(F3+$B$1)*$B$3/12</f>
        <v>53.313373164424185</v>
      </c>
      <c r="F4">
        <f t="shared" ref="F4:F13" si="1">F3+$B$4+E4</f>
        <v>15106.501090178312</v>
      </c>
    </row>
    <row r="5" spans="1:7" x14ac:dyDescent="0.3">
      <c r="D5">
        <v>4</v>
      </c>
      <c r="E5">
        <f t="shared" si="0"/>
        <v>71.210524694381519</v>
      </c>
      <c r="F5">
        <f t="shared" si="1"/>
        <v>20177.711614872693</v>
      </c>
    </row>
    <row r="6" spans="1:7" x14ac:dyDescent="0.3">
      <c r="D6">
        <v>5</v>
      </c>
      <c r="E6">
        <f t="shared" si="0"/>
        <v>89.171061969340784</v>
      </c>
      <c r="F6">
        <f t="shared" si="1"/>
        <v>25266.882676842033</v>
      </c>
    </row>
    <row r="7" spans="1:7" x14ac:dyDescent="0.3">
      <c r="D7">
        <v>6</v>
      </c>
      <c r="E7">
        <f t="shared" si="0"/>
        <v>107.19520948048221</v>
      </c>
      <c r="F7">
        <f t="shared" si="1"/>
        <v>30374.077886322517</v>
      </c>
    </row>
    <row r="8" spans="1:7" x14ac:dyDescent="0.3">
      <c r="D8">
        <v>7</v>
      </c>
      <c r="E8">
        <f t="shared" si="0"/>
        <v>125.28319251405891</v>
      </c>
      <c r="F8">
        <f t="shared" si="1"/>
        <v>35499.36107883657</v>
      </c>
    </row>
    <row r="9" spans="1:7" x14ac:dyDescent="0.3">
      <c r="D9">
        <v>8</v>
      </c>
      <c r="E9">
        <f t="shared" si="0"/>
        <v>143.43523715421284</v>
      </c>
      <c r="F9">
        <f t="shared" si="1"/>
        <v>40642.796315990781</v>
      </c>
    </row>
    <row r="10" spans="1:7" x14ac:dyDescent="0.3">
      <c r="D10">
        <v>9</v>
      </c>
      <c r="E10">
        <f t="shared" si="0"/>
        <v>161.65157028580069</v>
      </c>
      <c r="F10">
        <f t="shared" si="1"/>
        <v>45804.447886276583</v>
      </c>
    </row>
    <row r="11" spans="1:7" x14ac:dyDescent="0.3">
      <c r="D11">
        <v>10</v>
      </c>
      <c r="E11">
        <f t="shared" si="0"/>
        <v>179.93241959722957</v>
      </c>
      <c r="F11">
        <f t="shared" si="1"/>
        <v>50984.380305873812</v>
      </c>
    </row>
    <row r="12" spans="1:7" x14ac:dyDescent="0.3">
      <c r="D12">
        <v>11</v>
      </c>
      <c r="E12">
        <f t="shared" si="0"/>
        <v>198.27801358330308</v>
      </c>
      <c r="F12">
        <f t="shared" si="1"/>
        <v>56182.658319457114</v>
      </c>
    </row>
    <row r="13" spans="1:7" x14ac:dyDescent="0.3">
      <c r="D13">
        <v>12</v>
      </c>
      <c r="E13">
        <f>(F12+$B$1)*$B$3/12</f>
        <v>216.68858154807731</v>
      </c>
      <c r="F13">
        <f t="shared" si="1"/>
        <v>61399.346901005192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EA36-F562-462E-9931-EFCB85D77BC9}">
  <dimension ref="A1:D13"/>
  <sheetViews>
    <sheetView workbookViewId="0">
      <selection activeCell="D7" sqref="D7"/>
    </sheetView>
  </sheetViews>
  <sheetFormatPr defaultRowHeight="14.4" x14ac:dyDescent="0.3"/>
  <cols>
    <col min="1" max="1" width="19.5546875" customWidth="1"/>
    <col min="2" max="2" width="11.33203125" bestFit="1" customWidth="1"/>
    <col min="4" max="4" width="17.109375" customWidth="1"/>
  </cols>
  <sheetData>
    <row r="1" spans="1:4" x14ac:dyDescent="0.3">
      <c r="B1" s="2"/>
      <c r="D1" s="2"/>
    </row>
    <row r="7" spans="1:4" x14ac:dyDescent="0.3">
      <c r="A7" t="s">
        <v>21</v>
      </c>
      <c r="B7" s="2">
        <f>PV(B13,B10,B11,-B8)</f>
        <v>102850.3717394663</v>
      </c>
    </row>
    <row r="8" spans="1:4" x14ac:dyDescent="0.3">
      <c r="A8" t="s">
        <v>22</v>
      </c>
      <c r="B8">
        <v>200000</v>
      </c>
    </row>
    <row r="9" spans="1:4" x14ac:dyDescent="0.3">
      <c r="A9" t="s">
        <v>10</v>
      </c>
      <c r="B9">
        <v>5</v>
      </c>
    </row>
    <row r="10" spans="1:4" x14ac:dyDescent="0.3">
      <c r="A10" t="s">
        <v>23</v>
      </c>
      <c r="B10">
        <v>60</v>
      </c>
      <c r="D10" s="2">
        <f>FV(B13,B10,B11,102850.37)</f>
        <v>-199999.99776764086</v>
      </c>
    </row>
    <row r="11" spans="1:4" x14ac:dyDescent="0.3">
      <c r="A11" t="s">
        <v>11</v>
      </c>
      <c r="B11">
        <v>1000</v>
      </c>
    </row>
    <row r="12" spans="1:4" x14ac:dyDescent="0.3">
      <c r="A12" t="s">
        <v>24</v>
      </c>
      <c r="B12">
        <v>5</v>
      </c>
    </row>
    <row r="13" spans="1:4" x14ac:dyDescent="0.3">
      <c r="A13" t="s">
        <v>25</v>
      </c>
      <c r="B13">
        <f>5/12/100</f>
        <v>4.1666666666666666E-3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2015-06-05T18:19:34Z</dcterms:created>
  <dcterms:modified xsi:type="dcterms:W3CDTF">2021-09-21T06:06:46Z</dcterms:modified>
</cp:coreProperties>
</file>