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drawings/drawing2.xml" ContentType="application/vnd.openxmlformats-officedocument.drawing+xml"/>
  <Override PartName="/xl/embeddings/oleObject5.bin" ContentType="application/vnd.openxmlformats-officedocument.oleObject"/>
  <Override PartName="/xl/drawings/drawing3.xml" ContentType="application/vnd.openxmlformats-officedocument.drawing+xml"/>
  <Override PartName="/xl/embeddings/oleObject6.bin" ContentType="application/vnd.openxmlformats-officedocument.oleObject"/>
  <Override PartName="/xl/drawings/drawing4.xml" ContentType="application/vnd.openxmlformats-officedocument.drawing+xml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entkit-my.sharepoint.com/personal/uwegm_student_kit_edu/Documents/Python-Hiwi/Uebung 2/"/>
    </mc:Choice>
  </mc:AlternateContent>
  <xr:revisionPtr revIDLastSave="320" documentId="14_{A4DDB076-65AC-4099-AECC-C9D2174C329F}" xr6:coauthVersionLast="45" xr6:coauthVersionMax="45" xr10:uidLastSave="{BF2E858C-A9FF-4681-B950-67A5C197ECED}"/>
  <bookViews>
    <workbookView xWindow="28680" yWindow="-4440" windowWidth="29040" windowHeight="15840" xr2:uid="{9CDBF0B8-AA4D-4E6F-9C22-842788C5B6AE}"/>
  </bookViews>
  <sheets>
    <sheet name="allgemein" sheetId="2" r:id="rId1"/>
    <sheet name="Dampfdruck" sheetId="3" r:id="rId2"/>
    <sheet name="dhv" sheetId="4" r:id="rId3"/>
    <sheet name="cp ideal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60" i="5" l="1"/>
  <c r="R59" i="5"/>
  <c r="R58" i="5"/>
  <c r="R57" i="5"/>
  <c r="R56" i="5"/>
  <c r="S56" i="5"/>
  <c r="T56" i="5" s="1"/>
  <c r="S55" i="5"/>
  <c r="T55" i="5" s="1"/>
  <c r="R55" i="5"/>
  <c r="R54" i="5"/>
  <c r="R53" i="5"/>
  <c r="S53" i="5"/>
  <c r="T53" i="5" s="1"/>
  <c r="R52" i="5"/>
  <c r="S51" i="5"/>
  <c r="T51" i="5" s="1"/>
  <c r="S50" i="5"/>
  <c r="T50" i="5" s="1"/>
  <c r="R49" i="5"/>
  <c r="S49" i="5"/>
  <c r="T49" i="5" s="1"/>
  <c r="S48" i="5"/>
  <c r="T48" i="5" s="1"/>
  <c r="S47" i="5"/>
  <c r="T47" i="5" s="1"/>
  <c r="R46" i="5"/>
  <c r="S46" i="5" s="1"/>
  <c r="T46" i="5" s="1"/>
  <c r="R45" i="5"/>
  <c r="S45" i="5"/>
  <c r="T45" i="5" s="1"/>
  <c r="R44" i="5"/>
  <c r="S43" i="5"/>
  <c r="T43" i="5" s="1"/>
  <c r="S42" i="5"/>
  <c r="T42" i="5" s="1"/>
  <c r="R41" i="5"/>
  <c r="R40" i="5"/>
  <c r="S40" i="5"/>
  <c r="T40" i="5" s="1"/>
  <c r="R39" i="5"/>
  <c r="S39" i="5" s="1"/>
  <c r="T39" i="5" s="1"/>
  <c r="R38" i="5"/>
  <c r="S38" i="5"/>
  <c r="T38" i="5" s="1"/>
  <c r="R37" i="5"/>
  <c r="S37" i="5"/>
  <c r="T37" i="5" s="1"/>
  <c r="R36" i="5"/>
  <c r="R35" i="5"/>
  <c r="R34" i="5"/>
  <c r="S34" i="5"/>
  <c r="T34" i="5" s="1"/>
  <c r="R33" i="5"/>
  <c r="S33" i="5"/>
  <c r="T33" i="5" s="1"/>
  <c r="R32" i="5"/>
  <c r="R31" i="5"/>
  <c r="S31" i="5"/>
  <c r="T31" i="5" s="1"/>
  <c r="R30" i="5"/>
  <c r="R29" i="5"/>
  <c r="R28" i="5"/>
  <c r="S28" i="5"/>
  <c r="T28" i="5" s="1"/>
  <c r="S27" i="5"/>
  <c r="T27" i="5" s="1"/>
  <c r="R26" i="5"/>
  <c r="S25" i="5"/>
  <c r="T25" i="5" s="1"/>
  <c r="R24" i="5"/>
  <c r="T23" i="5"/>
  <c r="T22" i="5"/>
  <c r="T21" i="5"/>
  <c r="T20" i="5"/>
  <c r="T19" i="5"/>
  <c r="T18" i="5"/>
  <c r="T17" i="5"/>
  <c r="O54" i="4"/>
  <c r="P54" i="4" s="1"/>
  <c r="Q54" i="4" s="1"/>
  <c r="O53" i="4"/>
  <c r="O52" i="4"/>
  <c r="O51" i="4"/>
  <c r="O48" i="4"/>
  <c r="O46" i="4"/>
  <c r="O45" i="4"/>
  <c r="O44" i="4"/>
  <c r="O43" i="4"/>
  <c r="O40" i="4"/>
  <c r="O38" i="4"/>
  <c r="O37" i="4"/>
  <c r="O36" i="4"/>
  <c r="O35" i="4"/>
  <c r="O32" i="4"/>
  <c r="O30" i="4"/>
  <c r="P30" i="4" s="1"/>
  <c r="Q30" i="4" s="1"/>
  <c r="O29" i="4"/>
  <c r="O28" i="4"/>
  <c r="O27" i="4"/>
  <c r="O24" i="4"/>
  <c r="O22" i="4"/>
  <c r="P22" i="4" s="1"/>
  <c r="Q22" i="4" s="1"/>
  <c r="O21" i="4"/>
  <c r="P21" i="4"/>
  <c r="Q21" i="4" s="1"/>
  <c r="O20" i="4"/>
  <c r="O19" i="4"/>
  <c r="O16" i="4"/>
  <c r="O14" i="4"/>
  <c r="O13" i="4"/>
  <c r="O12" i="4"/>
  <c r="N51" i="3"/>
  <c r="N47" i="3"/>
  <c r="N46" i="3"/>
  <c r="N44" i="3"/>
  <c r="N41" i="3"/>
  <c r="N38" i="3"/>
  <c r="N30" i="3"/>
  <c r="N21" i="3"/>
  <c r="N19" i="3"/>
  <c r="N14" i="3"/>
  <c r="J50" i="2"/>
  <c r="K42" i="2"/>
  <c r="J28" i="2"/>
  <c r="J15" i="2"/>
  <c r="J14" i="2"/>
  <c r="J13" i="2"/>
  <c r="J12" i="2"/>
  <c r="J11" i="2"/>
  <c r="J9" i="2"/>
  <c r="J8" i="2"/>
  <c r="N53" i="3" l="1"/>
  <c r="P44" i="4"/>
  <c r="Q44" i="4" s="1"/>
  <c r="S54" i="5"/>
  <c r="T54" i="5" s="1"/>
  <c r="S58" i="5"/>
  <c r="T58" i="5" s="1"/>
  <c r="N13" i="3"/>
  <c r="N45" i="3"/>
  <c r="N50" i="3"/>
  <c r="N24" i="3"/>
  <c r="N28" i="3"/>
  <c r="N29" i="3"/>
  <c r="N33" i="3"/>
  <c r="N25" i="3"/>
  <c r="N17" i="3"/>
  <c r="N37" i="3"/>
  <c r="N54" i="3"/>
  <c r="N18" i="3"/>
  <c r="N55" i="3"/>
  <c r="N22" i="3"/>
  <c r="N26" i="3"/>
  <c r="N34" i="3"/>
  <c r="N16" i="3"/>
  <c r="N31" i="3"/>
  <c r="S26" i="5"/>
  <c r="T26" i="5" s="1"/>
  <c r="S35" i="5"/>
  <c r="T35" i="5" s="1"/>
  <c r="S52" i="5"/>
  <c r="T52" i="5" s="1"/>
  <c r="S32" i="5"/>
  <c r="T32" i="5" s="1"/>
  <c r="S36" i="5"/>
  <c r="T36" i="5" s="1"/>
  <c r="S44" i="5"/>
  <c r="T44" i="5" s="1"/>
  <c r="S59" i="5"/>
  <c r="T59" i="5" s="1"/>
  <c r="S24" i="5"/>
  <c r="T24" i="5" s="1"/>
  <c r="S29" i="5"/>
  <c r="T29" i="5" s="1"/>
  <c r="S30" i="5"/>
  <c r="T30" i="5" s="1"/>
  <c r="S41" i="5"/>
  <c r="T41" i="5" s="1"/>
  <c r="S57" i="5"/>
  <c r="T57" i="5" s="1"/>
  <c r="S60" i="5"/>
  <c r="T60" i="5" s="1"/>
  <c r="N20" i="3"/>
  <c r="N23" i="3"/>
  <c r="N27" i="3"/>
  <c r="N40" i="3"/>
  <c r="P28" i="4"/>
  <c r="Q28" i="4" s="1"/>
  <c r="P14" i="4"/>
  <c r="Q14" i="4" s="1"/>
  <c r="P40" i="4"/>
  <c r="Q40" i="4" s="1"/>
  <c r="N48" i="3"/>
  <c r="N35" i="3"/>
  <c r="N15" i="3"/>
  <c r="N32" i="3"/>
  <c r="N42" i="3"/>
  <c r="N49" i="3"/>
  <c r="N52" i="3"/>
  <c r="N12" i="3"/>
  <c r="N36" i="3"/>
  <c r="N39" i="3"/>
  <c r="N43" i="3"/>
  <c r="P20" i="4"/>
  <c r="Q20" i="4" s="1"/>
  <c r="P53" i="4"/>
  <c r="Q53" i="4" s="1"/>
  <c r="P36" i="4"/>
  <c r="Q36" i="4" s="1"/>
  <c r="P46" i="4"/>
  <c r="Q46" i="4" s="1"/>
  <c r="P27" i="4"/>
  <c r="Q27" i="4" s="1"/>
  <c r="P37" i="4"/>
  <c r="Q37" i="4" s="1"/>
  <c r="P24" i="4"/>
  <c r="Q24" i="4" s="1"/>
  <c r="P51" i="4"/>
  <c r="Q51" i="4" s="1"/>
  <c r="P48" i="4"/>
  <c r="Q48" i="4" s="1"/>
  <c r="P35" i="4"/>
  <c r="Q35" i="4" s="1"/>
  <c r="P45" i="4"/>
  <c r="Q45" i="4" s="1"/>
  <c r="P32" i="4"/>
  <c r="Q32" i="4" s="1"/>
  <c r="P38" i="4"/>
  <c r="Q38" i="4" s="1"/>
  <c r="P16" i="4"/>
  <c r="Q16" i="4" s="1"/>
  <c r="P43" i="4"/>
  <c r="Q43" i="4" s="1"/>
  <c r="P13" i="4"/>
  <c r="Q13" i="4" s="1"/>
  <c r="P19" i="4"/>
  <c r="Q19" i="4" s="1"/>
  <c r="P29" i="4"/>
  <c r="Q29" i="4" s="1"/>
  <c r="P52" i="4"/>
  <c r="Q52" i="4" s="1"/>
  <c r="O50" i="4"/>
  <c r="P50" i="4" s="1"/>
  <c r="Q50" i="4" s="1"/>
  <c r="O17" i="4"/>
  <c r="P17" i="4" s="1"/>
  <c r="Q17" i="4" s="1"/>
  <c r="O25" i="4"/>
  <c r="P25" i="4" s="1"/>
  <c r="Q25" i="4" s="1"/>
  <c r="O33" i="4"/>
  <c r="P33" i="4" s="1"/>
  <c r="Q33" i="4" s="1"/>
  <c r="O41" i="4"/>
  <c r="P41" i="4" s="1"/>
  <c r="Q41" i="4" s="1"/>
  <c r="O49" i="4"/>
  <c r="P49" i="4" s="1"/>
  <c r="Q49" i="4" s="1"/>
  <c r="P12" i="4"/>
  <c r="Q12" i="4" s="1"/>
  <c r="O34" i="4"/>
  <c r="P34" i="4" s="1"/>
  <c r="Q34" i="4" s="1"/>
  <c r="O15" i="4"/>
  <c r="P15" i="4" s="1"/>
  <c r="Q15" i="4" s="1"/>
  <c r="O23" i="4"/>
  <c r="P23" i="4" s="1"/>
  <c r="Q23" i="4" s="1"/>
  <c r="O31" i="4"/>
  <c r="P31" i="4" s="1"/>
  <c r="Q31" i="4" s="1"/>
  <c r="O39" i="4"/>
  <c r="P39" i="4" s="1"/>
  <c r="Q39" i="4" s="1"/>
  <c r="O47" i="4"/>
  <c r="P47" i="4" s="1"/>
  <c r="Q47" i="4" s="1"/>
  <c r="O55" i="4"/>
  <c r="P55" i="4" s="1"/>
  <c r="Q55" i="4" s="1"/>
  <c r="O18" i="4"/>
  <c r="P18" i="4" s="1"/>
  <c r="Q18" i="4" s="1"/>
  <c r="O26" i="4"/>
  <c r="P26" i="4" s="1"/>
  <c r="Q26" i="4" s="1"/>
  <c r="O42" i="4"/>
  <c r="P42" i="4" s="1"/>
  <c r="Q42" i="4" s="1"/>
</calcChain>
</file>

<file path=xl/sharedStrings.xml><?xml version="1.0" encoding="utf-8"?>
<sst xmlns="http://schemas.openxmlformats.org/spreadsheetml/2006/main" count="739" uniqueCount="185">
  <si>
    <t>bar</t>
  </si>
  <si>
    <t>Methanol</t>
  </si>
  <si>
    <t>Ethanol</t>
  </si>
  <si>
    <t>n-Propanol</t>
  </si>
  <si>
    <t>General Data for Selected Components</t>
  </si>
  <si>
    <t>* according to ITS-90</t>
  </si>
  <si>
    <t>Substance</t>
  </si>
  <si>
    <t>Substance German</t>
  </si>
  <si>
    <t>Formula</t>
  </si>
  <si>
    <r>
      <t>T</t>
    </r>
    <r>
      <rPr>
        <vertAlign val="subscript"/>
        <sz val="10"/>
        <rFont val="Arial"/>
        <family val="2"/>
      </rPr>
      <t>c</t>
    </r>
  </si>
  <si>
    <r>
      <t>P</t>
    </r>
    <r>
      <rPr>
        <vertAlign val="subscript"/>
        <sz val="10"/>
        <rFont val="Arial"/>
        <family val="2"/>
      </rPr>
      <t>c</t>
    </r>
  </si>
  <si>
    <r>
      <t>v</t>
    </r>
    <r>
      <rPr>
        <vertAlign val="subscript"/>
        <sz val="10"/>
        <rFont val="Arial"/>
        <family val="2"/>
      </rPr>
      <t>c</t>
    </r>
  </si>
  <si>
    <t>M</t>
  </si>
  <si>
    <t>w</t>
  </si>
  <si>
    <r>
      <t>T</t>
    </r>
    <r>
      <rPr>
        <vertAlign val="subscript"/>
        <sz val="10"/>
        <rFont val="Arial"/>
        <family val="2"/>
      </rPr>
      <t>b</t>
    </r>
  </si>
  <si>
    <r>
      <t>T</t>
    </r>
    <r>
      <rPr>
        <vertAlign val="subscript"/>
        <sz val="10"/>
        <rFont val="Arial"/>
        <family val="2"/>
      </rPr>
      <t>m</t>
    </r>
  </si>
  <si>
    <r>
      <t>D</t>
    </r>
    <r>
      <rPr>
        <sz val="12"/>
        <rFont val="MS Serif"/>
        <family val="1"/>
      </rPr>
      <t>h</t>
    </r>
    <r>
      <rPr>
        <vertAlign val="subscript"/>
        <sz val="12"/>
        <rFont val="MS Serif"/>
        <family val="1"/>
      </rPr>
      <t>m</t>
    </r>
  </si>
  <si>
    <r>
      <t>D</t>
    </r>
    <r>
      <rPr>
        <sz val="12"/>
        <rFont val="MS Serif"/>
        <family val="1"/>
      </rPr>
      <t>h</t>
    </r>
    <r>
      <rPr>
        <vertAlign val="superscript"/>
        <sz val="12"/>
        <rFont val="MS Serif"/>
        <family val="1"/>
      </rPr>
      <t>0</t>
    </r>
    <r>
      <rPr>
        <vertAlign val="subscript"/>
        <sz val="12"/>
        <rFont val="MS Serif"/>
        <family val="1"/>
      </rPr>
      <t>f</t>
    </r>
  </si>
  <si>
    <r>
      <t>D</t>
    </r>
    <r>
      <rPr>
        <sz val="12"/>
        <rFont val="MS Sans Serif"/>
        <family val="2"/>
      </rPr>
      <t>g</t>
    </r>
    <r>
      <rPr>
        <vertAlign val="superscript"/>
        <sz val="12"/>
        <rFont val="MS Serif"/>
        <family val="1"/>
      </rPr>
      <t>0</t>
    </r>
    <r>
      <rPr>
        <vertAlign val="subscript"/>
        <sz val="12"/>
        <rFont val="MS Serif"/>
        <family val="1"/>
      </rPr>
      <t>f</t>
    </r>
  </si>
  <si>
    <t>K</t>
  </si>
  <si>
    <r>
      <t>cm</t>
    </r>
    <r>
      <rPr>
        <vertAlign val="superscript"/>
        <sz val="10"/>
        <rFont val="Arial"/>
        <family val="2"/>
      </rPr>
      <t>3</t>
    </r>
    <r>
      <rPr>
        <sz val="11"/>
        <color theme="1"/>
        <rFont val="Calibri"/>
        <family val="2"/>
        <scheme val="minor"/>
      </rPr>
      <t>/mol</t>
    </r>
  </si>
  <si>
    <t>g/mol</t>
  </si>
  <si>
    <t>J/g</t>
  </si>
  <si>
    <t>J/mol</t>
  </si>
  <si>
    <t>Water</t>
  </si>
  <si>
    <t>Wasser</t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</si>
  <si>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O</t>
    </r>
  </si>
  <si>
    <t>373.13*</t>
  </si>
  <si>
    <t>Ammonia</t>
  </si>
  <si>
    <t>Ammoniak</t>
  </si>
  <si>
    <r>
      <t>NH</t>
    </r>
    <r>
      <rPr>
        <vertAlign val="subscript"/>
        <sz val="10"/>
        <rFont val="Arial"/>
        <family val="2"/>
      </rPr>
      <t>3</t>
    </r>
  </si>
  <si>
    <t>Hydrogen Chloride</t>
  </si>
  <si>
    <t>Chlorwasserstoff</t>
  </si>
  <si>
    <t>HCl</t>
  </si>
  <si>
    <t>Chlorine</t>
  </si>
  <si>
    <t>Chlor</t>
  </si>
  <si>
    <r>
      <t>Cl</t>
    </r>
    <r>
      <rPr>
        <vertAlign val="subscript"/>
        <sz val="10"/>
        <rFont val="Arial"/>
        <family val="2"/>
      </rPr>
      <t>2</t>
    </r>
  </si>
  <si>
    <t>Nitrogen</t>
  </si>
  <si>
    <t>Stickstoff</t>
  </si>
  <si>
    <r>
      <t>N</t>
    </r>
    <r>
      <rPr>
        <vertAlign val="subscript"/>
        <sz val="10"/>
        <rFont val="Arial"/>
        <family val="2"/>
      </rPr>
      <t>2</t>
    </r>
  </si>
  <si>
    <t>Oxygen</t>
  </si>
  <si>
    <t>Sauerstoff</t>
  </si>
  <si>
    <r>
      <t>O</t>
    </r>
    <r>
      <rPr>
        <vertAlign val="subscript"/>
        <sz val="10"/>
        <rFont val="Arial"/>
        <family val="2"/>
      </rPr>
      <t>2</t>
    </r>
  </si>
  <si>
    <t xml:space="preserve">Hydrogen  </t>
  </si>
  <si>
    <t>Wasserstoff</t>
  </si>
  <si>
    <r>
      <t>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 xml:space="preserve"> </t>
    </r>
  </si>
  <si>
    <t>Sulphur Dioxide</t>
  </si>
  <si>
    <t>Schwefeldioxid</t>
  </si>
  <si>
    <r>
      <t>SO</t>
    </r>
    <r>
      <rPr>
        <vertAlign val="subscript"/>
        <sz val="10"/>
        <rFont val="Arial"/>
        <family val="2"/>
      </rPr>
      <t>2</t>
    </r>
  </si>
  <si>
    <t>Carbon Monoxide</t>
  </si>
  <si>
    <t>Kohlenstoffmonoxid</t>
  </si>
  <si>
    <t>CO</t>
  </si>
  <si>
    <t>Carbon Dioxide</t>
  </si>
  <si>
    <t>Kohlenstoffdioxid</t>
  </si>
  <si>
    <r>
      <t>CO</t>
    </r>
    <r>
      <rPr>
        <vertAlign val="subscript"/>
        <sz val="10"/>
        <rFont val="Arial"/>
        <family val="2"/>
      </rPr>
      <t>2</t>
    </r>
  </si>
  <si>
    <t>---------</t>
  </si>
  <si>
    <t>Methane</t>
  </si>
  <si>
    <t>Methan</t>
  </si>
  <si>
    <r>
      <t>CH</t>
    </r>
    <r>
      <rPr>
        <vertAlign val="subscript"/>
        <sz val="10"/>
        <rFont val="Arial"/>
        <family val="2"/>
      </rPr>
      <t>4</t>
    </r>
  </si>
  <si>
    <t>Ethane</t>
  </si>
  <si>
    <t>Ethan</t>
  </si>
  <si>
    <r>
      <t>C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6</t>
    </r>
  </si>
  <si>
    <t>Propane</t>
  </si>
  <si>
    <t>Propan</t>
  </si>
  <si>
    <r>
      <t>C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8</t>
    </r>
  </si>
  <si>
    <t>n-Butane</t>
  </si>
  <si>
    <t>n-Butan</t>
  </si>
  <si>
    <r>
      <t>C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10</t>
    </r>
  </si>
  <si>
    <t>Isobutane</t>
  </si>
  <si>
    <t>Isobutan</t>
  </si>
  <si>
    <r>
      <t>CH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-CH(CH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)-CH</t>
    </r>
    <r>
      <rPr>
        <vertAlign val="subscript"/>
        <sz val="10"/>
        <rFont val="Arial"/>
        <family val="2"/>
      </rPr>
      <t>3</t>
    </r>
  </si>
  <si>
    <t>n-Pentane</t>
  </si>
  <si>
    <t>n-Pentan</t>
  </si>
  <si>
    <r>
      <t>C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12</t>
    </r>
  </si>
  <si>
    <t>n-Hexane</t>
  </si>
  <si>
    <t>n-Hexan</t>
  </si>
  <si>
    <r>
      <t>C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14</t>
    </r>
  </si>
  <si>
    <t>Cyclohexane</t>
  </si>
  <si>
    <t>Cyclohexan</t>
  </si>
  <si>
    <r>
      <t>C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12</t>
    </r>
  </si>
  <si>
    <t>n-Heptane</t>
  </si>
  <si>
    <t>n-Heptan</t>
  </si>
  <si>
    <r>
      <t>C</t>
    </r>
    <r>
      <rPr>
        <vertAlign val="subscript"/>
        <sz val="10"/>
        <rFont val="Arial"/>
        <family val="2"/>
      </rPr>
      <t>7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16</t>
    </r>
  </si>
  <si>
    <t>n-Octane</t>
  </si>
  <si>
    <t>n-Oktan</t>
  </si>
  <si>
    <r>
      <t>C</t>
    </r>
    <r>
      <rPr>
        <vertAlign val="subscript"/>
        <sz val="10"/>
        <rFont val="Arial"/>
        <family val="2"/>
      </rPr>
      <t>8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18</t>
    </r>
  </si>
  <si>
    <t>Ethylene</t>
  </si>
  <si>
    <t>Ethylen</t>
  </si>
  <si>
    <r>
      <t>CH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=CH</t>
    </r>
    <r>
      <rPr>
        <vertAlign val="subscript"/>
        <sz val="10"/>
        <rFont val="Arial"/>
        <family val="2"/>
      </rPr>
      <t>2</t>
    </r>
  </si>
  <si>
    <t>Propylene</t>
  </si>
  <si>
    <t>Propylen</t>
  </si>
  <si>
    <r>
      <t>CH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=CH-CH</t>
    </r>
    <r>
      <rPr>
        <vertAlign val="subscript"/>
        <sz val="10"/>
        <rFont val="Arial"/>
        <family val="2"/>
      </rPr>
      <t>3</t>
    </r>
  </si>
  <si>
    <t>1-Butene</t>
  </si>
  <si>
    <t>1-Buten</t>
  </si>
  <si>
    <r>
      <t>CH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=CH-CH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-CH</t>
    </r>
    <r>
      <rPr>
        <vertAlign val="subscript"/>
        <sz val="10"/>
        <rFont val="Arial"/>
        <family val="2"/>
      </rPr>
      <t>3</t>
    </r>
  </si>
  <si>
    <r>
      <t>CH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OH</t>
    </r>
  </si>
  <si>
    <r>
      <t>C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>OH</t>
    </r>
  </si>
  <si>
    <r>
      <t>CH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-CH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-CH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-OH</t>
    </r>
  </si>
  <si>
    <t>n-Butanol</t>
  </si>
  <si>
    <r>
      <t>CH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-CH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-CH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-CH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-OH</t>
    </r>
  </si>
  <si>
    <t>Ethylene Glycol</t>
  </si>
  <si>
    <t>Ethylenglykol</t>
  </si>
  <si>
    <r>
      <t>HO-CH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-CH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-OH</t>
    </r>
  </si>
  <si>
    <t>Isopropanol</t>
  </si>
  <si>
    <r>
      <t>CH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-CHOH-CH</t>
    </r>
    <r>
      <rPr>
        <vertAlign val="subscript"/>
        <sz val="10"/>
        <rFont val="Arial"/>
        <family val="2"/>
      </rPr>
      <t>3</t>
    </r>
  </si>
  <si>
    <t>Acetic Acid</t>
  </si>
  <si>
    <t>Essigsäure</t>
  </si>
  <si>
    <r>
      <t>CH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COOH</t>
    </r>
  </si>
  <si>
    <t>Methyl Acetate</t>
  </si>
  <si>
    <t>Methylacetat</t>
  </si>
  <si>
    <r>
      <t>CH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-COO-CH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/>
    </r>
  </si>
  <si>
    <t>Ethyl Acetate</t>
  </si>
  <si>
    <t>Ethylacetat</t>
  </si>
  <si>
    <r>
      <t>CH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-COO-C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5</t>
    </r>
  </si>
  <si>
    <t>Vinyl Acetate</t>
  </si>
  <si>
    <t>Vinylacetat</t>
  </si>
  <si>
    <r>
      <t>CH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-COO-CH=CH</t>
    </r>
    <r>
      <rPr>
        <vertAlign val="subscript"/>
        <sz val="10"/>
        <rFont val="Arial"/>
        <family val="2"/>
      </rPr>
      <t>2</t>
    </r>
  </si>
  <si>
    <t>Methyl-tert-Butyl Ether</t>
  </si>
  <si>
    <t>Methyl-tert-buthylether</t>
  </si>
  <si>
    <r>
      <t>CH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-O-C(CH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)</t>
    </r>
    <r>
      <rPr>
        <vertAlign val="subscript"/>
        <sz val="10"/>
        <rFont val="Arial"/>
        <family val="2"/>
      </rPr>
      <t>3</t>
    </r>
  </si>
  <si>
    <t>Acetone</t>
  </si>
  <si>
    <t>Aceton</t>
  </si>
  <si>
    <r>
      <t>CH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-CO-CH</t>
    </r>
    <r>
      <rPr>
        <vertAlign val="subscript"/>
        <sz val="10"/>
        <rFont val="Arial"/>
        <family val="2"/>
      </rPr>
      <t>3</t>
    </r>
  </si>
  <si>
    <t>Benzene</t>
  </si>
  <si>
    <r>
      <t>C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6</t>
    </r>
  </si>
  <si>
    <t>Toluene</t>
  </si>
  <si>
    <t>Toluol</t>
  </si>
  <si>
    <r>
      <t>C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5</t>
    </r>
    <r>
      <rPr>
        <sz val="10"/>
        <rFont val="Arial"/>
        <family val="2"/>
      </rPr>
      <t>-CH</t>
    </r>
    <r>
      <rPr>
        <vertAlign val="subscript"/>
        <sz val="10"/>
        <rFont val="Arial"/>
        <family val="2"/>
      </rPr>
      <t>3</t>
    </r>
  </si>
  <si>
    <t>p-Xylene</t>
  </si>
  <si>
    <t>p-Xylol</t>
  </si>
  <si>
    <r>
      <t>CH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-C</t>
    </r>
    <r>
      <rPr>
        <vertAlign val="subscript"/>
        <sz val="10"/>
        <rFont val="Arial"/>
        <family val="2"/>
      </rPr>
      <t>6</t>
    </r>
    <r>
      <rPr>
        <sz val="10"/>
        <rFont val="Arial"/>
        <family val="2"/>
      </rPr>
      <t>H</t>
    </r>
    <r>
      <rPr>
        <vertAlign val="subscript"/>
        <sz val="10"/>
        <rFont val="Arial"/>
        <family val="2"/>
      </rPr>
      <t>4</t>
    </r>
    <r>
      <rPr>
        <sz val="10"/>
        <rFont val="Arial"/>
        <family val="2"/>
      </rPr>
      <t>-CH</t>
    </r>
    <r>
      <rPr>
        <vertAlign val="subscript"/>
        <sz val="10"/>
        <rFont val="Arial"/>
        <family val="2"/>
      </rPr>
      <t>3</t>
    </r>
  </si>
  <si>
    <t>Trifluoromethane</t>
  </si>
  <si>
    <t>Trifluormethan</t>
  </si>
  <si>
    <r>
      <t>CHF</t>
    </r>
    <r>
      <rPr>
        <vertAlign val="subscript"/>
        <sz val="10"/>
        <rFont val="Arial"/>
        <family val="2"/>
      </rPr>
      <t>3</t>
    </r>
  </si>
  <si>
    <t>Difluoromethane</t>
  </si>
  <si>
    <t>Difluormethan</t>
  </si>
  <si>
    <r>
      <t>CH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F</t>
    </r>
    <r>
      <rPr>
        <vertAlign val="subscript"/>
        <sz val="10"/>
        <rFont val="Arial"/>
        <family val="2"/>
      </rPr>
      <t>2</t>
    </r>
  </si>
  <si>
    <t>Dichlorodifluoromethane</t>
  </si>
  <si>
    <t>Dichlordifluormethan</t>
  </si>
  <si>
    <r>
      <t>CCl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F</t>
    </r>
    <r>
      <rPr>
        <vertAlign val="subscript"/>
        <sz val="10"/>
        <rFont val="Arial"/>
        <family val="2"/>
      </rPr>
      <t>2</t>
    </r>
  </si>
  <si>
    <t>Chlorodifluoromethane</t>
  </si>
  <si>
    <t>Chlordifluormethan</t>
  </si>
  <si>
    <r>
      <t>CHClF</t>
    </r>
    <r>
      <rPr>
        <vertAlign val="subscript"/>
        <sz val="10"/>
        <rFont val="Arial"/>
        <family val="2"/>
      </rPr>
      <t>2</t>
    </r>
  </si>
  <si>
    <t>1,1,1,2-Tetrafluoroethane</t>
  </si>
  <si>
    <t>1,1,1,2-Tetrafluorethan</t>
  </si>
  <si>
    <r>
      <t>CF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-CH</t>
    </r>
    <r>
      <rPr>
        <vertAlign val="subscript"/>
        <sz val="10"/>
        <rFont val="Arial"/>
        <family val="2"/>
      </rPr>
      <t>2</t>
    </r>
    <r>
      <rPr>
        <sz val="10"/>
        <rFont val="Arial"/>
        <family val="2"/>
      </rPr>
      <t>F</t>
    </r>
  </si>
  <si>
    <t>Pentafluoroethane</t>
  </si>
  <si>
    <t>Pentafluorethan</t>
  </si>
  <si>
    <r>
      <t>CF</t>
    </r>
    <r>
      <rPr>
        <vertAlign val="subscript"/>
        <sz val="10"/>
        <rFont val="Arial"/>
        <family val="2"/>
      </rPr>
      <t>3</t>
    </r>
    <r>
      <rPr>
        <sz val="10"/>
        <rFont val="Arial"/>
        <family val="2"/>
      </rPr>
      <t>-CHF</t>
    </r>
    <r>
      <rPr>
        <vertAlign val="subscript"/>
        <sz val="10"/>
        <rFont val="Arial"/>
        <family val="2"/>
      </rPr>
      <t>2</t>
    </r>
  </si>
  <si>
    <t>Vapor Pressure Correlations for Selected Components</t>
  </si>
  <si>
    <t>Wagner-Equation (2.5-5)</t>
  </si>
  <si>
    <t xml:space="preserve"> </t>
  </si>
  <si>
    <t xml:space="preserve">Equation: </t>
  </si>
  <si>
    <t>Range of validation</t>
  </si>
  <si>
    <t>Verification Point</t>
  </si>
  <si>
    <t>A</t>
  </si>
  <si>
    <t>B</t>
  </si>
  <si>
    <t>C</t>
  </si>
  <si>
    <t>D</t>
  </si>
  <si>
    <r>
      <t>T</t>
    </r>
    <r>
      <rPr>
        <vertAlign val="subscript"/>
        <sz val="10"/>
        <rFont val="Arial"/>
        <family val="2"/>
      </rPr>
      <t>min</t>
    </r>
  </si>
  <si>
    <r>
      <t>T</t>
    </r>
    <r>
      <rPr>
        <vertAlign val="subscript"/>
        <sz val="10"/>
        <rFont val="Arial"/>
        <family val="2"/>
      </rPr>
      <t>max</t>
    </r>
  </si>
  <si>
    <t>T</t>
  </si>
  <si>
    <r>
      <t>P</t>
    </r>
    <r>
      <rPr>
        <vertAlign val="superscript"/>
        <sz val="10"/>
        <rFont val="Arial"/>
        <family val="2"/>
      </rPr>
      <t>s</t>
    </r>
  </si>
  <si>
    <t>Enthalpy of Vaporization Correlations for Selected Components</t>
  </si>
  <si>
    <t>PPDS-Equation (46 b)</t>
  </si>
  <si>
    <t>E</t>
  </si>
  <si>
    <t>t</t>
  </si>
  <si>
    <r>
      <t>D</t>
    </r>
    <r>
      <rPr>
        <sz val="11"/>
        <color theme="1"/>
        <rFont val="Calibri"/>
        <family val="2"/>
        <scheme val="minor"/>
      </rPr>
      <t>h</t>
    </r>
    <r>
      <rPr>
        <vertAlign val="subscript"/>
        <sz val="10"/>
        <rFont val="Arial"/>
        <family val="2"/>
      </rPr>
      <t>v</t>
    </r>
  </si>
  <si>
    <t>Ideal Gas Heat Capacity Correlations for Selected Components</t>
  </si>
  <si>
    <t>PPDS-Gleichung (51 a)</t>
  </si>
  <si>
    <t xml:space="preserve">Equations: </t>
  </si>
  <si>
    <t>(1)</t>
  </si>
  <si>
    <t>Temperatur</t>
  </si>
  <si>
    <t>(2)</t>
  </si>
  <si>
    <t xml:space="preserve">      Range of validation</t>
  </si>
  <si>
    <t xml:space="preserve">No. of eq. </t>
  </si>
  <si>
    <t>F</t>
  </si>
  <si>
    <t>G</t>
  </si>
  <si>
    <t>H</t>
  </si>
  <si>
    <t>y</t>
  </si>
  <si>
    <r>
      <t>c</t>
    </r>
    <r>
      <rPr>
        <vertAlign val="subscript"/>
        <sz val="10"/>
        <rFont val="Arial"/>
        <family val="2"/>
      </rPr>
      <t>P</t>
    </r>
    <r>
      <rPr>
        <vertAlign val="superscript"/>
        <sz val="10"/>
        <rFont val="Arial"/>
        <family val="2"/>
      </rPr>
      <t>id</t>
    </r>
  </si>
  <si>
    <t>cp_id</t>
  </si>
  <si>
    <t>J/(g K)</t>
  </si>
  <si>
    <t>J/(mol K)</t>
  </si>
  <si>
    <t>Benzol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</si>
</sst>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"/>
    <numFmt numFmtId="167" formatCode="0.000000"/>
    <numFmt numFmtId="168" formatCode="0.0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vertAlign val="subscript"/>
      <sz val="10"/>
      <name val="Arial"/>
      <family val="2"/>
    </font>
    <font>
      <sz val="12"/>
      <name val="Symbol"/>
      <family val="1"/>
      <charset val="2"/>
    </font>
    <font>
      <sz val="12"/>
      <name val="MS Serif"/>
      <family val="1"/>
    </font>
    <font>
      <vertAlign val="subscript"/>
      <sz val="12"/>
      <name val="MS Serif"/>
      <family val="1"/>
    </font>
    <font>
      <vertAlign val="superscript"/>
      <sz val="12"/>
      <name val="MS Serif"/>
      <family val="1"/>
    </font>
    <font>
      <sz val="12"/>
      <name val="MS Sans Serif"/>
      <family val="2"/>
    </font>
    <font>
      <vertAlign val="superscript"/>
      <sz val="10"/>
      <name val="Arial"/>
      <family val="2"/>
    </font>
    <font>
      <sz val="10"/>
      <name val="Symbol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9">
    <xf numFmtId="0" fontId="0" fillId="0" borderId="0" xfId="0"/>
    <xf numFmtId="0" fontId="1" fillId="0" borderId="0" xfId="1" applyAlignment="1">
      <alignment horizontal="left"/>
    </xf>
    <xf numFmtId="0" fontId="1" fillId="0" borderId="0" xfId="1" applyAlignment="1">
      <alignment horizontal="center"/>
    </xf>
    <xf numFmtId="0" fontId="2" fillId="0" borderId="0" xfId="1" applyFont="1" applyAlignment="1">
      <alignment horizontal="center"/>
    </xf>
    <xf numFmtId="0" fontId="1" fillId="0" borderId="0" xfId="1"/>
    <xf numFmtId="0" fontId="4" fillId="0" borderId="0" xfId="1" applyFont="1" applyAlignment="1">
      <alignment horizontal="center"/>
    </xf>
    <xf numFmtId="164" fontId="1" fillId="0" borderId="0" xfId="1" applyNumberFormat="1" applyAlignment="1">
      <alignment horizontal="center"/>
    </xf>
    <xf numFmtId="165" fontId="1" fillId="0" borderId="0" xfId="1" applyNumberFormat="1" applyAlignment="1">
      <alignment horizontal="center"/>
    </xf>
    <xf numFmtId="2" fontId="1" fillId="0" borderId="0" xfId="1" applyNumberFormat="1" applyAlignment="1">
      <alignment horizontal="center"/>
    </xf>
    <xf numFmtId="166" fontId="1" fillId="0" borderId="0" xfId="1" applyNumberFormat="1" applyAlignment="1">
      <alignment horizontal="center"/>
    </xf>
    <xf numFmtId="2" fontId="1" fillId="0" borderId="0" xfId="1" quotePrefix="1" applyNumberFormat="1" applyAlignment="1">
      <alignment horizontal="center"/>
    </xf>
    <xf numFmtId="0" fontId="2" fillId="0" borderId="0" xfId="1" applyFont="1"/>
    <xf numFmtId="167" fontId="1" fillId="0" borderId="0" xfId="1" applyNumberFormat="1" applyAlignment="1">
      <alignment horizontal="center"/>
    </xf>
    <xf numFmtId="1" fontId="1" fillId="0" borderId="0" xfId="1" applyNumberFormat="1" applyAlignment="1">
      <alignment horizontal="center"/>
    </xf>
    <xf numFmtId="164" fontId="1" fillId="0" borderId="0" xfId="1" applyNumberFormat="1" applyAlignment="1">
      <alignment horizontal="left"/>
    </xf>
    <xf numFmtId="0" fontId="10" fillId="0" borderId="0" xfId="1" applyFont="1" applyAlignment="1">
      <alignment horizontal="center"/>
    </xf>
    <xf numFmtId="0" fontId="1" fillId="2" borderId="0" xfId="1" applyFill="1"/>
    <xf numFmtId="49" fontId="1" fillId="0" borderId="0" xfId="1" applyNumberFormat="1"/>
    <xf numFmtId="168" fontId="1" fillId="0" borderId="0" xfId="1" applyNumberFormat="1" applyAlignment="1">
      <alignment horizontal="center"/>
    </xf>
    <xf numFmtId="0" fontId="1" fillId="0" borderId="0" xfId="1" applyFill="1" applyAlignment="1">
      <alignment horizontal="left"/>
    </xf>
    <xf numFmtId="1" fontId="1" fillId="0" borderId="0" xfId="1" applyNumberFormat="1" applyFill="1" applyAlignment="1">
      <alignment horizontal="center"/>
    </xf>
    <xf numFmtId="164" fontId="1" fillId="0" borderId="0" xfId="1" applyNumberFormat="1" applyFill="1" applyAlignment="1">
      <alignment horizontal="center"/>
    </xf>
    <xf numFmtId="2" fontId="1" fillId="0" borderId="0" xfId="1" applyNumberFormat="1" applyFill="1" applyAlignment="1">
      <alignment horizontal="center"/>
    </xf>
    <xf numFmtId="168" fontId="1" fillId="0" borderId="0" xfId="1" applyNumberFormat="1" applyFill="1" applyAlignment="1">
      <alignment horizontal="center"/>
    </xf>
    <xf numFmtId="166" fontId="1" fillId="0" borderId="0" xfId="1" applyNumberFormat="1" applyFill="1" applyAlignment="1">
      <alignment horizontal="center"/>
    </xf>
    <xf numFmtId="0" fontId="1" fillId="0" borderId="0" xfId="1" applyFill="1" applyAlignment="1">
      <alignment horizontal="center"/>
    </xf>
    <xf numFmtId="165" fontId="1" fillId="0" borderId="0" xfId="1" applyNumberFormat="1" applyFill="1" applyAlignment="1">
      <alignment horizontal="center"/>
    </xf>
    <xf numFmtId="0" fontId="1" fillId="0" borderId="0" xfId="1" applyFill="1"/>
    <xf numFmtId="167" fontId="1" fillId="0" borderId="0" xfId="1" applyNumberFormat="1" applyFill="1" applyAlignment="1">
      <alignment horizontal="center"/>
    </xf>
  </cellXfs>
  <cellStyles count="2">
    <cellStyle name="Standard" xfId="0" builtinId="0"/>
    <cellStyle name="Standard 2" xfId="1" xr:uid="{5D61E323-16A9-4E3C-8A59-48D1B5A7D0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wmf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6.wmf"/><Relationship Id="rId1" Type="http://schemas.openxmlformats.org/officeDocument/2006/relationships/image" Target="../media/image5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3</xdr:row>
          <xdr:rowOff>0</xdr:rowOff>
        </xdr:from>
        <xdr:to>
          <xdr:col>11</xdr:col>
          <xdr:colOff>0</xdr:colOff>
          <xdr:row>4</xdr:row>
          <xdr:rowOff>31750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1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2</xdr:row>
          <xdr:rowOff>0</xdr:rowOff>
        </xdr:from>
        <xdr:to>
          <xdr:col>11</xdr:col>
          <xdr:colOff>0</xdr:colOff>
          <xdr:row>3</xdr:row>
          <xdr:rowOff>31750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1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3</xdr:row>
          <xdr:rowOff>0</xdr:rowOff>
        </xdr:from>
        <xdr:to>
          <xdr:col>11</xdr:col>
          <xdr:colOff>0</xdr:colOff>
          <xdr:row>4</xdr:row>
          <xdr:rowOff>31750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1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0</xdr:colOff>
          <xdr:row>3</xdr:row>
          <xdr:rowOff>0</xdr:rowOff>
        </xdr:from>
        <xdr:to>
          <xdr:col>11</xdr:col>
          <xdr:colOff>0</xdr:colOff>
          <xdr:row>4</xdr:row>
          <xdr:rowOff>31750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1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3</xdr:row>
          <xdr:rowOff>63500</xdr:rowOff>
        </xdr:from>
        <xdr:to>
          <xdr:col>8</xdr:col>
          <xdr:colOff>977900</xdr:colOff>
          <xdr:row>6</xdr:row>
          <xdr:rowOff>25400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2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4</xdr:row>
          <xdr:rowOff>0</xdr:rowOff>
        </xdr:from>
        <xdr:to>
          <xdr:col>9</xdr:col>
          <xdr:colOff>177800</xdr:colOff>
          <xdr:row>5</xdr:row>
          <xdr:rowOff>114300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00000000-0008-0000-0300-000001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25400</xdr:colOff>
          <xdr:row>2</xdr:row>
          <xdr:rowOff>228600</xdr:rowOff>
        </xdr:from>
        <xdr:to>
          <xdr:col>10</xdr:col>
          <xdr:colOff>628650</xdr:colOff>
          <xdr:row>6</xdr:row>
          <xdr:rowOff>95250</xdr:rowOff>
        </xdr:to>
        <xdr:sp macro="" textlink="">
          <xdr:nvSpPr>
            <xdr:cNvPr id="4097" name="Object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00000000-0008-0000-0400-000001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0</xdr:colOff>
          <xdr:row>5</xdr:row>
          <xdr:rowOff>196850</xdr:rowOff>
        </xdr:from>
        <xdr:to>
          <xdr:col>8</xdr:col>
          <xdr:colOff>533400</xdr:colOff>
          <xdr:row>8</xdr:row>
          <xdr:rowOff>209550</xdr:rowOff>
        </xdr:to>
        <xdr:sp macro="" textlink="">
          <xdr:nvSpPr>
            <xdr:cNvPr id="4098" name="Object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00000000-0008-0000-0400-0000021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4.bin"/><Relationship Id="rId3" Type="http://schemas.openxmlformats.org/officeDocument/2006/relationships/vmlDrawing" Target="../drawings/vmlDrawing1.vml"/><Relationship Id="rId7" Type="http://schemas.openxmlformats.org/officeDocument/2006/relationships/oleObject" Target="../embeddings/oleObject3.bin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w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2.wmf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3.wmf"/><Relationship Id="rId4" Type="http://schemas.openxmlformats.org/officeDocument/2006/relationships/oleObject" Target="../embeddings/oleObject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5" Type="http://schemas.openxmlformats.org/officeDocument/2006/relationships/image" Target="../media/image4.wmf"/><Relationship Id="rId4" Type="http://schemas.openxmlformats.org/officeDocument/2006/relationships/oleObject" Target="../embeddings/oleObject6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7" Type="http://schemas.openxmlformats.org/officeDocument/2006/relationships/image" Target="../media/image6.wmf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8.bin"/><Relationship Id="rId5" Type="http://schemas.openxmlformats.org/officeDocument/2006/relationships/image" Target="../media/image5.emf"/><Relationship Id="rId4" Type="http://schemas.openxmlformats.org/officeDocument/2006/relationships/oleObject" Target="../embeddings/oleObject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446CC-8C70-4039-8678-619053ACBFCC}">
  <sheetPr>
    <pageSetUpPr fitToPage="1"/>
  </sheetPr>
  <dimension ref="B1:O50"/>
  <sheetViews>
    <sheetView tabSelected="1" topLeftCell="A19" workbookViewId="0">
      <selection activeCell="C43" sqref="C43"/>
    </sheetView>
  </sheetViews>
  <sheetFormatPr baseColWidth="10" defaultRowHeight="12.5" x14ac:dyDescent="0.25"/>
  <cols>
    <col min="1" max="1" width="5.54296875" style="4" customWidth="1"/>
    <col min="2" max="2" width="21.7265625" style="1" bestFit="1" customWidth="1"/>
    <col min="3" max="3" width="21.7265625" style="1" customWidth="1"/>
    <col min="4" max="4" width="19.26953125" style="2" bestFit="1" customWidth="1"/>
    <col min="5" max="6" width="11.453125" style="2" customWidth="1"/>
    <col min="7" max="9" width="10.90625" style="4"/>
    <col min="10" max="10" width="11.453125" style="4" customWidth="1"/>
    <col min="11" max="256" width="10.90625" style="4"/>
    <col min="257" max="257" width="5.54296875" style="4" customWidth="1"/>
    <col min="258" max="258" width="21.7265625" style="4" bestFit="1" customWidth="1"/>
    <col min="259" max="259" width="21.7265625" style="4" customWidth="1"/>
    <col min="260" max="260" width="19.26953125" style="4" bestFit="1" customWidth="1"/>
    <col min="261" max="262" width="11.453125" style="4" customWidth="1"/>
    <col min="263" max="265" width="10.90625" style="4"/>
    <col min="266" max="266" width="11.453125" style="4" customWidth="1"/>
    <col min="267" max="512" width="10.90625" style="4"/>
    <col min="513" max="513" width="5.54296875" style="4" customWidth="1"/>
    <col min="514" max="514" width="21.7265625" style="4" bestFit="1" customWidth="1"/>
    <col min="515" max="515" width="21.7265625" style="4" customWidth="1"/>
    <col min="516" max="516" width="19.26953125" style="4" bestFit="1" customWidth="1"/>
    <col min="517" max="518" width="11.453125" style="4" customWidth="1"/>
    <col min="519" max="521" width="10.90625" style="4"/>
    <col min="522" max="522" width="11.453125" style="4" customWidth="1"/>
    <col min="523" max="768" width="10.90625" style="4"/>
    <col min="769" max="769" width="5.54296875" style="4" customWidth="1"/>
    <col min="770" max="770" width="21.7265625" style="4" bestFit="1" customWidth="1"/>
    <col min="771" max="771" width="21.7265625" style="4" customWidth="1"/>
    <col min="772" max="772" width="19.26953125" style="4" bestFit="1" customWidth="1"/>
    <col min="773" max="774" width="11.453125" style="4" customWidth="1"/>
    <col min="775" max="777" width="10.90625" style="4"/>
    <col min="778" max="778" width="11.453125" style="4" customWidth="1"/>
    <col min="779" max="1024" width="10.90625" style="4"/>
    <col min="1025" max="1025" width="5.54296875" style="4" customWidth="1"/>
    <col min="1026" max="1026" width="21.7265625" style="4" bestFit="1" customWidth="1"/>
    <col min="1027" max="1027" width="21.7265625" style="4" customWidth="1"/>
    <col min="1028" max="1028" width="19.26953125" style="4" bestFit="1" customWidth="1"/>
    <col min="1029" max="1030" width="11.453125" style="4" customWidth="1"/>
    <col min="1031" max="1033" width="10.90625" style="4"/>
    <col min="1034" max="1034" width="11.453125" style="4" customWidth="1"/>
    <col min="1035" max="1280" width="10.90625" style="4"/>
    <col min="1281" max="1281" width="5.54296875" style="4" customWidth="1"/>
    <col min="1282" max="1282" width="21.7265625" style="4" bestFit="1" customWidth="1"/>
    <col min="1283" max="1283" width="21.7265625" style="4" customWidth="1"/>
    <col min="1284" max="1284" width="19.26953125" style="4" bestFit="1" customWidth="1"/>
    <col min="1285" max="1286" width="11.453125" style="4" customWidth="1"/>
    <col min="1287" max="1289" width="10.90625" style="4"/>
    <col min="1290" max="1290" width="11.453125" style="4" customWidth="1"/>
    <col min="1291" max="1536" width="10.90625" style="4"/>
    <col min="1537" max="1537" width="5.54296875" style="4" customWidth="1"/>
    <col min="1538" max="1538" width="21.7265625" style="4" bestFit="1" customWidth="1"/>
    <col min="1539" max="1539" width="21.7265625" style="4" customWidth="1"/>
    <col min="1540" max="1540" width="19.26953125" style="4" bestFit="1" customWidth="1"/>
    <col min="1541" max="1542" width="11.453125" style="4" customWidth="1"/>
    <col min="1543" max="1545" width="10.90625" style="4"/>
    <col min="1546" max="1546" width="11.453125" style="4" customWidth="1"/>
    <col min="1547" max="1792" width="10.90625" style="4"/>
    <col min="1793" max="1793" width="5.54296875" style="4" customWidth="1"/>
    <col min="1794" max="1794" width="21.7265625" style="4" bestFit="1" customWidth="1"/>
    <col min="1795" max="1795" width="21.7265625" style="4" customWidth="1"/>
    <col min="1796" max="1796" width="19.26953125" style="4" bestFit="1" customWidth="1"/>
    <col min="1797" max="1798" width="11.453125" style="4" customWidth="1"/>
    <col min="1799" max="1801" width="10.90625" style="4"/>
    <col min="1802" max="1802" width="11.453125" style="4" customWidth="1"/>
    <col min="1803" max="2048" width="10.90625" style="4"/>
    <col min="2049" max="2049" width="5.54296875" style="4" customWidth="1"/>
    <col min="2050" max="2050" width="21.7265625" style="4" bestFit="1" customWidth="1"/>
    <col min="2051" max="2051" width="21.7265625" style="4" customWidth="1"/>
    <col min="2052" max="2052" width="19.26953125" style="4" bestFit="1" customWidth="1"/>
    <col min="2053" max="2054" width="11.453125" style="4" customWidth="1"/>
    <col min="2055" max="2057" width="10.90625" style="4"/>
    <col min="2058" max="2058" width="11.453125" style="4" customWidth="1"/>
    <col min="2059" max="2304" width="10.90625" style="4"/>
    <col min="2305" max="2305" width="5.54296875" style="4" customWidth="1"/>
    <col min="2306" max="2306" width="21.7265625" style="4" bestFit="1" customWidth="1"/>
    <col min="2307" max="2307" width="21.7265625" style="4" customWidth="1"/>
    <col min="2308" max="2308" width="19.26953125" style="4" bestFit="1" customWidth="1"/>
    <col min="2309" max="2310" width="11.453125" style="4" customWidth="1"/>
    <col min="2311" max="2313" width="10.90625" style="4"/>
    <col min="2314" max="2314" width="11.453125" style="4" customWidth="1"/>
    <col min="2315" max="2560" width="10.90625" style="4"/>
    <col min="2561" max="2561" width="5.54296875" style="4" customWidth="1"/>
    <col min="2562" max="2562" width="21.7265625" style="4" bestFit="1" customWidth="1"/>
    <col min="2563" max="2563" width="21.7265625" style="4" customWidth="1"/>
    <col min="2564" max="2564" width="19.26953125" style="4" bestFit="1" customWidth="1"/>
    <col min="2565" max="2566" width="11.453125" style="4" customWidth="1"/>
    <col min="2567" max="2569" width="10.90625" style="4"/>
    <col min="2570" max="2570" width="11.453125" style="4" customWidth="1"/>
    <col min="2571" max="2816" width="10.90625" style="4"/>
    <col min="2817" max="2817" width="5.54296875" style="4" customWidth="1"/>
    <col min="2818" max="2818" width="21.7265625" style="4" bestFit="1" customWidth="1"/>
    <col min="2819" max="2819" width="21.7265625" style="4" customWidth="1"/>
    <col min="2820" max="2820" width="19.26953125" style="4" bestFit="1" customWidth="1"/>
    <col min="2821" max="2822" width="11.453125" style="4" customWidth="1"/>
    <col min="2823" max="2825" width="10.90625" style="4"/>
    <col min="2826" max="2826" width="11.453125" style="4" customWidth="1"/>
    <col min="2827" max="3072" width="10.90625" style="4"/>
    <col min="3073" max="3073" width="5.54296875" style="4" customWidth="1"/>
    <col min="3074" max="3074" width="21.7265625" style="4" bestFit="1" customWidth="1"/>
    <col min="3075" max="3075" width="21.7265625" style="4" customWidth="1"/>
    <col min="3076" max="3076" width="19.26953125" style="4" bestFit="1" customWidth="1"/>
    <col min="3077" max="3078" width="11.453125" style="4" customWidth="1"/>
    <col min="3079" max="3081" width="10.90625" style="4"/>
    <col min="3082" max="3082" width="11.453125" style="4" customWidth="1"/>
    <col min="3083" max="3328" width="10.90625" style="4"/>
    <col min="3329" max="3329" width="5.54296875" style="4" customWidth="1"/>
    <col min="3330" max="3330" width="21.7265625" style="4" bestFit="1" customWidth="1"/>
    <col min="3331" max="3331" width="21.7265625" style="4" customWidth="1"/>
    <col min="3332" max="3332" width="19.26953125" style="4" bestFit="1" customWidth="1"/>
    <col min="3333" max="3334" width="11.453125" style="4" customWidth="1"/>
    <col min="3335" max="3337" width="10.90625" style="4"/>
    <col min="3338" max="3338" width="11.453125" style="4" customWidth="1"/>
    <col min="3339" max="3584" width="10.90625" style="4"/>
    <col min="3585" max="3585" width="5.54296875" style="4" customWidth="1"/>
    <col min="3586" max="3586" width="21.7265625" style="4" bestFit="1" customWidth="1"/>
    <col min="3587" max="3587" width="21.7265625" style="4" customWidth="1"/>
    <col min="3588" max="3588" width="19.26953125" style="4" bestFit="1" customWidth="1"/>
    <col min="3589" max="3590" width="11.453125" style="4" customWidth="1"/>
    <col min="3591" max="3593" width="10.90625" style="4"/>
    <col min="3594" max="3594" width="11.453125" style="4" customWidth="1"/>
    <col min="3595" max="3840" width="10.90625" style="4"/>
    <col min="3841" max="3841" width="5.54296875" style="4" customWidth="1"/>
    <col min="3842" max="3842" width="21.7265625" style="4" bestFit="1" customWidth="1"/>
    <col min="3843" max="3843" width="21.7265625" style="4" customWidth="1"/>
    <col min="3844" max="3844" width="19.26953125" style="4" bestFit="1" customWidth="1"/>
    <col min="3845" max="3846" width="11.453125" style="4" customWidth="1"/>
    <col min="3847" max="3849" width="10.90625" style="4"/>
    <col min="3850" max="3850" width="11.453125" style="4" customWidth="1"/>
    <col min="3851" max="4096" width="10.90625" style="4"/>
    <col min="4097" max="4097" width="5.54296875" style="4" customWidth="1"/>
    <col min="4098" max="4098" width="21.7265625" style="4" bestFit="1" customWidth="1"/>
    <col min="4099" max="4099" width="21.7265625" style="4" customWidth="1"/>
    <col min="4100" max="4100" width="19.26953125" style="4" bestFit="1" customWidth="1"/>
    <col min="4101" max="4102" width="11.453125" style="4" customWidth="1"/>
    <col min="4103" max="4105" width="10.90625" style="4"/>
    <col min="4106" max="4106" width="11.453125" style="4" customWidth="1"/>
    <col min="4107" max="4352" width="10.90625" style="4"/>
    <col min="4353" max="4353" width="5.54296875" style="4" customWidth="1"/>
    <col min="4354" max="4354" width="21.7265625" style="4" bestFit="1" customWidth="1"/>
    <col min="4355" max="4355" width="21.7265625" style="4" customWidth="1"/>
    <col min="4356" max="4356" width="19.26953125" style="4" bestFit="1" customWidth="1"/>
    <col min="4357" max="4358" width="11.453125" style="4" customWidth="1"/>
    <col min="4359" max="4361" width="10.90625" style="4"/>
    <col min="4362" max="4362" width="11.453125" style="4" customWidth="1"/>
    <col min="4363" max="4608" width="10.90625" style="4"/>
    <col min="4609" max="4609" width="5.54296875" style="4" customWidth="1"/>
    <col min="4610" max="4610" width="21.7265625" style="4" bestFit="1" customWidth="1"/>
    <col min="4611" max="4611" width="21.7265625" style="4" customWidth="1"/>
    <col min="4612" max="4612" width="19.26953125" style="4" bestFit="1" customWidth="1"/>
    <col min="4613" max="4614" width="11.453125" style="4" customWidth="1"/>
    <col min="4615" max="4617" width="10.90625" style="4"/>
    <col min="4618" max="4618" width="11.453125" style="4" customWidth="1"/>
    <col min="4619" max="4864" width="10.90625" style="4"/>
    <col min="4865" max="4865" width="5.54296875" style="4" customWidth="1"/>
    <col min="4866" max="4866" width="21.7265625" style="4" bestFit="1" customWidth="1"/>
    <col min="4867" max="4867" width="21.7265625" style="4" customWidth="1"/>
    <col min="4868" max="4868" width="19.26953125" style="4" bestFit="1" customWidth="1"/>
    <col min="4869" max="4870" width="11.453125" style="4" customWidth="1"/>
    <col min="4871" max="4873" width="10.90625" style="4"/>
    <col min="4874" max="4874" width="11.453125" style="4" customWidth="1"/>
    <col min="4875" max="5120" width="10.90625" style="4"/>
    <col min="5121" max="5121" width="5.54296875" style="4" customWidth="1"/>
    <col min="5122" max="5122" width="21.7265625" style="4" bestFit="1" customWidth="1"/>
    <col min="5123" max="5123" width="21.7265625" style="4" customWidth="1"/>
    <col min="5124" max="5124" width="19.26953125" style="4" bestFit="1" customWidth="1"/>
    <col min="5125" max="5126" width="11.453125" style="4" customWidth="1"/>
    <col min="5127" max="5129" width="10.90625" style="4"/>
    <col min="5130" max="5130" width="11.453125" style="4" customWidth="1"/>
    <col min="5131" max="5376" width="10.90625" style="4"/>
    <col min="5377" max="5377" width="5.54296875" style="4" customWidth="1"/>
    <col min="5378" max="5378" width="21.7265625" style="4" bestFit="1" customWidth="1"/>
    <col min="5379" max="5379" width="21.7265625" style="4" customWidth="1"/>
    <col min="5380" max="5380" width="19.26953125" style="4" bestFit="1" customWidth="1"/>
    <col min="5381" max="5382" width="11.453125" style="4" customWidth="1"/>
    <col min="5383" max="5385" width="10.90625" style="4"/>
    <col min="5386" max="5386" width="11.453125" style="4" customWidth="1"/>
    <col min="5387" max="5632" width="10.90625" style="4"/>
    <col min="5633" max="5633" width="5.54296875" style="4" customWidth="1"/>
    <col min="5634" max="5634" width="21.7265625" style="4" bestFit="1" customWidth="1"/>
    <col min="5635" max="5635" width="21.7265625" style="4" customWidth="1"/>
    <col min="5636" max="5636" width="19.26953125" style="4" bestFit="1" customWidth="1"/>
    <col min="5637" max="5638" width="11.453125" style="4" customWidth="1"/>
    <col min="5639" max="5641" width="10.90625" style="4"/>
    <col min="5642" max="5642" width="11.453125" style="4" customWidth="1"/>
    <col min="5643" max="5888" width="10.90625" style="4"/>
    <col min="5889" max="5889" width="5.54296875" style="4" customWidth="1"/>
    <col min="5890" max="5890" width="21.7265625" style="4" bestFit="1" customWidth="1"/>
    <col min="5891" max="5891" width="21.7265625" style="4" customWidth="1"/>
    <col min="5892" max="5892" width="19.26953125" style="4" bestFit="1" customWidth="1"/>
    <col min="5893" max="5894" width="11.453125" style="4" customWidth="1"/>
    <col min="5895" max="5897" width="10.90625" style="4"/>
    <col min="5898" max="5898" width="11.453125" style="4" customWidth="1"/>
    <col min="5899" max="6144" width="10.90625" style="4"/>
    <col min="6145" max="6145" width="5.54296875" style="4" customWidth="1"/>
    <col min="6146" max="6146" width="21.7265625" style="4" bestFit="1" customWidth="1"/>
    <col min="6147" max="6147" width="21.7265625" style="4" customWidth="1"/>
    <col min="6148" max="6148" width="19.26953125" style="4" bestFit="1" customWidth="1"/>
    <col min="6149" max="6150" width="11.453125" style="4" customWidth="1"/>
    <col min="6151" max="6153" width="10.90625" style="4"/>
    <col min="6154" max="6154" width="11.453125" style="4" customWidth="1"/>
    <col min="6155" max="6400" width="10.90625" style="4"/>
    <col min="6401" max="6401" width="5.54296875" style="4" customWidth="1"/>
    <col min="6402" max="6402" width="21.7265625" style="4" bestFit="1" customWidth="1"/>
    <col min="6403" max="6403" width="21.7265625" style="4" customWidth="1"/>
    <col min="6404" max="6404" width="19.26953125" style="4" bestFit="1" customWidth="1"/>
    <col min="6405" max="6406" width="11.453125" style="4" customWidth="1"/>
    <col min="6407" max="6409" width="10.90625" style="4"/>
    <col min="6410" max="6410" width="11.453125" style="4" customWidth="1"/>
    <col min="6411" max="6656" width="10.90625" style="4"/>
    <col min="6657" max="6657" width="5.54296875" style="4" customWidth="1"/>
    <col min="6658" max="6658" width="21.7265625" style="4" bestFit="1" customWidth="1"/>
    <col min="6659" max="6659" width="21.7265625" style="4" customWidth="1"/>
    <col min="6660" max="6660" width="19.26953125" style="4" bestFit="1" customWidth="1"/>
    <col min="6661" max="6662" width="11.453125" style="4" customWidth="1"/>
    <col min="6663" max="6665" width="10.90625" style="4"/>
    <col min="6666" max="6666" width="11.453125" style="4" customWidth="1"/>
    <col min="6667" max="6912" width="10.90625" style="4"/>
    <col min="6913" max="6913" width="5.54296875" style="4" customWidth="1"/>
    <col min="6914" max="6914" width="21.7265625" style="4" bestFit="1" customWidth="1"/>
    <col min="6915" max="6915" width="21.7265625" style="4" customWidth="1"/>
    <col min="6916" max="6916" width="19.26953125" style="4" bestFit="1" customWidth="1"/>
    <col min="6917" max="6918" width="11.453125" style="4" customWidth="1"/>
    <col min="6919" max="6921" width="10.90625" style="4"/>
    <col min="6922" max="6922" width="11.453125" style="4" customWidth="1"/>
    <col min="6923" max="7168" width="10.90625" style="4"/>
    <col min="7169" max="7169" width="5.54296875" style="4" customWidth="1"/>
    <col min="7170" max="7170" width="21.7265625" style="4" bestFit="1" customWidth="1"/>
    <col min="7171" max="7171" width="21.7265625" style="4" customWidth="1"/>
    <col min="7172" max="7172" width="19.26953125" style="4" bestFit="1" customWidth="1"/>
    <col min="7173" max="7174" width="11.453125" style="4" customWidth="1"/>
    <col min="7175" max="7177" width="10.90625" style="4"/>
    <col min="7178" max="7178" width="11.453125" style="4" customWidth="1"/>
    <col min="7179" max="7424" width="10.90625" style="4"/>
    <col min="7425" max="7425" width="5.54296875" style="4" customWidth="1"/>
    <col min="7426" max="7426" width="21.7265625" style="4" bestFit="1" customWidth="1"/>
    <col min="7427" max="7427" width="21.7265625" style="4" customWidth="1"/>
    <col min="7428" max="7428" width="19.26953125" style="4" bestFit="1" customWidth="1"/>
    <col min="7429" max="7430" width="11.453125" style="4" customWidth="1"/>
    <col min="7431" max="7433" width="10.90625" style="4"/>
    <col min="7434" max="7434" width="11.453125" style="4" customWidth="1"/>
    <col min="7435" max="7680" width="10.90625" style="4"/>
    <col min="7681" max="7681" width="5.54296875" style="4" customWidth="1"/>
    <col min="7682" max="7682" width="21.7265625" style="4" bestFit="1" customWidth="1"/>
    <col min="7683" max="7683" width="21.7265625" style="4" customWidth="1"/>
    <col min="7684" max="7684" width="19.26953125" style="4" bestFit="1" customWidth="1"/>
    <col min="7685" max="7686" width="11.453125" style="4" customWidth="1"/>
    <col min="7687" max="7689" width="10.90625" style="4"/>
    <col min="7690" max="7690" width="11.453125" style="4" customWidth="1"/>
    <col min="7691" max="7936" width="10.90625" style="4"/>
    <col min="7937" max="7937" width="5.54296875" style="4" customWidth="1"/>
    <col min="7938" max="7938" width="21.7265625" style="4" bestFit="1" customWidth="1"/>
    <col min="7939" max="7939" width="21.7265625" style="4" customWidth="1"/>
    <col min="7940" max="7940" width="19.26953125" style="4" bestFit="1" customWidth="1"/>
    <col min="7941" max="7942" width="11.453125" style="4" customWidth="1"/>
    <col min="7943" max="7945" width="10.90625" style="4"/>
    <col min="7946" max="7946" width="11.453125" style="4" customWidth="1"/>
    <col min="7947" max="8192" width="10.90625" style="4"/>
    <col min="8193" max="8193" width="5.54296875" style="4" customWidth="1"/>
    <col min="8194" max="8194" width="21.7265625" style="4" bestFit="1" customWidth="1"/>
    <col min="8195" max="8195" width="21.7265625" style="4" customWidth="1"/>
    <col min="8196" max="8196" width="19.26953125" style="4" bestFit="1" customWidth="1"/>
    <col min="8197" max="8198" width="11.453125" style="4" customWidth="1"/>
    <col min="8199" max="8201" width="10.90625" style="4"/>
    <col min="8202" max="8202" width="11.453125" style="4" customWidth="1"/>
    <col min="8203" max="8448" width="10.90625" style="4"/>
    <col min="8449" max="8449" width="5.54296875" style="4" customWidth="1"/>
    <col min="8450" max="8450" width="21.7265625" style="4" bestFit="1" customWidth="1"/>
    <col min="8451" max="8451" width="21.7265625" style="4" customWidth="1"/>
    <col min="8452" max="8452" width="19.26953125" style="4" bestFit="1" customWidth="1"/>
    <col min="8453" max="8454" width="11.453125" style="4" customWidth="1"/>
    <col min="8455" max="8457" width="10.90625" style="4"/>
    <col min="8458" max="8458" width="11.453125" style="4" customWidth="1"/>
    <col min="8459" max="8704" width="10.90625" style="4"/>
    <col min="8705" max="8705" width="5.54296875" style="4" customWidth="1"/>
    <col min="8706" max="8706" width="21.7265625" style="4" bestFit="1" customWidth="1"/>
    <col min="8707" max="8707" width="21.7265625" style="4" customWidth="1"/>
    <col min="8708" max="8708" width="19.26953125" style="4" bestFit="1" customWidth="1"/>
    <col min="8709" max="8710" width="11.453125" style="4" customWidth="1"/>
    <col min="8711" max="8713" width="10.90625" style="4"/>
    <col min="8714" max="8714" width="11.453125" style="4" customWidth="1"/>
    <col min="8715" max="8960" width="10.90625" style="4"/>
    <col min="8961" max="8961" width="5.54296875" style="4" customWidth="1"/>
    <col min="8962" max="8962" width="21.7265625" style="4" bestFit="1" customWidth="1"/>
    <col min="8963" max="8963" width="21.7265625" style="4" customWidth="1"/>
    <col min="8964" max="8964" width="19.26953125" style="4" bestFit="1" customWidth="1"/>
    <col min="8965" max="8966" width="11.453125" style="4" customWidth="1"/>
    <col min="8967" max="8969" width="10.90625" style="4"/>
    <col min="8970" max="8970" width="11.453125" style="4" customWidth="1"/>
    <col min="8971" max="9216" width="10.90625" style="4"/>
    <col min="9217" max="9217" width="5.54296875" style="4" customWidth="1"/>
    <col min="9218" max="9218" width="21.7265625" style="4" bestFit="1" customWidth="1"/>
    <col min="9219" max="9219" width="21.7265625" style="4" customWidth="1"/>
    <col min="9220" max="9220" width="19.26953125" style="4" bestFit="1" customWidth="1"/>
    <col min="9221" max="9222" width="11.453125" style="4" customWidth="1"/>
    <col min="9223" max="9225" width="10.90625" style="4"/>
    <col min="9226" max="9226" width="11.453125" style="4" customWidth="1"/>
    <col min="9227" max="9472" width="10.90625" style="4"/>
    <col min="9473" max="9473" width="5.54296875" style="4" customWidth="1"/>
    <col min="9474" max="9474" width="21.7265625" style="4" bestFit="1" customWidth="1"/>
    <col min="9475" max="9475" width="21.7265625" style="4" customWidth="1"/>
    <col min="9476" max="9476" width="19.26953125" style="4" bestFit="1" customWidth="1"/>
    <col min="9477" max="9478" width="11.453125" style="4" customWidth="1"/>
    <col min="9479" max="9481" width="10.90625" style="4"/>
    <col min="9482" max="9482" width="11.453125" style="4" customWidth="1"/>
    <col min="9483" max="9728" width="10.90625" style="4"/>
    <col min="9729" max="9729" width="5.54296875" style="4" customWidth="1"/>
    <col min="9730" max="9730" width="21.7265625" style="4" bestFit="1" customWidth="1"/>
    <col min="9731" max="9731" width="21.7265625" style="4" customWidth="1"/>
    <col min="9732" max="9732" width="19.26953125" style="4" bestFit="1" customWidth="1"/>
    <col min="9733" max="9734" width="11.453125" style="4" customWidth="1"/>
    <col min="9735" max="9737" width="10.90625" style="4"/>
    <col min="9738" max="9738" width="11.453125" style="4" customWidth="1"/>
    <col min="9739" max="9984" width="10.90625" style="4"/>
    <col min="9985" max="9985" width="5.54296875" style="4" customWidth="1"/>
    <col min="9986" max="9986" width="21.7265625" style="4" bestFit="1" customWidth="1"/>
    <col min="9987" max="9987" width="21.7265625" style="4" customWidth="1"/>
    <col min="9988" max="9988" width="19.26953125" style="4" bestFit="1" customWidth="1"/>
    <col min="9989" max="9990" width="11.453125" style="4" customWidth="1"/>
    <col min="9991" max="9993" width="10.90625" style="4"/>
    <col min="9994" max="9994" width="11.453125" style="4" customWidth="1"/>
    <col min="9995" max="10240" width="10.90625" style="4"/>
    <col min="10241" max="10241" width="5.54296875" style="4" customWidth="1"/>
    <col min="10242" max="10242" width="21.7265625" style="4" bestFit="1" customWidth="1"/>
    <col min="10243" max="10243" width="21.7265625" style="4" customWidth="1"/>
    <col min="10244" max="10244" width="19.26953125" style="4" bestFit="1" customWidth="1"/>
    <col min="10245" max="10246" width="11.453125" style="4" customWidth="1"/>
    <col min="10247" max="10249" width="10.90625" style="4"/>
    <col min="10250" max="10250" width="11.453125" style="4" customWidth="1"/>
    <col min="10251" max="10496" width="10.90625" style="4"/>
    <col min="10497" max="10497" width="5.54296875" style="4" customWidth="1"/>
    <col min="10498" max="10498" width="21.7265625" style="4" bestFit="1" customWidth="1"/>
    <col min="10499" max="10499" width="21.7265625" style="4" customWidth="1"/>
    <col min="10500" max="10500" width="19.26953125" style="4" bestFit="1" customWidth="1"/>
    <col min="10501" max="10502" width="11.453125" style="4" customWidth="1"/>
    <col min="10503" max="10505" width="10.90625" style="4"/>
    <col min="10506" max="10506" width="11.453125" style="4" customWidth="1"/>
    <col min="10507" max="10752" width="10.90625" style="4"/>
    <col min="10753" max="10753" width="5.54296875" style="4" customWidth="1"/>
    <col min="10754" max="10754" width="21.7265625" style="4" bestFit="1" customWidth="1"/>
    <col min="10755" max="10755" width="21.7265625" style="4" customWidth="1"/>
    <col min="10756" max="10756" width="19.26953125" style="4" bestFit="1" customWidth="1"/>
    <col min="10757" max="10758" width="11.453125" style="4" customWidth="1"/>
    <col min="10759" max="10761" width="10.90625" style="4"/>
    <col min="10762" max="10762" width="11.453125" style="4" customWidth="1"/>
    <col min="10763" max="11008" width="10.90625" style="4"/>
    <col min="11009" max="11009" width="5.54296875" style="4" customWidth="1"/>
    <col min="11010" max="11010" width="21.7265625" style="4" bestFit="1" customWidth="1"/>
    <col min="11011" max="11011" width="21.7265625" style="4" customWidth="1"/>
    <col min="11012" max="11012" width="19.26953125" style="4" bestFit="1" customWidth="1"/>
    <col min="11013" max="11014" width="11.453125" style="4" customWidth="1"/>
    <col min="11015" max="11017" width="10.90625" style="4"/>
    <col min="11018" max="11018" width="11.453125" style="4" customWidth="1"/>
    <col min="11019" max="11264" width="10.90625" style="4"/>
    <col min="11265" max="11265" width="5.54296875" style="4" customWidth="1"/>
    <col min="11266" max="11266" width="21.7265625" style="4" bestFit="1" customWidth="1"/>
    <col min="11267" max="11267" width="21.7265625" style="4" customWidth="1"/>
    <col min="11268" max="11268" width="19.26953125" style="4" bestFit="1" customWidth="1"/>
    <col min="11269" max="11270" width="11.453125" style="4" customWidth="1"/>
    <col min="11271" max="11273" width="10.90625" style="4"/>
    <col min="11274" max="11274" width="11.453125" style="4" customWidth="1"/>
    <col min="11275" max="11520" width="10.90625" style="4"/>
    <col min="11521" max="11521" width="5.54296875" style="4" customWidth="1"/>
    <col min="11522" max="11522" width="21.7265625" style="4" bestFit="1" customWidth="1"/>
    <col min="11523" max="11523" width="21.7265625" style="4" customWidth="1"/>
    <col min="11524" max="11524" width="19.26953125" style="4" bestFit="1" customWidth="1"/>
    <col min="11525" max="11526" width="11.453125" style="4" customWidth="1"/>
    <col min="11527" max="11529" width="10.90625" style="4"/>
    <col min="11530" max="11530" width="11.453125" style="4" customWidth="1"/>
    <col min="11531" max="11776" width="10.90625" style="4"/>
    <col min="11777" max="11777" width="5.54296875" style="4" customWidth="1"/>
    <col min="11778" max="11778" width="21.7265625" style="4" bestFit="1" customWidth="1"/>
    <col min="11779" max="11779" width="21.7265625" style="4" customWidth="1"/>
    <col min="11780" max="11780" width="19.26953125" style="4" bestFit="1" customWidth="1"/>
    <col min="11781" max="11782" width="11.453125" style="4" customWidth="1"/>
    <col min="11783" max="11785" width="10.90625" style="4"/>
    <col min="11786" max="11786" width="11.453125" style="4" customWidth="1"/>
    <col min="11787" max="12032" width="10.90625" style="4"/>
    <col min="12033" max="12033" width="5.54296875" style="4" customWidth="1"/>
    <col min="12034" max="12034" width="21.7265625" style="4" bestFit="1" customWidth="1"/>
    <col min="12035" max="12035" width="21.7265625" style="4" customWidth="1"/>
    <col min="12036" max="12036" width="19.26953125" style="4" bestFit="1" customWidth="1"/>
    <col min="12037" max="12038" width="11.453125" style="4" customWidth="1"/>
    <col min="12039" max="12041" width="10.90625" style="4"/>
    <col min="12042" max="12042" width="11.453125" style="4" customWidth="1"/>
    <col min="12043" max="12288" width="10.90625" style="4"/>
    <col min="12289" max="12289" width="5.54296875" style="4" customWidth="1"/>
    <col min="12290" max="12290" width="21.7265625" style="4" bestFit="1" customWidth="1"/>
    <col min="12291" max="12291" width="21.7265625" style="4" customWidth="1"/>
    <col min="12292" max="12292" width="19.26953125" style="4" bestFit="1" customWidth="1"/>
    <col min="12293" max="12294" width="11.453125" style="4" customWidth="1"/>
    <col min="12295" max="12297" width="10.90625" style="4"/>
    <col min="12298" max="12298" width="11.453125" style="4" customWidth="1"/>
    <col min="12299" max="12544" width="10.90625" style="4"/>
    <col min="12545" max="12545" width="5.54296875" style="4" customWidth="1"/>
    <col min="12546" max="12546" width="21.7265625" style="4" bestFit="1" customWidth="1"/>
    <col min="12547" max="12547" width="21.7265625" style="4" customWidth="1"/>
    <col min="12548" max="12548" width="19.26953125" style="4" bestFit="1" customWidth="1"/>
    <col min="12549" max="12550" width="11.453125" style="4" customWidth="1"/>
    <col min="12551" max="12553" width="10.90625" style="4"/>
    <col min="12554" max="12554" width="11.453125" style="4" customWidth="1"/>
    <col min="12555" max="12800" width="10.90625" style="4"/>
    <col min="12801" max="12801" width="5.54296875" style="4" customWidth="1"/>
    <col min="12802" max="12802" width="21.7265625" style="4" bestFit="1" customWidth="1"/>
    <col min="12803" max="12803" width="21.7265625" style="4" customWidth="1"/>
    <col min="12804" max="12804" width="19.26953125" style="4" bestFit="1" customWidth="1"/>
    <col min="12805" max="12806" width="11.453125" style="4" customWidth="1"/>
    <col min="12807" max="12809" width="10.90625" style="4"/>
    <col min="12810" max="12810" width="11.453125" style="4" customWidth="1"/>
    <col min="12811" max="13056" width="10.90625" style="4"/>
    <col min="13057" max="13057" width="5.54296875" style="4" customWidth="1"/>
    <col min="13058" max="13058" width="21.7265625" style="4" bestFit="1" customWidth="1"/>
    <col min="13059" max="13059" width="21.7265625" style="4" customWidth="1"/>
    <col min="13060" max="13060" width="19.26953125" style="4" bestFit="1" customWidth="1"/>
    <col min="13061" max="13062" width="11.453125" style="4" customWidth="1"/>
    <col min="13063" max="13065" width="10.90625" style="4"/>
    <col min="13066" max="13066" width="11.453125" style="4" customWidth="1"/>
    <col min="13067" max="13312" width="10.90625" style="4"/>
    <col min="13313" max="13313" width="5.54296875" style="4" customWidth="1"/>
    <col min="13314" max="13314" width="21.7265625" style="4" bestFit="1" customWidth="1"/>
    <col min="13315" max="13315" width="21.7265625" style="4" customWidth="1"/>
    <col min="13316" max="13316" width="19.26953125" style="4" bestFit="1" customWidth="1"/>
    <col min="13317" max="13318" width="11.453125" style="4" customWidth="1"/>
    <col min="13319" max="13321" width="10.90625" style="4"/>
    <col min="13322" max="13322" width="11.453125" style="4" customWidth="1"/>
    <col min="13323" max="13568" width="10.90625" style="4"/>
    <col min="13569" max="13569" width="5.54296875" style="4" customWidth="1"/>
    <col min="13570" max="13570" width="21.7265625" style="4" bestFit="1" customWidth="1"/>
    <col min="13571" max="13571" width="21.7265625" style="4" customWidth="1"/>
    <col min="13572" max="13572" width="19.26953125" style="4" bestFit="1" customWidth="1"/>
    <col min="13573" max="13574" width="11.453125" style="4" customWidth="1"/>
    <col min="13575" max="13577" width="10.90625" style="4"/>
    <col min="13578" max="13578" width="11.453125" style="4" customWidth="1"/>
    <col min="13579" max="13824" width="10.90625" style="4"/>
    <col min="13825" max="13825" width="5.54296875" style="4" customWidth="1"/>
    <col min="13826" max="13826" width="21.7265625" style="4" bestFit="1" customWidth="1"/>
    <col min="13827" max="13827" width="21.7265625" style="4" customWidth="1"/>
    <col min="13828" max="13828" width="19.26953125" style="4" bestFit="1" customWidth="1"/>
    <col min="13829" max="13830" width="11.453125" style="4" customWidth="1"/>
    <col min="13831" max="13833" width="10.90625" style="4"/>
    <col min="13834" max="13834" width="11.453125" style="4" customWidth="1"/>
    <col min="13835" max="14080" width="10.90625" style="4"/>
    <col min="14081" max="14081" width="5.54296875" style="4" customWidth="1"/>
    <col min="14082" max="14082" width="21.7265625" style="4" bestFit="1" customWidth="1"/>
    <col min="14083" max="14083" width="21.7265625" style="4" customWidth="1"/>
    <col min="14084" max="14084" width="19.26953125" style="4" bestFit="1" customWidth="1"/>
    <col min="14085" max="14086" width="11.453125" style="4" customWidth="1"/>
    <col min="14087" max="14089" width="10.90625" style="4"/>
    <col min="14090" max="14090" width="11.453125" style="4" customWidth="1"/>
    <col min="14091" max="14336" width="10.90625" style="4"/>
    <col min="14337" max="14337" width="5.54296875" style="4" customWidth="1"/>
    <col min="14338" max="14338" width="21.7265625" style="4" bestFit="1" customWidth="1"/>
    <col min="14339" max="14339" width="21.7265625" style="4" customWidth="1"/>
    <col min="14340" max="14340" width="19.26953125" style="4" bestFit="1" customWidth="1"/>
    <col min="14341" max="14342" width="11.453125" style="4" customWidth="1"/>
    <col min="14343" max="14345" width="10.90625" style="4"/>
    <col min="14346" max="14346" width="11.453125" style="4" customWidth="1"/>
    <col min="14347" max="14592" width="10.90625" style="4"/>
    <col min="14593" max="14593" width="5.54296875" style="4" customWidth="1"/>
    <col min="14594" max="14594" width="21.7265625" style="4" bestFit="1" customWidth="1"/>
    <col min="14595" max="14595" width="21.7265625" style="4" customWidth="1"/>
    <col min="14596" max="14596" width="19.26953125" style="4" bestFit="1" customWidth="1"/>
    <col min="14597" max="14598" width="11.453125" style="4" customWidth="1"/>
    <col min="14599" max="14601" width="10.90625" style="4"/>
    <col min="14602" max="14602" width="11.453125" style="4" customWidth="1"/>
    <col min="14603" max="14848" width="10.90625" style="4"/>
    <col min="14849" max="14849" width="5.54296875" style="4" customWidth="1"/>
    <col min="14850" max="14850" width="21.7265625" style="4" bestFit="1" customWidth="1"/>
    <col min="14851" max="14851" width="21.7265625" style="4" customWidth="1"/>
    <col min="14852" max="14852" width="19.26953125" style="4" bestFit="1" customWidth="1"/>
    <col min="14853" max="14854" width="11.453125" style="4" customWidth="1"/>
    <col min="14855" max="14857" width="10.90625" style="4"/>
    <col min="14858" max="14858" width="11.453125" style="4" customWidth="1"/>
    <col min="14859" max="15104" width="10.90625" style="4"/>
    <col min="15105" max="15105" width="5.54296875" style="4" customWidth="1"/>
    <col min="15106" max="15106" width="21.7265625" style="4" bestFit="1" customWidth="1"/>
    <col min="15107" max="15107" width="21.7265625" style="4" customWidth="1"/>
    <col min="15108" max="15108" width="19.26953125" style="4" bestFit="1" customWidth="1"/>
    <col min="15109" max="15110" width="11.453125" style="4" customWidth="1"/>
    <col min="15111" max="15113" width="10.90625" style="4"/>
    <col min="15114" max="15114" width="11.453125" style="4" customWidth="1"/>
    <col min="15115" max="15360" width="10.90625" style="4"/>
    <col min="15361" max="15361" width="5.54296875" style="4" customWidth="1"/>
    <col min="15362" max="15362" width="21.7265625" style="4" bestFit="1" customWidth="1"/>
    <col min="15363" max="15363" width="21.7265625" style="4" customWidth="1"/>
    <col min="15364" max="15364" width="19.26953125" style="4" bestFit="1" customWidth="1"/>
    <col min="15365" max="15366" width="11.453125" style="4" customWidth="1"/>
    <col min="15367" max="15369" width="10.90625" style="4"/>
    <col min="15370" max="15370" width="11.453125" style="4" customWidth="1"/>
    <col min="15371" max="15616" width="10.90625" style="4"/>
    <col min="15617" max="15617" width="5.54296875" style="4" customWidth="1"/>
    <col min="15618" max="15618" width="21.7265625" style="4" bestFit="1" customWidth="1"/>
    <col min="15619" max="15619" width="21.7265625" style="4" customWidth="1"/>
    <col min="15620" max="15620" width="19.26953125" style="4" bestFit="1" customWidth="1"/>
    <col min="15621" max="15622" width="11.453125" style="4" customWidth="1"/>
    <col min="15623" max="15625" width="10.90625" style="4"/>
    <col min="15626" max="15626" width="11.453125" style="4" customWidth="1"/>
    <col min="15627" max="15872" width="10.90625" style="4"/>
    <col min="15873" max="15873" width="5.54296875" style="4" customWidth="1"/>
    <col min="15874" max="15874" width="21.7265625" style="4" bestFit="1" customWidth="1"/>
    <col min="15875" max="15875" width="21.7265625" style="4" customWidth="1"/>
    <col min="15876" max="15876" width="19.26953125" style="4" bestFit="1" customWidth="1"/>
    <col min="15877" max="15878" width="11.453125" style="4" customWidth="1"/>
    <col min="15879" max="15881" width="10.90625" style="4"/>
    <col min="15882" max="15882" width="11.453125" style="4" customWidth="1"/>
    <col min="15883" max="16128" width="10.90625" style="4"/>
    <col min="16129" max="16129" width="5.54296875" style="4" customWidth="1"/>
    <col min="16130" max="16130" width="21.7265625" style="4" bestFit="1" customWidth="1"/>
    <col min="16131" max="16131" width="21.7265625" style="4" customWidth="1"/>
    <col min="16132" max="16132" width="19.26953125" style="4" bestFit="1" customWidth="1"/>
    <col min="16133" max="16134" width="11.453125" style="4" customWidth="1"/>
    <col min="16135" max="16137" width="10.90625" style="4"/>
    <col min="16138" max="16138" width="11.453125" style="4" customWidth="1"/>
    <col min="16139" max="16384" width="10.90625" style="4"/>
  </cols>
  <sheetData>
    <row r="1" spans="2:15" ht="18" x14ac:dyDescent="0.4">
      <c r="F1" s="3" t="s">
        <v>4</v>
      </c>
      <c r="O1" s="2" t="s">
        <v>5</v>
      </c>
    </row>
    <row r="2" spans="2:15" ht="18" x14ac:dyDescent="0.4">
      <c r="F2" s="3"/>
    </row>
    <row r="4" spans="2:15" ht="19.5" x14ac:dyDescent="0.45">
      <c r="B4" s="1" t="s">
        <v>6</v>
      </c>
      <c r="C4" s="1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12</v>
      </c>
      <c r="I4" s="5" t="s">
        <v>13</v>
      </c>
      <c r="J4" s="2" t="s">
        <v>14</v>
      </c>
      <c r="K4" s="2" t="s">
        <v>15</v>
      </c>
      <c r="L4" s="5" t="s">
        <v>16</v>
      </c>
      <c r="M4" s="5" t="s">
        <v>17</v>
      </c>
      <c r="N4" s="5" t="s">
        <v>18</v>
      </c>
    </row>
    <row r="5" spans="2:15" ht="15.5" x14ac:dyDescent="0.35">
      <c r="E5" s="2" t="s">
        <v>19</v>
      </c>
      <c r="F5" s="2" t="s">
        <v>0</v>
      </c>
      <c r="G5" s="2" t="s">
        <v>20</v>
      </c>
      <c r="H5" s="2" t="s">
        <v>21</v>
      </c>
      <c r="I5" s="2"/>
      <c r="J5" s="2" t="s">
        <v>19</v>
      </c>
      <c r="K5" s="2" t="s">
        <v>19</v>
      </c>
      <c r="L5" s="2" t="s">
        <v>22</v>
      </c>
      <c r="M5" s="2" t="s">
        <v>23</v>
      </c>
      <c r="N5" s="2" t="s">
        <v>23</v>
      </c>
    </row>
    <row r="6" spans="2:15" x14ac:dyDescent="0.25">
      <c r="G6" s="2"/>
      <c r="H6" s="2"/>
      <c r="I6" s="2"/>
      <c r="J6" s="2"/>
      <c r="K6" s="2"/>
      <c r="L6" s="2"/>
    </row>
    <row r="7" spans="2:15" ht="15.5" x14ac:dyDescent="0.4">
      <c r="B7" s="1" t="s">
        <v>24</v>
      </c>
      <c r="C7" s="1" t="s">
        <v>25</v>
      </c>
      <c r="D7" s="1" t="s">
        <v>26</v>
      </c>
      <c r="E7" s="6">
        <v>647.096</v>
      </c>
      <c r="F7" s="6">
        <v>220.64</v>
      </c>
      <c r="G7" s="6">
        <v>55.947000000000003</v>
      </c>
      <c r="H7" s="6">
        <v>18.015000000000001</v>
      </c>
      <c r="I7" s="7">
        <v>0.34429999999999999</v>
      </c>
      <c r="J7" s="8" t="s">
        <v>27</v>
      </c>
      <c r="K7" s="8">
        <v>273.14999999999998</v>
      </c>
      <c r="L7" s="9">
        <v>333.14699999999999</v>
      </c>
      <c r="M7" s="2">
        <v>-241820</v>
      </c>
      <c r="N7" s="2">
        <v>-228590</v>
      </c>
    </row>
    <row r="8" spans="2:15" ht="15.5" x14ac:dyDescent="0.4">
      <c r="B8" s="1" t="s">
        <v>28</v>
      </c>
      <c r="C8" s="1" t="s">
        <v>29</v>
      </c>
      <c r="D8" s="1" t="s">
        <v>30</v>
      </c>
      <c r="E8" s="6">
        <v>405.5</v>
      </c>
      <c r="F8" s="6">
        <v>113.592</v>
      </c>
      <c r="G8" s="6">
        <v>75.768000000000001</v>
      </c>
      <c r="H8" s="6">
        <v>17.030999999999999</v>
      </c>
      <c r="I8" s="7">
        <v>0.25596999999999998</v>
      </c>
      <c r="J8" s="8">
        <f>-33.3264+273.15</f>
        <v>239.82359999999997</v>
      </c>
      <c r="K8" s="8">
        <v>195.45</v>
      </c>
      <c r="L8" s="9">
        <v>332.16699999999997</v>
      </c>
      <c r="M8" s="2">
        <v>-45773</v>
      </c>
      <c r="N8" s="2">
        <v>-16150</v>
      </c>
    </row>
    <row r="9" spans="2:15" x14ac:dyDescent="0.25">
      <c r="B9" s="1" t="s">
        <v>31</v>
      </c>
      <c r="C9" s="1" t="s">
        <v>32</v>
      </c>
      <c r="D9" s="1" t="s">
        <v>33</v>
      </c>
      <c r="E9" s="6">
        <v>324.64999999999998</v>
      </c>
      <c r="F9" s="6">
        <v>83.1</v>
      </c>
      <c r="G9" s="6">
        <v>81.016000000000005</v>
      </c>
      <c r="H9" s="6">
        <v>36.460999999999999</v>
      </c>
      <c r="I9" s="7">
        <v>0.13139999999999999</v>
      </c>
      <c r="J9" s="8">
        <f>188.08</f>
        <v>188.08</v>
      </c>
      <c r="K9" s="8">
        <v>158.94999999999999</v>
      </c>
      <c r="L9" s="9">
        <v>54.853999999999999</v>
      </c>
      <c r="M9" s="2">
        <v>-92310</v>
      </c>
      <c r="N9" s="2">
        <v>-95300</v>
      </c>
    </row>
    <row r="10" spans="2:15" ht="15.5" x14ac:dyDescent="0.4">
      <c r="B10" s="1" t="s">
        <v>34</v>
      </c>
      <c r="C10" s="1" t="s">
        <v>35</v>
      </c>
      <c r="D10" s="1" t="s">
        <v>36</v>
      </c>
      <c r="E10" s="6">
        <v>416.95800000000003</v>
      </c>
      <c r="F10" s="6">
        <v>79.911000000000001</v>
      </c>
      <c r="G10" s="6">
        <v>122.92700000000001</v>
      </c>
      <c r="H10" s="6">
        <v>70.906000000000006</v>
      </c>
      <c r="I10" s="7">
        <v>8.7400000000000005E-2</v>
      </c>
      <c r="J10" s="8">
        <v>239.17</v>
      </c>
      <c r="K10" s="8">
        <v>172.15</v>
      </c>
      <c r="L10" s="9">
        <v>90.346000000000004</v>
      </c>
      <c r="M10" s="2">
        <v>0</v>
      </c>
      <c r="N10" s="2">
        <v>0</v>
      </c>
    </row>
    <row r="11" spans="2:15" ht="15.5" x14ac:dyDescent="0.4">
      <c r="B11" s="1" t="s">
        <v>37</v>
      </c>
      <c r="C11" s="1" t="s">
        <v>38</v>
      </c>
      <c r="D11" s="1" t="s">
        <v>39</v>
      </c>
      <c r="E11" s="6">
        <v>126.19199999999999</v>
      </c>
      <c r="F11" s="6">
        <v>33.957999999999998</v>
      </c>
      <c r="G11" s="6">
        <v>89.415999999999997</v>
      </c>
      <c r="H11" s="6">
        <v>28.013999999999999</v>
      </c>
      <c r="I11" s="7">
        <v>3.7199999999999997E-2</v>
      </c>
      <c r="J11" s="8">
        <f>-195.795+273.15</f>
        <v>77.35499999999999</v>
      </c>
      <c r="K11" s="8">
        <v>63.15</v>
      </c>
      <c r="L11" s="9">
        <v>25.702000000000002</v>
      </c>
      <c r="M11" s="2">
        <v>0</v>
      </c>
      <c r="N11" s="2">
        <v>0</v>
      </c>
    </row>
    <row r="12" spans="2:15" ht="15.5" x14ac:dyDescent="0.4">
      <c r="B12" s="1" t="s">
        <v>40</v>
      </c>
      <c r="C12" s="1" t="s">
        <v>41</v>
      </c>
      <c r="D12" s="1" t="s">
        <v>42</v>
      </c>
      <c r="E12" s="6">
        <v>154.59899999999999</v>
      </c>
      <c r="F12" s="6">
        <v>50.463999999999999</v>
      </c>
      <c r="G12" s="6">
        <v>74.947999999999993</v>
      </c>
      <c r="H12" s="6">
        <v>31.998799999999999</v>
      </c>
      <c r="I12" s="7">
        <v>2.2100000000000002E-2</v>
      </c>
      <c r="J12" s="8">
        <f>-182.962+273.15</f>
        <v>90.187999999999988</v>
      </c>
      <c r="K12" s="8">
        <v>54.35</v>
      </c>
      <c r="L12" s="9">
        <v>13.875999999999999</v>
      </c>
      <c r="M12" s="2">
        <v>0</v>
      </c>
      <c r="N12" s="2">
        <v>0</v>
      </c>
    </row>
    <row r="13" spans="2:15" ht="15.5" x14ac:dyDescent="0.4">
      <c r="B13" s="1" t="s">
        <v>43</v>
      </c>
      <c r="C13" s="1" t="s">
        <v>44</v>
      </c>
      <c r="D13" s="1" t="s">
        <v>45</v>
      </c>
      <c r="E13" s="6">
        <v>33.19</v>
      </c>
      <c r="F13" s="6">
        <v>13.15</v>
      </c>
      <c r="G13" s="6">
        <v>66.938000000000002</v>
      </c>
      <c r="H13" s="6">
        <v>2.016</v>
      </c>
      <c r="I13" s="7">
        <v>-0.21870000000000001</v>
      </c>
      <c r="J13" s="8">
        <f>-252.77+273.15</f>
        <v>20.379999999999967</v>
      </c>
      <c r="K13" s="8">
        <v>13.95</v>
      </c>
      <c r="L13" s="9">
        <v>58.088999999999999</v>
      </c>
      <c r="M13" s="2">
        <v>0</v>
      </c>
      <c r="N13" s="2">
        <v>0</v>
      </c>
    </row>
    <row r="14" spans="2:15" ht="15.5" x14ac:dyDescent="0.4">
      <c r="B14" s="1" t="s">
        <v>46</v>
      </c>
      <c r="C14" s="1" t="s">
        <v>47</v>
      </c>
      <c r="D14" s="1" t="s">
        <v>48</v>
      </c>
      <c r="E14" s="6">
        <v>430.64299999999997</v>
      </c>
      <c r="F14" s="6">
        <v>78.757000000000005</v>
      </c>
      <c r="G14" s="6">
        <v>122.087</v>
      </c>
      <c r="H14" s="6">
        <v>64.061999999999998</v>
      </c>
      <c r="I14" s="7">
        <v>0.25519999999999998</v>
      </c>
      <c r="J14" s="8">
        <f>-10.0176+273.15</f>
        <v>263.13239999999996</v>
      </c>
      <c r="K14" s="8">
        <v>200</v>
      </c>
      <c r="L14" s="9">
        <v>115.524</v>
      </c>
      <c r="M14" s="2">
        <v>-296850</v>
      </c>
      <c r="N14" s="2">
        <v>-300150</v>
      </c>
    </row>
    <row r="15" spans="2:15" x14ac:dyDescent="0.25">
      <c r="B15" s="1" t="s">
        <v>49</v>
      </c>
      <c r="C15" s="1" t="s">
        <v>50</v>
      </c>
      <c r="D15" s="1" t="s">
        <v>51</v>
      </c>
      <c r="E15" s="6">
        <v>132.86000000000001</v>
      </c>
      <c r="F15" s="6">
        <v>34.981999999999999</v>
      </c>
      <c r="G15" s="6">
        <v>92.087999999999994</v>
      </c>
      <c r="H15" s="6">
        <v>28.01</v>
      </c>
      <c r="I15" s="7">
        <v>5.0299999999999997E-2</v>
      </c>
      <c r="J15" s="8">
        <f>-191.512+273.15</f>
        <v>81.637999999999977</v>
      </c>
      <c r="K15" s="8">
        <v>68.150000000000006</v>
      </c>
      <c r="L15" s="9">
        <v>30.024000000000001</v>
      </c>
      <c r="M15" s="2">
        <v>-110540</v>
      </c>
      <c r="N15" s="2">
        <v>-137270</v>
      </c>
    </row>
    <row r="16" spans="2:15" ht="15.5" x14ac:dyDescent="0.4">
      <c r="B16" s="1" t="s">
        <v>52</v>
      </c>
      <c r="C16" s="1" t="s">
        <v>53</v>
      </c>
      <c r="D16" s="1" t="s">
        <v>54</v>
      </c>
      <c r="E16" s="6">
        <v>304.12799999999999</v>
      </c>
      <c r="F16" s="6">
        <v>73.772999999999996</v>
      </c>
      <c r="G16" s="6">
        <v>94.117000000000004</v>
      </c>
      <c r="H16" s="6">
        <v>44.009</v>
      </c>
      <c r="I16" s="7">
        <v>0.22359999999999999</v>
      </c>
      <c r="J16" s="10" t="s">
        <v>55</v>
      </c>
      <c r="K16" s="8">
        <v>216.55</v>
      </c>
      <c r="L16" s="9">
        <v>204.93199999999999</v>
      </c>
      <c r="M16" s="2">
        <v>-393500</v>
      </c>
      <c r="N16" s="2">
        <v>-394380</v>
      </c>
    </row>
    <row r="17" spans="2:14" ht="15.5" x14ac:dyDescent="0.4">
      <c r="B17" s="1" t="s">
        <v>56</v>
      </c>
      <c r="C17" s="1" t="s">
        <v>57</v>
      </c>
      <c r="D17" s="1" t="s">
        <v>58</v>
      </c>
      <c r="E17" s="6">
        <v>190.56399999999999</v>
      </c>
      <c r="F17" s="6">
        <v>45.991999999999997</v>
      </c>
      <c r="G17" s="6">
        <v>98.629000000000005</v>
      </c>
      <c r="H17" s="6">
        <v>16.042999999999999</v>
      </c>
      <c r="I17" s="7">
        <v>1.14E-2</v>
      </c>
      <c r="J17" s="8">
        <v>111.667</v>
      </c>
      <c r="K17" s="8">
        <v>90.65</v>
      </c>
      <c r="L17" s="9">
        <v>58.680999999999997</v>
      </c>
      <c r="M17" s="2">
        <v>-74850</v>
      </c>
      <c r="N17" s="2">
        <v>-50835</v>
      </c>
    </row>
    <row r="18" spans="2:14" ht="15.5" x14ac:dyDescent="0.4">
      <c r="B18" s="1" t="s">
        <v>59</v>
      </c>
      <c r="C18" s="1" t="s">
        <v>60</v>
      </c>
      <c r="D18" s="1" t="s">
        <v>61</v>
      </c>
      <c r="E18" s="6">
        <v>305.322</v>
      </c>
      <c r="F18" s="6">
        <v>48.722000000000001</v>
      </c>
      <c r="G18" s="6">
        <v>145.84299999999999</v>
      </c>
      <c r="H18" s="6">
        <v>30.07</v>
      </c>
      <c r="I18" s="7">
        <v>9.9500000000000005E-2</v>
      </c>
      <c r="J18" s="8">
        <v>184.56899999999999</v>
      </c>
      <c r="K18" s="8">
        <v>90.35</v>
      </c>
      <c r="L18" s="9">
        <v>95.078999999999994</v>
      </c>
      <c r="M18" s="2">
        <v>-84680</v>
      </c>
      <c r="N18" s="2">
        <v>-32930</v>
      </c>
    </row>
    <row r="19" spans="2:14" ht="15.5" x14ac:dyDescent="0.4">
      <c r="B19" s="1" t="s">
        <v>62</v>
      </c>
      <c r="C19" s="1" t="s">
        <v>63</v>
      </c>
      <c r="D19" s="1" t="s">
        <v>64</v>
      </c>
      <c r="E19" s="6">
        <v>369.82499999999999</v>
      </c>
      <c r="F19" s="6">
        <v>42.476599999999998</v>
      </c>
      <c r="G19" s="6">
        <v>200.00399999999999</v>
      </c>
      <c r="H19" s="6">
        <v>44.097000000000001</v>
      </c>
      <c r="I19" s="7">
        <v>0.15240000000000001</v>
      </c>
      <c r="J19" s="8">
        <v>231.03399999999999</v>
      </c>
      <c r="K19" s="8">
        <v>85.45</v>
      </c>
      <c r="L19" s="9">
        <v>79.915999999999997</v>
      </c>
      <c r="M19" s="2">
        <v>-103840</v>
      </c>
      <c r="N19" s="2">
        <v>-23470</v>
      </c>
    </row>
    <row r="20" spans="2:14" ht="15.5" x14ac:dyDescent="0.4">
      <c r="B20" s="1" t="s">
        <v>65</v>
      </c>
      <c r="C20" s="1" t="s">
        <v>66</v>
      </c>
      <c r="D20" s="1" t="s">
        <v>67</v>
      </c>
      <c r="E20" s="6">
        <v>425.125</v>
      </c>
      <c r="F20" s="6">
        <v>37.96</v>
      </c>
      <c r="G20" s="6">
        <v>254.93</v>
      </c>
      <c r="H20" s="6">
        <v>58.124000000000002</v>
      </c>
      <c r="I20" s="7">
        <v>0.20080000000000001</v>
      </c>
      <c r="J20" s="8">
        <v>272.66000000000003</v>
      </c>
      <c r="K20" s="8">
        <v>134.85</v>
      </c>
      <c r="L20" s="9">
        <v>80.191000000000003</v>
      </c>
      <c r="M20" s="2">
        <v>-126150</v>
      </c>
      <c r="N20" s="2">
        <v>-17154</v>
      </c>
    </row>
    <row r="21" spans="2:14" ht="15.5" x14ac:dyDescent="0.4">
      <c r="B21" s="1" t="s">
        <v>68</v>
      </c>
      <c r="C21" s="1" t="s">
        <v>69</v>
      </c>
      <c r="D21" s="1" t="s">
        <v>70</v>
      </c>
      <c r="E21" s="6">
        <v>407.81</v>
      </c>
      <c r="F21" s="6">
        <v>36.29</v>
      </c>
      <c r="G21" s="6">
        <v>257.75599999999997</v>
      </c>
      <c r="H21" s="6">
        <v>58.124000000000002</v>
      </c>
      <c r="I21" s="7">
        <v>0.1835</v>
      </c>
      <c r="J21" s="8">
        <v>261.40100000000001</v>
      </c>
      <c r="K21" s="8">
        <v>113.55</v>
      </c>
      <c r="L21" s="9">
        <v>78.11</v>
      </c>
      <c r="M21" s="2">
        <v>-134510</v>
      </c>
      <c r="N21" s="2">
        <v>-20878</v>
      </c>
    </row>
    <row r="22" spans="2:14" ht="15.5" x14ac:dyDescent="0.4">
      <c r="B22" s="1" t="s">
        <v>71</v>
      </c>
      <c r="C22" s="1" t="s">
        <v>72</v>
      </c>
      <c r="D22" s="1" t="s">
        <v>73</v>
      </c>
      <c r="E22" s="6">
        <v>469.65899999999999</v>
      </c>
      <c r="F22" s="6">
        <v>33.689</v>
      </c>
      <c r="G22" s="6">
        <v>306.76600000000002</v>
      </c>
      <c r="H22" s="6">
        <v>72.150999999999996</v>
      </c>
      <c r="I22" s="7">
        <v>0.25169999999999998</v>
      </c>
      <c r="J22" s="8">
        <v>309.214</v>
      </c>
      <c r="K22" s="8">
        <v>143.4</v>
      </c>
      <c r="L22" s="9">
        <v>116.444</v>
      </c>
      <c r="M22" s="2">
        <v>-146760</v>
      </c>
      <c r="N22" s="2">
        <v>-8813</v>
      </c>
    </row>
    <row r="23" spans="2:14" ht="15.5" x14ac:dyDescent="0.4">
      <c r="B23" s="1" t="s">
        <v>74</v>
      </c>
      <c r="C23" s="1" t="s">
        <v>75</v>
      </c>
      <c r="D23" s="1" t="s">
        <v>76</v>
      </c>
      <c r="E23" s="6">
        <v>507.79450000000003</v>
      </c>
      <c r="F23" s="6">
        <v>30.4161</v>
      </c>
      <c r="G23" s="6">
        <v>386.75299999999999</v>
      </c>
      <c r="H23" s="6">
        <v>86.177999999999997</v>
      </c>
      <c r="I23" s="7">
        <v>0.30020000000000002</v>
      </c>
      <c r="J23" s="8">
        <v>341.86500000000001</v>
      </c>
      <c r="K23" s="8">
        <v>177.85</v>
      </c>
      <c r="L23" s="9">
        <v>151.78</v>
      </c>
      <c r="M23" s="2">
        <v>-167190</v>
      </c>
      <c r="N23" s="2">
        <v>-250</v>
      </c>
    </row>
    <row r="24" spans="2:14" ht="15.5" x14ac:dyDescent="0.4">
      <c r="B24" s="1" t="s">
        <v>77</v>
      </c>
      <c r="C24" s="1" t="s">
        <v>78</v>
      </c>
      <c r="D24" s="1" t="s">
        <v>79</v>
      </c>
      <c r="E24" s="6">
        <v>553.6</v>
      </c>
      <c r="F24" s="6">
        <v>40.75</v>
      </c>
      <c r="G24" s="6">
        <v>308.26299999999998</v>
      </c>
      <c r="H24" s="6">
        <v>84.162000000000006</v>
      </c>
      <c r="I24" s="7">
        <v>0.2092</v>
      </c>
      <c r="J24" s="8">
        <v>353.86</v>
      </c>
      <c r="K24" s="8">
        <v>279.64999999999998</v>
      </c>
      <c r="L24" s="9">
        <v>32.557000000000002</v>
      </c>
      <c r="M24" s="2">
        <v>-123300</v>
      </c>
      <c r="N24" s="2">
        <v>31910</v>
      </c>
    </row>
    <row r="25" spans="2:14" ht="15.5" x14ac:dyDescent="0.4">
      <c r="B25" s="1" t="s">
        <v>80</v>
      </c>
      <c r="C25" s="1" t="s">
        <v>81</v>
      </c>
      <c r="D25" s="1" t="s">
        <v>82</v>
      </c>
      <c r="E25" s="6">
        <v>541.22590000000002</v>
      </c>
      <c r="F25" s="6">
        <v>27.738</v>
      </c>
      <c r="G25" s="6">
        <v>445.55099999999999</v>
      </c>
      <c r="H25" s="6">
        <v>100.205</v>
      </c>
      <c r="I25" s="7">
        <v>0.34599999999999997</v>
      </c>
      <c r="J25" s="8">
        <v>371.53399999999999</v>
      </c>
      <c r="K25" s="8">
        <v>182.55</v>
      </c>
      <c r="L25" s="9">
        <v>140.214</v>
      </c>
      <c r="M25" s="2">
        <v>-187650</v>
      </c>
      <c r="N25" s="2">
        <v>8165</v>
      </c>
    </row>
    <row r="26" spans="2:14" ht="15.5" x14ac:dyDescent="0.4">
      <c r="B26" s="1" t="s">
        <v>83</v>
      </c>
      <c r="C26" s="1" t="s">
        <v>84</v>
      </c>
      <c r="D26" s="1" t="s">
        <v>85</v>
      </c>
      <c r="E26" s="6">
        <v>569.57039999999995</v>
      </c>
      <c r="F26" s="6">
        <v>25.066510000000001</v>
      </c>
      <c r="G26" s="6">
        <v>501.83499999999998</v>
      </c>
      <c r="H26" s="6">
        <v>114.23099999999999</v>
      </c>
      <c r="I26" s="7">
        <v>0.39429999999999998</v>
      </c>
      <c r="J26" s="8">
        <v>398.77499999999998</v>
      </c>
      <c r="K26" s="8">
        <v>216.35</v>
      </c>
      <c r="L26" s="9">
        <v>181.56200000000001</v>
      </c>
      <c r="M26" s="2">
        <v>-208750</v>
      </c>
      <c r="N26" s="2">
        <v>16000</v>
      </c>
    </row>
    <row r="27" spans="2:14" ht="15.5" x14ac:dyDescent="0.4">
      <c r="B27" s="1" t="s">
        <v>86</v>
      </c>
      <c r="C27" s="1" t="s">
        <v>87</v>
      </c>
      <c r="D27" s="1" t="s">
        <v>88</v>
      </c>
      <c r="E27" s="6">
        <v>282.35000000000002</v>
      </c>
      <c r="F27" s="6">
        <v>50.417999999999999</v>
      </c>
      <c r="G27" s="6">
        <v>130.947</v>
      </c>
      <c r="H27" s="6">
        <v>28.053999999999998</v>
      </c>
      <c r="I27" s="7">
        <v>8.6599999999999996E-2</v>
      </c>
      <c r="J27" s="8">
        <v>169.37799999999999</v>
      </c>
      <c r="K27" s="8">
        <v>104.05</v>
      </c>
      <c r="L27" s="9">
        <v>119.449</v>
      </c>
      <c r="M27" s="2">
        <v>52300</v>
      </c>
      <c r="N27" s="2">
        <v>68110</v>
      </c>
    </row>
    <row r="28" spans="2:14" ht="15.5" x14ac:dyDescent="0.4">
      <c r="B28" s="1" t="s">
        <v>89</v>
      </c>
      <c r="C28" s="1" t="s">
        <v>90</v>
      </c>
      <c r="D28" s="1" t="s">
        <v>91</v>
      </c>
      <c r="E28" s="6">
        <v>365.57</v>
      </c>
      <c r="F28" s="6">
        <v>46.646000000000001</v>
      </c>
      <c r="G28" s="6">
        <v>188.376</v>
      </c>
      <c r="H28" s="6">
        <v>42.081000000000003</v>
      </c>
      <c r="I28" s="7">
        <v>0.14080000000000001</v>
      </c>
      <c r="J28" s="8">
        <f>-47.6903+273.15</f>
        <v>225.45969999999997</v>
      </c>
      <c r="K28" s="8">
        <v>87.85</v>
      </c>
      <c r="L28" s="9">
        <v>71.363</v>
      </c>
      <c r="M28" s="2">
        <v>20420</v>
      </c>
      <c r="N28" s="2">
        <v>62720</v>
      </c>
    </row>
    <row r="29" spans="2:14" ht="15.5" x14ac:dyDescent="0.4">
      <c r="B29" s="1" t="s">
        <v>92</v>
      </c>
      <c r="C29" s="1" t="s">
        <v>93</v>
      </c>
      <c r="D29" s="1" t="s">
        <v>94</v>
      </c>
      <c r="E29" s="6">
        <v>419.29</v>
      </c>
      <c r="F29" s="6">
        <v>40.057000000000002</v>
      </c>
      <c r="G29" s="6">
        <v>235.80199999999999</v>
      </c>
      <c r="H29" s="6">
        <v>56.107999999999997</v>
      </c>
      <c r="I29" s="7">
        <v>0.19189999999999999</v>
      </c>
      <c r="J29" s="8">
        <v>266.84399999999999</v>
      </c>
      <c r="K29" s="8">
        <v>87.85</v>
      </c>
      <c r="L29" s="9">
        <v>68.582999999999998</v>
      </c>
      <c r="M29" s="2">
        <v>-540</v>
      </c>
      <c r="N29" s="2">
        <v>70270</v>
      </c>
    </row>
    <row r="30" spans="2:14" ht="15.5" x14ac:dyDescent="0.4">
      <c r="B30" s="1" t="s">
        <v>1</v>
      </c>
      <c r="C30" s="1" t="s">
        <v>1</v>
      </c>
      <c r="D30" s="1" t="s">
        <v>95</v>
      </c>
      <c r="E30" s="6">
        <v>513.37950000000001</v>
      </c>
      <c r="F30" s="6">
        <v>82.158500000000004</v>
      </c>
      <c r="G30" s="6">
        <v>113.828</v>
      </c>
      <c r="H30" s="6">
        <v>32.042000000000002</v>
      </c>
      <c r="I30" s="7">
        <v>0.5625</v>
      </c>
      <c r="J30" s="8">
        <v>337.63229999999999</v>
      </c>
      <c r="K30" s="8">
        <v>175.5</v>
      </c>
      <c r="L30" s="9">
        <v>100.336</v>
      </c>
      <c r="M30" s="2">
        <v>-201160</v>
      </c>
      <c r="N30" s="2">
        <v>-162500</v>
      </c>
    </row>
    <row r="31" spans="2:14" ht="15.5" x14ac:dyDescent="0.4">
      <c r="B31" s="1" t="s">
        <v>2</v>
      </c>
      <c r="C31" s="1" t="s">
        <v>2</v>
      </c>
      <c r="D31" s="1" t="s">
        <v>96</v>
      </c>
      <c r="E31" s="6">
        <v>513.9</v>
      </c>
      <c r="F31" s="6">
        <v>61.48</v>
      </c>
      <c r="G31" s="6">
        <v>166.917</v>
      </c>
      <c r="H31" s="6">
        <v>46.069000000000003</v>
      </c>
      <c r="I31" s="7">
        <v>0.64410000000000001</v>
      </c>
      <c r="J31" s="8">
        <v>351.41</v>
      </c>
      <c r="K31" s="8">
        <v>159.05000000000001</v>
      </c>
      <c r="L31" s="9">
        <v>107.035</v>
      </c>
      <c r="M31" s="2">
        <v>-234800</v>
      </c>
      <c r="N31" s="2">
        <v>-168280</v>
      </c>
    </row>
    <row r="32" spans="2:14" ht="15.5" x14ac:dyDescent="0.4">
      <c r="B32" s="1" t="s">
        <v>3</v>
      </c>
      <c r="C32" s="1" t="s">
        <v>3</v>
      </c>
      <c r="D32" s="1" t="s">
        <v>97</v>
      </c>
      <c r="E32" s="6">
        <v>536.75</v>
      </c>
      <c r="F32" s="6">
        <v>51.75</v>
      </c>
      <c r="G32" s="6">
        <v>218.99</v>
      </c>
      <c r="H32" s="6">
        <v>60.095999999999997</v>
      </c>
      <c r="I32" s="7">
        <v>0.62109999999999999</v>
      </c>
      <c r="J32" s="8">
        <v>370.31</v>
      </c>
      <c r="K32" s="8">
        <v>146.94999999999999</v>
      </c>
      <c r="L32" s="9">
        <v>89.39</v>
      </c>
      <c r="M32" s="2">
        <v>-255200</v>
      </c>
      <c r="N32" s="2">
        <v>-159900</v>
      </c>
    </row>
    <row r="33" spans="2:14" ht="15.5" x14ac:dyDescent="0.4">
      <c r="B33" s="1" t="s">
        <v>98</v>
      </c>
      <c r="C33" s="1" t="s">
        <v>98</v>
      </c>
      <c r="D33" s="1" t="s">
        <v>99</v>
      </c>
      <c r="E33" s="6">
        <v>563.04999999999995</v>
      </c>
      <c r="F33" s="6">
        <v>44.23</v>
      </c>
      <c r="G33" s="6">
        <v>274.99599999999998</v>
      </c>
      <c r="H33" s="6">
        <v>74.123000000000005</v>
      </c>
      <c r="I33" s="7">
        <v>0.59050000000000002</v>
      </c>
      <c r="J33" s="8">
        <v>390.9</v>
      </c>
      <c r="K33" s="8">
        <v>183.85</v>
      </c>
      <c r="L33" s="9">
        <v>126.44</v>
      </c>
      <c r="M33" s="2">
        <v>-274600</v>
      </c>
      <c r="N33" s="2">
        <v>-150300</v>
      </c>
    </row>
    <row r="34" spans="2:14" ht="15.5" x14ac:dyDescent="0.4">
      <c r="B34" s="1" t="s">
        <v>100</v>
      </c>
      <c r="C34" s="1" t="s">
        <v>101</v>
      </c>
      <c r="D34" s="1" t="s">
        <v>102</v>
      </c>
      <c r="E34" s="6">
        <v>719.15</v>
      </c>
      <c r="F34" s="6">
        <v>82</v>
      </c>
      <c r="G34" s="6">
        <v>190.983</v>
      </c>
      <c r="H34" s="6">
        <v>62.067999999999998</v>
      </c>
      <c r="I34" s="7">
        <v>0.51290000000000002</v>
      </c>
      <c r="J34" s="8">
        <v>470.22</v>
      </c>
      <c r="K34" s="8">
        <v>260.14999999999998</v>
      </c>
      <c r="L34" s="9">
        <v>160.43600000000001</v>
      </c>
      <c r="M34" s="2">
        <v>-392200</v>
      </c>
      <c r="N34" s="2">
        <v>-301800</v>
      </c>
    </row>
    <row r="35" spans="2:14" ht="15.5" x14ac:dyDescent="0.4">
      <c r="B35" s="1" t="s">
        <v>103</v>
      </c>
      <c r="C35" s="1" t="s">
        <v>103</v>
      </c>
      <c r="D35" s="1" t="s">
        <v>104</v>
      </c>
      <c r="E35" s="6">
        <v>508.25</v>
      </c>
      <c r="F35" s="6">
        <v>47.62</v>
      </c>
      <c r="G35" s="6">
        <v>220.011</v>
      </c>
      <c r="H35" s="6">
        <v>60.095999999999997</v>
      </c>
      <c r="I35" s="7">
        <v>0.66310000000000002</v>
      </c>
      <c r="J35" s="8">
        <v>355.36</v>
      </c>
      <c r="K35" s="8">
        <v>185.25</v>
      </c>
      <c r="L35" s="9">
        <v>90.022999999999996</v>
      </c>
      <c r="M35" s="2">
        <v>-272700</v>
      </c>
      <c r="N35" s="2">
        <v>-173470</v>
      </c>
    </row>
    <row r="36" spans="2:14" ht="15.5" x14ac:dyDescent="0.4">
      <c r="B36" s="1" t="s">
        <v>105</v>
      </c>
      <c r="C36" s="1" t="s">
        <v>106</v>
      </c>
      <c r="D36" s="1" t="s">
        <v>107</v>
      </c>
      <c r="E36" s="6">
        <v>591.95000000000005</v>
      </c>
      <c r="F36" s="6">
        <v>57.86</v>
      </c>
      <c r="G36" s="6">
        <v>179.67599999999999</v>
      </c>
      <c r="H36" s="6">
        <v>60.052</v>
      </c>
      <c r="I36" s="7">
        <v>0.46300000000000002</v>
      </c>
      <c r="J36" s="8">
        <v>391.04</v>
      </c>
      <c r="K36" s="8">
        <v>289.85000000000002</v>
      </c>
      <c r="L36" s="9">
        <v>195.32900000000001</v>
      </c>
      <c r="M36" s="2">
        <v>-434830</v>
      </c>
      <c r="N36" s="2">
        <v>-376680</v>
      </c>
    </row>
    <row r="37" spans="2:14" ht="15.5" x14ac:dyDescent="0.4">
      <c r="B37" s="1" t="s">
        <v>108</v>
      </c>
      <c r="C37" s="1" t="s">
        <v>109</v>
      </c>
      <c r="D37" s="1" t="s">
        <v>110</v>
      </c>
      <c r="E37" s="6">
        <v>506.55</v>
      </c>
      <c r="F37" s="6">
        <v>47.5</v>
      </c>
      <c r="G37" s="6">
        <v>228.01499999999999</v>
      </c>
      <c r="H37" s="6">
        <v>74.078999999999994</v>
      </c>
      <c r="I37" s="7">
        <v>0.3306</v>
      </c>
      <c r="J37" s="8">
        <v>330.08</v>
      </c>
      <c r="K37" s="8">
        <v>175.15</v>
      </c>
      <c r="L37" s="9">
        <v>107.587</v>
      </c>
      <c r="M37" s="2">
        <v>-411900</v>
      </c>
      <c r="N37" s="2">
        <v>-324200</v>
      </c>
    </row>
    <row r="38" spans="2:14" ht="15.5" x14ac:dyDescent="0.4">
      <c r="B38" s="1" t="s">
        <v>111</v>
      </c>
      <c r="C38" s="1" t="s">
        <v>112</v>
      </c>
      <c r="D38" s="1" t="s">
        <v>113</v>
      </c>
      <c r="E38" s="6">
        <v>523.20000000000005</v>
      </c>
      <c r="F38" s="6">
        <v>38.301000000000002</v>
      </c>
      <c r="G38" s="6">
        <v>285.99200000000002</v>
      </c>
      <c r="H38" s="6">
        <v>88.105999999999995</v>
      </c>
      <c r="I38" s="7">
        <v>0.36059999999999998</v>
      </c>
      <c r="J38" s="8">
        <v>350.27</v>
      </c>
      <c r="K38" s="8">
        <v>189.65</v>
      </c>
      <c r="L38" s="9">
        <v>118.947</v>
      </c>
      <c r="M38" s="2">
        <v>-442910</v>
      </c>
      <c r="N38" s="2">
        <v>-327390</v>
      </c>
    </row>
    <row r="39" spans="2:14" ht="15.5" x14ac:dyDescent="0.4">
      <c r="B39" s="1" t="s">
        <v>114</v>
      </c>
      <c r="C39" s="1" t="s">
        <v>115</v>
      </c>
      <c r="D39" s="1" t="s">
        <v>116</v>
      </c>
      <c r="E39" s="6">
        <v>519.15</v>
      </c>
      <c r="F39" s="6">
        <v>39.58</v>
      </c>
      <c r="G39" s="6">
        <v>269.97800000000001</v>
      </c>
      <c r="H39" s="6">
        <v>86.09</v>
      </c>
      <c r="I39" s="7">
        <v>0.35260000000000002</v>
      </c>
      <c r="J39" s="8">
        <v>345.86</v>
      </c>
      <c r="K39" s="8">
        <v>180.35</v>
      </c>
      <c r="L39" s="9">
        <v>62.375999999999998</v>
      </c>
      <c r="M39" s="2">
        <v>-314900</v>
      </c>
      <c r="N39" s="2">
        <v>-227900</v>
      </c>
    </row>
    <row r="40" spans="2:14" ht="15.5" x14ac:dyDescent="0.4">
      <c r="B40" s="1" t="s">
        <v>117</v>
      </c>
      <c r="C40" s="1" t="s">
        <v>118</v>
      </c>
      <c r="D40" s="1" t="s">
        <v>119</v>
      </c>
      <c r="E40" s="6">
        <v>497.15</v>
      </c>
      <c r="F40" s="6">
        <v>34.299999999999997</v>
      </c>
      <c r="G40" s="6">
        <v>328.976</v>
      </c>
      <c r="H40" s="6">
        <v>88.15</v>
      </c>
      <c r="I40" s="7">
        <v>0.26619999999999999</v>
      </c>
      <c r="J40" s="8">
        <v>328.29</v>
      </c>
      <c r="K40" s="8">
        <v>164.55</v>
      </c>
      <c r="L40" s="9">
        <v>86.216999999999999</v>
      </c>
      <c r="M40" s="2">
        <v>-283500</v>
      </c>
      <c r="N40" s="2">
        <v>-117500</v>
      </c>
    </row>
    <row r="41" spans="2:14" ht="15.5" x14ac:dyDescent="0.4">
      <c r="B41" s="1" t="s">
        <v>120</v>
      </c>
      <c r="C41" s="1" t="s">
        <v>121</v>
      </c>
      <c r="D41" s="1" t="s">
        <v>122</v>
      </c>
      <c r="E41" s="6">
        <v>508.1</v>
      </c>
      <c r="F41" s="6">
        <v>46.923999999999999</v>
      </c>
      <c r="G41" s="6">
        <v>212.29900000000001</v>
      </c>
      <c r="H41" s="6">
        <v>58.08</v>
      </c>
      <c r="I41" s="7">
        <v>0.30640000000000001</v>
      </c>
      <c r="J41" s="8">
        <v>329.22500000000002</v>
      </c>
      <c r="K41" s="8">
        <v>178.45</v>
      </c>
      <c r="L41" s="9">
        <v>99.415000000000006</v>
      </c>
      <c r="M41" s="2">
        <v>-215700</v>
      </c>
      <c r="N41" s="2">
        <v>-151300</v>
      </c>
    </row>
    <row r="42" spans="2:14" ht="15.5" x14ac:dyDescent="0.4">
      <c r="B42" s="1" t="s">
        <v>123</v>
      </c>
      <c r="C42" s="1" t="s">
        <v>184</v>
      </c>
      <c r="D42" s="1" t="s">
        <v>124</v>
      </c>
      <c r="E42" s="6">
        <v>562.01400000000001</v>
      </c>
      <c r="F42" s="6">
        <v>49.01</v>
      </c>
      <c r="G42" s="6">
        <v>255.04400000000001</v>
      </c>
      <c r="H42" s="6">
        <v>78.114000000000004</v>
      </c>
      <c r="I42" s="7">
        <v>0.21029999999999999</v>
      </c>
      <c r="J42" s="8">
        <v>353.24160000000001</v>
      </c>
      <c r="K42" s="8">
        <f>278.65</f>
        <v>278.64999999999998</v>
      </c>
      <c r="L42" s="9">
        <v>126.303</v>
      </c>
      <c r="M42" s="2">
        <v>82930</v>
      </c>
      <c r="N42" s="2">
        <v>129660</v>
      </c>
    </row>
    <row r="43" spans="2:14" ht="15.5" x14ac:dyDescent="0.4">
      <c r="B43" s="1" t="s">
        <v>125</v>
      </c>
      <c r="C43" s="1" t="s">
        <v>126</v>
      </c>
      <c r="D43" s="1" t="s">
        <v>127</v>
      </c>
      <c r="E43" s="6">
        <v>591.74900000000002</v>
      </c>
      <c r="F43" s="6">
        <v>41.262999999999998</v>
      </c>
      <c r="G43" s="6">
        <v>315.42200000000003</v>
      </c>
      <c r="H43" s="6">
        <v>92.141000000000005</v>
      </c>
      <c r="I43" s="7">
        <v>0.26569999999999999</v>
      </c>
      <c r="J43" s="8">
        <v>383.75</v>
      </c>
      <c r="K43" s="8">
        <v>178.15</v>
      </c>
      <c r="L43" s="9">
        <v>72.02</v>
      </c>
      <c r="M43" s="2">
        <v>50170</v>
      </c>
      <c r="N43" s="2">
        <v>122200</v>
      </c>
    </row>
    <row r="44" spans="2:14" ht="15.5" x14ac:dyDescent="0.4">
      <c r="B44" s="1" t="s">
        <v>128</v>
      </c>
      <c r="C44" s="1" t="s">
        <v>129</v>
      </c>
      <c r="D44" s="1" t="s">
        <v>130</v>
      </c>
      <c r="E44" s="6">
        <v>616.25</v>
      </c>
      <c r="F44" s="6">
        <v>35.11</v>
      </c>
      <c r="G44" s="6">
        <v>377.95800000000003</v>
      </c>
      <c r="H44" s="6">
        <v>106.16800000000001</v>
      </c>
      <c r="I44" s="7">
        <v>0.32179999999999997</v>
      </c>
      <c r="J44" s="8">
        <v>411.51</v>
      </c>
      <c r="K44" s="8">
        <v>286.45</v>
      </c>
      <c r="L44" s="9">
        <v>161.161</v>
      </c>
      <c r="M44" s="2">
        <v>18030</v>
      </c>
      <c r="N44" s="2">
        <v>121400</v>
      </c>
    </row>
    <row r="45" spans="2:14" ht="15.5" x14ac:dyDescent="0.4">
      <c r="B45" s="1" t="s">
        <v>131</v>
      </c>
      <c r="C45" s="1" t="s">
        <v>132</v>
      </c>
      <c r="D45" s="1" t="s">
        <v>133</v>
      </c>
      <c r="E45" s="6">
        <v>299.74700000000001</v>
      </c>
      <c r="F45" s="6">
        <v>48.69</v>
      </c>
      <c r="G45" s="6">
        <v>133.11500000000001</v>
      </c>
      <c r="H45" s="6">
        <v>70.013000000000005</v>
      </c>
      <c r="I45" s="7">
        <v>0.25840000000000002</v>
      </c>
      <c r="J45" s="8">
        <v>191.08500000000001</v>
      </c>
      <c r="K45" s="8">
        <v>117.95</v>
      </c>
      <c r="L45" s="9">
        <v>57.988</v>
      </c>
      <c r="M45" s="2">
        <v>-697050</v>
      </c>
      <c r="N45" s="2">
        <v>-662610</v>
      </c>
    </row>
    <row r="46" spans="2:14" ht="15.5" x14ac:dyDescent="0.4">
      <c r="B46" s="1" t="s">
        <v>134</v>
      </c>
      <c r="C46" s="1" t="s">
        <v>135</v>
      </c>
      <c r="D46" s="1" t="s">
        <v>136</v>
      </c>
      <c r="E46" s="6">
        <v>351.255</v>
      </c>
      <c r="F46" s="6">
        <v>57.826000000000001</v>
      </c>
      <c r="G46" s="6">
        <v>122.696</v>
      </c>
      <c r="H46" s="6">
        <v>52.023000000000003</v>
      </c>
      <c r="I46" s="7">
        <v>0.27700000000000002</v>
      </c>
      <c r="J46" s="8">
        <v>221.5</v>
      </c>
      <c r="K46" s="8">
        <v>137.05000000000001</v>
      </c>
      <c r="L46" s="9">
        <v>99.186000000000007</v>
      </c>
      <c r="M46" s="2">
        <v>-452710</v>
      </c>
      <c r="N46" s="2">
        <v>-425160</v>
      </c>
    </row>
    <row r="47" spans="2:14" ht="15.5" x14ac:dyDescent="0.4">
      <c r="B47" s="1" t="s">
        <v>137</v>
      </c>
      <c r="C47" s="1" t="s">
        <v>138</v>
      </c>
      <c r="D47" s="1" t="s">
        <v>139</v>
      </c>
      <c r="E47" s="6">
        <v>385.12</v>
      </c>
      <c r="F47" s="6">
        <v>41.360999999999997</v>
      </c>
      <c r="G47" s="6">
        <v>214.006</v>
      </c>
      <c r="H47" s="6">
        <v>120.913</v>
      </c>
      <c r="I47" s="7">
        <v>0.17949999999999999</v>
      </c>
      <c r="J47" s="8">
        <v>243.39</v>
      </c>
      <c r="K47" s="8">
        <v>115.15</v>
      </c>
      <c r="L47" s="9">
        <v>34.238999999999997</v>
      </c>
      <c r="M47" s="2">
        <v>-481160</v>
      </c>
      <c r="N47" s="2">
        <v>-442250</v>
      </c>
    </row>
    <row r="48" spans="2:14" ht="15.5" x14ac:dyDescent="0.4">
      <c r="B48" s="1" t="s">
        <v>140</v>
      </c>
      <c r="C48" s="1" t="s">
        <v>141</v>
      </c>
      <c r="D48" s="1" t="s">
        <v>142</v>
      </c>
      <c r="E48" s="6">
        <v>369.28</v>
      </c>
      <c r="F48" s="6">
        <v>49.884999999999998</v>
      </c>
      <c r="G48" s="6">
        <v>166.28200000000001</v>
      </c>
      <c r="H48" s="6">
        <v>86.468000000000004</v>
      </c>
      <c r="I48" s="7">
        <v>0.22070000000000001</v>
      </c>
      <c r="J48" s="8">
        <v>232.34970000000001</v>
      </c>
      <c r="K48" s="8">
        <v>115.75</v>
      </c>
      <c r="L48" s="9">
        <v>47.683999999999997</v>
      </c>
      <c r="M48" s="2">
        <v>-481600</v>
      </c>
      <c r="N48" s="2">
        <v>-450500</v>
      </c>
    </row>
    <row r="49" spans="2:14" ht="15.5" x14ac:dyDescent="0.4">
      <c r="B49" s="1" t="s">
        <v>143</v>
      </c>
      <c r="C49" s="1" t="s">
        <v>144</v>
      </c>
      <c r="D49" s="1" t="s">
        <v>145</v>
      </c>
      <c r="E49" s="6">
        <v>374.21199999999999</v>
      </c>
      <c r="F49" s="6">
        <v>40.593000000000004</v>
      </c>
      <c r="G49" s="6">
        <v>199.29900000000001</v>
      </c>
      <c r="H49" s="6">
        <v>102.03</v>
      </c>
      <c r="I49" s="7">
        <v>0.32679999999999998</v>
      </c>
      <c r="J49" s="8">
        <v>247.07599999999999</v>
      </c>
      <c r="K49" s="8">
        <v>172.15</v>
      </c>
      <c r="L49" s="9">
        <v>63.51</v>
      </c>
      <c r="M49" s="2">
        <v>-895790</v>
      </c>
      <c r="N49" s="2">
        <v>-826900</v>
      </c>
    </row>
    <row r="50" spans="2:14" ht="15.5" x14ac:dyDescent="0.4">
      <c r="B50" s="1" t="s">
        <v>146</v>
      </c>
      <c r="C50" s="1" t="s">
        <v>147</v>
      </c>
      <c r="D50" s="1" t="s">
        <v>148</v>
      </c>
      <c r="E50" s="6">
        <v>340.22899999999998</v>
      </c>
      <c r="F50" s="6">
        <v>37.039000000000001</v>
      </c>
      <c r="G50" s="6">
        <v>212.131</v>
      </c>
      <c r="H50" s="6">
        <v>120.02</v>
      </c>
      <c r="I50" s="7">
        <v>0.30170000000000002</v>
      </c>
      <c r="J50" s="8">
        <f>225.04</f>
        <v>225.04</v>
      </c>
      <c r="K50" s="8">
        <v>170.15</v>
      </c>
      <c r="L50" s="9">
        <v>46.991</v>
      </c>
      <c r="M50" s="2">
        <v>-1105000</v>
      </c>
      <c r="N50" s="2">
        <v>-1030000</v>
      </c>
    </row>
  </sheetData>
  <pageMargins left="0.78740157499999996" right="0.78740157499999996" top="0.984251969" bottom="0.984251969" header="0.4921259845" footer="0.4921259845"/>
  <pageSetup paperSize="9" scale="63" orientation="landscape" horizontalDpi="4294967293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 sizeWithCells="1">
              <from>
                <xdr:col>11</xdr:col>
                <xdr:colOff>0</xdr:colOff>
                <xdr:row>3</xdr:row>
                <xdr:rowOff>0</xdr:rowOff>
              </from>
              <to>
                <xdr:col>11</xdr:col>
                <xdr:colOff>0</xdr:colOff>
                <xdr:row>4</xdr:row>
                <xdr:rowOff>31750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autoPict="0" r:id="rId5">
            <anchor moveWithCells="1" sizeWithCells="1">
              <from>
                <xdr:col>11</xdr:col>
                <xdr:colOff>0</xdr:colOff>
                <xdr:row>2</xdr:row>
                <xdr:rowOff>0</xdr:rowOff>
              </from>
              <to>
                <xdr:col>11</xdr:col>
                <xdr:colOff>0</xdr:colOff>
                <xdr:row>3</xdr:row>
                <xdr:rowOff>31750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7" r:id="rId7">
          <objectPr defaultSize="0" autoPict="0" r:id="rId5">
            <anchor moveWithCells="1" sizeWithCells="1">
              <from>
                <xdr:col>11</xdr:col>
                <xdr:colOff>0</xdr:colOff>
                <xdr:row>3</xdr:row>
                <xdr:rowOff>0</xdr:rowOff>
              </from>
              <to>
                <xdr:col>11</xdr:col>
                <xdr:colOff>0</xdr:colOff>
                <xdr:row>4</xdr:row>
                <xdr:rowOff>31750</xdr:rowOff>
              </to>
            </anchor>
          </objectPr>
        </oleObject>
      </mc:Choice>
      <mc:Fallback>
        <oleObject progId="Equation.3" shapeId="1027" r:id="rId7"/>
      </mc:Fallback>
    </mc:AlternateContent>
    <mc:AlternateContent xmlns:mc="http://schemas.openxmlformats.org/markup-compatibility/2006">
      <mc:Choice Requires="x14">
        <oleObject progId="Equation.3" shapeId="1028" r:id="rId8">
          <objectPr defaultSize="0" autoPict="0" r:id="rId9">
            <anchor moveWithCells="1" sizeWithCells="1">
              <from>
                <xdr:col>11</xdr:col>
                <xdr:colOff>0</xdr:colOff>
                <xdr:row>3</xdr:row>
                <xdr:rowOff>0</xdr:rowOff>
              </from>
              <to>
                <xdr:col>11</xdr:col>
                <xdr:colOff>0</xdr:colOff>
                <xdr:row>4</xdr:row>
                <xdr:rowOff>31750</xdr:rowOff>
              </to>
            </anchor>
          </objectPr>
        </oleObject>
      </mc:Choice>
      <mc:Fallback>
        <oleObject progId="Equation.3" shapeId="1028" r:id="rId8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11AF4-33CF-4603-A580-1EB0B4884234}">
  <sheetPr>
    <pageSetUpPr fitToPage="1"/>
  </sheetPr>
  <dimension ref="B1:N55"/>
  <sheetViews>
    <sheetView topLeftCell="A22" workbookViewId="0">
      <selection activeCell="C48" sqref="C48"/>
    </sheetView>
  </sheetViews>
  <sheetFormatPr baseColWidth="10" defaultRowHeight="12.5" x14ac:dyDescent="0.25"/>
  <cols>
    <col min="1" max="1" width="4.1796875" style="4" customWidth="1"/>
    <col min="2" max="2" width="21.7265625" style="1" bestFit="1" customWidth="1"/>
    <col min="3" max="3" width="21.7265625" style="1" customWidth="1"/>
    <col min="4" max="4" width="19.26953125" style="2" bestFit="1" customWidth="1"/>
    <col min="5" max="256" width="10.90625" style="4"/>
    <col min="257" max="257" width="4.1796875" style="4" customWidth="1"/>
    <col min="258" max="258" width="21.7265625" style="4" bestFit="1" customWidth="1"/>
    <col min="259" max="259" width="21.7265625" style="4" customWidth="1"/>
    <col min="260" max="260" width="19.26953125" style="4" bestFit="1" customWidth="1"/>
    <col min="261" max="512" width="10.90625" style="4"/>
    <col min="513" max="513" width="4.1796875" style="4" customWidth="1"/>
    <col min="514" max="514" width="21.7265625" style="4" bestFit="1" customWidth="1"/>
    <col min="515" max="515" width="21.7265625" style="4" customWidth="1"/>
    <col min="516" max="516" width="19.26953125" style="4" bestFit="1" customWidth="1"/>
    <col min="517" max="768" width="10.90625" style="4"/>
    <col min="769" max="769" width="4.1796875" style="4" customWidth="1"/>
    <col min="770" max="770" width="21.7265625" style="4" bestFit="1" customWidth="1"/>
    <col min="771" max="771" width="21.7265625" style="4" customWidth="1"/>
    <col min="772" max="772" width="19.26953125" style="4" bestFit="1" customWidth="1"/>
    <col min="773" max="1024" width="10.90625" style="4"/>
    <col min="1025" max="1025" width="4.1796875" style="4" customWidth="1"/>
    <col min="1026" max="1026" width="21.7265625" style="4" bestFit="1" customWidth="1"/>
    <col min="1027" max="1027" width="21.7265625" style="4" customWidth="1"/>
    <col min="1028" max="1028" width="19.26953125" style="4" bestFit="1" customWidth="1"/>
    <col min="1029" max="1280" width="10.90625" style="4"/>
    <col min="1281" max="1281" width="4.1796875" style="4" customWidth="1"/>
    <col min="1282" max="1282" width="21.7265625" style="4" bestFit="1" customWidth="1"/>
    <col min="1283" max="1283" width="21.7265625" style="4" customWidth="1"/>
    <col min="1284" max="1284" width="19.26953125" style="4" bestFit="1" customWidth="1"/>
    <col min="1285" max="1536" width="10.90625" style="4"/>
    <col min="1537" max="1537" width="4.1796875" style="4" customWidth="1"/>
    <col min="1538" max="1538" width="21.7265625" style="4" bestFit="1" customWidth="1"/>
    <col min="1539" max="1539" width="21.7265625" style="4" customWidth="1"/>
    <col min="1540" max="1540" width="19.26953125" style="4" bestFit="1" customWidth="1"/>
    <col min="1541" max="1792" width="10.90625" style="4"/>
    <col min="1793" max="1793" width="4.1796875" style="4" customWidth="1"/>
    <col min="1794" max="1794" width="21.7265625" style="4" bestFit="1" customWidth="1"/>
    <col min="1795" max="1795" width="21.7265625" style="4" customWidth="1"/>
    <col min="1796" max="1796" width="19.26953125" style="4" bestFit="1" customWidth="1"/>
    <col min="1797" max="2048" width="10.90625" style="4"/>
    <col min="2049" max="2049" width="4.1796875" style="4" customWidth="1"/>
    <col min="2050" max="2050" width="21.7265625" style="4" bestFit="1" customWidth="1"/>
    <col min="2051" max="2051" width="21.7265625" style="4" customWidth="1"/>
    <col min="2052" max="2052" width="19.26953125" style="4" bestFit="1" customWidth="1"/>
    <col min="2053" max="2304" width="10.90625" style="4"/>
    <col min="2305" max="2305" width="4.1796875" style="4" customWidth="1"/>
    <col min="2306" max="2306" width="21.7265625" style="4" bestFit="1" customWidth="1"/>
    <col min="2307" max="2307" width="21.7265625" style="4" customWidth="1"/>
    <col min="2308" max="2308" width="19.26953125" style="4" bestFit="1" customWidth="1"/>
    <col min="2309" max="2560" width="10.90625" style="4"/>
    <col min="2561" max="2561" width="4.1796875" style="4" customWidth="1"/>
    <col min="2562" max="2562" width="21.7265625" style="4" bestFit="1" customWidth="1"/>
    <col min="2563" max="2563" width="21.7265625" style="4" customWidth="1"/>
    <col min="2564" max="2564" width="19.26953125" style="4" bestFit="1" customWidth="1"/>
    <col min="2565" max="2816" width="10.90625" style="4"/>
    <col min="2817" max="2817" width="4.1796875" style="4" customWidth="1"/>
    <col min="2818" max="2818" width="21.7265625" style="4" bestFit="1" customWidth="1"/>
    <col min="2819" max="2819" width="21.7265625" style="4" customWidth="1"/>
    <col min="2820" max="2820" width="19.26953125" style="4" bestFit="1" customWidth="1"/>
    <col min="2821" max="3072" width="10.90625" style="4"/>
    <col min="3073" max="3073" width="4.1796875" style="4" customWidth="1"/>
    <col min="3074" max="3074" width="21.7265625" style="4" bestFit="1" customWidth="1"/>
    <col min="3075" max="3075" width="21.7265625" style="4" customWidth="1"/>
    <col min="3076" max="3076" width="19.26953125" style="4" bestFit="1" customWidth="1"/>
    <col min="3077" max="3328" width="10.90625" style="4"/>
    <col min="3329" max="3329" width="4.1796875" style="4" customWidth="1"/>
    <col min="3330" max="3330" width="21.7265625" style="4" bestFit="1" customWidth="1"/>
    <col min="3331" max="3331" width="21.7265625" style="4" customWidth="1"/>
    <col min="3332" max="3332" width="19.26953125" style="4" bestFit="1" customWidth="1"/>
    <col min="3333" max="3584" width="10.90625" style="4"/>
    <col min="3585" max="3585" width="4.1796875" style="4" customWidth="1"/>
    <col min="3586" max="3586" width="21.7265625" style="4" bestFit="1" customWidth="1"/>
    <col min="3587" max="3587" width="21.7265625" style="4" customWidth="1"/>
    <col min="3588" max="3588" width="19.26953125" style="4" bestFit="1" customWidth="1"/>
    <col min="3589" max="3840" width="10.90625" style="4"/>
    <col min="3841" max="3841" width="4.1796875" style="4" customWidth="1"/>
    <col min="3842" max="3842" width="21.7265625" style="4" bestFit="1" customWidth="1"/>
    <col min="3843" max="3843" width="21.7265625" style="4" customWidth="1"/>
    <col min="3844" max="3844" width="19.26953125" style="4" bestFit="1" customWidth="1"/>
    <col min="3845" max="4096" width="10.90625" style="4"/>
    <col min="4097" max="4097" width="4.1796875" style="4" customWidth="1"/>
    <col min="4098" max="4098" width="21.7265625" style="4" bestFit="1" customWidth="1"/>
    <col min="4099" max="4099" width="21.7265625" style="4" customWidth="1"/>
    <col min="4100" max="4100" width="19.26953125" style="4" bestFit="1" customWidth="1"/>
    <col min="4101" max="4352" width="10.90625" style="4"/>
    <col min="4353" max="4353" width="4.1796875" style="4" customWidth="1"/>
    <col min="4354" max="4354" width="21.7265625" style="4" bestFit="1" customWidth="1"/>
    <col min="4355" max="4355" width="21.7265625" style="4" customWidth="1"/>
    <col min="4356" max="4356" width="19.26953125" style="4" bestFit="1" customWidth="1"/>
    <col min="4357" max="4608" width="10.90625" style="4"/>
    <col min="4609" max="4609" width="4.1796875" style="4" customWidth="1"/>
    <col min="4610" max="4610" width="21.7265625" style="4" bestFit="1" customWidth="1"/>
    <col min="4611" max="4611" width="21.7265625" style="4" customWidth="1"/>
    <col min="4612" max="4612" width="19.26953125" style="4" bestFit="1" customWidth="1"/>
    <col min="4613" max="4864" width="10.90625" style="4"/>
    <col min="4865" max="4865" width="4.1796875" style="4" customWidth="1"/>
    <col min="4866" max="4866" width="21.7265625" style="4" bestFit="1" customWidth="1"/>
    <col min="4867" max="4867" width="21.7265625" style="4" customWidth="1"/>
    <col min="4868" max="4868" width="19.26953125" style="4" bestFit="1" customWidth="1"/>
    <col min="4869" max="5120" width="10.90625" style="4"/>
    <col min="5121" max="5121" width="4.1796875" style="4" customWidth="1"/>
    <col min="5122" max="5122" width="21.7265625" style="4" bestFit="1" customWidth="1"/>
    <col min="5123" max="5123" width="21.7265625" style="4" customWidth="1"/>
    <col min="5124" max="5124" width="19.26953125" style="4" bestFit="1" customWidth="1"/>
    <col min="5125" max="5376" width="10.90625" style="4"/>
    <col min="5377" max="5377" width="4.1796875" style="4" customWidth="1"/>
    <col min="5378" max="5378" width="21.7265625" style="4" bestFit="1" customWidth="1"/>
    <col min="5379" max="5379" width="21.7265625" style="4" customWidth="1"/>
    <col min="5380" max="5380" width="19.26953125" style="4" bestFit="1" customWidth="1"/>
    <col min="5381" max="5632" width="10.90625" style="4"/>
    <col min="5633" max="5633" width="4.1796875" style="4" customWidth="1"/>
    <col min="5634" max="5634" width="21.7265625" style="4" bestFit="1" customWidth="1"/>
    <col min="5635" max="5635" width="21.7265625" style="4" customWidth="1"/>
    <col min="5636" max="5636" width="19.26953125" style="4" bestFit="1" customWidth="1"/>
    <col min="5637" max="5888" width="10.90625" style="4"/>
    <col min="5889" max="5889" width="4.1796875" style="4" customWidth="1"/>
    <col min="5890" max="5890" width="21.7265625" style="4" bestFit="1" customWidth="1"/>
    <col min="5891" max="5891" width="21.7265625" style="4" customWidth="1"/>
    <col min="5892" max="5892" width="19.26953125" style="4" bestFit="1" customWidth="1"/>
    <col min="5893" max="6144" width="10.90625" style="4"/>
    <col min="6145" max="6145" width="4.1796875" style="4" customWidth="1"/>
    <col min="6146" max="6146" width="21.7265625" style="4" bestFit="1" customWidth="1"/>
    <col min="6147" max="6147" width="21.7265625" style="4" customWidth="1"/>
    <col min="6148" max="6148" width="19.26953125" style="4" bestFit="1" customWidth="1"/>
    <col min="6149" max="6400" width="10.90625" style="4"/>
    <col min="6401" max="6401" width="4.1796875" style="4" customWidth="1"/>
    <col min="6402" max="6402" width="21.7265625" style="4" bestFit="1" customWidth="1"/>
    <col min="6403" max="6403" width="21.7265625" style="4" customWidth="1"/>
    <col min="6404" max="6404" width="19.26953125" style="4" bestFit="1" customWidth="1"/>
    <col min="6405" max="6656" width="10.90625" style="4"/>
    <col min="6657" max="6657" width="4.1796875" style="4" customWidth="1"/>
    <col min="6658" max="6658" width="21.7265625" style="4" bestFit="1" customWidth="1"/>
    <col min="6659" max="6659" width="21.7265625" style="4" customWidth="1"/>
    <col min="6660" max="6660" width="19.26953125" style="4" bestFit="1" customWidth="1"/>
    <col min="6661" max="6912" width="10.90625" style="4"/>
    <col min="6913" max="6913" width="4.1796875" style="4" customWidth="1"/>
    <col min="6914" max="6914" width="21.7265625" style="4" bestFit="1" customWidth="1"/>
    <col min="6915" max="6915" width="21.7265625" style="4" customWidth="1"/>
    <col min="6916" max="6916" width="19.26953125" style="4" bestFit="1" customWidth="1"/>
    <col min="6917" max="7168" width="10.90625" style="4"/>
    <col min="7169" max="7169" width="4.1796875" style="4" customWidth="1"/>
    <col min="7170" max="7170" width="21.7265625" style="4" bestFit="1" customWidth="1"/>
    <col min="7171" max="7171" width="21.7265625" style="4" customWidth="1"/>
    <col min="7172" max="7172" width="19.26953125" style="4" bestFit="1" customWidth="1"/>
    <col min="7173" max="7424" width="10.90625" style="4"/>
    <col min="7425" max="7425" width="4.1796875" style="4" customWidth="1"/>
    <col min="7426" max="7426" width="21.7265625" style="4" bestFit="1" customWidth="1"/>
    <col min="7427" max="7427" width="21.7265625" style="4" customWidth="1"/>
    <col min="7428" max="7428" width="19.26953125" style="4" bestFit="1" customWidth="1"/>
    <col min="7429" max="7680" width="10.90625" style="4"/>
    <col min="7681" max="7681" width="4.1796875" style="4" customWidth="1"/>
    <col min="7682" max="7682" width="21.7265625" style="4" bestFit="1" customWidth="1"/>
    <col min="7683" max="7683" width="21.7265625" style="4" customWidth="1"/>
    <col min="7684" max="7684" width="19.26953125" style="4" bestFit="1" customWidth="1"/>
    <col min="7685" max="7936" width="10.90625" style="4"/>
    <col min="7937" max="7937" width="4.1796875" style="4" customWidth="1"/>
    <col min="7938" max="7938" width="21.7265625" style="4" bestFit="1" customWidth="1"/>
    <col min="7939" max="7939" width="21.7265625" style="4" customWidth="1"/>
    <col min="7940" max="7940" width="19.26953125" style="4" bestFit="1" customWidth="1"/>
    <col min="7941" max="8192" width="10.90625" style="4"/>
    <col min="8193" max="8193" width="4.1796875" style="4" customWidth="1"/>
    <col min="8194" max="8194" width="21.7265625" style="4" bestFit="1" customWidth="1"/>
    <col min="8195" max="8195" width="21.7265625" style="4" customWidth="1"/>
    <col min="8196" max="8196" width="19.26953125" style="4" bestFit="1" customWidth="1"/>
    <col min="8197" max="8448" width="10.90625" style="4"/>
    <col min="8449" max="8449" width="4.1796875" style="4" customWidth="1"/>
    <col min="8450" max="8450" width="21.7265625" style="4" bestFit="1" customWidth="1"/>
    <col min="8451" max="8451" width="21.7265625" style="4" customWidth="1"/>
    <col min="8452" max="8452" width="19.26953125" style="4" bestFit="1" customWidth="1"/>
    <col min="8453" max="8704" width="10.90625" style="4"/>
    <col min="8705" max="8705" width="4.1796875" style="4" customWidth="1"/>
    <col min="8706" max="8706" width="21.7265625" style="4" bestFit="1" customWidth="1"/>
    <col min="8707" max="8707" width="21.7265625" style="4" customWidth="1"/>
    <col min="8708" max="8708" width="19.26953125" style="4" bestFit="1" customWidth="1"/>
    <col min="8709" max="8960" width="10.90625" style="4"/>
    <col min="8961" max="8961" width="4.1796875" style="4" customWidth="1"/>
    <col min="8962" max="8962" width="21.7265625" style="4" bestFit="1" customWidth="1"/>
    <col min="8963" max="8963" width="21.7265625" style="4" customWidth="1"/>
    <col min="8964" max="8964" width="19.26953125" style="4" bestFit="1" customWidth="1"/>
    <col min="8965" max="9216" width="10.90625" style="4"/>
    <col min="9217" max="9217" width="4.1796875" style="4" customWidth="1"/>
    <col min="9218" max="9218" width="21.7265625" style="4" bestFit="1" customWidth="1"/>
    <col min="9219" max="9219" width="21.7265625" style="4" customWidth="1"/>
    <col min="9220" max="9220" width="19.26953125" style="4" bestFit="1" customWidth="1"/>
    <col min="9221" max="9472" width="10.90625" style="4"/>
    <col min="9473" max="9473" width="4.1796875" style="4" customWidth="1"/>
    <col min="9474" max="9474" width="21.7265625" style="4" bestFit="1" customWidth="1"/>
    <col min="9475" max="9475" width="21.7265625" style="4" customWidth="1"/>
    <col min="9476" max="9476" width="19.26953125" style="4" bestFit="1" customWidth="1"/>
    <col min="9477" max="9728" width="10.90625" style="4"/>
    <col min="9729" max="9729" width="4.1796875" style="4" customWidth="1"/>
    <col min="9730" max="9730" width="21.7265625" style="4" bestFit="1" customWidth="1"/>
    <col min="9731" max="9731" width="21.7265625" style="4" customWidth="1"/>
    <col min="9732" max="9732" width="19.26953125" style="4" bestFit="1" customWidth="1"/>
    <col min="9733" max="9984" width="10.90625" style="4"/>
    <col min="9985" max="9985" width="4.1796875" style="4" customWidth="1"/>
    <col min="9986" max="9986" width="21.7265625" style="4" bestFit="1" customWidth="1"/>
    <col min="9987" max="9987" width="21.7265625" style="4" customWidth="1"/>
    <col min="9988" max="9988" width="19.26953125" style="4" bestFit="1" customWidth="1"/>
    <col min="9989" max="10240" width="10.90625" style="4"/>
    <col min="10241" max="10241" width="4.1796875" style="4" customWidth="1"/>
    <col min="10242" max="10242" width="21.7265625" style="4" bestFit="1" customWidth="1"/>
    <col min="10243" max="10243" width="21.7265625" style="4" customWidth="1"/>
    <col min="10244" max="10244" width="19.26953125" style="4" bestFit="1" customWidth="1"/>
    <col min="10245" max="10496" width="10.90625" style="4"/>
    <col min="10497" max="10497" width="4.1796875" style="4" customWidth="1"/>
    <col min="10498" max="10498" width="21.7265625" style="4" bestFit="1" customWidth="1"/>
    <col min="10499" max="10499" width="21.7265625" style="4" customWidth="1"/>
    <col min="10500" max="10500" width="19.26953125" style="4" bestFit="1" customWidth="1"/>
    <col min="10501" max="10752" width="10.90625" style="4"/>
    <col min="10753" max="10753" width="4.1796875" style="4" customWidth="1"/>
    <col min="10754" max="10754" width="21.7265625" style="4" bestFit="1" customWidth="1"/>
    <col min="10755" max="10755" width="21.7265625" style="4" customWidth="1"/>
    <col min="10756" max="10756" width="19.26953125" style="4" bestFit="1" customWidth="1"/>
    <col min="10757" max="11008" width="10.90625" style="4"/>
    <col min="11009" max="11009" width="4.1796875" style="4" customWidth="1"/>
    <col min="11010" max="11010" width="21.7265625" style="4" bestFit="1" customWidth="1"/>
    <col min="11011" max="11011" width="21.7265625" style="4" customWidth="1"/>
    <col min="11012" max="11012" width="19.26953125" style="4" bestFit="1" customWidth="1"/>
    <col min="11013" max="11264" width="10.90625" style="4"/>
    <col min="11265" max="11265" width="4.1796875" style="4" customWidth="1"/>
    <col min="11266" max="11266" width="21.7265625" style="4" bestFit="1" customWidth="1"/>
    <col min="11267" max="11267" width="21.7265625" style="4" customWidth="1"/>
    <col min="11268" max="11268" width="19.26953125" style="4" bestFit="1" customWidth="1"/>
    <col min="11269" max="11520" width="10.90625" style="4"/>
    <col min="11521" max="11521" width="4.1796875" style="4" customWidth="1"/>
    <col min="11522" max="11522" width="21.7265625" style="4" bestFit="1" customWidth="1"/>
    <col min="11523" max="11523" width="21.7265625" style="4" customWidth="1"/>
    <col min="11524" max="11524" width="19.26953125" style="4" bestFit="1" customWidth="1"/>
    <col min="11525" max="11776" width="10.90625" style="4"/>
    <col min="11777" max="11777" width="4.1796875" style="4" customWidth="1"/>
    <col min="11778" max="11778" width="21.7265625" style="4" bestFit="1" customWidth="1"/>
    <col min="11779" max="11779" width="21.7265625" style="4" customWidth="1"/>
    <col min="11780" max="11780" width="19.26953125" style="4" bestFit="1" customWidth="1"/>
    <col min="11781" max="12032" width="10.90625" style="4"/>
    <col min="12033" max="12033" width="4.1796875" style="4" customWidth="1"/>
    <col min="12034" max="12034" width="21.7265625" style="4" bestFit="1" customWidth="1"/>
    <col min="12035" max="12035" width="21.7265625" style="4" customWidth="1"/>
    <col min="12036" max="12036" width="19.26953125" style="4" bestFit="1" customWidth="1"/>
    <col min="12037" max="12288" width="10.90625" style="4"/>
    <col min="12289" max="12289" width="4.1796875" style="4" customWidth="1"/>
    <col min="12290" max="12290" width="21.7265625" style="4" bestFit="1" customWidth="1"/>
    <col min="12291" max="12291" width="21.7265625" style="4" customWidth="1"/>
    <col min="12292" max="12292" width="19.26953125" style="4" bestFit="1" customWidth="1"/>
    <col min="12293" max="12544" width="10.90625" style="4"/>
    <col min="12545" max="12545" width="4.1796875" style="4" customWidth="1"/>
    <col min="12546" max="12546" width="21.7265625" style="4" bestFit="1" customWidth="1"/>
    <col min="12547" max="12547" width="21.7265625" style="4" customWidth="1"/>
    <col min="12548" max="12548" width="19.26953125" style="4" bestFit="1" customWidth="1"/>
    <col min="12549" max="12800" width="10.90625" style="4"/>
    <col min="12801" max="12801" width="4.1796875" style="4" customWidth="1"/>
    <col min="12802" max="12802" width="21.7265625" style="4" bestFit="1" customWidth="1"/>
    <col min="12803" max="12803" width="21.7265625" style="4" customWidth="1"/>
    <col min="12804" max="12804" width="19.26953125" style="4" bestFit="1" customWidth="1"/>
    <col min="12805" max="13056" width="10.90625" style="4"/>
    <col min="13057" max="13057" width="4.1796875" style="4" customWidth="1"/>
    <col min="13058" max="13058" width="21.7265625" style="4" bestFit="1" customWidth="1"/>
    <col min="13059" max="13059" width="21.7265625" style="4" customWidth="1"/>
    <col min="13060" max="13060" width="19.26953125" style="4" bestFit="1" customWidth="1"/>
    <col min="13061" max="13312" width="10.90625" style="4"/>
    <col min="13313" max="13313" width="4.1796875" style="4" customWidth="1"/>
    <col min="13314" max="13314" width="21.7265625" style="4" bestFit="1" customWidth="1"/>
    <col min="13315" max="13315" width="21.7265625" style="4" customWidth="1"/>
    <col min="13316" max="13316" width="19.26953125" style="4" bestFit="1" customWidth="1"/>
    <col min="13317" max="13568" width="10.90625" style="4"/>
    <col min="13569" max="13569" width="4.1796875" style="4" customWidth="1"/>
    <col min="13570" max="13570" width="21.7265625" style="4" bestFit="1" customWidth="1"/>
    <col min="13571" max="13571" width="21.7265625" style="4" customWidth="1"/>
    <col min="13572" max="13572" width="19.26953125" style="4" bestFit="1" customWidth="1"/>
    <col min="13573" max="13824" width="10.90625" style="4"/>
    <col min="13825" max="13825" width="4.1796875" style="4" customWidth="1"/>
    <col min="13826" max="13826" width="21.7265625" style="4" bestFit="1" customWidth="1"/>
    <col min="13827" max="13827" width="21.7265625" style="4" customWidth="1"/>
    <col min="13828" max="13828" width="19.26953125" style="4" bestFit="1" customWidth="1"/>
    <col min="13829" max="14080" width="10.90625" style="4"/>
    <col min="14081" max="14081" width="4.1796875" style="4" customWidth="1"/>
    <col min="14082" max="14082" width="21.7265625" style="4" bestFit="1" customWidth="1"/>
    <col min="14083" max="14083" width="21.7265625" style="4" customWidth="1"/>
    <col min="14084" max="14084" width="19.26953125" style="4" bestFit="1" customWidth="1"/>
    <col min="14085" max="14336" width="10.90625" style="4"/>
    <col min="14337" max="14337" width="4.1796875" style="4" customWidth="1"/>
    <col min="14338" max="14338" width="21.7265625" style="4" bestFit="1" customWidth="1"/>
    <col min="14339" max="14339" width="21.7265625" style="4" customWidth="1"/>
    <col min="14340" max="14340" width="19.26953125" style="4" bestFit="1" customWidth="1"/>
    <col min="14341" max="14592" width="10.90625" style="4"/>
    <col min="14593" max="14593" width="4.1796875" style="4" customWidth="1"/>
    <col min="14594" max="14594" width="21.7265625" style="4" bestFit="1" customWidth="1"/>
    <col min="14595" max="14595" width="21.7265625" style="4" customWidth="1"/>
    <col min="14596" max="14596" width="19.26953125" style="4" bestFit="1" customWidth="1"/>
    <col min="14597" max="14848" width="10.90625" style="4"/>
    <col min="14849" max="14849" width="4.1796875" style="4" customWidth="1"/>
    <col min="14850" max="14850" width="21.7265625" style="4" bestFit="1" customWidth="1"/>
    <col min="14851" max="14851" width="21.7265625" style="4" customWidth="1"/>
    <col min="14852" max="14852" width="19.26953125" style="4" bestFit="1" customWidth="1"/>
    <col min="14853" max="15104" width="10.90625" style="4"/>
    <col min="15105" max="15105" width="4.1796875" style="4" customWidth="1"/>
    <col min="15106" max="15106" width="21.7265625" style="4" bestFit="1" customWidth="1"/>
    <col min="15107" max="15107" width="21.7265625" style="4" customWidth="1"/>
    <col min="15108" max="15108" width="19.26953125" style="4" bestFit="1" customWidth="1"/>
    <col min="15109" max="15360" width="10.90625" style="4"/>
    <col min="15361" max="15361" width="4.1796875" style="4" customWidth="1"/>
    <col min="15362" max="15362" width="21.7265625" style="4" bestFit="1" customWidth="1"/>
    <col min="15363" max="15363" width="21.7265625" style="4" customWidth="1"/>
    <col min="15364" max="15364" width="19.26953125" style="4" bestFit="1" customWidth="1"/>
    <col min="15365" max="15616" width="10.90625" style="4"/>
    <col min="15617" max="15617" width="4.1796875" style="4" customWidth="1"/>
    <col min="15618" max="15618" width="21.7265625" style="4" bestFit="1" customWidth="1"/>
    <col min="15619" max="15619" width="21.7265625" style="4" customWidth="1"/>
    <col min="15620" max="15620" width="19.26953125" style="4" bestFit="1" customWidth="1"/>
    <col min="15621" max="15872" width="10.90625" style="4"/>
    <col min="15873" max="15873" width="4.1796875" style="4" customWidth="1"/>
    <col min="15874" max="15874" width="21.7265625" style="4" bestFit="1" customWidth="1"/>
    <col min="15875" max="15875" width="21.7265625" style="4" customWidth="1"/>
    <col min="15876" max="15876" width="19.26953125" style="4" bestFit="1" customWidth="1"/>
    <col min="15877" max="16128" width="10.90625" style="4"/>
    <col min="16129" max="16129" width="4.1796875" style="4" customWidth="1"/>
    <col min="16130" max="16130" width="21.7265625" style="4" bestFit="1" customWidth="1"/>
    <col min="16131" max="16131" width="21.7265625" style="4" customWidth="1"/>
    <col min="16132" max="16132" width="19.26953125" style="4" bestFit="1" customWidth="1"/>
    <col min="16133" max="16384" width="10.90625" style="4"/>
  </cols>
  <sheetData>
    <row r="1" spans="2:14" ht="18" x14ac:dyDescent="0.4">
      <c r="F1" s="11" t="s">
        <v>149</v>
      </c>
    </row>
    <row r="2" spans="2:14" ht="18" x14ac:dyDescent="0.4">
      <c r="F2" s="11"/>
    </row>
    <row r="3" spans="2:14" x14ac:dyDescent="0.25">
      <c r="D3" s="2" t="s">
        <v>150</v>
      </c>
    </row>
    <row r="5" spans="2:14" x14ac:dyDescent="0.25">
      <c r="B5" s="1" t="s">
        <v>151</v>
      </c>
      <c r="D5" s="2" t="s">
        <v>152</v>
      </c>
    </row>
    <row r="8" spans="2:14" x14ac:dyDescent="0.25">
      <c r="K8" s="4" t="s">
        <v>153</v>
      </c>
      <c r="M8" s="4" t="s">
        <v>154</v>
      </c>
    </row>
    <row r="9" spans="2:14" ht="16" x14ac:dyDescent="0.4">
      <c r="B9" s="1" t="s">
        <v>6</v>
      </c>
      <c r="C9" s="1" t="s">
        <v>7</v>
      </c>
      <c r="D9" s="2" t="s">
        <v>8</v>
      </c>
      <c r="E9" s="2" t="s">
        <v>10</v>
      </c>
      <c r="F9" s="2" t="s">
        <v>9</v>
      </c>
      <c r="G9" s="2" t="s">
        <v>155</v>
      </c>
      <c r="H9" s="2" t="s">
        <v>156</v>
      </c>
      <c r="I9" s="2" t="s">
        <v>157</v>
      </c>
      <c r="J9" s="2" t="s">
        <v>158</v>
      </c>
      <c r="K9" s="2" t="s">
        <v>159</v>
      </c>
      <c r="L9" s="2" t="s">
        <v>160</v>
      </c>
      <c r="M9" s="2" t="s">
        <v>161</v>
      </c>
      <c r="N9" s="2" t="s">
        <v>162</v>
      </c>
    </row>
    <row r="10" spans="2:14" x14ac:dyDescent="0.25">
      <c r="E10" s="2" t="s">
        <v>0</v>
      </c>
      <c r="F10" s="2" t="s">
        <v>19</v>
      </c>
      <c r="G10" s="2"/>
      <c r="H10" s="2"/>
      <c r="I10" s="2"/>
      <c r="J10" s="2"/>
      <c r="K10" s="2" t="s">
        <v>19</v>
      </c>
      <c r="L10" s="2"/>
      <c r="M10" s="2" t="s">
        <v>19</v>
      </c>
      <c r="N10" s="2" t="s">
        <v>0</v>
      </c>
    </row>
    <row r="11" spans="2:14" x14ac:dyDescent="0.25">
      <c r="E11" s="2"/>
      <c r="F11" s="2"/>
      <c r="G11" s="2"/>
      <c r="H11" s="2"/>
      <c r="I11" s="2"/>
      <c r="J11" s="2"/>
      <c r="M11" s="2"/>
      <c r="N11" s="2"/>
    </row>
    <row r="12" spans="2:14" ht="15.5" x14ac:dyDescent="0.4">
      <c r="B12" s="1" t="s">
        <v>24</v>
      </c>
      <c r="C12" s="1" t="s">
        <v>25</v>
      </c>
      <c r="D12" s="1" t="s">
        <v>26</v>
      </c>
      <c r="E12" s="6">
        <v>220.64</v>
      </c>
      <c r="F12" s="6">
        <v>647.096</v>
      </c>
      <c r="G12" s="12">
        <v>-7.8701543999999997</v>
      </c>
      <c r="H12" s="12">
        <v>1.9067734999999999</v>
      </c>
      <c r="I12" s="12">
        <v>-2.3103294999999999</v>
      </c>
      <c r="J12" s="12">
        <v>-2.0633900000000001</v>
      </c>
      <c r="K12" s="2">
        <v>274</v>
      </c>
      <c r="L12" s="13" t="s">
        <v>9</v>
      </c>
      <c r="M12" s="8">
        <v>393.15</v>
      </c>
      <c r="N12" s="7">
        <f t="shared" ref="N12:N36" si="0">EXP(F12/M12*(G12*(1-M12/F12)+H12*(1-M12/F12)^1.5+I12*(1-M12/F12)^2.5+J12*(1-M12/F12)^5))*E12</f>
        <v>1.9858830449739251</v>
      </c>
    </row>
    <row r="13" spans="2:14" ht="15.5" x14ac:dyDescent="0.4">
      <c r="B13" s="1" t="s">
        <v>28</v>
      </c>
      <c r="C13" s="1" t="s">
        <v>29</v>
      </c>
      <c r="D13" s="1" t="s">
        <v>30</v>
      </c>
      <c r="E13" s="6">
        <v>113.592</v>
      </c>
      <c r="F13" s="6">
        <v>405.5</v>
      </c>
      <c r="G13" s="12">
        <v>-7.3038249999999998</v>
      </c>
      <c r="H13" s="12">
        <v>1.6499524999999999</v>
      </c>
      <c r="I13" s="12">
        <v>-2.0216150000000002</v>
      </c>
      <c r="J13" s="12">
        <v>-1.9602949999999999</v>
      </c>
      <c r="K13" s="2">
        <v>196</v>
      </c>
      <c r="L13" s="13" t="s">
        <v>9</v>
      </c>
      <c r="M13" s="8">
        <v>275.14999999999998</v>
      </c>
      <c r="N13" s="7">
        <f t="shared" si="0"/>
        <v>4.6236933217765639</v>
      </c>
    </row>
    <row r="14" spans="2:14" ht="15.5" x14ac:dyDescent="0.4">
      <c r="B14" s="1" t="s">
        <v>31</v>
      </c>
      <c r="C14" s="1" t="s">
        <v>32</v>
      </c>
      <c r="D14" s="1" t="s">
        <v>33</v>
      </c>
      <c r="E14" s="6">
        <v>83.1</v>
      </c>
      <c r="F14" s="6">
        <v>324.64999999999998</v>
      </c>
      <c r="G14" s="12">
        <v>-6.6345739999999997</v>
      </c>
      <c r="H14" s="12">
        <v>1.0680970000000001</v>
      </c>
      <c r="I14" s="12">
        <v>4.3271499999999997E-2</v>
      </c>
      <c r="J14" s="12">
        <v>-4.443638</v>
      </c>
      <c r="K14" s="2">
        <v>159</v>
      </c>
      <c r="L14" s="13" t="s">
        <v>9</v>
      </c>
      <c r="M14" s="8">
        <v>243.15</v>
      </c>
      <c r="N14" s="7">
        <f t="shared" si="0"/>
        <v>10.71373446975678</v>
      </c>
    </row>
    <row r="15" spans="2:14" ht="15.5" x14ac:dyDescent="0.4">
      <c r="B15" s="1" t="s">
        <v>34</v>
      </c>
      <c r="C15" s="1" t="s">
        <v>35</v>
      </c>
      <c r="D15" s="1" t="s">
        <v>36</v>
      </c>
      <c r="E15" s="6">
        <v>79.911000000000001</v>
      </c>
      <c r="F15" s="6">
        <v>416.95800000000003</v>
      </c>
      <c r="G15" s="12">
        <v>-6.4424524685458797</v>
      </c>
      <c r="H15" s="12">
        <v>1.49284085525205</v>
      </c>
      <c r="I15" s="12">
        <v>-1.22509554361328</v>
      </c>
      <c r="J15" s="12">
        <v>-2.0153977993757102</v>
      </c>
      <c r="K15" s="2">
        <v>174</v>
      </c>
      <c r="L15" s="13" t="s">
        <v>9</v>
      </c>
      <c r="M15" s="8">
        <v>273.14999999999998</v>
      </c>
      <c r="N15" s="7">
        <f>EXP(F15/M15*(G15*(1-M15/F15)+H15*(1-M15/F15)^1.5+I15*(1-M15/F15)^2.5+J15*(1-M15/F15)^5))*E15</f>
        <v>3.6877146204201345</v>
      </c>
    </row>
    <row r="16" spans="2:14" ht="15.5" x14ac:dyDescent="0.4">
      <c r="B16" s="1" t="s">
        <v>37</v>
      </c>
      <c r="C16" s="1" t="s">
        <v>38</v>
      </c>
      <c r="D16" s="1" t="s">
        <v>39</v>
      </c>
      <c r="E16" s="6">
        <v>33.957999999999998</v>
      </c>
      <c r="F16" s="6">
        <v>126.19199999999999</v>
      </c>
      <c r="G16" s="12">
        <v>-6.1236800000000002</v>
      </c>
      <c r="H16" s="12">
        <v>1.26061</v>
      </c>
      <c r="I16" s="12">
        <v>-0.76044599999999996</v>
      </c>
      <c r="J16" s="12">
        <v>-1.794726</v>
      </c>
      <c r="K16" s="2">
        <v>65</v>
      </c>
      <c r="L16" s="13" t="s">
        <v>9</v>
      </c>
      <c r="M16" s="8">
        <v>103.15</v>
      </c>
      <c r="N16" s="7">
        <f t="shared" si="0"/>
        <v>9.6198301006386568</v>
      </c>
    </row>
    <row r="17" spans="2:14" ht="15.5" x14ac:dyDescent="0.4">
      <c r="B17" s="1" t="s">
        <v>40</v>
      </c>
      <c r="C17" s="1" t="s">
        <v>41</v>
      </c>
      <c r="D17" s="1" t="s">
        <v>42</v>
      </c>
      <c r="E17" s="6">
        <v>50.463999999999999</v>
      </c>
      <c r="F17" s="6">
        <v>154.59899999999999</v>
      </c>
      <c r="G17" s="12">
        <v>-6.0514650000000003</v>
      </c>
      <c r="H17" s="12">
        <v>1.2348224999999999</v>
      </c>
      <c r="I17" s="12">
        <v>-0.6281175</v>
      </c>
      <c r="J17" s="12">
        <v>-1.6141799999999999</v>
      </c>
      <c r="K17" s="2">
        <v>64</v>
      </c>
      <c r="L17" s="13" t="s">
        <v>9</v>
      </c>
      <c r="M17" s="8">
        <v>123.15</v>
      </c>
      <c r="N17" s="7">
        <f t="shared" si="0"/>
        <v>12.215323770444654</v>
      </c>
    </row>
    <row r="18" spans="2:14" ht="15.5" x14ac:dyDescent="0.4">
      <c r="B18" s="1" t="s">
        <v>43</v>
      </c>
      <c r="C18" s="1" t="s">
        <v>44</v>
      </c>
      <c r="D18" s="1" t="s">
        <v>45</v>
      </c>
      <c r="E18" s="6">
        <v>13.15</v>
      </c>
      <c r="F18" s="6">
        <v>33.19</v>
      </c>
      <c r="G18" s="12">
        <v>-4.8368387999999998</v>
      </c>
      <c r="H18" s="12">
        <v>0.94391460999999999</v>
      </c>
      <c r="I18" s="12">
        <v>0.76387970000000005</v>
      </c>
      <c r="J18" s="12">
        <v>-0.46779359599999998</v>
      </c>
      <c r="K18" s="2">
        <v>15</v>
      </c>
      <c r="L18" s="13" t="s">
        <v>9</v>
      </c>
      <c r="M18" s="8">
        <v>18.05</v>
      </c>
      <c r="N18" s="7">
        <f>EXP(F18/M18*(G18*(1-M18/F18)+H18*(1-M18/F18)^1.5+I18*(1-M18/F18)^2.5+J18*(1-M18/F18)^5))*E18</f>
        <v>0.46511186855571662</v>
      </c>
    </row>
    <row r="19" spans="2:14" ht="15.5" x14ac:dyDescent="0.4">
      <c r="B19" s="1" t="s">
        <v>46</v>
      </c>
      <c r="C19" s="1" t="s">
        <v>47</v>
      </c>
      <c r="D19" s="1" t="s">
        <v>48</v>
      </c>
      <c r="E19" s="6">
        <v>78.757000000000005</v>
      </c>
      <c r="F19" s="6">
        <v>430.64299999999997</v>
      </c>
      <c r="G19" s="12">
        <v>-7.278016</v>
      </c>
      <c r="H19" s="12">
        <v>1.726871</v>
      </c>
      <c r="I19" s="12">
        <v>-2.3719260000000002</v>
      </c>
      <c r="J19" s="12">
        <v>-2.7087500000000002</v>
      </c>
      <c r="K19" s="2">
        <v>203</v>
      </c>
      <c r="L19" s="13" t="s">
        <v>9</v>
      </c>
      <c r="M19" s="8">
        <v>303.14999999999998</v>
      </c>
      <c r="N19" s="7">
        <f t="shared" si="0"/>
        <v>4.6239067312877893</v>
      </c>
    </row>
    <row r="20" spans="2:14" ht="15.5" x14ac:dyDescent="0.4">
      <c r="B20" s="1" t="s">
        <v>49</v>
      </c>
      <c r="C20" s="1" t="s">
        <v>50</v>
      </c>
      <c r="D20" s="1" t="s">
        <v>51</v>
      </c>
      <c r="E20" s="6">
        <v>34.981999999999999</v>
      </c>
      <c r="F20" s="6">
        <v>132.86000000000001</v>
      </c>
      <c r="G20" s="12">
        <v>-6.1941753999999998</v>
      </c>
      <c r="H20" s="12">
        <v>1.319639</v>
      </c>
      <c r="I20" s="12">
        <v>-0.94321239999999995</v>
      </c>
      <c r="J20" s="12">
        <v>-2.0015450000000001</v>
      </c>
      <c r="K20" s="2">
        <v>68</v>
      </c>
      <c r="L20" s="13" t="s">
        <v>9</v>
      </c>
      <c r="M20" s="8">
        <v>101.15</v>
      </c>
      <c r="N20" s="7">
        <f t="shared" si="0"/>
        <v>5.9214835247538087</v>
      </c>
    </row>
    <row r="21" spans="2:14" ht="15.5" x14ac:dyDescent="0.4">
      <c r="B21" s="1" t="s">
        <v>52</v>
      </c>
      <c r="C21" s="1" t="s">
        <v>53</v>
      </c>
      <c r="D21" s="1" t="s">
        <v>54</v>
      </c>
      <c r="E21" s="6">
        <v>73.772999999999996</v>
      </c>
      <c r="F21" s="6">
        <v>304.12799999999999</v>
      </c>
      <c r="G21" s="12">
        <v>-7.0265649999999997</v>
      </c>
      <c r="H21" s="12">
        <v>1.5272444999999999</v>
      </c>
      <c r="I21" s="12">
        <v>-2.2463109999999999</v>
      </c>
      <c r="J21" s="12">
        <v>-2.6300295</v>
      </c>
      <c r="K21" s="2">
        <v>218</v>
      </c>
      <c r="L21" s="13" t="s">
        <v>9</v>
      </c>
      <c r="M21" s="8">
        <v>253.15</v>
      </c>
      <c r="N21" s="7">
        <f t="shared" si="0"/>
        <v>19.697153979920106</v>
      </c>
    </row>
    <row r="22" spans="2:14" ht="15.5" x14ac:dyDescent="0.4">
      <c r="B22" s="1" t="s">
        <v>56</v>
      </c>
      <c r="C22" s="1" t="s">
        <v>57</v>
      </c>
      <c r="D22" s="1" t="s">
        <v>58</v>
      </c>
      <c r="E22" s="6">
        <v>45.991999999999997</v>
      </c>
      <c r="F22" s="6">
        <v>190.56399999999999</v>
      </c>
      <c r="G22" s="12">
        <v>-6.024057</v>
      </c>
      <c r="H22" s="12">
        <v>1.2686900000000001</v>
      </c>
      <c r="I22" s="12">
        <v>-0.57027799999999995</v>
      </c>
      <c r="J22" s="12">
        <v>-1.3753599999999999</v>
      </c>
      <c r="K22" s="2">
        <v>93</v>
      </c>
      <c r="L22" s="13" t="s">
        <v>9</v>
      </c>
      <c r="M22" s="8">
        <v>173.15</v>
      </c>
      <c r="N22" s="7">
        <f t="shared" si="0"/>
        <v>26.038974358511737</v>
      </c>
    </row>
    <row r="23" spans="2:14" ht="15.5" x14ac:dyDescent="0.4">
      <c r="B23" s="1" t="s">
        <v>59</v>
      </c>
      <c r="C23" s="1" t="s">
        <v>60</v>
      </c>
      <c r="D23" s="1" t="s">
        <v>61</v>
      </c>
      <c r="E23" s="6">
        <v>48.722000000000001</v>
      </c>
      <c r="F23" s="6">
        <v>305.322</v>
      </c>
      <c r="G23" s="12">
        <v>-6.4612769999999999</v>
      </c>
      <c r="H23" s="12">
        <v>1.3535585999999999</v>
      </c>
      <c r="I23" s="12">
        <v>-1.0433596000000001</v>
      </c>
      <c r="J23" s="12">
        <v>-2.0446541599999999</v>
      </c>
      <c r="K23" s="2">
        <v>123</v>
      </c>
      <c r="L23" s="13" t="s">
        <v>9</v>
      </c>
      <c r="M23" s="8">
        <v>243.15</v>
      </c>
      <c r="N23" s="7">
        <f t="shared" si="0"/>
        <v>10.6417487181842</v>
      </c>
    </row>
    <row r="24" spans="2:14" ht="15.5" x14ac:dyDescent="0.4">
      <c r="B24" s="1" t="s">
        <v>62</v>
      </c>
      <c r="C24" s="1" t="s">
        <v>63</v>
      </c>
      <c r="D24" s="1" t="s">
        <v>64</v>
      </c>
      <c r="E24" s="6">
        <v>42.476599999999998</v>
      </c>
      <c r="F24" s="6">
        <v>369.82499999999999</v>
      </c>
      <c r="G24" s="12">
        <v>-6.7158160000000002</v>
      </c>
      <c r="H24" s="12">
        <v>1.3870374999999999</v>
      </c>
      <c r="I24" s="12">
        <v>-1.3113429999999999</v>
      </c>
      <c r="J24" s="12">
        <v>-2.5631658000000002</v>
      </c>
      <c r="K24" s="2">
        <v>160</v>
      </c>
      <c r="L24" s="13" t="s">
        <v>9</v>
      </c>
      <c r="M24" s="8">
        <v>260.14999999999998</v>
      </c>
      <c r="N24" s="7">
        <f t="shared" si="0"/>
        <v>3.1220008343696524</v>
      </c>
    </row>
    <row r="25" spans="2:14" ht="15.5" x14ac:dyDescent="0.4">
      <c r="B25" s="1" t="s">
        <v>65</v>
      </c>
      <c r="C25" s="1" t="s">
        <v>66</v>
      </c>
      <c r="D25" s="1" t="s">
        <v>67</v>
      </c>
      <c r="E25" s="6">
        <v>37.96</v>
      </c>
      <c r="F25" s="6">
        <v>425.125</v>
      </c>
      <c r="G25" s="12">
        <v>-7.0843749999999996</v>
      </c>
      <c r="H25" s="12">
        <v>1.7894988000000001</v>
      </c>
      <c r="I25" s="12">
        <v>-1.994745</v>
      </c>
      <c r="J25" s="12">
        <v>-2.3257110000000001</v>
      </c>
      <c r="K25" s="2">
        <v>180</v>
      </c>
      <c r="L25" s="13" t="s">
        <v>9</v>
      </c>
      <c r="M25" s="8">
        <v>280.14999999999998</v>
      </c>
      <c r="N25" s="7">
        <f t="shared" si="0"/>
        <v>1.3355898140050224</v>
      </c>
    </row>
    <row r="26" spans="2:14" ht="15.5" x14ac:dyDescent="0.4">
      <c r="B26" s="1" t="s">
        <v>68</v>
      </c>
      <c r="C26" s="1" t="s">
        <v>69</v>
      </c>
      <c r="D26" s="1" t="s">
        <v>70</v>
      </c>
      <c r="E26" s="6">
        <v>36.29</v>
      </c>
      <c r="F26" s="6">
        <v>407.81</v>
      </c>
      <c r="G26" s="12">
        <v>-6.9071844000000002</v>
      </c>
      <c r="H26" s="12">
        <v>1.5787035</v>
      </c>
      <c r="I26" s="12">
        <v>-1.8032859999999999</v>
      </c>
      <c r="J26" s="12">
        <v>-2.4271859999999998</v>
      </c>
      <c r="K26" s="2">
        <v>180</v>
      </c>
      <c r="L26" s="13" t="s">
        <v>9</v>
      </c>
      <c r="M26" s="8">
        <v>300.14999999999998</v>
      </c>
      <c r="N26" s="7">
        <f t="shared" si="0"/>
        <v>3.7173319646975771</v>
      </c>
    </row>
    <row r="27" spans="2:14" ht="15.5" x14ac:dyDescent="0.4">
      <c r="B27" s="1" t="s">
        <v>71</v>
      </c>
      <c r="C27" s="1" t="s">
        <v>72</v>
      </c>
      <c r="D27" s="1" t="s">
        <v>73</v>
      </c>
      <c r="E27" s="6">
        <v>33.689</v>
      </c>
      <c r="F27" s="6">
        <v>469.65899999999999</v>
      </c>
      <c r="G27" s="12">
        <v>-7.3639777000000004</v>
      </c>
      <c r="H27" s="12">
        <v>1.9432376</v>
      </c>
      <c r="I27" s="12">
        <v>-2.4710065000000001</v>
      </c>
      <c r="J27" s="12">
        <v>-2.3491439999999999</v>
      </c>
      <c r="K27" s="2">
        <v>213</v>
      </c>
      <c r="L27" s="13" t="s">
        <v>9</v>
      </c>
      <c r="M27" s="8">
        <v>343.15</v>
      </c>
      <c r="N27" s="7">
        <f t="shared" si="0"/>
        <v>2.8354501242304466</v>
      </c>
    </row>
    <row r="28" spans="2:14" ht="15.5" x14ac:dyDescent="0.4">
      <c r="B28" s="1" t="s">
        <v>74</v>
      </c>
      <c r="C28" s="1" t="s">
        <v>75</v>
      </c>
      <c r="D28" s="1" t="s">
        <v>76</v>
      </c>
      <c r="E28" s="6">
        <v>30.4161</v>
      </c>
      <c r="F28" s="6">
        <v>507.79450000000003</v>
      </c>
      <c r="G28" s="12">
        <v>-7.6113929999999996</v>
      </c>
      <c r="H28" s="12">
        <v>2.0071919999999999</v>
      </c>
      <c r="I28" s="12">
        <v>-2.7440959999999999</v>
      </c>
      <c r="J28" s="12">
        <v>-2.8254079999999999</v>
      </c>
      <c r="K28" s="2">
        <v>233</v>
      </c>
      <c r="L28" s="13" t="s">
        <v>9</v>
      </c>
      <c r="M28" s="8">
        <v>303.14999999999998</v>
      </c>
      <c r="N28" s="7">
        <f t="shared" si="0"/>
        <v>0.24976432019757061</v>
      </c>
    </row>
    <row r="29" spans="2:14" ht="15.5" x14ac:dyDescent="0.4">
      <c r="B29" s="1" t="s">
        <v>77</v>
      </c>
      <c r="C29" s="1" t="s">
        <v>78</v>
      </c>
      <c r="D29" s="1" t="s">
        <v>79</v>
      </c>
      <c r="E29" s="6">
        <v>40.75</v>
      </c>
      <c r="F29" s="6">
        <v>553.6</v>
      </c>
      <c r="G29" s="12">
        <v>-7.0099539999999996</v>
      </c>
      <c r="H29" s="12">
        <v>1.575242</v>
      </c>
      <c r="I29" s="12">
        <v>-1.968888</v>
      </c>
      <c r="J29" s="12">
        <v>-3.2601420000000001</v>
      </c>
      <c r="K29" s="2">
        <v>283</v>
      </c>
      <c r="L29" s="13" t="s">
        <v>9</v>
      </c>
      <c r="M29" s="8">
        <v>373.15</v>
      </c>
      <c r="N29" s="7">
        <f t="shared" si="0"/>
        <v>1.7462459681294777</v>
      </c>
    </row>
    <row r="30" spans="2:14" ht="15.5" x14ac:dyDescent="0.4">
      <c r="B30" s="1" t="s">
        <v>80</v>
      </c>
      <c r="C30" s="1" t="s">
        <v>81</v>
      </c>
      <c r="D30" s="1" t="s">
        <v>82</v>
      </c>
      <c r="E30" s="6">
        <v>27.738</v>
      </c>
      <c r="F30" s="6">
        <v>541.22590000000002</v>
      </c>
      <c r="G30" s="12">
        <v>-7.754461</v>
      </c>
      <c r="H30" s="12">
        <v>1.8472894</v>
      </c>
      <c r="I30" s="12">
        <v>-2.8024960000000001</v>
      </c>
      <c r="J30" s="12">
        <v>-3.6250209999999998</v>
      </c>
      <c r="K30" s="2">
        <v>263</v>
      </c>
      <c r="L30" s="13" t="s">
        <v>9</v>
      </c>
      <c r="M30" s="8">
        <v>373.15</v>
      </c>
      <c r="N30" s="7">
        <f t="shared" si="0"/>
        <v>1.0618872593483371</v>
      </c>
    </row>
    <row r="31" spans="2:14" ht="15.5" x14ac:dyDescent="0.4">
      <c r="B31" s="1" t="s">
        <v>83</v>
      </c>
      <c r="C31" s="1" t="s">
        <v>84</v>
      </c>
      <c r="D31" s="1" t="s">
        <v>85</v>
      </c>
      <c r="E31" s="6">
        <v>25.066510000000001</v>
      </c>
      <c r="F31" s="6">
        <v>569.57039999999995</v>
      </c>
      <c r="G31" s="12">
        <v>-8.0101379999999995</v>
      </c>
      <c r="H31" s="12">
        <v>1.9847275</v>
      </c>
      <c r="I31" s="12">
        <v>-3.2591380000000001</v>
      </c>
      <c r="J31" s="12">
        <v>-4.0035800000000004</v>
      </c>
      <c r="K31" s="2">
        <v>283</v>
      </c>
      <c r="L31" s="13" t="s">
        <v>9</v>
      </c>
      <c r="M31" s="8">
        <v>343.15</v>
      </c>
      <c r="N31" s="7">
        <f t="shared" si="0"/>
        <v>0.15833066595837592</v>
      </c>
    </row>
    <row r="32" spans="2:14" ht="15.5" x14ac:dyDescent="0.4">
      <c r="B32" s="1" t="s">
        <v>86</v>
      </c>
      <c r="C32" s="1" t="s">
        <v>87</v>
      </c>
      <c r="D32" s="1" t="s">
        <v>88</v>
      </c>
      <c r="E32" s="6">
        <v>50.417999999999999</v>
      </c>
      <c r="F32" s="6">
        <v>282.35000000000002</v>
      </c>
      <c r="G32" s="12">
        <v>-6.4124473000000002</v>
      </c>
      <c r="H32" s="12">
        <v>1.452364</v>
      </c>
      <c r="I32" s="12">
        <v>-1.2390749999999999</v>
      </c>
      <c r="J32" s="12">
        <v>-1.9968140000000001</v>
      </c>
      <c r="K32" s="2">
        <v>110</v>
      </c>
      <c r="L32" s="13" t="s">
        <v>9</v>
      </c>
      <c r="M32" s="8">
        <v>260.14999999999998</v>
      </c>
      <c r="N32" s="7">
        <f t="shared" si="0"/>
        <v>30.130999110393638</v>
      </c>
    </row>
    <row r="33" spans="2:14" ht="15.5" x14ac:dyDescent="0.4">
      <c r="B33" s="1" t="s">
        <v>89</v>
      </c>
      <c r="C33" s="1" t="s">
        <v>90</v>
      </c>
      <c r="D33" s="1" t="s">
        <v>91</v>
      </c>
      <c r="E33" s="6">
        <v>46.646000000000001</v>
      </c>
      <c r="F33" s="6">
        <v>365.57</v>
      </c>
      <c r="G33" s="12">
        <v>-6.6666100000000004</v>
      </c>
      <c r="H33" s="12">
        <v>1.436075</v>
      </c>
      <c r="I33" s="12">
        <v>-1.395381</v>
      </c>
      <c r="J33" s="12">
        <v>-2.4669620000000001</v>
      </c>
      <c r="K33" s="2">
        <v>140</v>
      </c>
      <c r="L33" s="13" t="s">
        <v>9</v>
      </c>
      <c r="M33" s="8">
        <v>280.14999999999998</v>
      </c>
      <c r="N33" s="7">
        <f t="shared" si="0"/>
        <v>7.1796221013912387</v>
      </c>
    </row>
    <row r="34" spans="2:14" ht="15.5" x14ac:dyDescent="0.4">
      <c r="B34" s="1" t="s">
        <v>92</v>
      </c>
      <c r="C34" s="1" t="s">
        <v>93</v>
      </c>
      <c r="D34" s="1" t="s">
        <v>94</v>
      </c>
      <c r="E34" s="6">
        <v>40.057000000000002</v>
      </c>
      <c r="F34" s="6">
        <v>419.29</v>
      </c>
      <c r="G34" s="12">
        <v>-7.0782790000000002</v>
      </c>
      <c r="H34" s="12">
        <v>1.8761570000000001</v>
      </c>
      <c r="I34" s="12">
        <v>-2.0199400000000001</v>
      </c>
      <c r="J34" s="12">
        <v>-2.6511694000000001</v>
      </c>
      <c r="K34" s="2">
        <v>183</v>
      </c>
      <c r="L34" s="13" t="s">
        <v>9</v>
      </c>
      <c r="M34" s="8">
        <v>293.14999999999998</v>
      </c>
      <c r="N34" s="7">
        <f t="shared" si="0"/>
        <v>2.5462161145479976</v>
      </c>
    </row>
    <row r="35" spans="2:14" ht="15.5" x14ac:dyDescent="0.4">
      <c r="B35" s="1" t="s">
        <v>1</v>
      </c>
      <c r="C35" s="1" t="s">
        <v>1</v>
      </c>
      <c r="D35" s="1" t="s">
        <v>95</v>
      </c>
      <c r="E35" s="6">
        <v>82.158500000000004</v>
      </c>
      <c r="F35" s="6">
        <v>513.37950000000001</v>
      </c>
      <c r="G35" s="12">
        <v>-8.7269799999999993</v>
      </c>
      <c r="H35" s="12">
        <v>1.4500500000000001</v>
      </c>
      <c r="I35" s="12">
        <v>-2.7717700000000001</v>
      </c>
      <c r="J35" s="12">
        <v>-0.72387400000000002</v>
      </c>
      <c r="K35" s="2">
        <v>233</v>
      </c>
      <c r="L35" s="13" t="s">
        <v>9</v>
      </c>
      <c r="M35" s="8">
        <v>343.15</v>
      </c>
      <c r="N35" s="7">
        <f t="shared" si="0"/>
        <v>1.2544717318426508</v>
      </c>
    </row>
    <row r="36" spans="2:14" ht="15.5" x14ac:dyDescent="0.4">
      <c r="B36" s="1" t="s">
        <v>2</v>
      </c>
      <c r="C36" s="1" t="s">
        <v>2</v>
      </c>
      <c r="D36" s="1" t="s">
        <v>96</v>
      </c>
      <c r="E36" s="6">
        <v>61.48</v>
      </c>
      <c r="F36" s="6">
        <v>513.9</v>
      </c>
      <c r="G36" s="12">
        <v>-8.3380150000000004</v>
      </c>
      <c r="H36" s="12">
        <v>8.7185417000000001E-2</v>
      </c>
      <c r="I36" s="12">
        <v>-3.3057786999999998</v>
      </c>
      <c r="J36" s="12">
        <v>-0.25985710000000001</v>
      </c>
      <c r="K36" s="2">
        <v>253</v>
      </c>
      <c r="L36" s="13" t="s">
        <v>9</v>
      </c>
      <c r="M36" s="8">
        <v>353.15</v>
      </c>
      <c r="N36" s="7">
        <f t="shared" si="0"/>
        <v>1.0845325285281771</v>
      </c>
    </row>
    <row r="37" spans="2:14" ht="15.5" x14ac:dyDescent="0.4">
      <c r="B37" s="1" t="s">
        <v>3</v>
      </c>
      <c r="C37" s="1" t="s">
        <v>3</v>
      </c>
      <c r="D37" s="1" t="s">
        <v>97</v>
      </c>
      <c r="E37" s="6">
        <v>51.75</v>
      </c>
      <c r="F37" s="6">
        <v>536.75</v>
      </c>
      <c r="G37" s="12">
        <v>-8.6067546000000004</v>
      </c>
      <c r="H37" s="12">
        <v>2.1736338000000002</v>
      </c>
      <c r="I37" s="12">
        <v>-8.04685585</v>
      </c>
      <c r="J37" s="12">
        <v>3.6917654999999998</v>
      </c>
      <c r="K37" s="2">
        <v>290</v>
      </c>
      <c r="L37" s="13" t="s">
        <v>9</v>
      </c>
      <c r="M37" s="8">
        <v>364.18</v>
      </c>
      <c r="N37" s="7">
        <f>EXP(F37/M37*(G37*(1-M37/F37)+H37*(1-M37/F37)^1.5+I37*(1-M37/F37)^2.5+J37*(1-M37/F37)^5))*E37</f>
        <v>0.79901532287333299</v>
      </c>
    </row>
    <row r="38" spans="2:14" ht="15.5" x14ac:dyDescent="0.4">
      <c r="B38" s="1" t="s">
        <v>98</v>
      </c>
      <c r="C38" s="1" t="s">
        <v>98</v>
      </c>
      <c r="D38" s="1" t="s">
        <v>99</v>
      </c>
      <c r="E38" s="6">
        <v>44.23</v>
      </c>
      <c r="F38" s="6">
        <v>563.04999999999995</v>
      </c>
      <c r="G38" s="12">
        <v>-8.330857</v>
      </c>
      <c r="H38" s="12">
        <v>2.0541339999999999</v>
      </c>
      <c r="I38" s="12">
        <v>-8.1756624999999996</v>
      </c>
      <c r="J38" s="12">
        <v>0.1900684</v>
      </c>
      <c r="K38" s="2">
        <v>275</v>
      </c>
      <c r="L38" s="13" t="s">
        <v>9</v>
      </c>
      <c r="M38" s="8">
        <v>418.85</v>
      </c>
      <c r="N38" s="7">
        <f t="shared" ref="N38:N44" si="1">EXP(F38/M38*(G38*(1-M38/F38)+H38*(1-M38/F38)^1.5+I38*(1-M38/F38)^2.5+J38*(1-M38/F38)^5))*E38</f>
        <v>2.4959133729826259</v>
      </c>
    </row>
    <row r="39" spans="2:14" ht="15.5" x14ac:dyDescent="0.4">
      <c r="B39" s="1" t="s">
        <v>100</v>
      </c>
      <c r="C39" s="1" t="s">
        <v>101</v>
      </c>
      <c r="D39" s="1" t="s">
        <v>102</v>
      </c>
      <c r="E39" s="6">
        <v>82</v>
      </c>
      <c r="F39" s="6">
        <v>719.15</v>
      </c>
      <c r="G39" s="12">
        <v>-7.8070022000000003</v>
      </c>
      <c r="H39" s="12">
        <v>0.91548779999999996</v>
      </c>
      <c r="I39" s="12">
        <v>-4.9274906999999999</v>
      </c>
      <c r="J39" s="12">
        <v>-1.9261345000000001</v>
      </c>
      <c r="K39" s="2">
        <v>333</v>
      </c>
      <c r="L39" s="13" t="s">
        <v>9</v>
      </c>
      <c r="M39" s="8">
        <v>453.75</v>
      </c>
      <c r="N39" s="7">
        <f t="shared" si="1"/>
        <v>0.60569716956586706</v>
      </c>
    </row>
    <row r="40" spans="2:14" ht="15.5" x14ac:dyDescent="0.4">
      <c r="B40" s="1" t="s">
        <v>103</v>
      </c>
      <c r="C40" s="1" t="s">
        <v>103</v>
      </c>
      <c r="D40" s="1" t="s">
        <v>104</v>
      </c>
      <c r="E40" s="6">
        <v>47.62</v>
      </c>
      <c r="F40" s="6">
        <v>508.25</v>
      </c>
      <c r="G40" s="12">
        <v>-8.439864</v>
      </c>
      <c r="H40" s="12">
        <v>1.1492197</v>
      </c>
      <c r="I40" s="12">
        <v>-6.9383914999999998</v>
      </c>
      <c r="J40" s="12">
        <v>0.61595869999999997</v>
      </c>
      <c r="K40" s="2">
        <v>276</v>
      </c>
      <c r="L40" s="13" t="s">
        <v>9</v>
      </c>
      <c r="M40" s="8">
        <v>373.7</v>
      </c>
      <c r="N40" s="7">
        <f t="shared" si="1"/>
        <v>2.0101435419517215</v>
      </c>
    </row>
    <row r="41" spans="2:14" ht="15.5" x14ac:dyDescent="0.4">
      <c r="B41" s="1" t="s">
        <v>105</v>
      </c>
      <c r="C41" s="1" t="s">
        <v>106</v>
      </c>
      <c r="D41" s="1" t="s">
        <v>107</v>
      </c>
      <c r="E41" s="6">
        <v>57.86</v>
      </c>
      <c r="F41" s="6">
        <v>591.95000000000005</v>
      </c>
      <c r="G41" s="12">
        <v>-9.345421</v>
      </c>
      <c r="H41" s="12">
        <v>3.7849800999999998</v>
      </c>
      <c r="I41" s="12">
        <v>-3.6023833000000001</v>
      </c>
      <c r="J41" s="12">
        <v>-1.5530621</v>
      </c>
      <c r="K41" s="2">
        <v>290</v>
      </c>
      <c r="L41" s="13" t="s">
        <v>9</v>
      </c>
      <c r="M41" s="8">
        <v>364.64</v>
      </c>
      <c r="N41" s="7">
        <f t="shared" si="1"/>
        <v>0.42272246358766957</v>
      </c>
    </row>
    <row r="42" spans="2:14" ht="15.5" x14ac:dyDescent="0.4">
      <c r="B42" s="1" t="s">
        <v>108</v>
      </c>
      <c r="C42" s="1" t="s">
        <v>109</v>
      </c>
      <c r="D42" s="1" t="s">
        <v>110</v>
      </c>
      <c r="E42" s="6">
        <v>47.5</v>
      </c>
      <c r="F42" s="6">
        <v>506.55</v>
      </c>
      <c r="G42" s="12">
        <v>-8.5747040000000005</v>
      </c>
      <c r="H42" s="12">
        <v>4.2242639999999998</v>
      </c>
      <c r="I42" s="12">
        <v>-5.3681140000000003</v>
      </c>
      <c r="J42" s="12">
        <v>-0.82755710000000005</v>
      </c>
      <c r="K42" s="2">
        <v>227</v>
      </c>
      <c r="L42" s="13" t="s">
        <v>9</v>
      </c>
      <c r="M42" s="8">
        <v>332.15</v>
      </c>
      <c r="N42" s="7">
        <f t="shared" si="1"/>
        <v>1.0880599618354039</v>
      </c>
    </row>
    <row r="43" spans="2:14" ht="15.5" x14ac:dyDescent="0.4">
      <c r="B43" s="1" t="s">
        <v>111</v>
      </c>
      <c r="C43" s="1" t="s">
        <v>112</v>
      </c>
      <c r="D43" s="1" t="s">
        <v>113</v>
      </c>
      <c r="E43" s="6">
        <v>38.301000000000002</v>
      </c>
      <c r="F43" s="6">
        <v>523.20000000000005</v>
      </c>
      <c r="G43" s="12">
        <v>-7.8971910000000003</v>
      </c>
      <c r="H43" s="12">
        <v>2.167535</v>
      </c>
      <c r="I43" s="12">
        <v>-3.5233050000000001</v>
      </c>
      <c r="J43" s="12">
        <v>-3.1071214999999999</v>
      </c>
      <c r="K43" s="2">
        <v>242</v>
      </c>
      <c r="L43" s="13" t="s">
        <v>9</v>
      </c>
      <c r="M43" s="8">
        <v>330.15</v>
      </c>
      <c r="N43" s="7">
        <f t="shared" si="1"/>
        <v>0.49766470481489633</v>
      </c>
    </row>
    <row r="44" spans="2:14" ht="15.5" x14ac:dyDescent="0.4">
      <c r="B44" s="1" t="s">
        <v>114</v>
      </c>
      <c r="C44" s="1" t="s">
        <v>115</v>
      </c>
      <c r="D44" s="1" t="s">
        <v>116</v>
      </c>
      <c r="E44" s="6">
        <v>39.58</v>
      </c>
      <c r="F44" s="6">
        <v>519.15</v>
      </c>
      <c r="G44" s="12">
        <v>-7.5544393999999997</v>
      </c>
      <c r="H44" s="12">
        <v>1.3641681000000001</v>
      </c>
      <c r="I44" s="12">
        <v>-2.6568130000000001</v>
      </c>
      <c r="J44" s="12">
        <v>-2.9934767</v>
      </c>
      <c r="K44" s="2">
        <v>252</v>
      </c>
      <c r="L44" s="13" t="s">
        <v>9</v>
      </c>
      <c r="M44" s="8">
        <v>352.25</v>
      </c>
      <c r="N44" s="7">
        <f t="shared" si="1"/>
        <v>1.2470946973933985</v>
      </c>
    </row>
    <row r="45" spans="2:14" ht="15.5" x14ac:dyDescent="0.4">
      <c r="B45" s="14" t="s">
        <v>117</v>
      </c>
      <c r="C45" s="1" t="s">
        <v>118</v>
      </c>
      <c r="D45" s="1" t="s">
        <v>119</v>
      </c>
      <c r="E45" s="6">
        <v>34.299999999999997</v>
      </c>
      <c r="F45" s="6">
        <v>497.15</v>
      </c>
      <c r="G45" s="12">
        <v>-7.5653014000000001</v>
      </c>
      <c r="H45" s="12">
        <v>2.5778401</v>
      </c>
      <c r="I45" s="12">
        <v>-3.9172555999999998</v>
      </c>
      <c r="J45" s="12">
        <v>-0.671677988</v>
      </c>
      <c r="K45" s="2">
        <v>217</v>
      </c>
      <c r="L45" s="13" t="s">
        <v>9</v>
      </c>
      <c r="M45" s="8">
        <v>374.55</v>
      </c>
      <c r="N45" s="7">
        <f>EXP(F45/M45*(G45*(1-M45/F45)+H45*(1-M45/F45)^1.5+I45*(1-M45/F45)^2.5+J45*(1-M45/F45)^5))*E45</f>
        <v>3.7434600839208563</v>
      </c>
    </row>
    <row r="46" spans="2:14" ht="15.5" x14ac:dyDescent="0.4">
      <c r="B46" s="1" t="s">
        <v>120</v>
      </c>
      <c r="C46" s="1" t="s">
        <v>121</v>
      </c>
      <c r="D46" s="1" t="s">
        <v>122</v>
      </c>
      <c r="E46" s="6">
        <v>46.923999999999999</v>
      </c>
      <c r="F46" s="6">
        <v>508.1</v>
      </c>
      <c r="G46" s="12">
        <v>-7.6707340000000004</v>
      </c>
      <c r="H46" s="12">
        <v>1.9659169999999999</v>
      </c>
      <c r="I46" s="12">
        <v>-2.4454370000000001</v>
      </c>
      <c r="J46" s="12">
        <v>-2.8998729999999999</v>
      </c>
      <c r="K46" s="2">
        <v>213</v>
      </c>
      <c r="L46" s="13" t="s">
        <v>9</v>
      </c>
      <c r="M46" s="8">
        <v>353.15</v>
      </c>
      <c r="N46" s="7">
        <f>EXP(F46/M46*(G46*(1-M46/F46)+H46*(1-M46/F46)^1.5+I46*(1-M46/F46)^2.5+J46*(1-M46/F46)^5))*E46</f>
        <v>2.1544082417807751</v>
      </c>
    </row>
    <row r="47" spans="2:14" ht="15.5" x14ac:dyDescent="0.4">
      <c r="B47" s="1" t="s">
        <v>123</v>
      </c>
      <c r="C47" s="1" t="s">
        <v>184</v>
      </c>
      <c r="D47" s="1" t="s">
        <v>124</v>
      </c>
      <c r="E47" s="6">
        <v>49.01</v>
      </c>
      <c r="F47" s="6">
        <v>562.01400000000001</v>
      </c>
      <c r="G47" s="12">
        <v>-7.1149870000000002</v>
      </c>
      <c r="H47" s="12">
        <v>1.8414086000000001</v>
      </c>
      <c r="I47" s="12">
        <v>-2.254156</v>
      </c>
      <c r="J47" s="12">
        <v>-3.1474500000000001</v>
      </c>
      <c r="K47" s="2">
        <v>283</v>
      </c>
      <c r="L47" s="13" t="s">
        <v>9</v>
      </c>
      <c r="M47" s="8">
        <v>373.15</v>
      </c>
      <c r="N47" s="7">
        <f>EXP(F47/M47*(G47*(1-M47/F47)+H47*(1-M47/F47)^1.5+I47*(1-M47/F47)^2.5+J47*(1-M47/F47)^5))*E47</f>
        <v>1.801449900209054</v>
      </c>
    </row>
    <row r="48" spans="2:14" ht="15.5" x14ac:dyDescent="0.4">
      <c r="B48" s="1" t="s">
        <v>125</v>
      </c>
      <c r="C48" s="1" t="s">
        <v>126</v>
      </c>
      <c r="D48" s="1" t="s">
        <v>127</v>
      </c>
      <c r="E48" s="6">
        <v>41.262999999999998</v>
      </c>
      <c r="F48" s="6">
        <v>591.74900000000002</v>
      </c>
      <c r="G48" s="12">
        <v>-7.4988900000000003</v>
      </c>
      <c r="H48" s="12">
        <v>2.0842801</v>
      </c>
      <c r="I48" s="12">
        <v>-2.5562749999999999</v>
      </c>
      <c r="J48" s="12">
        <v>-2.8601350000000001</v>
      </c>
      <c r="K48" s="2">
        <v>273</v>
      </c>
      <c r="L48" s="13" t="s">
        <v>9</v>
      </c>
      <c r="M48" s="8">
        <v>333.15</v>
      </c>
      <c r="N48" s="7">
        <f>EXP(F48/M48*(G48*(1-M48/F48)+H48*(1-M48/F48)^1.5+I48*(1-M48/F48)^2.5+J48*(1-M48/F48)^5))*E48</f>
        <v>0.18534520702531293</v>
      </c>
    </row>
    <row r="49" spans="2:14" ht="15.5" x14ac:dyDescent="0.4">
      <c r="B49" s="1" t="s">
        <v>128</v>
      </c>
      <c r="C49" s="1" t="s">
        <v>129</v>
      </c>
      <c r="D49" s="1" t="s">
        <v>130</v>
      </c>
      <c r="E49" s="6">
        <v>35.11</v>
      </c>
      <c r="F49" s="6">
        <v>616.25</v>
      </c>
      <c r="G49" s="12">
        <v>-7.6716949999999997</v>
      </c>
      <c r="H49" s="12">
        <v>1.8128826</v>
      </c>
      <c r="I49" s="12">
        <v>-2.3879600000000001</v>
      </c>
      <c r="J49" s="12">
        <v>-3.4566895</v>
      </c>
      <c r="K49" s="2">
        <v>286</v>
      </c>
      <c r="L49" s="13" t="s">
        <v>9</v>
      </c>
      <c r="M49" s="8">
        <v>373.15</v>
      </c>
      <c r="N49" s="7">
        <f>EXP(F49/M49*(G49*(1-M49/F49)+H49*(1-M49/F49)^1.5+I49*(1-M49/F49)^2.5+J49*(1-M49/F49)^5))*E49</f>
        <v>0.32056679063508436</v>
      </c>
    </row>
    <row r="50" spans="2:14" ht="15.5" x14ac:dyDescent="0.4">
      <c r="B50" s="1" t="s">
        <v>131</v>
      </c>
      <c r="C50" s="1" t="s">
        <v>132</v>
      </c>
      <c r="D50" s="1" t="s">
        <v>133</v>
      </c>
      <c r="E50" s="6">
        <v>48.69</v>
      </c>
      <c r="F50" s="6">
        <v>299.74700000000001</v>
      </c>
      <c r="G50" s="12">
        <v>-7.2859470000000002</v>
      </c>
      <c r="H50" s="12">
        <v>1.6362787000000001</v>
      </c>
      <c r="I50" s="12">
        <v>-2.1356177000000001</v>
      </c>
      <c r="J50" s="12">
        <v>-2.4815057</v>
      </c>
      <c r="K50" s="2">
        <v>158</v>
      </c>
      <c r="L50" s="13" t="s">
        <v>9</v>
      </c>
      <c r="M50" s="8">
        <v>263.14999999999998</v>
      </c>
      <c r="N50" s="7">
        <f t="shared" ref="N50:N55" si="2">EXP(F50/M50*(G50*(1-M50/F50)+H50*(1-M50/F50)^1.5+I50*(1-M50/F50)^2.5+J50*(1-M50/F50)^5))*E50</f>
        <v>18.896252284337027</v>
      </c>
    </row>
    <row r="51" spans="2:14" ht="15.5" x14ac:dyDescent="0.4">
      <c r="B51" s="1" t="s">
        <v>134</v>
      </c>
      <c r="C51" s="1" t="s">
        <v>135</v>
      </c>
      <c r="D51" s="1" t="s">
        <v>136</v>
      </c>
      <c r="E51" s="6">
        <v>57.826000000000001</v>
      </c>
      <c r="F51" s="6">
        <v>351.255</v>
      </c>
      <c r="G51" s="12">
        <v>-7.4706000000000001</v>
      </c>
      <c r="H51" s="12">
        <v>1.7569600000000001</v>
      </c>
      <c r="I51" s="12">
        <v>-2.015692</v>
      </c>
      <c r="J51" s="12">
        <v>-2.6197900000000001</v>
      </c>
      <c r="K51" s="2">
        <v>158</v>
      </c>
      <c r="L51" s="13" t="s">
        <v>9</v>
      </c>
      <c r="M51" s="8">
        <v>263.14999999999998</v>
      </c>
      <c r="N51" s="7">
        <f t="shared" si="2"/>
        <v>5.8274147534112117</v>
      </c>
    </row>
    <row r="52" spans="2:14" ht="15.5" x14ac:dyDescent="0.4">
      <c r="B52" s="1" t="s">
        <v>137</v>
      </c>
      <c r="C52" s="1" t="s">
        <v>138</v>
      </c>
      <c r="D52" s="1" t="s">
        <v>139</v>
      </c>
      <c r="E52" s="6">
        <v>41.360999999999997</v>
      </c>
      <c r="F52" s="6">
        <v>385.12</v>
      </c>
      <c r="G52" s="12">
        <v>-6.9197728999999999</v>
      </c>
      <c r="H52" s="12">
        <v>1.6227164000000001</v>
      </c>
      <c r="I52" s="12">
        <v>-1.734359</v>
      </c>
      <c r="J52" s="12">
        <v>-2.5892789999999999</v>
      </c>
      <c r="K52" s="2">
        <v>168</v>
      </c>
      <c r="L52" s="13" t="s">
        <v>9</v>
      </c>
      <c r="M52" s="8">
        <v>263.14999999999998</v>
      </c>
      <c r="N52" s="7">
        <f t="shared" si="2"/>
        <v>2.1879108884373886</v>
      </c>
    </row>
    <row r="53" spans="2:14" ht="15.5" x14ac:dyDescent="0.4">
      <c r="B53" s="1" t="s">
        <v>140</v>
      </c>
      <c r="C53" s="1" t="s">
        <v>141</v>
      </c>
      <c r="D53" s="1" t="s">
        <v>142</v>
      </c>
      <c r="E53" s="6">
        <v>49.884999999999998</v>
      </c>
      <c r="F53" s="6">
        <v>369.28</v>
      </c>
      <c r="G53" s="12">
        <v>-7.0924060000000004</v>
      </c>
      <c r="H53" s="12">
        <v>1.619996</v>
      </c>
      <c r="I53" s="12">
        <v>-2.0135160000000001</v>
      </c>
      <c r="J53" s="12">
        <v>-2.7297250000000002</v>
      </c>
      <c r="K53" s="2">
        <v>158</v>
      </c>
      <c r="L53" s="13" t="s">
        <v>9</v>
      </c>
      <c r="M53" s="8">
        <v>263.14999999999998</v>
      </c>
      <c r="N53" s="7">
        <f t="shared" si="2"/>
        <v>3.5499813099586226</v>
      </c>
    </row>
    <row r="54" spans="2:14" ht="15.5" x14ac:dyDescent="0.4">
      <c r="B54" s="1" t="s">
        <v>143</v>
      </c>
      <c r="C54" s="1" t="s">
        <v>144</v>
      </c>
      <c r="D54" s="1" t="s">
        <v>145</v>
      </c>
      <c r="E54" s="6">
        <v>40.593000000000004</v>
      </c>
      <c r="F54" s="6">
        <v>374.21199999999999</v>
      </c>
      <c r="G54" s="12">
        <v>-7.6492804999999997</v>
      </c>
      <c r="H54" s="12">
        <v>1.79819</v>
      </c>
      <c r="I54" s="12">
        <v>-2.6600670000000002</v>
      </c>
      <c r="J54" s="12">
        <v>-3.3209209999999998</v>
      </c>
      <c r="K54" s="2">
        <v>173</v>
      </c>
      <c r="L54" s="13" t="s">
        <v>9</v>
      </c>
      <c r="M54" s="8">
        <v>263.14999999999998</v>
      </c>
      <c r="N54" s="7">
        <f t="shared" si="2"/>
        <v>2.0062823045716933</v>
      </c>
    </row>
    <row r="55" spans="2:14" ht="15.5" x14ac:dyDescent="0.4">
      <c r="B55" s="1" t="s">
        <v>146</v>
      </c>
      <c r="C55" s="1" t="s">
        <v>147</v>
      </c>
      <c r="D55" s="1" t="s">
        <v>148</v>
      </c>
      <c r="E55" s="6">
        <v>37.039000000000001</v>
      </c>
      <c r="F55" s="6">
        <v>340.22899999999998</v>
      </c>
      <c r="G55" s="12">
        <v>-7.5370030000000003</v>
      </c>
      <c r="H55" s="12">
        <v>1.8373390000000001</v>
      </c>
      <c r="I55" s="12">
        <v>-2.6753300000000002</v>
      </c>
      <c r="J55" s="12">
        <v>-2.78762</v>
      </c>
      <c r="K55" s="2">
        <v>173</v>
      </c>
      <c r="L55" s="13" t="s">
        <v>9</v>
      </c>
      <c r="M55" s="8">
        <v>283.14999999999998</v>
      </c>
      <c r="N55" s="7">
        <f t="shared" si="2"/>
        <v>9.086778979386688</v>
      </c>
    </row>
  </sheetData>
  <pageMargins left="0.78740157499999996" right="0.78740157499999996" top="0.984251969" bottom="0.984251969" header="0.4921259845" footer="0.4921259845"/>
  <pageSetup paperSize="9" scale="58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2049" r:id="rId4">
          <objectPr defaultSize="0" autoPict="0" r:id="rId5">
            <anchor moveWithCells="1" sizeWithCells="1">
              <from>
                <xdr:col>4</xdr:col>
                <xdr:colOff>0</xdr:colOff>
                <xdr:row>3</xdr:row>
                <xdr:rowOff>63500</xdr:rowOff>
              </from>
              <to>
                <xdr:col>8</xdr:col>
                <xdr:colOff>977900</xdr:colOff>
                <xdr:row>6</xdr:row>
                <xdr:rowOff>25400</xdr:rowOff>
              </to>
            </anchor>
          </objectPr>
        </oleObject>
      </mc:Choice>
      <mc:Fallback>
        <oleObject progId="Equation.3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ED044-1D06-419F-9D9A-95FA18A60AE9}">
  <sheetPr>
    <pageSetUpPr fitToPage="1"/>
  </sheetPr>
  <dimension ref="B1:Q55"/>
  <sheetViews>
    <sheetView topLeftCell="A22" workbookViewId="0">
      <selection activeCell="A35" sqref="A35:XFD37"/>
    </sheetView>
  </sheetViews>
  <sheetFormatPr baseColWidth="10" defaultRowHeight="12.5" x14ac:dyDescent="0.25"/>
  <cols>
    <col min="1" max="1" width="4.1796875" style="4" customWidth="1"/>
    <col min="2" max="2" width="21.7265625" style="1" bestFit="1" customWidth="1"/>
    <col min="3" max="3" width="21.7265625" style="1" customWidth="1"/>
    <col min="4" max="4" width="19.26953125" style="2" bestFit="1" customWidth="1"/>
    <col min="5" max="14" width="10.90625" style="4"/>
    <col min="15" max="15" width="0" style="4" hidden="1" customWidth="1"/>
    <col min="16" max="254" width="10.90625" style="4"/>
    <col min="255" max="255" width="4.1796875" style="4" customWidth="1"/>
    <col min="256" max="256" width="21.7265625" style="4" bestFit="1" customWidth="1"/>
    <col min="257" max="257" width="21.7265625" style="4" customWidth="1"/>
    <col min="258" max="258" width="19.26953125" style="4" bestFit="1" customWidth="1"/>
    <col min="259" max="268" width="10.90625" style="4"/>
    <col min="269" max="269" width="0" style="4" hidden="1" customWidth="1"/>
    <col min="270" max="510" width="10.90625" style="4"/>
    <col min="511" max="511" width="4.1796875" style="4" customWidth="1"/>
    <col min="512" max="512" width="21.7265625" style="4" bestFit="1" customWidth="1"/>
    <col min="513" max="513" width="21.7265625" style="4" customWidth="1"/>
    <col min="514" max="514" width="19.26953125" style="4" bestFit="1" customWidth="1"/>
    <col min="515" max="524" width="10.90625" style="4"/>
    <col min="525" max="525" width="0" style="4" hidden="1" customWidth="1"/>
    <col min="526" max="766" width="10.90625" style="4"/>
    <col min="767" max="767" width="4.1796875" style="4" customWidth="1"/>
    <col min="768" max="768" width="21.7265625" style="4" bestFit="1" customWidth="1"/>
    <col min="769" max="769" width="21.7265625" style="4" customWidth="1"/>
    <col min="770" max="770" width="19.26953125" style="4" bestFit="1" customWidth="1"/>
    <col min="771" max="780" width="10.90625" style="4"/>
    <col min="781" max="781" width="0" style="4" hidden="1" customWidth="1"/>
    <col min="782" max="1022" width="10.90625" style="4"/>
    <col min="1023" max="1023" width="4.1796875" style="4" customWidth="1"/>
    <col min="1024" max="1024" width="21.7265625" style="4" bestFit="1" customWidth="1"/>
    <col min="1025" max="1025" width="21.7265625" style="4" customWidth="1"/>
    <col min="1026" max="1026" width="19.26953125" style="4" bestFit="1" customWidth="1"/>
    <col min="1027" max="1036" width="10.90625" style="4"/>
    <col min="1037" max="1037" width="0" style="4" hidden="1" customWidth="1"/>
    <col min="1038" max="1278" width="10.90625" style="4"/>
    <col min="1279" max="1279" width="4.1796875" style="4" customWidth="1"/>
    <col min="1280" max="1280" width="21.7265625" style="4" bestFit="1" customWidth="1"/>
    <col min="1281" max="1281" width="21.7265625" style="4" customWidth="1"/>
    <col min="1282" max="1282" width="19.26953125" style="4" bestFit="1" customWidth="1"/>
    <col min="1283" max="1292" width="10.90625" style="4"/>
    <col min="1293" max="1293" width="0" style="4" hidden="1" customWidth="1"/>
    <col min="1294" max="1534" width="10.90625" style="4"/>
    <col min="1535" max="1535" width="4.1796875" style="4" customWidth="1"/>
    <col min="1536" max="1536" width="21.7265625" style="4" bestFit="1" customWidth="1"/>
    <col min="1537" max="1537" width="21.7265625" style="4" customWidth="1"/>
    <col min="1538" max="1538" width="19.26953125" style="4" bestFit="1" customWidth="1"/>
    <col min="1539" max="1548" width="10.90625" style="4"/>
    <col min="1549" max="1549" width="0" style="4" hidden="1" customWidth="1"/>
    <col min="1550" max="1790" width="10.90625" style="4"/>
    <col min="1791" max="1791" width="4.1796875" style="4" customWidth="1"/>
    <col min="1792" max="1792" width="21.7265625" style="4" bestFit="1" customWidth="1"/>
    <col min="1793" max="1793" width="21.7265625" style="4" customWidth="1"/>
    <col min="1794" max="1794" width="19.26953125" style="4" bestFit="1" customWidth="1"/>
    <col min="1795" max="1804" width="10.90625" style="4"/>
    <col min="1805" max="1805" width="0" style="4" hidden="1" customWidth="1"/>
    <col min="1806" max="2046" width="10.90625" style="4"/>
    <col min="2047" max="2047" width="4.1796875" style="4" customWidth="1"/>
    <col min="2048" max="2048" width="21.7265625" style="4" bestFit="1" customWidth="1"/>
    <col min="2049" max="2049" width="21.7265625" style="4" customWidth="1"/>
    <col min="2050" max="2050" width="19.26953125" style="4" bestFit="1" customWidth="1"/>
    <col min="2051" max="2060" width="10.90625" style="4"/>
    <col min="2061" max="2061" width="0" style="4" hidden="1" customWidth="1"/>
    <col min="2062" max="2302" width="10.90625" style="4"/>
    <col min="2303" max="2303" width="4.1796875" style="4" customWidth="1"/>
    <col min="2304" max="2304" width="21.7265625" style="4" bestFit="1" customWidth="1"/>
    <col min="2305" max="2305" width="21.7265625" style="4" customWidth="1"/>
    <col min="2306" max="2306" width="19.26953125" style="4" bestFit="1" customWidth="1"/>
    <col min="2307" max="2316" width="10.90625" style="4"/>
    <col min="2317" max="2317" width="0" style="4" hidden="1" customWidth="1"/>
    <col min="2318" max="2558" width="10.90625" style="4"/>
    <col min="2559" max="2559" width="4.1796875" style="4" customWidth="1"/>
    <col min="2560" max="2560" width="21.7265625" style="4" bestFit="1" customWidth="1"/>
    <col min="2561" max="2561" width="21.7265625" style="4" customWidth="1"/>
    <col min="2562" max="2562" width="19.26953125" style="4" bestFit="1" customWidth="1"/>
    <col min="2563" max="2572" width="10.90625" style="4"/>
    <col min="2573" max="2573" width="0" style="4" hidden="1" customWidth="1"/>
    <col min="2574" max="2814" width="10.90625" style="4"/>
    <col min="2815" max="2815" width="4.1796875" style="4" customWidth="1"/>
    <col min="2816" max="2816" width="21.7265625" style="4" bestFit="1" customWidth="1"/>
    <col min="2817" max="2817" width="21.7265625" style="4" customWidth="1"/>
    <col min="2818" max="2818" width="19.26953125" style="4" bestFit="1" customWidth="1"/>
    <col min="2819" max="2828" width="10.90625" style="4"/>
    <col min="2829" max="2829" width="0" style="4" hidden="1" customWidth="1"/>
    <col min="2830" max="3070" width="10.90625" style="4"/>
    <col min="3071" max="3071" width="4.1796875" style="4" customWidth="1"/>
    <col min="3072" max="3072" width="21.7265625" style="4" bestFit="1" customWidth="1"/>
    <col min="3073" max="3073" width="21.7265625" style="4" customWidth="1"/>
    <col min="3074" max="3074" width="19.26953125" style="4" bestFit="1" customWidth="1"/>
    <col min="3075" max="3084" width="10.90625" style="4"/>
    <col min="3085" max="3085" width="0" style="4" hidden="1" customWidth="1"/>
    <col min="3086" max="3326" width="10.90625" style="4"/>
    <col min="3327" max="3327" width="4.1796875" style="4" customWidth="1"/>
    <col min="3328" max="3328" width="21.7265625" style="4" bestFit="1" customWidth="1"/>
    <col min="3329" max="3329" width="21.7265625" style="4" customWidth="1"/>
    <col min="3330" max="3330" width="19.26953125" style="4" bestFit="1" customWidth="1"/>
    <col min="3331" max="3340" width="10.90625" style="4"/>
    <col min="3341" max="3341" width="0" style="4" hidden="1" customWidth="1"/>
    <col min="3342" max="3582" width="10.90625" style="4"/>
    <col min="3583" max="3583" width="4.1796875" style="4" customWidth="1"/>
    <col min="3584" max="3584" width="21.7265625" style="4" bestFit="1" customWidth="1"/>
    <col min="3585" max="3585" width="21.7265625" style="4" customWidth="1"/>
    <col min="3586" max="3586" width="19.26953125" style="4" bestFit="1" customWidth="1"/>
    <col min="3587" max="3596" width="10.90625" style="4"/>
    <col min="3597" max="3597" width="0" style="4" hidden="1" customWidth="1"/>
    <col min="3598" max="3838" width="10.90625" style="4"/>
    <col min="3839" max="3839" width="4.1796875" style="4" customWidth="1"/>
    <col min="3840" max="3840" width="21.7265625" style="4" bestFit="1" customWidth="1"/>
    <col min="3841" max="3841" width="21.7265625" style="4" customWidth="1"/>
    <col min="3842" max="3842" width="19.26953125" style="4" bestFit="1" customWidth="1"/>
    <col min="3843" max="3852" width="10.90625" style="4"/>
    <col min="3853" max="3853" width="0" style="4" hidden="1" customWidth="1"/>
    <col min="3854" max="4094" width="10.90625" style="4"/>
    <col min="4095" max="4095" width="4.1796875" style="4" customWidth="1"/>
    <col min="4096" max="4096" width="21.7265625" style="4" bestFit="1" customWidth="1"/>
    <col min="4097" max="4097" width="21.7265625" style="4" customWidth="1"/>
    <col min="4098" max="4098" width="19.26953125" style="4" bestFit="1" customWidth="1"/>
    <col min="4099" max="4108" width="10.90625" style="4"/>
    <col min="4109" max="4109" width="0" style="4" hidden="1" customWidth="1"/>
    <col min="4110" max="4350" width="10.90625" style="4"/>
    <col min="4351" max="4351" width="4.1796875" style="4" customWidth="1"/>
    <col min="4352" max="4352" width="21.7265625" style="4" bestFit="1" customWidth="1"/>
    <col min="4353" max="4353" width="21.7265625" style="4" customWidth="1"/>
    <col min="4354" max="4354" width="19.26953125" style="4" bestFit="1" customWidth="1"/>
    <col min="4355" max="4364" width="10.90625" style="4"/>
    <col min="4365" max="4365" width="0" style="4" hidden="1" customWidth="1"/>
    <col min="4366" max="4606" width="10.90625" style="4"/>
    <col min="4607" max="4607" width="4.1796875" style="4" customWidth="1"/>
    <col min="4608" max="4608" width="21.7265625" style="4" bestFit="1" customWidth="1"/>
    <col min="4609" max="4609" width="21.7265625" style="4" customWidth="1"/>
    <col min="4610" max="4610" width="19.26953125" style="4" bestFit="1" customWidth="1"/>
    <col min="4611" max="4620" width="10.90625" style="4"/>
    <col min="4621" max="4621" width="0" style="4" hidden="1" customWidth="1"/>
    <col min="4622" max="4862" width="10.90625" style="4"/>
    <col min="4863" max="4863" width="4.1796875" style="4" customWidth="1"/>
    <col min="4864" max="4864" width="21.7265625" style="4" bestFit="1" customWidth="1"/>
    <col min="4865" max="4865" width="21.7265625" style="4" customWidth="1"/>
    <col min="4866" max="4866" width="19.26953125" style="4" bestFit="1" customWidth="1"/>
    <col min="4867" max="4876" width="10.90625" style="4"/>
    <col min="4877" max="4877" width="0" style="4" hidden="1" customWidth="1"/>
    <col min="4878" max="5118" width="10.90625" style="4"/>
    <col min="5119" max="5119" width="4.1796875" style="4" customWidth="1"/>
    <col min="5120" max="5120" width="21.7265625" style="4" bestFit="1" customWidth="1"/>
    <col min="5121" max="5121" width="21.7265625" style="4" customWidth="1"/>
    <col min="5122" max="5122" width="19.26953125" style="4" bestFit="1" customWidth="1"/>
    <col min="5123" max="5132" width="10.90625" style="4"/>
    <col min="5133" max="5133" width="0" style="4" hidden="1" customWidth="1"/>
    <col min="5134" max="5374" width="10.90625" style="4"/>
    <col min="5375" max="5375" width="4.1796875" style="4" customWidth="1"/>
    <col min="5376" max="5376" width="21.7265625" style="4" bestFit="1" customWidth="1"/>
    <col min="5377" max="5377" width="21.7265625" style="4" customWidth="1"/>
    <col min="5378" max="5378" width="19.26953125" style="4" bestFit="1" customWidth="1"/>
    <col min="5379" max="5388" width="10.90625" style="4"/>
    <col min="5389" max="5389" width="0" style="4" hidden="1" customWidth="1"/>
    <col min="5390" max="5630" width="10.90625" style="4"/>
    <col min="5631" max="5631" width="4.1796875" style="4" customWidth="1"/>
    <col min="5632" max="5632" width="21.7265625" style="4" bestFit="1" customWidth="1"/>
    <col min="5633" max="5633" width="21.7265625" style="4" customWidth="1"/>
    <col min="5634" max="5634" width="19.26953125" style="4" bestFit="1" customWidth="1"/>
    <col min="5635" max="5644" width="10.90625" style="4"/>
    <col min="5645" max="5645" width="0" style="4" hidden="1" customWidth="1"/>
    <col min="5646" max="5886" width="10.90625" style="4"/>
    <col min="5887" max="5887" width="4.1796875" style="4" customWidth="1"/>
    <col min="5888" max="5888" width="21.7265625" style="4" bestFit="1" customWidth="1"/>
    <col min="5889" max="5889" width="21.7265625" style="4" customWidth="1"/>
    <col min="5890" max="5890" width="19.26953125" style="4" bestFit="1" customWidth="1"/>
    <col min="5891" max="5900" width="10.90625" style="4"/>
    <col min="5901" max="5901" width="0" style="4" hidden="1" customWidth="1"/>
    <col min="5902" max="6142" width="10.90625" style="4"/>
    <col min="6143" max="6143" width="4.1796875" style="4" customWidth="1"/>
    <col min="6144" max="6144" width="21.7265625" style="4" bestFit="1" customWidth="1"/>
    <col min="6145" max="6145" width="21.7265625" style="4" customWidth="1"/>
    <col min="6146" max="6146" width="19.26953125" style="4" bestFit="1" customWidth="1"/>
    <col min="6147" max="6156" width="10.90625" style="4"/>
    <col min="6157" max="6157" width="0" style="4" hidden="1" customWidth="1"/>
    <col min="6158" max="6398" width="10.90625" style="4"/>
    <col min="6399" max="6399" width="4.1796875" style="4" customWidth="1"/>
    <col min="6400" max="6400" width="21.7265625" style="4" bestFit="1" customWidth="1"/>
    <col min="6401" max="6401" width="21.7265625" style="4" customWidth="1"/>
    <col min="6402" max="6402" width="19.26953125" style="4" bestFit="1" customWidth="1"/>
    <col min="6403" max="6412" width="10.90625" style="4"/>
    <col min="6413" max="6413" width="0" style="4" hidden="1" customWidth="1"/>
    <col min="6414" max="6654" width="10.90625" style="4"/>
    <col min="6655" max="6655" width="4.1796875" style="4" customWidth="1"/>
    <col min="6656" max="6656" width="21.7265625" style="4" bestFit="1" customWidth="1"/>
    <col min="6657" max="6657" width="21.7265625" style="4" customWidth="1"/>
    <col min="6658" max="6658" width="19.26953125" style="4" bestFit="1" customWidth="1"/>
    <col min="6659" max="6668" width="10.90625" style="4"/>
    <col min="6669" max="6669" width="0" style="4" hidden="1" customWidth="1"/>
    <col min="6670" max="6910" width="10.90625" style="4"/>
    <col min="6911" max="6911" width="4.1796875" style="4" customWidth="1"/>
    <col min="6912" max="6912" width="21.7265625" style="4" bestFit="1" customWidth="1"/>
    <col min="6913" max="6913" width="21.7265625" style="4" customWidth="1"/>
    <col min="6914" max="6914" width="19.26953125" style="4" bestFit="1" customWidth="1"/>
    <col min="6915" max="6924" width="10.90625" style="4"/>
    <col min="6925" max="6925" width="0" style="4" hidden="1" customWidth="1"/>
    <col min="6926" max="7166" width="10.90625" style="4"/>
    <col min="7167" max="7167" width="4.1796875" style="4" customWidth="1"/>
    <col min="7168" max="7168" width="21.7265625" style="4" bestFit="1" customWidth="1"/>
    <col min="7169" max="7169" width="21.7265625" style="4" customWidth="1"/>
    <col min="7170" max="7170" width="19.26953125" style="4" bestFit="1" customWidth="1"/>
    <col min="7171" max="7180" width="10.90625" style="4"/>
    <col min="7181" max="7181" width="0" style="4" hidden="1" customWidth="1"/>
    <col min="7182" max="7422" width="10.90625" style="4"/>
    <col min="7423" max="7423" width="4.1796875" style="4" customWidth="1"/>
    <col min="7424" max="7424" width="21.7265625" style="4" bestFit="1" customWidth="1"/>
    <col min="7425" max="7425" width="21.7265625" style="4" customWidth="1"/>
    <col min="7426" max="7426" width="19.26953125" style="4" bestFit="1" customWidth="1"/>
    <col min="7427" max="7436" width="10.90625" style="4"/>
    <col min="7437" max="7437" width="0" style="4" hidden="1" customWidth="1"/>
    <col min="7438" max="7678" width="10.90625" style="4"/>
    <col min="7679" max="7679" width="4.1796875" style="4" customWidth="1"/>
    <col min="7680" max="7680" width="21.7265625" style="4" bestFit="1" customWidth="1"/>
    <col min="7681" max="7681" width="21.7265625" style="4" customWidth="1"/>
    <col min="7682" max="7682" width="19.26953125" style="4" bestFit="1" customWidth="1"/>
    <col min="7683" max="7692" width="10.90625" style="4"/>
    <col min="7693" max="7693" width="0" style="4" hidden="1" customWidth="1"/>
    <col min="7694" max="7934" width="10.90625" style="4"/>
    <col min="7935" max="7935" width="4.1796875" style="4" customWidth="1"/>
    <col min="7936" max="7936" width="21.7265625" style="4" bestFit="1" customWidth="1"/>
    <col min="7937" max="7937" width="21.7265625" style="4" customWidth="1"/>
    <col min="7938" max="7938" width="19.26953125" style="4" bestFit="1" customWidth="1"/>
    <col min="7939" max="7948" width="10.90625" style="4"/>
    <col min="7949" max="7949" width="0" style="4" hidden="1" customWidth="1"/>
    <col min="7950" max="8190" width="10.90625" style="4"/>
    <col min="8191" max="8191" width="4.1796875" style="4" customWidth="1"/>
    <col min="8192" max="8192" width="21.7265625" style="4" bestFit="1" customWidth="1"/>
    <col min="8193" max="8193" width="21.7265625" style="4" customWidth="1"/>
    <col min="8194" max="8194" width="19.26953125" style="4" bestFit="1" customWidth="1"/>
    <col min="8195" max="8204" width="10.90625" style="4"/>
    <col min="8205" max="8205" width="0" style="4" hidden="1" customWidth="1"/>
    <col min="8206" max="8446" width="10.90625" style="4"/>
    <col min="8447" max="8447" width="4.1796875" style="4" customWidth="1"/>
    <col min="8448" max="8448" width="21.7265625" style="4" bestFit="1" customWidth="1"/>
    <col min="8449" max="8449" width="21.7265625" style="4" customWidth="1"/>
    <col min="8450" max="8450" width="19.26953125" style="4" bestFit="1" customWidth="1"/>
    <col min="8451" max="8460" width="10.90625" style="4"/>
    <col min="8461" max="8461" width="0" style="4" hidden="1" customWidth="1"/>
    <col min="8462" max="8702" width="10.90625" style="4"/>
    <col min="8703" max="8703" width="4.1796875" style="4" customWidth="1"/>
    <col min="8704" max="8704" width="21.7265625" style="4" bestFit="1" customWidth="1"/>
    <col min="8705" max="8705" width="21.7265625" style="4" customWidth="1"/>
    <col min="8706" max="8706" width="19.26953125" style="4" bestFit="1" customWidth="1"/>
    <col min="8707" max="8716" width="10.90625" style="4"/>
    <col min="8717" max="8717" width="0" style="4" hidden="1" customWidth="1"/>
    <col min="8718" max="8958" width="10.90625" style="4"/>
    <col min="8959" max="8959" width="4.1796875" style="4" customWidth="1"/>
    <col min="8960" max="8960" width="21.7265625" style="4" bestFit="1" customWidth="1"/>
    <col min="8961" max="8961" width="21.7265625" style="4" customWidth="1"/>
    <col min="8962" max="8962" width="19.26953125" style="4" bestFit="1" customWidth="1"/>
    <col min="8963" max="8972" width="10.90625" style="4"/>
    <col min="8973" max="8973" width="0" style="4" hidden="1" customWidth="1"/>
    <col min="8974" max="9214" width="10.90625" style="4"/>
    <col min="9215" max="9215" width="4.1796875" style="4" customWidth="1"/>
    <col min="9216" max="9216" width="21.7265625" style="4" bestFit="1" customWidth="1"/>
    <col min="9217" max="9217" width="21.7265625" style="4" customWidth="1"/>
    <col min="9218" max="9218" width="19.26953125" style="4" bestFit="1" customWidth="1"/>
    <col min="9219" max="9228" width="10.90625" style="4"/>
    <col min="9229" max="9229" width="0" style="4" hidden="1" customWidth="1"/>
    <col min="9230" max="9470" width="10.90625" style="4"/>
    <col min="9471" max="9471" width="4.1796875" style="4" customWidth="1"/>
    <col min="9472" max="9472" width="21.7265625" style="4" bestFit="1" customWidth="1"/>
    <col min="9473" max="9473" width="21.7265625" style="4" customWidth="1"/>
    <col min="9474" max="9474" width="19.26953125" style="4" bestFit="1" customWidth="1"/>
    <col min="9475" max="9484" width="10.90625" style="4"/>
    <col min="9485" max="9485" width="0" style="4" hidden="1" customWidth="1"/>
    <col min="9486" max="9726" width="10.90625" style="4"/>
    <col min="9727" max="9727" width="4.1796875" style="4" customWidth="1"/>
    <col min="9728" max="9728" width="21.7265625" style="4" bestFit="1" customWidth="1"/>
    <col min="9729" max="9729" width="21.7265625" style="4" customWidth="1"/>
    <col min="9730" max="9730" width="19.26953125" style="4" bestFit="1" customWidth="1"/>
    <col min="9731" max="9740" width="10.90625" style="4"/>
    <col min="9741" max="9741" width="0" style="4" hidden="1" customWidth="1"/>
    <col min="9742" max="9982" width="10.90625" style="4"/>
    <col min="9983" max="9983" width="4.1796875" style="4" customWidth="1"/>
    <col min="9984" max="9984" width="21.7265625" style="4" bestFit="1" customWidth="1"/>
    <col min="9985" max="9985" width="21.7265625" style="4" customWidth="1"/>
    <col min="9986" max="9986" width="19.26953125" style="4" bestFit="1" customWidth="1"/>
    <col min="9987" max="9996" width="10.90625" style="4"/>
    <col min="9997" max="9997" width="0" style="4" hidden="1" customWidth="1"/>
    <col min="9998" max="10238" width="10.90625" style="4"/>
    <col min="10239" max="10239" width="4.1796875" style="4" customWidth="1"/>
    <col min="10240" max="10240" width="21.7265625" style="4" bestFit="1" customWidth="1"/>
    <col min="10241" max="10241" width="21.7265625" style="4" customWidth="1"/>
    <col min="10242" max="10242" width="19.26953125" style="4" bestFit="1" customWidth="1"/>
    <col min="10243" max="10252" width="10.90625" style="4"/>
    <col min="10253" max="10253" width="0" style="4" hidden="1" customWidth="1"/>
    <col min="10254" max="10494" width="10.90625" style="4"/>
    <col min="10495" max="10495" width="4.1796875" style="4" customWidth="1"/>
    <col min="10496" max="10496" width="21.7265625" style="4" bestFit="1" customWidth="1"/>
    <col min="10497" max="10497" width="21.7265625" style="4" customWidth="1"/>
    <col min="10498" max="10498" width="19.26953125" style="4" bestFit="1" customWidth="1"/>
    <col min="10499" max="10508" width="10.90625" style="4"/>
    <col min="10509" max="10509" width="0" style="4" hidden="1" customWidth="1"/>
    <col min="10510" max="10750" width="10.90625" style="4"/>
    <col min="10751" max="10751" width="4.1796875" style="4" customWidth="1"/>
    <col min="10752" max="10752" width="21.7265625" style="4" bestFit="1" customWidth="1"/>
    <col min="10753" max="10753" width="21.7265625" style="4" customWidth="1"/>
    <col min="10754" max="10754" width="19.26953125" style="4" bestFit="1" customWidth="1"/>
    <col min="10755" max="10764" width="10.90625" style="4"/>
    <col min="10765" max="10765" width="0" style="4" hidden="1" customWidth="1"/>
    <col min="10766" max="11006" width="10.90625" style="4"/>
    <col min="11007" max="11007" width="4.1796875" style="4" customWidth="1"/>
    <col min="11008" max="11008" width="21.7265625" style="4" bestFit="1" customWidth="1"/>
    <col min="11009" max="11009" width="21.7265625" style="4" customWidth="1"/>
    <col min="11010" max="11010" width="19.26953125" style="4" bestFit="1" customWidth="1"/>
    <col min="11011" max="11020" width="10.90625" style="4"/>
    <col min="11021" max="11021" width="0" style="4" hidden="1" customWidth="1"/>
    <col min="11022" max="11262" width="10.90625" style="4"/>
    <col min="11263" max="11263" width="4.1796875" style="4" customWidth="1"/>
    <col min="11264" max="11264" width="21.7265625" style="4" bestFit="1" customWidth="1"/>
    <col min="11265" max="11265" width="21.7265625" style="4" customWidth="1"/>
    <col min="11266" max="11266" width="19.26953125" style="4" bestFit="1" customWidth="1"/>
    <col min="11267" max="11276" width="10.90625" style="4"/>
    <col min="11277" max="11277" width="0" style="4" hidden="1" customWidth="1"/>
    <col min="11278" max="11518" width="10.90625" style="4"/>
    <col min="11519" max="11519" width="4.1796875" style="4" customWidth="1"/>
    <col min="11520" max="11520" width="21.7265625" style="4" bestFit="1" customWidth="1"/>
    <col min="11521" max="11521" width="21.7265625" style="4" customWidth="1"/>
    <col min="11522" max="11522" width="19.26953125" style="4" bestFit="1" customWidth="1"/>
    <col min="11523" max="11532" width="10.90625" style="4"/>
    <col min="11533" max="11533" width="0" style="4" hidden="1" customWidth="1"/>
    <col min="11534" max="11774" width="10.90625" style="4"/>
    <col min="11775" max="11775" width="4.1796875" style="4" customWidth="1"/>
    <col min="11776" max="11776" width="21.7265625" style="4" bestFit="1" customWidth="1"/>
    <col min="11777" max="11777" width="21.7265625" style="4" customWidth="1"/>
    <col min="11778" max="11778" width="19.26953125" style="4" bestFit="1" customWidth="1"/>
    <col min="11779" max="11788" width="10.90625" style="4"/>
    <col min="11789" max="11789" width="0" style="4" hidden="1" customWidth="1"/>
    <col min="11790" max="12030" width="10.90625" style="4"/>
    <col min="12031" max="12031" width="4.1796875" style="4" customWidth="1"/>
    <col min="12032" max="12032" width="21.7265625" style="4" bestFit="1" customWidth="1"/>
    <col min="12033" max="12033" width="21.7265625" style="4" customWidth="1"/>
    <col min="12034" max="12034" width="19.26953125" style="4" bestFit="1" customWidth="1"/>
    <col min="12035" max="12044" width="10.90625" style="4"/>
    <col min="12045" max="12045" width="0" style="4" hidden="1" customWidth="1"/>
    <col min="12046" max="12286" width="10.90625" style="4"/>
    <col min="12287" max="12287" width="4.1796875" style="4" customWidth="1"/>
    <col min="12288" max="12288" width="21.7265625" style="4" bestFit="1" customWidth="1"/>
    <col min="12289" max="12289" width="21.7265625" style="4" customWidth="1"/>
    <col min="12290" max="12290" width="19.26953125" style="4" bestFit="1" customWidth="1"/>
    <col min="12291" max="12300" width="10.90625" style="4"/>
    <col min="12301" max="12301" width="0" style="4" hidden="1" customWidth="1"/>
    <col min="12302" max="12542" width="10.90625" style="4"/>
    <col min="12543" max="12543" width="4.1796875" style="4" customWidth="1"/>
    <col min="12544" max="12544" width="21.7265625" style="4" bestFit="1" customWidth="1"/>
    <col min="12545" max="12545" width="21.7265625" style="4" customWidth="1"/>
    <col min="12546" max="12546" width="19.26953125" style="4" bestFit="1" customWidth="1"/>
    <col min="12547" max="12556" width="10.90625" style="4"/>
    <col min="12557" max="12557" width="0" style="4" hidden="1" customWidth="1"/>
    <col min="12558" max="12798" width="10.90625" style="4"/>
    <col min="12799" max="12799" width="4.1796875" style="4" customWidth="1"/>
    <col min="12800" max="12800" width="21.7265625" style="4" bestFit="1" customWidth="1"/>
    <col min="12801" max="12801" width="21.7265625" style="4" customWidth="1"/>
    <col min="12802" max="12802" width="19.26953125" style="4" bestFit="1" customWidth="1"/>
    <col min="12803" max="12812" width="10.90625" style="4"/>
    <col min="12813" max="12813" width="0" style="4" hidden="1" customWidth="1"/>
    <col min="12814" max="13054" width="10.90625" style="4"/>
    <col min="13055" max="13055" width="4.1796875" style="4" customWidth="1"/>
    <col min="13056" max="13056" width="21.7265625" style="4" bestFit="1" customWidth="1"/>
    <col min="13057" max="13057" width="21.7265625" style="4" customWidth="1"/>
    <col min="13058" max="13058" width="19.26953125" style="4" bestFit="1" customWidth="1"/>
    <col min="13059" max="13068" width="10.90625" style="4"/>
    <col min="13069" max="13069" width="0" style="4" hidden="1" customWidth="1"/>
    <col min="13070" max="13310" width="10.90625" style="4"/>
    <col min="13311" max="13311" width="4.1796875" style="4" customWidth="1"/>
    <col min="13312" max="13312" width="21.7265625" style="4" bestFit="1" customWidth="1"/>
    <col min="13313" max="13313" width="21.7265625" style="4" customWidth="1"/>
    <col min="13314" max="13314" width="19.26953125" style="4" bestFit="1" customWidth="1"/>
    <col min="13315" max="13324" width="10.90625" style="4"/>
    <col min="13325" max="13325" width="0" style="4" hidden="1" customWidth="1"/>
    <col min="13326" max="13566" width="10.90625" style="4"/>
    <col min="13567" max="13567" width="4.1796875" style="4" customWidth="1"/>
    <col min="13568" max="13568" width="21.7265625" style="4" bestFit="1" customWidth="1"/>
    <col min="13569" max="13569" width="21.7265625" style="4" customWidth="1"/>
    <col min="13570" max="13570" width="19.26953125" style="4" bestFit="1" customWidth="1"/>
    <col min="13571" max="13580" width="10.90625" style="4"/>
    <col min="13581" max="13581" width="0" style="4" hidden="1" customWidth="1"/>
    <col min="13582" max="13822" width="10.90625" style="4"/>
    <col min="13823" max="13823" width="4.1796875" style="4" customWidth="1"/>
    <col min="13824" max="13824" width="21.7265625" style="4" bestFit="1" customWidth="1"/>
    <col min="13825" max="13825" width="21.7265625" style="4" customWidth="1"/>
    <col min="13826" max="13826" width="19.26953125" style="4" bestFit="1" customWidth="1"/>
    <col min="13827" max="13836" width="10.90625" style="4"/>
    <col min="13837" max="13837" width="0" style="4" hidden="1" customWidth="1"/>
    <col min="13838" max="14078" width="10.90625" style="4"/>
    <col min="14079" max="14079" width="4.1796875" style="4" customWidth="1"/>
    <col min="14080" max="14080" width="21.7265625" style="4" bestFit="1" customWidth="1"/>
    <col min="14081" max="14081" width="21.7265625" style="4" customWidth="1"/>
    <col min="14082" max="14082" width="19.26953125" style="4" bestFit="1" customWidth="1"/>
    <col min="14083" max="14092" width="10.90625" style="4"/>
    <col min="14093" max="14093" width="0" style="4" hidden="1" customWidth="1"/>
    <col min="14094" max="14334" width="10.90625" style="4"/>
    <col min="14335" max="14335" width="4.1796875" style="4" customWidth="1"/>
    <col min="14336" max="14336" width="21.7265625" style="4" bestFit="1" customWidth="1"/>
    <col min="14337" max="14337" width="21.7265625" style="4" customWidth="1"/>
    <col min="14338" max="14338" width="19.26953125" style="4" bestFit="1" customWidth="1"/>
    <col min="14339" max="14348" width="10.90625" style="4"/>
    <col min="14349" max="14349" width="0" style="4" hidden="1" customWidth="1"/>
    <col min="14350" max="14590" width="10.90625" style="4"/>
    <col min="14591" max="14591" width="4.1796875" style="4" customWidth="1"/>
    <col min="14592" max="14592" width="21.7265625" style="4" bestFit="1" customWidth="1"/>
    <col min="14593" max="14593" width="21.7265625" style="4" customWidth="1"/>
    <col min="14594" max="14594" width="19.26953125" style="4" bestFit="1" customWidth="1"/>
    <col min="14595" max="14604" width="10.90625" style="4"/>
    <col min="14605" max="14605" width="0" style="4" hidden="1" customWidth="1"/>
    <col min="14606" max="14846" width="10.90625" style="4"/>
    <col min="14847" max="14847" width="4.1796875" style="4" customWidth="1"/>
    <col min="14848" max="14848" width="21.7265625" style="4" bestFit="1" customWidth="1"/>
    <col min="14849" max="14849" width="21.7265625" style="4" customWidth="1"/>
    <col min="14850" max="14850" width="19.26953125" style="4" bestFit="1" customWidth="1"/>
    <col min="14851" max="14860" width="10.90625" style="4"/>
    <col min="14861" max="14861" width="0" style="4" hidden="1" customWidth="1"/>
    <col min="14862" max="15102" width="10.90625" style="4"/>
    <col min="15103" max="15103" width="4.1796875" style="4" customWidth="1"/>
    <col min="15104" max="15104" width="21.7265625" style="4" bestFit="1" customWidth="1"/>
    <col min="15105" max="15105" width="21.7265625" style="4" customWidth="1"/>
    <col min="15106" max="15106" width="19.26953125" style="4" bestFit="1" customWidth="1"/>
    <col min="15107" max="15116" width="10.90625" style="4"/>
    <col min="15117" max="15117" width="0" style="4" hidden="1" customWidth="1"/>
    <col min="15118" max="15358" width="10.90625" style="4"/>
    <col min="15359" max="15359" width="4.1796875" style="4" customWidth="1"/>
    <col min="15360" max="15360" width="21.7265625" style="4" bestFit="1" customWidth="1"/>
    <col min="15361" max="15361" width="21.7265625" style="4" customWidth="1"/>
    <col min="15362" max="15362" width="19.26953125" style="4" bestFit="1" customWidth="1"/>
    <col min="15363" max="15372" width="10.90625" style="4"/>
    <col min="15373" max="15373" width="0" style="4" hidden="1" customWidth="1"/>
    <col min="15374" max="15614" width="10.90625" style="4"/>
    <col min="15615" max="15615" width="4.1796875" style="4" customWidth="1"/>
    <col min="15616" max="15616" width="21.7265625" style="4" bestFit="1" customWidth="1"/>
    <col min="15617" max="15617" width="21.7265625" style="4" customWidth="1"/>
    <col min="15618" max="15618" width="19.26953125" style="4" bestFit="1" customWidth="1"/>
    <col min="15619" max="15628" width="10.90625" style="4"/>
    <col min="15629" max="15629" width="0" style="4" hidden="1" customWidth="1"/>
    <col min="15630" max="15870" width="10.90625" style="4"/>
    <col min="15871" max="15871" width="4.1796875" style="4" customWidth="1"/>
    <col min="15872" max="15872" width="21.7265625" style="4" bestFit="1" customWidth="1"/>
    <col min="15873" max="15873" width="21.7265625" style="4" customWidth="1"/>
    <col min="15874" max="15874" width="19.26953125" style="4" bestFit="1" customWidth="1"/>
    <col min="15875" max="15884" width="10.90625" style="4"/>
    <col min="15885" max="15885" width="0" style="4" hidden="1" customWidth="1"/>
    <col min="15886" max="16126" width="10.90625" style="4"/>
    <col min="16127" max="16127" width="4.1796875" style="4" customWidth="1"/>
    <col min="16128" max="16128" width="21.7265625" style="4" bestFit="1" customWidth="1"/>
    <col min="16129" max="16129" width="21.7265625" style="4" customWidth="1"/>
    <col min="16130" max="16130" width="19.26953125" style="4" bestFit="1" customWidth="1"/>
    <col min="16131" max="16140" width="10.90625" style="4"/>
    <col min="16141" max="16141" width="0" style="4" hidden="1" customWidth="1"/>
    <col min="16142" max="16384" width="10.90625" style="4"/>
  </cols>
  <sheetData>
    <row r="1" spans="2:17" ht="18" x14ac:dyDescent="0.4">
      <c r="F1" s="11" t="s">
        <v>163</v>
      </c>
    </row>
    <row r="2" spans="2:17" ht="18" x14ac:dyDescent="0.4">
      <c r="F2" s="11"/>
    </row>
    <row r="4" spans="2:17" x14ac:dyDescent="0.25">
      <c r="D4" s="2" t="s">
        <v>164</v>
      </c>
    </row>
    <row r="5" spans="2:17" x14ac:dyDescent="0.25">
      <c r="B5" s="1" t="s">
        <v>151</v>
      </c>
      <c r="D5" s="2" t="s">
        <v>152</v>
      </c>
    </row>
    <row r="8" spans="2:17" x14ac:dyDescent="0.25">
      <c r="L8" s="4" t="s">
        <v>153</v>
      </c>
      <c r="N8" s="4" t="s">
        <v>154</v>
      </c>
    </row>
    <row r="9" spans="2:17" ht="15.5" x14ac:dyDescent="0.4">
      <c r="B9" s="1" t="s">
        <v>6</v>
      </c>
      <c r="C9" s="1" t="s">
        <v>7</v>
      </c>
      <c r="D9" s="2" t="s">
        <v>8</v>
      </c>
      <c r="E9" s="2" t="s">
        <v>12</v>
      </c>
      <c r="F9" s="2" t="s">
        <v>9</v>
      </c>
      <c r="G9" s="2" t="s">
        <v>155</v>
      </c>
      <c r="H9" s="2" t="s">
        <v>156</v>
      </c>
      <c r="I9" s="2" t="s">
        <v>157</v>
      </c>
      <c r="J9" s="2" t="s">
        <v>158</v>
      </c>
      <c r="K9" s="2" t="s">
        <v>165</v>
      </c>
      <c r="L9" s="2" t="s">
        <v>159</v>
      </c>
      <c r="M9" s="2" t="s">
        <v>160</v>
      </c>
      <c r="N9" s="2" t="s">
        <v>161</v>
      </c>
      <c r="O9" s="15" t="s">
        <v>166</v>
      </c>
      <c r="P9" s="15" t="s">
        <v>167</v>
      </c>
      <c r="Q9" s="15" t="s">
        <v>167</v>
      </c>
    </row>
    <row r="10" spans="2:17" x14ac:dyDescent="0.25">
      <c r="E10" s="2" t="s">
        <v>21</v>
      </c>
      <c r="F10" s="2" t="s">
        <v>19</v>
      </c>
      <c r="G10" s="2" t="s">
        <v>151</v>
      </c>
      <c r="H10" s="2"/>
      <c r="I10" s="2"/>
      <c r="J10" s="2"/>
      <c r="K10" s="2"/>
      <c r="L10" s="2" t="s">
        <v>19</v>
      </c>
      <c r="M10" s="2" t="s">
        <v>151</v>
      </c>
      <c r="N10" s="2" t="s">
        <v>19</v>
      </c>
      <c r="O10" s="2"/>
      <c r="P10" s="2" t="s">
        <v>22</v>
      </c>
      <c r="Q10" s="2" t="s">
        <v>23</v>
      </c>
    </row>
    <row r="11" spans="2:17" x14ac:dyDescent="0.25">
      <c r="E11" s="2"/>
      <c r="F11" s="2"/>
      <c r="G11" s="2"/>
      <c r="H11" s="2"/>
      <c r="I11" s="2"/>
      <c r="J11" s="2"/>
      <c r="K11" s="2"/>
      <c r="N11" s="2"/>
      <c r="O11" s="2"/>
      <c r="P11" s="2"/>
    </row>
    <row r="12" spans="2:17" ht="15.5" x14ac:dyDescent="0.4">
      <c r="B12" s="1" t="s">
        <v>24</v>
      </c>
      <c r="C12" s="1" t="s">
        <v>25</v>
      </c>
      <c r="D12" s="1" t="s">
        <v>26</v>
      </c>
      <c r="E12" s="6">
        <v>18.015000000000001</v>
      </c>
      <c r="F12" s="6">
        <v>647.096</v>
      </c>
      <c r="G12" s="12">
        <v>6.8530639999999998</v>
      </c>
      <c r="H12" s="12">
        <v>7.4379400000000002</v>
      </c>
      <c r="I12" s="12">
        <v>-2.937398</v>
      </c>
      <c r="J12" s="12">
        <v>-3.282184</v>
      </c>
      <c r="K12" s="12">
        <v>8.3968330000000009</v>
      </c>
      <c r="L12" s="2">
        <v>273</v>
      </c>
      <c r="M12" s="2" t="s">
        <v>9</v>
      </c>
      <c r="N12" s="2">
        <v>323.14999999999998</v>
      </c>
      <c r="O12" s="7">
        <f t="shared" ref="O12:O23" si="0">1-N12/F12</f>
        <v>0.50061505557135266</v>
      </c>
      <c r="P12" s="8">
        <f t="shared" ref="P12:P23" si="1">8.3143/E12*F12*(G12*O12^(1/3)+H12*O12^(2/3)+I12*O12+J12*O12^2+K12*O12^6)</f>
        <v>2380.245513919403</v>
      </c>
      <c r="Q12" s="4">
        <f>P12*E12</f>
        <v>42880.122933258048</v>
      </c>
    </row>
    <row r="13" spans="2:17" ht="15.5" x14ac:dyDescent="0.4">
      <c r="B13" s="1" t="s">
        <v>28</v>
      </c>
      <c r="C13" s="1" t="s">
        <v>29</v>
      </c>
      <c r="D13" s="1" t="s">
        <v>30</v>
      </c>
      <c r="E13" s="6">
        <v>17.030999999999999</v>
      </c>
      <c r="F13" s="6">
        <v>405.5</v>
      </c>
      <c r="G13" s="12">
        <v>5.7447699999999999</v>
      </c>
      <c r="H13" s="12">
        <v>7.2828780000000002</v>
      </c>
      <c r="I13" s="12">
        <v>-2.4287492999999998</v>
      </c>
      <c r="J13" s="12">
        <v>-2.2619229999999999</v>
      </c>
      <c r="K13" s="12">
        <v>2.9093930000000001</v>
      </c>
      <c r="L13" s="2">
        <v>196</v>
      </c>
      <c r="M13" s="2" t="s">
        <v>9</v>
      </c>
      <c r="N13" s="2">
        <v>300.14999999999998</v>
      </c>
      <c r="O13" s="7">
        <f t="shared" si="0"/>
        <v>0.25980271270036992</v>
      </c>
      <c r="P13" s="8">
        <f t="shared" si="1"/>
        <v>1157.7024867063435</v>
      </c>
      <c r="Q13" s="4">
        <f t="shared" ref="Q13:Q55" si="2">P13*E13</f>
        <v>19716.831051095734</v>
      </c>
    </row>
    <row r="14" spans="2:17" ht="15.5" x14ac:dyDescent="0.4">
      <c r="B14" s="1" t="s">
        <v>31</v>
      </c>
      <c r="C14" s="1" t="s">
        <v>32</v>
      </c>
      <c r="D14" s="1" t="s">
        <v>33</v>
      </c>
      <c r="E14" s="6">
        <v>36.460999999999999</v>
      </c>
      <c r="F14" s="6">
        <v>324.64999999999998</v>
      </c>
      <c r="G14" s="12">
        <v>7.6692225000000001</v>
      </c>
      <c r="H14" s="12">
        <v>0.21122084999999999</v>
      </c>
      <c r="I14" s="12">
        <v>0.91710700000000001</v>
      </c>
      <c r="J14" s="12">
        <v>-1.245487</v>
      </c>
      <c r="K14" s="12">
        <v>4.5266729999999997</v>
      </c>
      <c r="L14" s="2">
        <v>159</v>
      </c>
      <c r="M14" s="2" t="s">
        <v>9</v>
      </c>
      <c r="N14" s="2">
        <v>246.15</v>
      </c>
      <c r="O14" s="7">
        <f t="shared" si="0"/>
        <v>0.2417988603111042</v>
      </c>
      <c r="P14" s="8">
        <f t="shared" si="1"/>
        <v>370.87288256819562</v>
      </c>
      <c r="Q14" s="4">
        <f t="shared" si="2"/>
        <v>13522.39617131898</v>
      </c>
    </row>
    <row r="15" spans="2:17" ht="15.5" x14ac:dyDescent="0.4">
      <c r="B15" s="1" t="s">
        <v>34</v>
      </c>
      <c r="C15" s="1" t="s">
        <v>35</v>
      </c>
      <c r="D15" s="1" t="s">
        <v>36</v>
      </c>
      <c r="E15" s="6">
        <v>70.906000000000006</v>
      </c>
      <c r="F15" s="6">
        <v>416.95800000000003</v>
      </c>
      <c r="G15" s="12">
        <v>5.1139599999999996</v>
      </c>
      <c r="H15" s="12">
        <v>5.4947939999999997</v>
      </c>
      <c r="I15" s="12">
        <v>-1.6397299999999999</v>
      </c>
      <c r="J15" s="12">
        <v>-2.1936170000000002</v>
      </c>
      <c r="K15" s="12">
        <v>4.3564550000000004</v>
      </c>
      <c r="L15" s="2">
        <v>173</v>
      </c>
      <c r="M15" s="2" t="s">
        <v>9</v>
      </c>
      <c r="N15" s="2">
        <v>273.14999999999998</v>
      </c>
      <c r="O15" s="7">
        <f>1-N15/F15</f>
        <v>0.34489804728533824</v>
      </c>
      <c r="P15" s="8">
        <f>8.3143/E15*F15*(G15*O15^(1/3)+H15*O15^(2/3)+I15*O15+J15*O15^2+K15*O15^6)</f>
        <v>267.41737476477391</v>
      </c>
      <c r="Q15" s="4">
        <f t="shared" si="2"/>
        <v>18961.496375071059</v>
      </c>
    </row>
    <row r="16" spans="2:17" ht="15.5" x14ac:dyDescent="0.4">
      <c r="B16" s="1" t="s">
        <v>37</v>
      </c>
      <c r="C16" s="1" t="s">
        <v>38</v>
      </c>
      <c r="D16" s="1" t="s">
        <v>39</v>
      </c>
      <c r="E16" s="6">
        <v>28.013999999999999</v>
      </c>
      <c r="F16" s="6">
        <v>126.19199999999999</v>
      </c>
      <c r="G16" s="12">
        <v>5.0631722999999997</v>
      </c>
      <c r="H16" s="12">
        <v>5.5181542500000003</v>
      </c>
      <c r="I16" s="12">
        <v>-2.6459131400000002</v>
      </c>
      <c r="J16" s="12">
        <v>-1.9811087999999999</v>
      </c>
      <c r="K16" s="12">
        <v>5.3333684000000003</v>
      </c>
      <c r="L16" s="2">
        <v>65</v>
      </c>
      <c r="M16" s="2" t="s">
        <v>9</v>
      </c>
      <c r="N16" s="2">
        <v>93.15</v>
      </c>
      <c r="O16" s="7">
        <f t="shared" si="0"/>
        <v>0.26183910232027374</v>
      </c>
      <c r="P16" s="8">
        <f t="shared" si="1"/>
        <v>174.93180608722378</v>
      </c>
      <c r="Q16" s="4">
        <f t="shared" si="2"/>
        <v>4900.5396157274872</v>
      </c>
    </row>
    <row r="17" spans="2:17" ht="15.5" x14ac:dyDescent="0.4">
      <c r="B17" s="1" t="s">
        <v>40</v>
      </c>
      <c r="C17" s="1" t="s">
        <v>41</v>
      </c>
      <c r="D17" s="1" t="s">
        <v>42</v>
      </c>
      <c r="E17" s="6">
        <v>31.998799999999999</v>
      </c>
      <c r="F17" s="6">
        <v>154.59899999999999</v>
      </c>
      <c r="G17" s="12">
        <v>4.9696166399999999</v>
      </c>
      <c r="H17" s="12">
        <v>5.3053188000000002</v>
      </c>
      <c r="I17" s="12">
        <v>-2.4260902899999999</v>
      </c>
      <c r="J17" s="12">
        <v>-2.1512628600000001</v>
      </c>
      <c r="K17" s="12">
        <v>3.4662850299999999</v>
      </c>
      <c r="L17" s="2">
        <v>58</v>
      </c>
      <c r="M17" s="2" t="s">
        <v>9</v>
      </c>
      <c r="N17" s="2">
        <v>123.15</v>
      </c>
      <c r="O17" s="7">
        <f t="shared" si="0"/>
        <v>0.2034230493082102</v>
      </c>
      <c r="P17" s="8">
        <f t="shared" si="1"/>
        <v>167.72762205413224</v>
      </c>
      <c r="Q17" s="4">
        <f t="shared" si="2"/>
        <v>5367.082632585767</v>
      </c>
    </row>
    <row r="18" spans="2:17" ht="15.5" x14ac:dyDescent="0.4">
      <c r="B18" s="1" t="s">
        <v>43</v>
      </c>
      <c r="C18" s="1" t="s">
        <v>44</v>
      </c>
      <c r="D18" s="1" t="s">
        <v>45</v>
      </c>
      <c r="E18" s="6">
        <v>2.016</v>
      </c>
      <c r="F18" s="6">
        <v>33.19</v>
      </c>
      <c r="G18" s="12">
        <v>4.1152559999999996</v>
      </c>
      <c r="H18" s="12">
        <v>2.5115973999999999</v>
      </c>
      <c r="I18" s="12">
        <v>-1.5391537</v>
      </c>
      <c r="J18" s="12">
        <v>-2.5786720000000001</v>
      </c>
      <c r="K18" s="12">
        <v>2.1654534999999999</v>
      </c>
      <c r="L18" s="2">
        <v>15</v>
      </c>
      <c r="M18" s="2" t="s">
        <v>9</v>
      </c>
      <c r="N18" s="2">
        <v>20.05</v>
      </c>
      <c r="O18" s="7">
        <f>1-N18/F18</f>
        <v>0.39590238023501045</v>
      </c>
      <c r="P18" s="8">
        <f>8.3143/E18*F18*(G18*O18^(1/3)+H18*O18^(2/3)+I18*O18+J18*O18^2+K18*O18^6)</f>
        <v>461.38948467795217</v>
      </c>
      <c r="Q18" s="4">
        <f t="shared" si="2"/>
        <v>930.16120111075156</v>
      </c>
    </row>
    <row r="19" spans="2:17" ht="15.5" x14ac:dyDescent="0.4">
      <c r="B19" s="1" t="s">
        <v>46</v>
      </c>
      <c r="C19" s="1" t="s">
        <v>47</v>
      </c>
      <c r="D19" s="1" t="s">
        <v>48</v>
      </c>
      <c r="E19" s="6">
        <v>64.061999999999998</v>
      </c>
      <c r="F19" s="6">
        <v>430.64299999999997</v>
      </c>
      <c r="G19" s="12">
        <v>6.4313799999999999</v>
      </c>
      <c r="H19" s="12">
        <v>6.4058599999999997</v>
      </c>
      <c r="I19" s="12">
        <v>-2.656015</v>
      </c>
      <c r="J19" s="12">
        <v>-0.90093699999999999</v>
      </c>
      <c r="K19" s="12">
        <v>6.502211</v>
      </c>
      <c r="L19" s="2">
        <v>203</v>
      </c>
      <c r="M19" s="2" t="s">
        <v>9</v>
      </c>
      <c r="N19" s="2">
        <v>323.14999999999998</v>
      </c>
      <c r="O19" s="7">
        <f t="shared" si="0"/>
        <v>0.24961046620983041</v>
      </c>
      <c r="P19" s="8">
        <f t="shared" si="1"/>
        <v>328.15930624133159</v>
      </c>
      <c r="Q19" s="4">
        <f t="shared" si="2"/>
        <v>21022.541476432183</v>
      </c>
    </row>
    <row r="20" spans="2:17" ht="15.5" x14ac:dyDescent="0.4">
      <c r="B20" s="1" t="s">
        <v>49</v>
      </c>
      <c r="C20" s="1" t="s">
        <v>50</v>
      </c>
      <c r="D20" s="1" t="s">
        <v>51</v>
      </c>
      <c r="E20" s="6">
        <v>28.01</v>
      </c>
      <c r="F20" s="6">
        <v>132.86000000000001</v>
      </c>
      <c r="G20" s="12">
        <v>5.3651600000000004</v>
      </c>
      <c r="H20" s="12">
        <v>4.6156300000000003</v>
      </c>
      <c r="I20" s="12">
        <v>-1.5026200000000001</v>
      </c>
      <c r="J20" s="12">
        <v>-2.3603459999999998</v>
      </c>
      <c r="K20" s="12">
        <v>7.2145830000000002</v>
      </c>
      <c r="L20" s="2">
        <v>68</v>
      </c>
      <c r="M20" s="2" t="s">
        <v>9</v>
      </c>
      <c r="N20" s="2">
        <v>101.15</v>
      </c>
      <c r="O20" s="7">
        <f t="shared" si="0"/>
        <v>0.23867228661749218</v>
      </c>
      <c r="P20" s="8">
        <f t="shared" si="1"/>
        <v>181.89259729731481</v>
      </c>
      <c r="Q20" s="4">
        <f t="shared" si="2"/>
        <v>5094.8116502977882</v>
      </c>
    </row>
    <row r="21" spans="2:17" ht="15.5" x14ac:dyDescent="0.4">
      <c r="B21" s="1" t="s">
        <v>52</v>
      </c>
      <c r="C21" s="1" t="s">
        <v>53</v>
      </c>
      <c r="D21" s="1" t="s">
        <v>54</v>
      </c>
      <c r="E21" s="6">
        <v>44.009</v>
      </c>
      <c r="F21" s="6">
        <v>304.12799999999999</v>
      </c>
      <c r="G21" s="12">
        <v>6.2858979000000001</v>
      </c>
      <c r="H21" s="12">
        <v>5.6400772999999997</v>
      </c>
      <c r="I21" s="12">
        <v>-1.2406253</v>
      </c>
      <c r="J21" s="12">
        <v>-2.040365</v>
      </c>
      <c r="K21" s="12">
        <v>26.5420576</v>
      </c>
      <c r="L21" s="2">
        <v>218</v>
      </c>
      <c r="M21" s="2" t="s">
        <v>9</v>
      </c>
      <c r="N21" s="2">
        <v>253.15</v>
      </c>
      <c r="O21" s="7">
        <f t="shared" si="0"/>
        <v>0.16762021254208748</v>
      </c>
      <c r="P21" s="8">
        <f t="shared" si="1"/>
        <v>282.44448867949797</v>
      </c>
      <c r="Q21" s="4">
        <f t="shared" si="2"/>
        <v>12430.099502296027</v>
      </c>
    </row>
    <row r="22" spans="2:17" ht="15.5" x14ac:dyDescent="0.4">
      <c r="B22" s="1" t="s">
        <v>56</v>
      </c>
      <c r="C22" s="1" t="s">
        <v>57</v>
      </c>
      <c r="D22" s="1" t="s">
        <v>58</v>
      </c>
      <c r="E22" s="6">
        <v>16.042999999999999</v>
      </c>
      <c r="F22" s="6">
        <v>190.56399999999999</v>
      </c>
      <c r="G22" s="12">
        <v>4.9905549999999996</v>
      </c>
      <c r="H22" s="12">
        <v>5.0351509999999999</v>
      </c>
      <c r="I22" s="12">
        <v>-2.2833929999999998</v>
      </c>
      <c r="J22" s="12">
        <v>-2.4609329999999998</v>
      </c>
      <c r="K22" s="12">
        <v>4.3782779999999999</v>
      </c>
      <c r="L22" s="2">
        <v>93</v>
      </c>
      <c r="M22" s="2" t="s">
        <v>9</v>
      </c>
      <c r="N22" s="2">
        <v>183.15</v>
      </c>
      <c r="O22" s="7">
        <f t="shared" si="0"/>
        <v>3.8905564534749471E-2</v>
      </c>
      <c r="P22" s="8">
        <f t="shared" si="1"/>
        <v>214.96066802109502</v>
      </c>
      <c r="Q22" s="4">
        <f t="shared" si="2"/>
        <v>3448.6139970624272</v>
      </c>
    </row>
    <row r="23" spans="2:17" ht="15.5" x14ac:dyDescent="0.4">
      <c r="B23" s="1" t="s">
        <v>59</v>
      </c>
      <c r="C23" s="1" t="s">
        <v>60</v>
      </c>
      <c r="D23" s="1" t="s">
        <v>61</v>
      </c>
      <c r="E23" s="6">
        <v>30.07</v>
      </c>
      <c r="F23" s="6">
        <v>305.322</v>
      </c>
      <c r="G23" s="12">
        <v>5.24057</v>
      </c>
      <c r="H23" s="12">
        <v>7.1958719999999996</v>
      </c>
      <c r="I23" s="12">
        <v>-4.6353600000000004</v>
      </c>
      <c r="J23" s="12">
        <v>-0.64159299999999997</v>
      </c>
      <c r="K23" s="12">
        <v>2.2714099999999999</v>
      </c>
      <c r="L23" s="2">
        <v>93</v>
      </c>
      <c r="M23" s="2" t="s">
        <v>9</v>
      </c>
      <c r="N23" s="2">
        <v>243.15</v>
      </c>
      <c r="O23" s="7">
        <f t="shared" si="0"/>
        <v>0.20362764556763024</v>
      </c>
      <c r="P23" s="8">
        <f t="shared" si="1"/>
        <v>388.62489579868731</v>
      </c>
      <c r="Q23" s="4">
        <f t="shared" si="2"/>
        <v>11685.950616666527</v>
      </c>
    </row>
    <row r="24" spans="2:17" ht="15.5" x14ac:dyDescent="0.4">
      <c r="B24" s="1" t="s">
        <v>62</v>
      </c>
      <c r="C24" s="1" t="s">
        <v>63</v>
      </c>
      <c r="D24" s="1" t="s">
        <v>64</v>
      </c>
      <c r="E24" s="6">
        <v>44.097000000000001</v>
      </c>
      <c r="F24" s="6">
        <v>369.82499999999999</v>
      </c>
      <c r="G24" s="12">
        <v>5.5322182</v>
      </c>
      <c r="H24" s="12">
        <v>7.8659829999999999</v>
      </c>
      <c r="I24" s="12">
        <v>-5.2983393999999997</v>
      </c>
      <c r="J24" s="12">
        <v>7.5567300000000004E-2</v>
      </c>
      <c r="K24" s="12">
        <v>2.1548219999999998</v>
      </c>
      <c r="L24" s="2">
        <v>90</v>
      </c>
      <c r="M24" s="2" t="s">
        <v>9</v>
      </c>
      <c r="N24" s="2">
        <v>280.14999999999998</v>
      </c>
      <c r="O24" s="7">
        <f>1-N24/F24</f>
        <v>0.24247955113905229</v>
      </c>
      <c r="P24" s="8">
        <f>8.3143/E24*F24*(G24*O24^(1/3)+H24*O24^(2/3)+I24*O24+J24*O24^2+K24*O24^6)</f>
        <v>364.5857038836985</v>
      </c>
      <c r="Q24" s="4">
        <f t="shared" si="2"/>
        <v>16077.135784159453</v>
      </c>
    </row>
    <row r="25" spans="2:17" ht="15.5" x14ac:dyDescent="0.4">
      <c r="B25" s="1" t="s">
        <v>65</v>
      </c>
      <c r="C25" s="1" t="s">
        <v>66</v>
      </c>
      <c r="D25" s="1" t="s">
        <v>67</v>
      </c>
      <c r="E25" s="6">
        <v>58.124000000000002</v>
      </c>
      <c r="F25" s="6">
        <v>425.125</v>
      </c>
      <c r="G25" s="12">
        <v>5.89459</v>
      </c>
      <c r="H25" s="12">
        <v>7.8776900000000003</v>
      </c>
      <c r="I25" s="12">
        <v>-5.0418760000000002</v>
      </c>
      <c r="J25" s="12">
        <v>-0.151283</v>
      </c>
      <c r="K25" s="12">
        <v>3.7907839999999999</v>
      </c>
      <c r="L25" s="2">
        <v>140</v>
      </c>
      <c r="M25" s="2" t="s">
        <v>9</v>
      </c>
      <c r="N25" s="2">
        <v>280.14999999999998</v>
      </c>
      <c r="O25" s="7">
        <f>1-N25/F25</f>
        <v>0.34101734783887094</v>
      </c>
      <c r="P25" s="8">
        <f>8.3143/E25*F25*(G25*O25^(1/3)+H25*O25^(2/3)+I25*O25+J25*O25^2+K25*O25^6)</f>
        <v>379.00426193712883</v>
      </c>
      <c r="Q25" s="4">
        <f t="shared" si="2"/>
        <v>22029.243720833678</v>
      </c>
    </row>
    <row r="26" spans="2:17" ht="15.5" x14ac:dyDescent="0.4">
      <c r="B26" s="1" t="s">
        <v>68</v>
      </c>
      <c r="C26" s="1" t="s">
        <v>69</v>
      </c>
      <c r="D26" s="1" t="s">
        <v>70</v>
      </c>
      <c r="E26" s="6">
        <v>58.124000000000002</v>
      </c>
      <c r="F26" s="6">
        <v>407.81</v>
      </c>
      <c r="G26" s="12">
        <v>5.9853579999999997</v>
      </c>
      <c r="H26" s="12">
        <v>6.8701699999999999</v>
      </c>
      <c r="I26" s="12">
        <v>-3.9579399999999998</v>
      </c>
      <c r="J26" s="12">
        <v>-0.35680600000000001</v>
      </c>
      <c r="K26" s="12">
        <v>2.95743</v>
      </c>
      <c r="L26" s="2">
        <v>120</v>
      </c>
      <c r="M26" s="2" t="s">
        <v>9</v>
      </c>
      <c r="N26" s="2">
        <v>280.14999999999998</v>
      </c>
      <c r="O26" s="7">
        <f t="shared" ref="O26:O31" si="3">1-N26/F26</f>
        <v>0.31303793433216454</v>
      </c>
      <c r="P26" s="8">
        <f t="shared" ref="P26:P31" si="4">8.3143/E26*F26*(G26*O26^(1/3)+H26*O26^(2/3)+I26*O26+J26*O26^2+K26*O26^6)</f>
        <v>347.68868052348353</v>
      </c>
      <c r="Q26" s="4">
        <f t="shared" si="2"/>
        <v>20209.056866746956</v>
      </c>
    </row>
    <row r="27" spans="2:17" ht="15.5" x14ac:dyDescent="0.4">
      <c r="B27" s="1" t="s">
        <v>71</v>
      </c>
      <c r="C27" s="1" t="s">
        <v>72</v>
      </c>
      <c r="D27" s="1" t="s">
        <v>73</v>
      </c>
      <c r="E27" s="6">
        <v>72.150999999999996</v>
      </c>
      <c r="F27" s="6">
        <v>469.65899999999999</v>
      </c>
      <c r="G27" s="12">
        <v>5.7525899999999996</v>
      </c>
      <c r="H27" s="12">
        <v>9.9731450000000006</v>
      </c>
      <c r="I27" s="12">
        <v>-6.8966000000000003</v>
      </c>
      <c r="J27" s="12">
        <v>0.53483099999999995</v>
      </c>
      <c r="K27" s="12">
        <v>4.4632250000000004</v>
      </c>
      <c r="L27" s="2">
        <v>153</v>
      </c>
      <c r="M27" s="2" t="s">
        <v>9</v>
      </c>
      <c r="N27" s="2">
        <v>273.14999999999998</v>
      </c>
      <c r="O27" s="7">
        <f t="shared" si="3"/>
        <v>0.41840782354857464</v>
      </c>
      <c r="P27" s="8">
        <f t="shared" si="4"/>
        <v>385.00024794034783</v>
      </c>
      <c r="Q27" s="4">
        <f t="shared" si="2"/>
        <v>27778.152889144036</v>
      </c>
    </row>
    <row r="28" spans="2:17" ht="15.5" x14ac:dyDescent="0.4">
      <c r="B28" s="1" t="s">
        <v>74</v>
      </c>
      <c r="C28" s="1" t="s">
        <v>75</v>
      </c>
      <c r="D28" s="1" t="s">
        <v>76</v>
      </c>
      <c r="E28" s="6">
        <v>86.177999999999997</v>
      </c>
      <c r="F28" s="6">
        <v>507.79450000000003</v>
      </c>
      <c r="G28" s="12">
        <v>5.823448</v>
      </c>
      <c r="H28" s="12">
        <v>11.201235</v>
      </c>
      <c r="I28" s="12">
        <v>-8.0714400000000008</v>
      </c>
      <c r="J28" s="12">
        <v>1.3483799999999999</v>
      </c>
      <c r="K28" s="12">
        <v>3.4569359999999998</v>
      </c>
      <c r="L28" s="2">
        <v>183</v>
      </c>
      <c r="M28" s="2" t="s">
        <v>9</v>
      </c>
      <c r="N28" s="2">
        <v>343.15</v>
      </c>
      <c r="O28" s="7">
        <f t="shared" si="3"/>
        <v>0.32423450825087718</v>
      </c>
      <c r="P28" s="8">
        <f t="shared" si="4"/>
        <v>333.92101487429699</v>
      </c>
      <c r="Q28" s="4">
        <f t="shared" si="2"/>
        <v>28776.645219837166</v>
      </c>
    </row>
    <row r="29" spans="2:17" ht="15.5" x14ac:dyDescent="0.4">
      <c r="B29" s="1" t="s">
        <v>77</v>
      </c>
      <c r="C29" s="1" t="s">
        <v>78</v>
      </c>
      <c r="D29" s="1" t="s">
        <v>79</v>
      </c>
      <c r="E29" s="6">
        <v>84.162000000000006</v>
      </c>
      <c r="F29" s="6">
        <v>553.6</v>
      </c>
      <c r="G29" s="12">
        <v>3.43791</v>
      </c>
      <c r="H29" s="12">
        <v>14.06151</v>
      </c>
      <c r="I29" s="12">
        <v>-8.7309950000000001</v>
      </c>
      <c r="J29" s="12">
        <v>0.67173000000000005</v>
      </c>
      <c r="K29" s="12">
        <v>2.5578699999999999E-2</v>
      </c>
      <c r="L29" s="2">
        <v>283</v>
      </c>
      <c r="M29" s="2" t="s">
        <v>9</v>
      </c>
      <c r="N29" s="2">
        <v>294.14999999999998</v>
      </c>
      <c r="O29" s="7">
        <f t="shared" si="3"/>
        <v>0.4686596820809249</v>
      </c>
      <c r="P29" s="8">
        <f t="shared" si="4"/>
        <v>394.33641042029626</v>
      </c>
      <c r="Q29" s="4">
        <f t="shared" si="2"/>
        <v>33188.140973792979</v>
      </c>
    </row>
    <row r="30" spans="2:17" ht="15.5" x14ac:dyDescent="0.4">
      <c r="B30" s="1" t="s">
        <v>80</v>
      </c>
      <c r="C30" s="1" t="s">
        <v>81</v>
      </c>
      <c r="D30" s="1" t="s">
        <v>82</v>
      </c>
      <c r="E30" s="6">
        <v>100.205</v>
      </c>
      <c r="F30" s="6">
        <v>541.22590000000002</v>
      </c>
      <c r="G30" s="12">
        <v>3.31664</v>
      </c>
      <c r="H30" s="12">
        <v>21.992819999999998</v>
      </c>
      <c r="I30" s="12">
        <v>-18.808160000000001</v>
      </c>
      <c r="J30" s="12">
        <v>5.5343340000000003</v>
      </c>
      <c r="K30" s="12">
        <v>2.9310200000000002</v>
      </c>
      <c r="L30" s="2">
        <v>183</v>
      </c>
      <c r="M30" s="2" t="s">
        <v>9</v>
      </c>
      <c r="N30" s="2">
        <v>303.14999999999998</v>
      </c>
      <c r="O30" s="7">
        <f t="shared" si="3"/>
        <v>0.43988268115032936</v>
      </c>
      <c r="P30" s="8">
        <f t="shared" si="4"/>
        <v>362.0249994411181</v>
      </c>
      <c r="Q30" s="4">
        <f t="shared" si="2"/>
        <v>36276.71506899724</v>
      </c>
    </row>
    <row r="31" spans="2:17" ht="15.5" x14ac:dyDescent="0.4">
      <c r="B31" s="1" t="s">
        <v>83</v>
      </c>
      <c r="C31" s="1" t="s">
        <v>84</v>
      </c>
      <c r="D31" s="1" t="s">
        <v>85</v>
      </c>
      <c r="E31" s="6">
        <v>114.23099999999999</v>
      </c>
      <c r="F31" s="6">
        <v>569.57039999999995</v>
      </c>
      <c r="G31" s="12">
        <v>4.4642299999999997</v>
      </c>
      <c r="H31" s="12">
        <v>19.783259999999999</v>
      </c>
      <c r="I31" s="12">
        <v>-16.839300000000001</v>
      </c>
      <c r="J31" s="12">
        <v>5.3604900000000004</v>
      </c>
      <c r="K31" s="12">
        <v>3.9565999999999999</v>
      </c>
      <c r="L31" s="2">
        <v>223</v>
      </c>
      <c r="M31" s="2" t="s">
        <v>9</v>
      </c>
      <c r="N31" s="2">
        <v>303.14999999999998</v>
      </c>
      <c r="O31" s="7">
        <f t="shared" si="3"/>
        <v>0.46775675140421624</v>
      </c>
      <c r="P31" s="8">
        <f t="shared" si="4"/>
        <v>361.66196043752814</v>
      </c>
      <c r="Q31" s="4">
        <f t="shared" si="2"/>
        <v>41313.007402739277</v>
      </c>
    </row>
    <row r="32" spans="2:17" ht="15.5" x14ac:dyDescent="0.4">
      <c r="B32" s="1" t="s">
        <v>86</v>
      </c>
      <c r="C32" s="1" t="s">
        <v>87</v>
      </c>
      <c r="D32" s="1" t="s">
        <v>88</v>
      </c>
      <c r="E32" s="6">
        <v>28.053999999999998</v>
      </c>
      <c r="F32" s="6">
        <v>282.35000000000002</v>
      </c>
      <c r="G32" s="12">
        <v>5.1437472</v>
      </c>
      <c r="H32" s="12">
        <v>6.9341860000000004</v>
      </c>
      <c r="I32" s="12">
        <v>-4.2688305</v>
      </c>
      <c r="J32" s="12">
        <v>-0.58489000000000002</v>
      </c>
      <c r="K32" s="12">
        <v>3.2139310000000001</v>
      </c>
      <c r="L32" s="2">
        <v>110</v>
      </c>
      <c r="M32" s="2" t="s">
        <v>9</v>
      </c>
      <c r="N32" s="2">
        <v>250.15</v>
      </c>
      <c r="O32" s="7">
        <f>1-N32/F32</f>
        <v>0.11404285461306896</v>
      </c>
      <c r="P32" s="8">
        <f>8.3143/E32*F32*(G32*O32^(1/3)+H32*O32^(2/3)+I32*O32+J32*O32^2+K32*O32^6)</f>
        <v>303.81384839240002</v>
      </c>
      <c r="Q32" s="4">
        <f t="shared" si="2"/>
        <v>8523.1937028003904</v>
      </c>
    </row>
    <row r="33" spans="2:17" ht="15.5" x14ac:dyDescent="0.4">
      <c r="B33" s="1" t="s">
        <v>89</v>
      </c>
      <c r="C33" s="1" t="s">
        <v>90</v>
      </c>
      <c r="D33" s="1" t="s">
        <v>91</v>
      </c>
      <c r="E33" s="6">
        <v>42.081000000000003</v>
      </c>
      <c r="F33" s="6">
        <v>365.57</v>
      </c>
      <c r="G33" s="12">
        <v>4.8630136999999998</v>
      </c>
      <c r="H33" s="12">
        <v>9.2878009899999991</v>
      </c>
      <c r="I33" s="12">
        <v>-6.2838717300000004</v>
      </c>
      <c r="J33" s="12">
        <v>0.38030340000000001</v>
      </c>
      <c r="K33" s="12">
        <v>1.325099</v>
      </c>
      <c r="L33" s="2">
        <v>88</v>
      </c>
      <c r="M33" s="2" t="s">
        <v>9</v>
      </c>
      <c r="N33" s="2">
        <v>280.14999999999998</v>
      </c>
      <c r="O33" s="7">
        <f>1-N33/F33</f>
        <v>0.23366249965806829</v>
      </c>
      <c r="P33" s="8">
        <f>8.3143/E33*F33*(G33*O33^(1/3)+H33*O33^(2/3)+I33*O33+J33*O33^2+K33*O33^6)</f>
        <v>366.30256865890448</v>
      </c>
      <c r="Q33" s="4">
        <f t="shared" si="2"/>
        <v>15414.378391735361</v>
      </c>
    </row>
    <row r="34" spans="2:17" ht="15.5" x14ac:dyDescent="0.4">
      <c r="B34" s="1" t="s">
        <v>92</v>
      </c>
      <c r="C34" s="1" t="s">
        <v>93</v>
      </c>
      <c r="D34" s="1" t="s">
        <v>94</v>
      </c>
      <c r="E34" s="6">
        <v>56.107999999999997</v>
      </c>
      <c r="F34" s="6">
        <v>419.29</v>
      </c>
      <c r="G34" s="12">
        <v>5.4954980000000004</v>
      </c>
      <c r="H34" s="12">
        <v>9.2455890000000007</v>
      </c>
      <c r="I34" s="12">
        <v>-6.9200916000000001</v>
      </c>
      <c r="J34" s="12">
        <v>1.4480076</v>
      </c>
      <c r="K34" s="12">
        <v>2.3072889999999999</v>
      </c>
      <c r="L34" s="2">
        <v>93</v>
      </c>
      <c r="M34" s="2" t="s">
        <v>9</v>
      </c>
      <c r="N34" s="2">
        <v>303.14999999999998</v>
      </c>
      <c r="O34" s="7">
        <f>1-N34/F34</f>
        <v>0.27699205800281435</v>
      </c>
      <c r="P34" s="8">
        <f>8.3143/E34*F34*(G34*O34^(1/3)+H34*O34^(2/3)+I34*O34+J34*O34^2+K34*O34^6)</f>
        <v>354.54463186144517</v>
      </c>
      <c r="Q34" s="4">
        <f t="shared" si="2"/>
        <v>19892.790204481964</v>
      </c>
    </row>
    <row r="35" spans="2:17" s="27" customFormat="1" ht="15.5" x14ac:dyDescent="0.4">
      <c r="B35" s="19" t="s">
        <v>1</v>
      </c>
      <c r="C35" s="19" t="s">
        <v>1</v>
      </c>
      <c r="D35" s="19" t="s">
        <v>95</v>
      </c>
      <c r="E35" s="21">
        <v>32.042000000000002</v>
      </c>
      <c r="F35" s="21">
        <v>513.37950000000001</v>
      </c>
      <c r="G35" s="28">
        <v>5.465579</v>
      </c>
      <c r="H35" s="28">
        <v>15.616849999999999</v>
      </c>
      <c r="I35" s="28">
        <v>-7.6764162999999996</v>
      </c>
      <c r="J35" s="28">
        <v>-4.9265996999999997</v>
      </c>
      <c r="K35" s="28">
        <v>6.3348420000000001</v>
      </c>
      <c r="L35" s="25">
        <v>183</v>
      </c>
      <c r="M35" s="25" t="s">
        <v>9</v>
      </c>
      <c r="N35" s="25">
        <v>373.15</v>
      </c>
      <c r="O35" s="26">
        <f>1-N35/F35</f>
        <v>0.27314978490570818</v>
      </c>
      <c r="P35" s="22">
        <f>8.3143/E35*F35*(G35*O35^(1/3)+H35*O35^(2/3)+I35*O35+J35*O35^2+K35*O35^6)</f>
        <v>1020.2689437159776</v>
      </c>
      <c r="Q35" s="27">
        <f t="shared" si="2"/>
        <v>32691.457494547354</v>
      </c>
    </row>
    <row r="36" spans="2:17" s="27" customFormat="1" ht="15.5" x14ac:dyDescent="0.4">
      <c r="B36" s="19" t="s">
        <v>2</v>
      </c>
      <c r="C36" s="19" t="s">
        <v>2</v>
      </c>
      <c r="D36" s="19" t="s">
        <v>96</v>
      </c>
      <c r="E36" s="21">
        <v>46.069000000000003</v>
      </c>
      <c r="F36" s="21">
        <v>513.9</v>
      </c>
      <c r="G36" s="28">
        <v>14.687649</v>
      </c>
      <c r="H36" s="28">
        <v>-15.271193999999999</v>
      </c>
      <c r="I36" s="28">
        <v>26.062303</v>
      </c>
      <c r="J36" s="28">
        <v>-20.049660639999999</v>
      </c>
      <c r="K36" s="28">
        <v>15.816495</v>
      </c>
      <c r="L36" s="25">
        <v>253</v>
      </c>
      <c r="M36" s="25" t="s">
        <v>9</v>
      </c>
      <c r="N36" s="25">
        <v>293.14999999999998</v>
      </c>
      <c r="O36" s="26">
        <f>1-N36/F36</f>
        <v>0.42955827982097683</v>
      </c>
      <c r="P36" s="22">
        <f>8.3143/E36*F36*(G36*O36^(1/3)+H36*O36^(2/3)+I36*O36+J36*O36^2+K36*O36^6)</f>
        <v>925.90773136046596</v>
      </c>
      <c r="Q36" s="27">
        <f t="shared" si="2"/>
        <v>42655.64327604531</v>
      </c>
    </row>
    <row r="37" spans="2:17" s="27" customFormat="1" ht="15.5" x14ac:dyDescent="0.4">
      <c r="B37" s="19" t="s">
        <v>3</v>
      </c>
      <c r="C37" s="19" t="s">
        <v>3</v>
      </c>
      <c r="D37" s="19" t="s">
        <v>97</v>
      </c>
      <c r="E37" s="21">
        <v>60.095999999999997</v>
      </c>
      <c r="F37" s="21">
        <v>536.75</v>
      </c>
      <c r="G37" s="28">
        <v>5.8900743999999996</v>
      </c>
      <c r="H37" s="28">
        <v>16.292543999999999</v>
      </c>
      <c r="I37" s="28">
        <v>-5.7779129999999999</v>
      </c>
      <c r="J37" s="28">
        <v>-2.7671809999999999</v>
      </c>
      <c r="K37" s="28">
        <v>-8.5755180000000006</v>
      </c>
      <c r="L37" s="25">
        <v>293</v>
      </c>
      <c r="M37" s="25" t="s">
        <v>9</v>
      </c>
      <c r="N37" s="25">
        <v>343.65</v>
      </c>
      <c r="O37" s="26">
        <f t="shared" ref="O37:O44" si="5">1-N37/F37</f>
        <v>0.35975780158360504</v>
      </c>
      <c r="P37" s="22">
        <f t="shared" ref="P37:P44" si="6">8.3143/E37*F37*(G37*O37^(1/3)+H37*O37^(2/3)+I37*O37+J37*O37^2+K37*O37^6)</f>
        <v>740.74233525317459</v>
      </c>
      <c r="Q37" s="27">
        <f t="shared" si="2"/>
        <v>44515.65137937478</v>
      </c>
    </row>
    <row r="38" spans="2:17" ht="15.5" x14ac:dyDescent="0.4">
      <c r="B38" s="1" t="s">
        <v>98</v>
      </c>
      <c r="C38" s="1" t="s">
        <v>98</v>
      </c>
      <c r="D38" s="1" t="s">
        <v>99</v>
      </c>
      <c r="E38" s="6">
        <v>74.123000000000005</v>
      </c>
      <c r="F38" s="6">
        <v>563.04999999999995</v>
      </c>
      <c r="G38" s="12">
        <v>3.9252256999999999</v>
      </c>
      <c r="H38" s="12">
        <v>18.801993</v>
      </c>
      <c r="I38" s="12">
        <v>-5.3485883999999997</v>
      </c>
      <c r="J38" s="12">
        <v>-2.9377488</v>
      </c>
      <c r="K38" s="12">
        <v>-0.181003</v>
      </c>
      <c r="L38" s="2">
        <v>224</v>
      </c>
      <c r="M38" s="2" t="s">
        <v>9</v>
      </c>
      <c r="N38" s="2">
        <v>343.85</v>
      </c>
      <c r="O38" s="7">
        <f t="shared" si="5"/>
        <v>0.38930823195098119</v>
      </c>
      <c r="P38" s="8">
        <f t="shared" si="6"/>
        <v>654.46698036897465</v>
      </c>
      <c r="Q38" s="4">
        <f t="shared" si="2"/>
        <v>48511.055985889514</v>
      </c>
    </row>
    <row r="39" spans="2:17" ht="15.5" x14ac:dyDescent="0.4">
      <c r="B39" s="1" t="s">
        <v>100</v>
      </c>
      <c r="C39" s="1" t="s">
        <v>101</v>
      </c>
      <c r="D39" s="1" t="s">
        <v>102</v>
      </c>
      <c r="E39" s="6">
        <v>62.067999999999998</v>
      </c>
      <c r="F39" s="6">
        <v>719.15</v>
      </c>
      <c r="G39" s="12">
        <v>7.0791690000000003</v>
      </c>
      <c r="H39" s="12">
        <v>8.7215273599999996</v>
      </c>
      <c r="I39" s="12">
        <v>1.0134979</v>
      </c>
      <c r="J39" s="12">
        <v>-5.2140161000000003</v>
      </c>
      <c r="K39" s="12">
        <v>4.441808</v>
      </c>
      <c r="L39" s="2">
        <v>333</v>
      </c>
      <c r="M39" s="2" t="s">
        <v>9</v>
      </c>
      <c r="N39" s="2">
        <v>333.15</v>
      </c>
      <c r="O39" s="7">
        <f t="shared" si="5"/>
        <v>0.53674476812904126</v>
      </c>
      <c r="P39" s="8">
        <f t="shared" si="6"/>
        <v>1027.0511612530906</v>
      </c>
      <c r="Q39" s="4">
        <f t="shared" si="2"/>
        <v>63747.011476656829</v>
      </c>
    </row>
    <row r="40" spans="2:17" ht="15.5" x14ac:dyDescent="0.4">
      <c r="B40" s="1" t="s">
        <v>103</v>
      </c>
      <c r="C40" s="1" t="s">
        <v>103</v>
      </c>
      <c r="D40" s="1" t="s">
        <v>104</v>
      </c>
      <c r="E40" s="6">
        <v>60.095999999999997</v>
      </c>
      <c r="F40" s="6">
        <v>508.25</v>
      </c>
      <c r="G40" s="12">
        <v>13.846538499999999</v>
      </c>
      <c r="H40" s="12">
        <v>-16.693667999999999</v>
      </c>
      <c r="I40" s="12">
        <v>32.098404299999999</v>
      </c>
      <c r="J40" s="12">
        <v>-19.900214999999999</v>
      </c>
      <c r="K40" s="12">
        <v>-9.8945089999999993</v>
      </c>
      <c r="L40" s="2">
        <v>253</v>
      </c>
      <c r="M40" s="2" t="s">
        <v>9</v>
      </c>
      <c r="N40" s="2">
        <v>304.25</v>
      </c>
      <c r="O40" s="7">
        <f t="shared" si="5"/>
        <v>0.40137727496310871</v>
      </c>
      <c r="P40" s="8">
        <f t="shared" si="6"/>
        <v>757.07032649056248</v>
      </c>
      <c r="Q40" s="4">
        <f t="shared" si="2"/>
        <v>45496.898340776839</v>
      </c>
    </row>
    <row r="41" spans="2:17" ht="15.5" x14ac:dyDescent="0.4">
      <c r="B41" s="1" t="s">
        <v>105</v>
      </c>
      <c r="C41" s="1" t="s">
        <v>106</v>
      </c>
      <c r="D41" s="1" t="s">
        <v>107</v>
      </c>
      <c r="E41" s="6">
        <v>60.052</v>
      </c>
      <c r="F41" s="6">
        <v>591.95000000000005</v>
      </c>
      <c r="G41" s="12">
        <v>6.6866399999999997</v>
      </c>
      <c r="H41" s="12">
        <v>15.014483</v>
      </c>
      <c r="I41" s="12">
        <v>-22.086618000000001</v>
      </c>
      <c r="J41" s="12">
        <v>3.0776979999999998</v>
      </c>
      <c r="K41" s="12">
        <v>17.3549723</v>
      </c>
      <c r="L41" s="2">
        <v>290</v>
      </c>
      <c r="M41" s="2" t="s">
        <v>9</v>
      </c>
      <c r="N41" s="2">
        <v>369.35</v>
      </c>
      <c r="O41" s="7">
        <f t="shared" si="5"/>
        <v>0.37604527409409583</v>
      </c>
      <c r="P41" s="8">
        <f t="shared" si="6"/>
        <v>395.64080457895102</v>
      </c>
      <c r="Q41" s="4">
        <f t="shared" si="2"/>
        <v>23759.021596575167</v>
      </c>
    </row>
    <row r="42" spans="2:17" ht="15.5" x14ac:dyDescent="0.4">
      <c r="B42" s="1" t="s">
        <v>108</v>
      </c>
      <c r="C42" s="1" t="s">
        <v>109</v>
      </c>
      <c r="D42" s="1" t="s">
        <v>110</v>
      </c>
      <c r="E42" s="6">
        <v>74.078999999999994</v>
      </c>
      <c r="F42" s="6">
        <v>506.55</v>
      </c>
      <c r="G42" s="12">
        <v>6.3988329999999998</v>
      </c>
      <c r="H42" s="12">
        <v>13.125463999999999</v>
      </c>
      <c r="I42" s="12">
        <v>-12.779956</v>
      </c>
      <c r="J42" s="12">
        <v>5.864096</v>
      </c>
      <c r="K42" s="12">
        <v>-9.1687060000000002</v>
      </c>
      <c r="L42" s="2">
        <v>227</v>
      </c>
      <c r="M42" s="2" t="s">
        <v>9</v>
      </c>
      <c r="N42" s="2">
        <v>297.25</v>
      </c>
      <c r="O42" s="7">
        <f t="shared" si="5"/>
        <v>0.41318724706346854</v>
      </c>
      <c r="P42" s="8">
        <f t="shared" si="6"/>
        <v>439.03635751933405</v>
      </c>
      <c r="Q42" s="4">
        <f t="shared" si="2"/>
        <v>32523.374328674745</v>
      </c>
    </row>
    <row r="43" spans="2:17" ht="15.5" x14ac:dyDescent="0.4">
      <c r="B43" s="1" t="s">
        <v>111</v>
      </c>
      <c r="C43" s="1" t="s">
        <v>112</v>
      </c>
      <c r="D43" s="1" t="s">
        <v>113</v>
      </c>
      <c r="E43" s="6">
        <v>88.105999999999995</v>
      </c>
      <c r="F43" s="6">
        <v>523.20000000000005</v>
      </c>
      <c r="G43" s="12">
        <v>8.5683019999999992</v>
      </c>
      <c r="H43" s="12">
        <v>3.6915849999999999</v>
      </c>
      <c r="I43" s="12">
        <v>-0.61459399999999997</v>
      </c>
      <c r="J43" s="12">
        <v>-0.63577932999999998</v>
      </c>
      <c r="K43" s="12">
        <v>0.81763620000000004</v>
      </c>
      <c r="L43" s="2">
        <v>190</v>
      </c>
      <c r="M43" s="2" t="s">
        <v>9</v>
      </c>
      <c r="N43" s="2">
        <v>330.15</v>
      </c>
      <c r="O43" s="7">
        <f t="shared" si="5"/>
        <v>0.36897935779816526</v>
      </c>
      <c r="P43" s="8">
        <f t="shared" si="6"/>
        <v>381.81979451257763</v>
      </c>
      <c r="Q43" s="4">
        <f t="shared" si="2"/>
        <v>33640.614815325163</v>
      </c>
    </row>
    <row r="44" spans="2:17" ht="15.5" x14ac:dyDescent="0.4">
      <c r="B44" s="1" t="s">
        <v>114</v>
      </c>
      <c r="C44" s="1" t="s">
        <v>115</v>
      </c>
      <c r="D44" s="1" t="s">
        <v>116</v>
      </c>
      <c r="E44" s="6">
        <v>86.09</v>
      </c>
      <c r="F44" s="6">
        <v>519.15</v>
      </c>
      <c r="G44" s="12">
        <v>7.9590751099999997</v>
      </c>
      <c r="H44" s="12">
        <v>5.9238379999999999</v>
      </c>
      <c r="I44" s="12">
        <v>-2.473449</v>
      </c>
      <c r="J44" s="12">
        <v>-1.4453933999999999</v>
      </c>
      <c r="K44" s="12">
        <v>4.0133077999999998</v>
      </c>
      <c r="L44" s="2">
        <v>273</v>
      </c>
      <c r="M44" s="2" t="s">
        <v>9</v>
      </c>
      <c r="N44" s="2">
        <v>336.35</v>
      </c>
      <c r="O44" s="7">
        <f t="shared" si="5"/>
        <v>0.35211403255321194</v>
      </c>
      <c r="P44" s="8">
        <f t="shared" si="6"/>
        <v>377.62084116334819</v>
      </c>
      <c r="Q44" s="4">
        <f t="shared" si="2"/>
        <v>32509.378215752648</v>
      </c>
    </row>
    <row r="45" spans="2:17" ht="15.5" x14ac:dyDescent="0.4">
      <c r="B45" s="1" t="s">
        <v>117</v>
      </c>
      <c r="C45" s="1" t="s">
        <v>118</v>
      </c>
      <c r="D45" s="1" t="s">
        <v>119</v>
      </c>
      <c r="E45" s="6">
        <v>88.15</v>
      </c>
      <c r="F45" s="6">
        <v>497.15</v>
      </c>
      <c r="G45" s="12">
        <v>7.6771251999999999</v>
      </c>
      <c r="H45" s="12">
        <v>3.1019961999999999</v>
      </c>
      <c r="I45" s="12">
        <v>0.38889940000000001</v>
      </c>
      <c r="J45" s="12">
        <v>-1.6728299</v>
      </c>
      <c r="K45" s="12">
        <v>0.76313796</v>
      </c>
      <c r="L45" s="2">
        <v>217</v>
      </c>
      <c r="M45" s="2" t="s">
        <v>9</v>
      </c>
      <c r="N45" s="2">
        <v>339.55</v>
      </c>
      <c r="O45" s="7">
        <f>1-N45/F45</f>
        <v>0.31700693955546611</v>
      </c>
      <c r="P45" s="8">
        <f>8.3143/E45*F45*(G45*O45^(1/3)+H45*O45^(2/3)+I45*O45+J45*O45^2+K45*O45^6)</f>
        <v>311.01910176139091</v>
      </c>
      <c r="Q45" s="4">
        <f t="shared" si="2"/>
        <v>27416.333820266609</v>
      </c>
    </row>
    <row r="46" spans="2:17" ht="15.5" x14ac:dyDescent="0.4">
      <c r="B46" s="1" t="s">
        <v>120</v>
      </c>
      <c r="C46" s="1" t="s">
        <v>121</v>
      </c>
      <c r="D46" s="1" t="s">
        <v>122</v>
      </c>
      <c r="E46" s="6">
        <v>58.08</v>
      </c>
      <c r="F46" s="6">
        <v>508.1</v>
      </c>
      <c r="G46" s="12">
        <v>5.7317509299999996</v>
      </c>
      <c r="H46" s="12">
        <v>9.1742298000000009</v>
      </c>
      <c r="I46" s="12">
        <v>-4.9342249999999996</v>
      </c>
      <c r="J46" s="12">
        <v>4.8998220000000002E-2</v>
      </c>
      <c r="K46" s="12">
        <v>3.7356691999999998</v>
      </c>
      <c r="L46" s="2">
        <v>183</v>
      </c>
      <c r="M46" s="2" t="s">
        <v>9</v>
      </c>
      <c r="N46" s="2">
        <v>373.15</v>
      </c>
      <c r="O46" s="7">
        <f>1-N46/F46</f>
        <v>0.26559732336154307</v>
      </c>
      <c r="P46" s="8">
        <f>8.3143/E46*F46*(G46*O46^(1/3)+H46*O46^(2/3)+I46*O46+J46*O46^2+K46*O46^6)</f>
        <v>448.72927692123471</v>
      </c>
      <c r="Q46" s="4">
        <f t="shared" si="2"/>
        <v>26062.196403585313</v>
      </c>
    </row>
    <row r="47" spans="2:17" ht="15.5" x14ac:dyDescent="0.4">
      <c r="B47" s="1" t="s">
        <v>123</v>
      </c>
      <c r="C47" s="1" t="s">
        <v>184</v>
      </c>
      <c r="D47" s="1" t="s">
        <v>124</v>
      </c>
      <c r="E47" s="6">
        <v>78.114000000000004</v>
      </c>
      <c r="F47" s="6">
        <v>562.01400000000001</v>
      </c>
      <c r="G47" s="12">
        <v>5.0074699999999996</v>
      </c>
      <c r="H47" s="12">
        <v>10.690810000000001</v>
      </c>
      <c r="I47" s="12">
        <v>-7.316719</v>
      </c>
      <c r="J47" s="12">
        <v>1.140714</v>
      </c>
      <c r="K47" s="12">
        <v>6.7867100000000002</v>
      </c>
      <c r="L47" s="2">
        <v>283</v>
      </c>
      <c r="M47" s="2" t="s">
        <v>9</v>
      </c>
      <c r="N47" s="2">
        <v>333.15</v>
      </c>
      <c r="O47" s="7">
        <f>1-N47/F47</f>
        <v>0.40722117242630973</v>
      </c>
      <c r="P47" s="8">
        <f>8.3143/E47*F47*(G47*O47^(1/3)+H47*O47^(2/3)+I47*O47+J47*O47^2+K47*O47^6)</f>
        <v>408.31118230649713</v>
      </c>
      <c r="Q47" s="4">
        <f t="shared" si="2"/>
        <v>31894.819694689719</v>
      </c>
    </row>
    <row r="48" spans="2:17" ht="15.5" x14ac:dyDescent="0.4">
      <c r="B48" s="1" t="s">
        <v>125</v>
      </c>
      <c r="C48" s="1" t="s">
        <v>126</v>
      </c>
      <c r="D48" s="1" t="s">
        <v>127</v>
      </c>
      <c r="E48" s="6">
        <v>92.141000000000005</v>
      </c>
      <c r="F48" s="6">
        <v>591.74900000000002</v>
      </c>
      <c r="G48" s="12">
        <v>4.6077899999999996</v>
      </c>
      <c r="H48" s="12">
        <v>13.962160000000001</v>
      </c>
      <c r="I48" s="12">
        <v>-10.579148</v>
      </c>
      <c r="J48" s="12">
        <v>2.1124619999999998</v>
      </c>
      <c r="K48" s="12">
        <v>4.2848600000000001</v>
      </c>
      <c r="L48" s="2">
        <v>183</v>
      </c>
      <c r="M48" s="2" t="s">
        <v>9</v>
      </c>
      <c r="N48" s="2">
        <v>323.14999999999998</v>
      </c>
      <c r="O48" s="7">
        <f>1-N48/F48</f>
        <v>0.45390697745158848</v>
      </c>
      <c r="P48" s="8">
        <f>8.3143/E48*F48*(G48*O48^(1/3)+H48*O48^(2/3)+I48*O48+J48*O48^2+K48*O48^6)</f>
        <v>398.24651010078145</v>
      </c>
      <c r="Q48" s="4">
        <f t="shared" si="2"/>
        <v>36694.831687196107</v>
      </c>
    </row>
    <row r="49" spans="2:17" ht="15.5" x14ac:dyDescent="0.4">
      <c r="B49" s="1" t="s">
        <v>128</v>
      </c>
      <c r="C49" s="1" t="s">
        <v>129</v>
      </c>
      <c r="D49" s="1" t="s">
        <v>130</v>
      </c>
      <c r="E49" s="6">
        <v>106.16800000000001</v>
      </c>
      <c r="F49" s="6">
        <v>616.25</v>
      </c>
      <c r="G49" s="12">
        <v>8.7073940000000007</v>
      </c>
      <c r="H49" s="12">
        <v>1.081836</v>
      </c>
      <c r="I49" s="12">
        <v>2.571094</v>
      </c>
      <c r="J49" s="12">
        <v>-3.4350206000000001</v>
      </c>
      <c r="K49" s="12">
        <v>9.4055081999999999</v>
      </c>
      <c r="L49" s="2">
        <v>287</v>
      </c>
      <c r="M49" s="2" t="s">
        <v>9</v>
      </c>
      <c r="N49" s="2">
        <v>373.15</v>
      </c>
      <c r="O49" s="7">
        <f>1-N49/F49</f>
        <v>0.39448275862068971</v>
      </c>
      <c r="P49" s="8">
        <f>8.3143/E49*F49*(G49*O49^(1/3)+H49*O49^(2/3)+I49*O49+J49*O49^2+K49*O49^6)</f>
        <v>361.13469221636751</v>
      </c>
      <c r="Q49" s="4">
        <f t="shared" si="2"/>
        <v>38340.948003227306</v>
      </c>
    </row>
    <row r="50" spans="2:17" ht="15.5" x14ac:dyDescent="0.4">
      <c r="B50" s="1" t="s">
        <v>131</v>
      </c>
      <c r="C50" s="1" t="s">
        <v>132</v>
      </c>
      <c r="D50" s="1" t="s">
        <v>133</v>
      </c>
      <c r="E50" s="6">
        <v>70.013000000000005</v>
      </c>
      <c r="F50" s="6">
        <v>299.74700000000001</v>
      </c>
      <c r="G50" s="12">
        <v>5.3460159999999997</v>
      </c>
      <c r="H50" s="12">
        <v>10.06509</v>
      </c>
      <c r="I50" s="12">
        <v>-6.4452660000000002</v>
      </c>
      <c r="J50" s="12">
        <v>0.85581479999999999</v>
      </c>
      <c r="K50" s="12">
        <v>0.100753</v>
      </c>
      <c r="L50" s="2">
        <v>158</v>
      </c>
      <c r="M50" s="2" t="s">
        <v>9</v>
      </c>
      <c r="N50" s="2">
        <v>253.15</v>
      </c>
      <c r="O50" s="7">
        <f t="shared" ref="O50:O55" si="7">1-N50/F50</f>
        <v>0.15545443323869801</v>
      </c>
      <c r="P50" s="8">
        <f t="shared" ref="P50:P55" si="8">8.3143/E50*F50*(G50*O50^(1/3)+H50*O50^(2/3)+I50*O50+J50*O50^2+K50*O50^6)</f>
        <v>170.97528786286586</v>
      </c>
      <c r="Q50" s="4">
        <f t="shared" si="2"/>
        <v>11970.492829142828</v>
      </c>
    </row>
    <row r="51" spans="2:17" ht="15.5" x14ac:dyDescent="0.4">
      <c r="B51" s="1" t="s">
        <v>134</v>
      </c>
      <c r="C51" s="1" t="s">
        <v>135</v>
      </c>
      <c r="D51" s="1" t="s">
        <v>136</v>
      </c>
      <c r="E51" s="6">
        <v>52.023000000000003</v>
      </c>
      <c r="F51" s="6">
        <v>351.255</v>
      </c>
      <c r="G51" s="12">
        <v>6.3028599999999999</v>
      </c>
      <c r="H51" s="12">
        <v>6.63483</v>
      </c>
      <c r="I51" s="12">
        <v>-2.5301840000000002</v>
      </c>
      <c r="J51" s="12">
        <v>-1.5467264999999999</v>
      </c>
      <c r="K51" s="12">
        <v>4.892836</v>
      </c>
      <c r="L51" s="2">
        <v>138</v>
      </c>
      <c r="M51" s="2" t="s">
        <v>9</v>
      </c>
      <c r="N51" s="2">
        <v>253.15</v>
      </c>
      <c r="O51" s="7">
        <f t="shared" si="7"/>
        <v>0.27929851532362526</v>
      </c>
      <c r="P51" s="8">
        <f t="shared" si="8"/>
        <v>344.11632345567045</v>
      </c>
      <c r="Q51" s="4">
        <f t="shared" si="2"/>
        <v>17901.963495134347</v>
      </c>
    </row>
    <row r="52" spans="2:17" ht="15.5" x14ac:dyDescent="0.4">
      <c r="B52" s="1" t="s">
        <v>137</v>
      </c>
      <c r="C52" s="1" t="s">
        <v>138</v>
      </c>
      <c r="D52" s="1" t="s">
        <v>139</v>
      </c>
      <c r="E52" s="6">
        <v>120.913</v>
      </c>
      <c r="F52" s="6">
        <v>385.12</v>
      </c>
      <c r="G52" s="12">
        <v>5.6724740000000002</v>
      </c>
      <c r="H52" s="12">
        <v>8.0150159999999993</v>
      </c>
      <c r="I52" s="12">
        <v>-5.135777</v>
      </c>
      <c r="J52" s="12">
        <v>-0.18651799999999999</v>
      </c>
      <c r="K52" s="12">
        <v>4.6164269999999998</v>
      </c>
      <c r="L52" s="2">
        <v>123</v>
      </c>
      <c r="M52" s="2" t="s">
        <v>9</v>
      </c>
      <c r="N52" s="2">
        <v>253.15</v>
      </c>
      <c r="O52" s="7">
        <f t="shared" si="7"/>
        <v>0.34267241379310343</v>
      </c>
      <c r="P52" s="8">
        <f t="shared" si="8"/>
        <v>162.06929430135327</v>
      </c>
      <c r="Q52" s="4">
        <f t="shared" si="2"/>
        <v>19596.284581859527</v>
      </c>
    </row>
    <row r="53" spans="2:17" ht="15.5" x14ac:dyDescent="0.4">
      <c r="B53" s="1" t="s">
        <v>140</v>
      </c>
      <c r="C53" s="1" t="s">
        <v>141</v>
      </c>
      <c r="D53" s="1" t="s">
        <v>142</v>
      </c>
      <c r="E53" s="6">
        <v>86.468000000000004</v>
      </c>
      <c r="F53" s="6">
        <v>369.28</v>
      </c>
      <c r="G53" s="12">
        <v>5.9418889999999998</v>
      </c>
      <c r="H53" s="12">
        <v>7.8474449999999996</v>
      </c>
      <c r="I53" s="12">
        <v>-4.7368100000000002</v>
      </c>
      <c r="J53" s="12">
        <v>0.11805400000000001</v>
      </c>
      <c r="K53" s="12">
        <v>4.0608339999999998</v>
      </c>
      <c r="L53" s="2">
        <v>123</v>
      </c>
      <c r="M53" s="2" t="s">
        <v>9</v>
      </c>
      <c r="N53" s="2">
        <v>253.15</v>
      </c>
      <c r="O53" s="7">
        <f t="shared" si="7"/>
        <v>0.31447681975736563</v>
      </c>
      <c r="P53" s="8">
        <f t="shared" si="8"/>
        <v>219.99562452093375</v>
      </c>
      <c r="Q53" s="4">
        <f t="shared" si="2"/>
        <v>19022.581661076099</v>
      </c>
    </row>
    <row r="54" spans="2:17" ht="15.5" x14ac:dyDescent="0.4">
      <c r="B54" s="1" t="s">
        <v>143</v>
      </c>
      <c r="C54" s="1" t="s">
        <v>144</v>
      </c>
      <c r="D54" s="1" t="s">
        <v>145</v>
      </c>
      <c r="E54" s="6">
        <v>102.03</v>
      </c>
      <c r="F54" s="6">
        <v>374.21199999999999</v>
      </c>
      <c r="G54" s="12">
        <v>7.2581600000000002</v>
      </c>
      <c r="H54" s="12">
        <v>4.9421049999999997</v>
      </c>
      <c r="I54" s="12">
        <v>-0.15528400000000001</v>
      </c>
      <c r="J54" s="12">
        <v>-2.7617799999999999</v>
      </c>
      <c r="K54" s="12">
        <v>12.455859999999999</v>
      </c>
      <c r="L54" s="2">
        <v>173</v>
      </c>
      <c r="M54" s="2" t="s">
        <v>9</v>
      </c>
      <c r="N54" s="2">
        <v>273.14999999999998</v>
      </c>
      <c r="O54" s="7">
        <f t="shared" si="7"/>
        <v>0.27006616570286368</v>
      </c>
      <c r="P54" s="8">
        <f t="shared" si="8"/>
        <v>198.75683738913301</v>
      </c>
      <c r="Q54" s="4">
        <f t="shared" si="2"/>
        <v>20279.160118813241</v>
      </c>
    </row>
    <row r="55" spans="2:17" ht="15.5" x14ac:dyDescent="0.4">
      <c r="B55" s="1" t="s">
        <v>146</v>
      </c>
      <c r="C55" s="1" t="s">
        <v>147</v>
      </c>
      <c r="D55" s="1" t="s">
        <v>148</v>
      </c>
      <c r="E55" s="6">
        <v>120.02</v>
      </c>
      <c r="F55" s="6">
        <v>340.22899999999998</v>
      </c>
      <c r="G55" s="12">
        <v>5.5436500000000004</v>
      </c>
      <c r="H55" s="12">
        <v>11.76144</v>
      </c>
      <c r="I55" s="12">
        <v>-8.1025609999999997</v>
      </c>
      <c r="J55" s="12">
        <v>0.93225999999999998</v>
      </c>
      <c r="K55" s="12">
        <v>5.1773189999999998</v>
      </c>
      <c r="L55" s="2">
        <v>173</v>
      </c>
      <c r="M55" s="2" t="s">
        <v>9</v>
      </c>
      <c r="N55" s="2">
        <v>273.14999999999998</v>
      </c>
      <c r="O55" s="7">
        <f t="shared" si="7"/>
        <v>0.19715838449985157</v>
      </c>
      <c r="P55" s="8">
        <f t="shared" si="8"/>
        <v>133.15937650517051</v>
      </c>
      <c r="Q55" s="4">
        <f t="shared" si="2"/>
        <v>15981.788368150565</v>
      </c>
    </row>
  </sheetData>
  <pageMargins left="0.78740157499999996" right="0.78740157499999996" top="0.984251969" bottom="0.984251969" header="0.4921259845" footer="0.4921259845"/>
  <pageSetup paperSize="9" scale="58" orientation="landscape" horizontalDpi="4294967293" verticalDpi="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3073" r:id="rId4">
          <objectPr defaultSize="0" autoPict="0" r:id="rId5">
            <anchor moveWithCells="1" sizeWithCells="1">
              <from>
                <xdr:col>4</xdr:col>
                <xdr:colOff>0</xdr:colOff>
                <xdr:row>4</xdr:row>
                <xdr:rowOff>0</xdr:rowOff>
              </from>
              <to>
                <xdr:col>9</xdr:col>
                <xdr:colOff>177800</xdr:colOff>
                <xdr:row>5</xdr:row>
                <xdr:rowOff>114300</xdr:rowOff>
              </to>
            </anchor>
          </objectPr>
        </oleObject>
      </mc:Choice>
      <mc:Fallback>
        <oleObject progId="Equation.3" shapeId="3073" r:id="rId4"/>
      </mc:Fallback>
    </mc:AlternateContent>
  </oleObjec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C8C71-335F-468E-A7C3-61AC8AF80FE3}">
  <sheetPr>
    <pageSetUpPr fitToPage="1"/>
  </sheetPr>
  <dimension ref="B1:T60"/>
  <sheetViews>
    <sheetView topLeftCell="A28" workbookViewId="0">
      <selection activeCell="C53" sqref="C53"/>
    </sheetView>
  </sheetViews>
  <sheetFormatPr baseColWidth="10" defaultRowHeight="12.5" x14ac:dyDescent="0.25"/>
  <cols>
    <col min="1" max="1" width="4.1796875" style="4" customWidth="1"/>
    <col min="2" max="2" width="21.7265625" style="1" bestFit="1" customWidth="1"/>
    <col min="3" max="3" width="21.7265625" style="1" customWidth="1"/>
    <col min="4" max="4" width="19.26953125" style="2" bestFit="1" customWidth="1"/>
    <col min="5" max="6" width="10.90625" style="4"/>
    <col min="7" max="8" width="12.54296875" style="4" bestFit="1" customWidth="1"/>
    <col min="9" max="9" width="11.54296875" style="4" bestFit="1" customWidth="1"/>
    <col min="10" max="10" width="13.1796875" style="4" bestFit="1" customWidth="1"/>
    <col min="11" max="13" width="11.54296875" style="4" bestFit="1" customWidth="1"/>
    <col min="14" max="14" width="5.1796875" style="4" customWidth="1"/>
    <col min="15" max="17" width="10.90625" style="4"/>
    <col min="18" max="18" width="0" style="4" hidden="1" customWidth="1"/>
    <col min="19" max="254" width="10.90625" style="4"/>
    <col min="255" max="255" width="4.1796875" style="4" customWidth="1"/>
    <col min="256" max="256" width="21.7265625" style="4" bestFit="1" customWidth="1"/>
    <col min="257" max="257" width="21.7265625" style="4" customWidth="1"/>
    <col min="258" max="258" width="19.26953125" style="4" bestFit="1" customWidth="1"/>
    <col min="259" max="260" width="10.90625" style="4"/>
    <col min="261" max="262" width="12.54296875" style="4" bestFit="1" customWidth="1"/>
    <col min="263" max="263" width="11.54296875" style="4" bestFit="1" customWidth="1"/>
    <col min="264" max="264" width="13.1796875" style="4" bestFit="1" customWidth="1"/>
    <col min="265" max="267" width="11.54296875" style="4" bestFit="1" customWidth="1"/>
    <col min="268" max="268" width="5.1796875" style="4" customWidth="1"/>
    <col min="269" max="271" width="10.90625" style="4"/>
    <col min="272" max="272" width="0" style="4" hidden="1" customWidth="1"/>
    <col min="273" max="274" width="10.90625" style="4"/>
    <col min="275" max="275" width="11.81640625" style="4" bestFit="1" customWidth="1"/>
    <col min="276" max="276" width="14.1796875" style="4" bestFit="1" customWidth="1"/>
    <col min="277" max="510" width="10.90625" style="4"/>
    <col min="511" max="511" width="4.1796875" style="4" customWidth="1"/>
    <col min="512" max="512" width="21.7265625" style="4" bestFit="1" customWidth="1"/>
    <col min="513" max="513" width="21.7265625" style="4" customWidth="1"/>
    <col min="514" max="514" width="19.26953125" style="4" bestFit="1" customWidth="1"/>
    <col min="515" max="516" width="10.90625" style="4"/>
    <col min="517" max="518" width="12.54296875" style="4" bestFit="1" customWidth="1"/>
    <col min="519" max="519" width="11.54296875" style="4" bestFit="1" customWidth="1"/>
    <col min="520" max="520" width="13.1796875" style="4" bestFit="1" customWidth="1"/>
    <col min="521" max="523" width="11.54296875" style="4" bestFit="1" customWidth="1"/>
    <col min="524" max="524" width="5.1796875" style="4" customWidth="1"/>
    <col min="525" max="527" width="10.90625" style="4"/>
    <col min="528" max="528" width="0" style="4" hidden="1" customWidth="1"/>
    <col min="529" max="530" width="10.90625" style="4"/>
    <col min="531" max="531" width="11.81640625" style="4" bestFit="1" customWidth="1"/>
    <col min="532" max="532" width="14.1796875" style="4" bestFit="1" customWidth="1"/>
    <col min="533" max="766" width="10.90625" style="4"/>
    <col min="767" max="767" width="4.1796875" style="4" customWidth="1"/>
    <col min="768" max="768" width="21.7265625" style="4" bestFit="1" customWidth="1"/>
    <col min="769" max="769" width="21.7265625" style="4" customWidth="1"/>
    <col min="770" max="770" width="19.26953125" style="4" bestFit="1" customWidth="1"/>
    <col min="771" max="772" width="10.90625" style="4"/>
    <col min="773" max="774" width="12.54296875" style="4" bestFit="1" customWidth="1"/>
    <col min="775" max="775" width="11.54296875" style="4" bestFit="1" customWidth="1"/>
    <col min="776" max="776" width="13.1796875" style="4" bestFit="1" customWidth="1"/>
    <col min="777" max="779" width="11.54296875" style="4" bestFit="1" customWidth="1"/>
    <col min="780" max="780" width="5.1796875" style="4" customWidth="1"/>
    <col min="781" max="783" width="10.90625" style="4"/>
    <col min="784" max="784" width="0" style="4" hidden="1" customWidth="1"/>
    <col min="785" max="786" width="10.90625" style="4"/>
    <col min="787" max="787" width="11.81640625" style="4" bestFit="1" customWidth="1"/>
    <col min="788" max="788" width="14.1796875" style="4" bestFit="1" customWidth="1"/>
    <col min="789" max="1022" width="10.90625" style="4"/>
    <col min="1023" max="1023" width="4.1796875" style="4" customWidth="1"/>
    <col min="1024" max="1024" width="21.7265625" style="4" bestFit="1" customWidth="1"/>
    <col min="1025" max="1025" width="21.7265625" style="4" customWidth="1"/>
    <col min="1026" max="1026" width="19.26953125" style="4" bestFit="1" customWidth="1"/>
    <col min="1027" max="1028" width="10.90625" style="4"/>
    <col min="1029" max="1030" width="12.54296875" style="4" bestFit="1" customWidth="1"/>
    <col min="1031" max="1031" width="11.54296875" style="4" bestFit="1" customWidth="1"/>
    <col min="1032" max="1032" width="13.1796875" style="4" bestFit="1" customWidth="1"/>
    <col min="1033" max="1035" width="11.54296875" style="4" bestFit="1" customWidth="1"/>
    <col min="1036" max="1036" width="5.1796875" style="4" customWidth="1"/>
    <col min="1037" max="1039" width="10.90625" style="4"/>
    <col min="1040" max="1040" width="0" style="4" hidden="1" customWidth="1"/>
    <col min="1041" max="1042" width="10.90625" style="4"/>
    <col min="1043" max="1043" width="11.81640625" style="4" bestFit="1" customWidth="1"/>
    <col min="1044" max="1044" width="14.1796875" style="4" bestFit="1" customWidth="1"/>
    <col min="1045" max="1278" width="10.90625" style="4"/>
    <col min="1279" max="1279" width="4.1796875" style="4" customWidth="1"/>
    <col min="1280" max="1280" width="21.7265625" style="4" bestFit="1" customWidth="1"/>
    <col min="1281" max="1281" width="21.7265625" style="4" customWidth="1"/>
    <col min="1282" max="1282" width="19.26953125" style="4" bestFit="1" customWidth="1"/>
    <col min="1283" max="1284" width="10.90625" style="4"/>
    <col min="1285" max="1286" width="12.54296875" style="4" bestFit="1" customWidth="1"/>
    <col min="1287" max="1287" width="11.54296875" style="4" bestFit="1" customWidth="1"/>
    <col min="1288" max="1288" width="13.1796875" style="4" bestFit="1" customWidth="1"/>
    <col min="1289" max="1291" width="11.54296875" style="4" bestFit="1" customWidth="1"/>
    <col min="1292" max="1292" width="5.1796875" style="4" customWidth="1"/>
    <col min="1293" max="1295" width="10.90625" style="4"/>
    <col min="1296" max="1296" width="0" style="4" hidden="1" customWidth="1"/>
    <col min="1297" max="1298" width="10.90625" style="4"/>
    <col min="1299" max="1299" width="11.81640625" style="4" bestFit="1" customWidth="1"/>
    <col min="1300" max="1300" width="14.1796875" style="4" bestFit="1" customWidth="1"/>
    <col min="1301" max="1534" width="10.90625" style="4"/>
    <col min="1535" max="1535" width="4.1796875" style="4" customWidth="1"/>
    <col min="1536" max="1536" width="21.7265625" style="4" bestFit="1" customWidth="1"/>
    <col min="1537" max="1537" width="21.7265625" style="4" customWidth="1"/>
    <col min="1538" max="1538" width="19.26953125" style="4" bestFit="1" customWidth="1"/>
    <col min="1539" max="1540" width="10.90625" style="4"/>
    <col min="1541" max="1542" width="12.54296875" style="4" bestFit="1" customWidth="1"/>
    <col min="1543" max="1543" width="11.54296875" style="4" bestFit="1" customWidth="1"/>
    <col min="1544" max="1544" width="13.1796875" style="4" bestFit="1" customWidth="1"/>
    <col min="1545" max="1547" width="11.54296875" style="4" bestFit="1" customWidth="1"/>
    <col min="1548" max="1548" width="5.1796875" style="4" customWidth="1"/>
    <col min="1549" max="1551" width="10.90625" style="4"/>
    <col min="1552" max="1552" width="0" style="4" hidden="1" customWidth="1"/>
    <col min="1553" max="1554" width="10.90625" style="4"/>
    <col min="1555" max="1555" width="11.81640625" style="4" bestFit="1" customWidth="1"/>
    <col min="1556" max="1556" width="14.1796875" style="4" bestFit="1" customWidth="1"/>
    <col min="1557" max="1790" width="10.90625" style="4"/>
    <col min="1791" max="1791" width="4.1796875" style="4" customWidth="1"/>
    <col min="1792" max="1792" width="21.7265625" style="4" bestFit="1" customWidth="1"/>
    <col min="1793" max="1793" width="21.7265625" style="4" customWidth="1"/>
    <col min="1794" max="1794" width="19.26953125" style="4" bestFit="1" customWidth="1"/>
    <col min="1795" max="1796" width="10.90625" style="4"/>
    <col min="1797" max="1798" width="12.54296875" style="4" bestFit="1" customWidth="1"/>
    <col min="1799" max="1799" width="11.54296875" style="4" bestFit="1" customWidth="1"/>
    <col min="1800" max="1800" width="13.1796875" style="4" bestFit="1" customWidth="1"/>
    <col min="1801" max="1803" width="11.54296875" style="4" bestFit="1" customWidth="1"/>
    <col min="1804" max="1804" width="5.1796875" style="4" customWidth="1"/>
    <col min="1805" max="1807" width="10.90625" style="4"/>
    <col min="1808" max="1808" width="0" style="4" hidden="1" customWidth="1"/>
    <col min="1809" max="1810" width="10.90625" style="4"/>
    <col min="1811" max="1811" width="11.81640625" style="4" bestFit="1" customWidth="1"/>
    <col min="1812" max="1812" width="14.1796875" style="4" bestFit="1" customWidth="1"/>
    <col min="1813" max="2046" width="10.90625" style="4"/>
    <col min="2047" max="2047" width="4.1796875" style="4" customWidth="1"/>
    <col min="2048" max="2048" width="21.7265625" style="4" bestFit="1" customWidth="1"/>
    <col min="2049" max="2049" width="21.7265625" style="4" customWidth="1"/>
    <col min="2050" max="2050" width="19.26953125" style="4" bestFit="1" customWidth="1"/>
    <col min="2051" max="2052" width="10.90625" style="4"/>
    <col min="2053" max="2054" width="12.54296875" style="4" bestFit="1" customWidth="1"/>
    <col min="2055" max="2055" width="11.54296875" style="4" bestFit="1" customWidth="1"/>
    <col min="2056" max="2056" width="13.1796875" style="4" bestFit="1" customWidth="1"/>
    <col min="2057" max="2059" width="11.54296875" style="4" bestFit="1" customWidth="1"/>
    <col min="2060" max="2060" width="5.1796875" style="4" customWidth="1"/>
    <col min="2061" max="2063" width="10.90625" style="4"/>
    <col min="2064" max="2064" width="0" style="4" hidden="1" customWidth="1"/>
    <col min="2065" max="2066" width="10.90625" style="4"/>
    <col min="2067" max="2067" width="11.81640625" style="4" bestFit="1" customWidth="1"/>
    <col min="2068" max="2068" width="14.1796875" style="4" bestFit="1" customWidth="1"/>
    <col min="2069" max="2302" width="10.90625" style="4"/>
    <col min="2303" max="2303" width="4.1796875" style="4" customWidth="1"/>
    <col min="2304" max="2304" width="21.7265625" style="4" bestFit="1" customWidth="1"/>
    <col min="2305" max="2305" width="21.7265625" style="4" customWidth="1"/>
    <col min="2306" max="2306" width="19.26953125" style="4" bestFit="1" customWidth="1"/>
    <col min="2307" max="2308" width="10.90625" style="4"/>
    <col min="2309" max="2310" width="12.54296875" style="4" bestFit="1" customWidth="1"/>
    <col min="2311" max="2311" width="11.54296875" style="4" bestFit="1" customWidth="1"/>
    <col min="2312" max="2312" width="13.1796875" style="4" bestFit="1" customWidth="1"/>
    <col min="2313" max="2315" width="11.54296875" style="4" bestFit="1" customWidth="1"/>
    <col min="2316" max="2316" width="5.1796875" style="4" customWidth="1"/>
    <col min="2317" max="2319" width="10.90625" style="4"/>
    <col min="2320" max="2320" width="0" style="4" hidden="1" customWidth="1"/>
    <col min="2321" max="2322" width="10.90625" style="4"/>
    <col min="2323" max="2323" width="11.81640625" style="4" bestFit="1" customWidth="1"/>
    <col min="2324" max="2324" width="14.1796875" style="4" bestFit="1" customWidth="1"/>
    <col min="2325" max="2558" width="10.90625" style="4"/>
    <col min="2559" max="2559" width="4.1796875" style="4" customWidth="1"/>
    <col min="2560" max="2560" width="21.7265625" style="4" bestFit="1" customWidth="1"/>
    <col min="2561" max="2561" width="21.7265625" style="4" customWidth="1"/>
    <col min="2562" max="2562" width="19.26953125" style="4" bestFit="1" customWidth="1"/>
    <col min="2563" max="2564" width="10.90625" style="4"/>
    <col min="2565" max="2566" width="12.54296875" style="4" bestFit="1" customWidth="1"/>
    <col min="2567" max="2567" width="11.54296875" style="4" bestFit="1" customWidth="1"/>
    <col min="2568" max="2568" width="13.1796875" style="4" bestFit="1" customWidth="1"/>
    <col min="2569" max="2571" width="11.54296875" style="4" bestFit="1" customWidth="1"/>
    <col min="2572" max="2572" width="5.1796875" style="4" customWidth="1"/>
    <col min="2573" max="2575" width="10.90625" style="4"/>
    <col min="2576" max="2576" width="0" style="4" hidden="1" customWidth="1"/>
    <col min="2577" max="2578" width="10.90625" style="4"/>
    <col min="2579" max="2579" width="11.81640625" style="4" bestFit="1" customWidth="1"/>
    <col min="2580" max="2580" width="14.1796875" style="4" bestFit="1" customWidth="1"/>
    <col min="2581" max="2814" width="10.90625" style="4"/>
    <col min="2815" max="2815" width="4.1796875" style="4" customWidth="1"/>
    <col min="2816" max="2816" width="21.7265625" style="4" bestFit="1" customWidth="1"/>
    <col min="2817" max="2817" width="21.7265625" style="4" customWidth="1"/>
    <col min="2818" max="2818" width="19.26953125" style="4" bestFit="1" customWidth="1"/>
    <col min="2819" max="2820" width="10.90625" style="4"/>
    <col min="2821" max="2822" width="12.54296875" style="4" bestFit="1" customWidth="1"/>
    <col min="2823" max="2823" width="11.54296875" style="4" bestFit="1" customWidth="1"/>
    <col min="2824" max="2824" width="13.1796875" style="4" bestFit="1" customWidth="1"/>
    <col min="2825" max="2827" width="11.54296875" style="4" bestFit="1" customWidth="1"/>
    <col min="2828" max="2828" width="5.1796875" style="4" customWidth="1"/>
    <col min="2829" max="2831" width="10.90625" style="4"/>
    <col min="2832" max="2832" width="0" style="4" hidden="1" customWidth="1"/>
    <col min="2833" max="2834" width="10.90625" style="4"/>
    <col min="2835" max="2835" width="11.81640625" style="4" bestFit="1" customWidth="1"/>
    <col min="2836" max="2836" width="14.1796875" style="4" bestFit="1" customWidth="1"/>
    <col min="2837" max="3070" width="10.90625" style="4"/>
    <col min="3071" max="3071" width="4.1796875" style="4" customWidth="1"/>
    <col min="3072" max="3072" width="21.7265625" style="4" bestFit="1" customWidth="1"/>
    <col min="3073" max="3073" width="21.7265625" style="4" customWidth="1"/>
    <col min="3074" max="3074" width="19.26953125" style="4" bestFit="1" customWidth="1"/>
    <col min="3075" max="3076" width="10.90625" style="4"/>
    <col min="3077" max="3078" width="12.54296875" style="4" bestFit="1" customWidth="1"/>
    <col min="3079" max="3079" width="11.54296875" style="4" bestFit="1" customWidth="1"/>
    <col min="3080" max="3080" width="13.1796875" style="4" bestFit="1" customWidth="1"/>
    <col min="3081" max="3083" width="11.54296875" style="4" bestFit="1" customWidth="1"/>
    <col min="3084" max="3084" width="5.1796875" style="4" customWidth="1"/>
    <col min="3085" max="3087" width="10.90625" style="4"/>
    <col min="3088" max="3088" width="0" style="4" hidden="1" customWidth="1"/>
    <col min="3089" max="3090" width="10.90625" style="4"/>
    <col min="3091" max="3091" width="11.81640625" style="4" bestFit="1" customWidth="1"/>
    <col min="3092" max="3092" width="14.1796875" style="4" bestFit="1" customWidth="1"/>
    <col min="3093" max="3326" width="10.90625" style="4"/>
    <col min="3327" max="3327" width="4.1796875" style="4" customWidth="1"/>
    <col min="3328" max="3328" width="21.7265625" style="4" bestFit="1" customWidth="1"/>
    <col min="3329" max="3329" width="21.7265625" style="4" customWidth="1"/>
    <col min="3330" max="3330" width="19.26953125" style="4" bestFit="1" customWidth="1"/>
    <col min="3331" max="3332" width="10.90625" style="4"/>
    <col min="3333" max="3334" width="12.54296875" style="4" bestFit="1" customWidth="1"/>
    <col min="3335" max="3335" width="11.54296875" style="4" bestFit="1" customWidth="1"/>
    <col min="3336" max="3336" width="13.1796875" style="4" bestFit="1" customWidth="1"/>
    <col min="3337" max="3339" width="11.54296875" style="4" bestFit="1" customWidth="1"/>
    <col min="3340" max="3340" width="5.1796875" style="4" customWidth="1"/>
    <col min="3341" max="3343" width="10.90625" style="4"/>
    <col min="3344" max="3344" width="0" style="4" hidden="1" customWidth="1"/>
    <col min="3345" max="3346" width="10.90625" style="4"/>
    <col min="3347" max="3347" width="11.81640625" style="4" bestFit="1" customWidth="1"/>
    <col min="3348" max="3348" width="14.1796875" style="4" bestFit="1" customWidth="1"/>
    <col min="3349" max="3582" width="10.90625" style="4"/>
    <col min="3583" max="3583" width="4.1796875" style="4" customWidth="1"/>
    <col min="3584" max="3584" width="21.7265625" style="4" bestFit="1" customWidth="1"/>
    <col min="3585" max="3585" width="21.7265625" style="4" customWidth="1"/>
    <col min="3586" max="3586" width="19.26953125" style="4" bestFit="1" customWidth="1"/>
    <col min="3587" max="3588" width="10.90625" style="4"/>
    <col min="3589" max="3590" width="12.54296875" style="4" bestFit="1" customWidth="1"/>
    <col min="3591" max="3591" width="11.54296875" style="4" bestFit="1" customWidth="1"/>
    <col min="3592" max="3592" width="13.1796875" style="4" bestFit="1" customWidth="1"/>
    <col min="3593" max="3595" width="11.54296875" style="4" bestFit="1" customWidth="1"/>
    <col min="3596" max="3596" width="5.1796875" style="4" customWidth="1"/>
    <col min="3597" max="3599" width="10.90625" style="4"/>
    <col min="3600" max="3600" width="0" style="4" hidden="1" customWidth="1"/>
    <col min="3601" max="3602" width="10.90625" style="4"/>
    <col min="3603" max="3603" width="11.81640625" style="4" bestFit="1" customWidth="1"/>
    <col min="3604" max="3604" width="14.1796875" style="4" bestFit="1" customWidth="1"/>
    <col min="3605" max="3838" width="10.90625" style="4"/>
    <col min="3839" max="3839" width="4.1796875" style="4" customWidth="1"/>
    <col min="3840" max="3840" width="21.7265625" style="4" bestFit="1" customWidth="1"/>
    <col min="3841" max="3841" width="21.7265625" style="4" customWidth="1"/>
    <col min="3842" max="3842" width="19.26953125" style="4" bestFit="1" customWidth="1"/>
    <col min="3843" max="3844" width="10.90625" style="4"/>
    <col min="3845" max="3846" width="12.54296875" style="4" bestFit="1" customWidth="1"/>
    <col min="3847" max="3847" width="11.54296875" style="4" bestFit="1" customWidth="1"/>
    <col min="3848" max="3848" width="13.1796875" style="4" bestFit="1" customWidth="1"/>
    <col min="3849" max="3851" width="11.54296875" style="4" bestFit="1" customWidth="1"/>
    <col min="3852" max="3852" width="5.1796875" style="4" customWidth="1"/>
    <col min="3853" max="3855" width="10.90625" style="4"/>
    <col min="3856" max="3856" width="0" style="4" hidden="1" customWidth="1"/>
    <col min="3857" max="3858" width="10.90625" style="4"/>
    <col min="3859" max="3859" width="11.81640625" style="4" bestFit="1" customWidth="1"/>
    <col min="3860" max="3860" width="14.1796875" style="4" bestFit="1" customWidth="1"/>
    <col min="3861" max="4094" width="10.90625" style="4"/>
    <col min="4095" max="4095" width="4.1796875" style="4" customWidth="1"/>
    <col min="4096" max="4096" width="21.7265625" style="4" bestFit="1" customWidth="1"/>
    <col min="4097" max="4097" width="21.7265625" style="4" customWidth="1"/>
    <col min="4098" max="4098" width="19.26953125" style="4" bestFit="1" customWidth="1"/>
    <col min="4099" max="4100" width="10.90625" style="4"/>
    <col min="4101" max="4102" width="12.54296875" style="4" bestFit="1" customWidth="1"/>
    <col min="4103" max="4103" width="11.54296875" style="4" bestFit="1" customWidth="1"/>
    <col min="4104" max="4104" width="13.1796875" style="4" bestFit="1" customWidth="1"/>
    <col min="4105" max="4107" width="11.54296875" style="4" bestFit="1" customWidth="1"/>
    <col min="4108" max="4108" width="5.1796875" style="4" customWidth="1"/>
    <col min="4109" max="4111" width="10.90625" style="4"/>
    <col min="4112" max="4112" width="0" style="4" hidden="1" customWidth="1"/>
    <col min="4113" max="4114" width="10.90625" style="4"/>
    <col min="4115" max="4115" width="11.81640625" style="4" bestFit="1" customWidth="1"/>
    <col min="4116" max="4116" width="14.1796875" style="4" bestFit="1" customWidth="1"/>
    <col min="4117" max="4350" width="10.90625" style="4"/>
    <col min="4351" max="4351" width="4.1796875" style="4" customWidth="1"/>
    <col min="4352" max="4352" width="21.7265625" style="4" bestFit="1" customWidth="1"/>
    <col min="4353" max="4353" width="21.7265625" style="4" customWidth="1"/>
    <col min="4354" max="4354" width="19.26953125" style="4" bestFit="1" customWidth="1"/>
    <col min="4355" max="4356" width="10.90625" style="4"/>
    <col min="4357" max="4358" width="12.54296875" style="4" bestFit="1" customWidth="1"/>
    <col min="4359" max="4359" width="11.54296875" style="4" bestFit="1" customWidth="1"/>
    <col min="4360" max="4360" width="13.1796875" style="4" bestFit="1" customWidth="1"/>
    <col min="4361" max="4363" width="11.54296875" style="4" bestFit="1" customWidth="1"/>
    <col min="4364" max="4364" width="5.1796875" style="4" customWidth="1"/>
    <col min="4365" max="4367" width="10.90625" style="4"/>
    <col min="4368" max="4368" width="0" style="4" hidden="1" customWidth="1"/>
    <col min="4369" max="4370" width="10.90625" style="4"/>
    <col min="4371" max="4371" width="11.81640625" style="4" bestFit="1" customWidth="1"/>
    <col min="4372" max="4372" width="14.1796875" style="4" bestFit="1" customWidth="1"/>
    <col min="4373" max="4606" width="10.90625" style="4"/>
    <col min="4607" max="4607" width="4.1796875" style="4" customWidth="1"/>
    <col min="4608" max="4608" width="21.7265625" style="4" bestFit="1" customWidth="1"/>
    <col min="4609" max="4609" width="21.7265625" style="4" customWidth="1"/>
    <col min="4610" max="4610" width="19.26953125" style="4" bestFit="1" customWidth="1"/>
    <col min="4611" max="4612" width="10.90625" style="4"/>
    <col min="4613" max="4614" width="12.54296875" style="4" bestFit="1" customWidth="1"/>
    <col min="4615" max="4615" width="11.54296875" style="4" bestFit="1" customWidth="1"/>
    <col min="4616" max="4616" width="13.1796875" style="4" bestFit="1" customWidth="1"/>
    <col min="4617" max="4619" width="11.54296875" style="4" bestFit="1" customWidth="1"/>
    <col min="4620" max="4620" width="5.1796875" style="4" customWidth="1"/>
    <col min="4621" max="4623" width="10.90625" style="4"/>
    <col min="4624" max="4624" width="0" style="4" hidden="1" customWidth="1"/>
    <col min="4625" max="4626" width="10.90625" style="4"/>
    <col min="4627" max="4627" width="11.81640625" style="4" bestFit="1" customWidth="1"/>
    <col min="4628" max="4628" width="14.1796875" style="4" bestFit="1" customWidth="1"/>
    <col min="4629" max="4862" width="10.90625" style="4"/>
    <col min="4863" max="4863" width="4.1796875" style="4" customWidth="1"/>
    <col min="4864" max="4864" width="21.7265625" style="4" bestFit="1" customWidth="1"/>
    <col min="4865" max="4865" width="21.7265625" style="4" customWidth="1"/>
    <col min="4866" max="4866" width="19.26953125" style="4" bestFit="1" customWidth="1"/>
    <col min="4867" max="4868" width="10.90625" style="4"/>
    <col min="4869" max="4870" width="12.54296875" style="4" bestFit="1" customWidth="1"/>
    <col min="4871" max="4871" width="11.54296875" style="4" bestFit="1" customWidth="1"/>
    <col min="4872" max="4872" width="13.1796875" style="4" bestFit="1" customWidth="1"/>
    <col min="4873" max="4875" width="11.54296875" style="4" bestFit="1" customWidth="1"/>
    <col min="4876" max="4876" width="5.1796875" style="4" customWidth="1"/>
    <col min="4877" max="4879" width="10.90625" style="4"/>
    <col min="4880" max="4880" width="0" style="4" hidden="1" customWidth="1"/>
    <col min="4881" max="4882" width="10.90625" style="4"/>
    <col min="4883" max="4883" width="11.81640625" style="4" bestFit="1" customWidth="1"/>
    <col min="4884" max="4884" width="14.1796875" style="4" bestFit="1" customWidth="1"/>
    <col min="4885" max="5118" width="10.90625" style="4"/>
    <col min="5119" max="5119" width="4.1796875" style="4" customWidth="1"/>
    <col min="5120" max="5120" width="21.7265625" style="4" bestFit="1" customWidth="1"/>
    <col min="5121" max="5121" width="21.7265625" style="4" customWidth="1"/>
    <col min="5122" max="5122" width="19.26953125" style="4" bestFit="1" customWidth="1"/>
    <col min="5123" max="5124" width="10.90625" style="4"/>
    <col min="5125" max="5126" width="12.54296875" style="4" bestFit="1" customWidth="1"/>
    <col min="5127" max="5127" width="11.54296875" style="4" bestFit="1" customWidth="1"/>
    <col min="5128" max="5128" width="13.1796875" style="4" bestFit="1" customWidth="1"/>
    <col min="5129" max="5131" width="11.54296875" style="4" bestFit="1" customWidth="1"/>
    <col min="5132" max="5132" width="5.1796875" style="4" customWidth="1"/>
    <col min="5133" max="5135" width="10.90625" style="4"/>
    <col min="5136" max="5136" width="0" style="4" hidden="1" customWidth="1"/>
    <col min="5137" max="5138" width="10.90625" style="4"/>
    <col min="5139" max="5139" width="11.81640625" style="4" bestFit="1" customWidth="1"/>
    <col min="5140" max="5140" width="14.1796875" style="4" bestFit="1" customWidth="1"/>
    <col min="5141" max="5374" width="10.90625" style="4"/>
    <col min="5375" max="5375" width="4.1796875" style="4" customWidth="1"/>
    <col min="5376" max="5376" width="21.7265625" style="4" bestFit="1" customWidth="1"/>
    <col min="5377" max="5377" width="21.7265625" style="4" customWidth="1"/>
    <col min="5378" max="5378" width="19.26953125" style="4" bestFit="1" customWidth="1"/>
    <col min="5379" max="5380" width="10.90625" style="4"/>
    <col min="5381" max="5382" width="12.54296875" style="4" bestFit="1" customWidth="1"/>
    <col min="5383" max="5383" width="11.54296875" style="4" bestFit="1" customWidth="1"/>
    <col min="5384" max="5384" width="13.1796875" style="4" bestFit="1" customWidth="1"/>
    <col min="5385" max="5387" width="11.54296875" style="4" bestFit="1" customWidth="1"/>
    <col min="5388" max="5388" width="5.1796875" style="4" customWidth="1"/>
    <col min="5389" max="5391" width="10.90625" style="4"/>
    <col min="5392" max="5392" width="0" style="4" hidden="1" customWidth="1"/>
    <col min="5393" max="5394" width="10.90625" style="4"/>
    <col min="5395" max="5395" width="11.81640625" style="4" bestFit="1" customWidth="1"/>
    <col min="5396" max="5396" width="14.1796875" style="4" bestFit="1" customWidth="1"/>
    <col min="5397" max="5630" width="10.90625" style="4"/>
    <col min="5631" max="5631" width="4.1796875" style="4" customWidth="1"/>
    <col min="5632" max="5632" width="21.7265625" style="4" bestFit="1" customWidth="1"/>
    <col min="5633" max="5633" width="21.7265625" style="4" customWidth="1"/>
    <col min="5634" max="5634" width="19.26953125" style="4" bestFit="1" customWidth="1"/>
    <col min="5635" max="5636" width="10.90625" style="4"/>
    <col min="5637" max="5638" width="12.54296875" style="4" bestFit="1" customWidth="1"/>
    <col min="5639" max="5639" width="11.54296875" style="4" bestFit="1" customWidth="1"/>
    <col min="5640" max="5640" width="13.1796875" style="4" bestFit="1" customWidth="1"/>
    <col min="5641" max="5643" width="11.54296875" style="4" bestFit="1" customWidth="1"/>
    <col min="5644" max="5644" width="5.1796875" style="4" customWidth="1"/>
    <col min="5645" max="5647" width="10.90625" style="4"/>
    <col min="5648" max="5648" width="0" style="4" hidden="1" customWidth="1"/>
    <col min="5649" max="5650" width="10.90625" style="4"/>
    <col min="5651" max="5651" width="11.81640625" style="4" bestFit="1" customWidth="1"/>
    <col min="5652" max="5652" width="14.1796875" style="4" bestFit="1" customWidth="1"/>
    <col min="5653" max="5886" width="10.90625" style="4"/>
    <col min="5887" max="5887" width="4.1796875" style="4" customWidth="1"/>
    <col min="5888" max="5888" width="21.7265625" style="4" bestFit="1" customWidth="1"/>
    <col min="5889" max="5889" width="21.7265625" style="4" customWidth="1"/>
    <col min="5890" max="5890" width="19.26953125" style="4" bestFit="1" customWidth="1"/>
    <col min="5891" max="5892" width="10.90625" style="4"/>
    <col min="5893" max="5894" width="12.54296875" style="4" bestFit="1" customWidth="1"/>
    <col min="5895" max="5895" width="11.54296875" style="4" bestFit="1" customWidth="1"/>
    <col min="5896" max="5896" width="13.1796875" style="4" bestFit="1" customWidth="1"/>
    <col min="5897" max="5899" width="11.54296875" style="4" bestFit="1" customWidth="1"/>
    <col min="5900" max="5900" width="5.1796875" style="4" customWidth="1"/>
    <col min="5901" max="5903" width="10.90625" style="4"/>
    <col min="5904" max="5904" width="0" style="4" hidden="1" customWidth="1"/>
    <col min="5905" max="5906" width="10.90625" style="4"/>
    <col min="5907" max="5907" width="11.81640625" style="4" bestFit="1" customWidth="1"/>
    <col min="5908" max="5908" width="14.1796875" style="4" bestFit="1" customWidth="1"/>
    <col min="5909" max="6142" width="10.90625" style="4"/>
    <col min="6143" max="6143" width="4.1796875" style="4" customWidth="1"/>
    <col min="6144" max="6144" width="21.7265625" style="4" bestFit="1" customWidth="1"/>
    <col min="6145" max="6145" width="21.7265625" style="4" customWidth="1"/>
    <col min="6146" max="6146" width="19.26953125" style="4" bestFit="1" customWidth="1"/>
    <col min="6147" max="6148" width="10.90625" style="4"/>
    <col min="6149" max="6150" width="12.54296875" style="4" bestFit="1" customWidth="1"/>
    <col min="6151" max="6151" width="11.54296875" style="4" bestFit="1" customWidth="1"/>
    <col min="6152" max="6152" width="13.1796875" style="4" bestFit="1" customWidth="1"/>
    <col min="6153" max="6155" width="11.54296875" style="4" bestFit="1" customWidth="1"/>
    <col min="6156" max="6156" width="5.1796875" style="4" customWidth="1"/>
    <col min="6157" max="6159" width="10.90625" style="4"/>
    <col min="6160" max="6160" width="0" style="4" hidden="1" customWidth="1"/>
    <col min="6161" max="6162" width="10.90625" style="4"/>
    <col min="6163" max="6163" width="11.81640625" style="4" bestFit="1" customWidth="1"/>
    <col min="6164" max="6164" width="14.1796875" style="4" bestFit="1" customWidth="1"/>
    <col min="6165" max="6398" width="10.90625" style="4"/>
    <col min="6399" max="6399" width="4.1796875" style="4" customWidth="1"/>
    <col min="6400" max="6400" width="21.7265625" style="4" bestFit="1" customWidth="1"/>
    <col min="6401" max="6401" width="21.7265625" style="4" customWidth="1"/>
    <col min="6402" max="6402" width="19.26953125" style="4" bestFit="1" customWidth="1"/>
    <col min="6403" max="6404" width="10.90625" style="4"/>
    <col min="6405" max="6406" width="12.54296875" style="4" bestFit="1" customWidth="1"/>
    <col min="6407" max="6407" width="11.54296875" style="4" bestFit="1" customWidth="1"/>
    <col min="6408" max="6408" width="13.1796875" style="4" bestFit="1" customWidth="1"/>
    <col min="6409" max="6411" width="11.54296875" style="4" bestFit="1" customWidth="1"/>
    <col min="6412" max="6412" width="5.1796875" style="4" customWidth="1"/>
    <col min="6413" max="6415" width="10.90625" style="4"/>
    <col min="6416" max="6416" width="0" style="4" hidden="1" customWidth="1"/>
    <col min="6417" max="6418" width="10.90625" style="4"/>
    <col min="6419" max="6419" width="11.81640625" style="4" bestFit="1" customWidth="1"/>
    <col min="6420" max="6420" width="14.1796875" style="4" bestFit="1" customWidth="1"/>
    <col min="6421" max="6654" width="10.90625" style="4"/>
    <col min="6655" max="6655" width="4.1796875" style="4" customWidth="1"/>
    <col min="6656" max="6656" width="21.7265625" style="4" bestFit="1" customWidth="1"/>
    <col min="6657" max="6657" width="21.7265625" style="4" customWidth="1"/>
    <col min="6658" max="6658" width="19.26953125" style="4" bestFit="1" customWidth="1"/>
    <col min="6659" max="6660" width="10.90625" style="4"/>
    <col min="6661" max="6662" width="12.54296875" style="4" bestFit="1" customWidth="1"/>
    <col min="6663" max="6663" width="11.54296875" style="4" bestFit="1" customWidth="1"/>
    <col min="6664" max="6664" width="13.1796875" style="4" bestFit="1" customWidth="1"/>
    <col min="6665" max="6667" width="11.54296875" style="4" bestFit="1" customWidth="1"/>
    <col min="6668" max="6668" width="5.1796875" style="4" customWidth="1"/>
    <col min="6669" max="6671" width="10.90625" style="4"/>
    <col min="6672" max="6672" width="0" style="4" hidden="1" customWidth="1"/>
    <col min="6673" max="6674" width="10.90625" style="4"/>
    <col min="6675" max="6675" width="11.81640625" style="4" bestFit="1" customWidth="1"/>
    <col min="6676" max="6676" width="14.1796875" style="4" bestFit="1" customWidth="1"/>
    <col min="6677" max="6910" width="10.90625" style="4"/>
    <col min="6911" max="6911" width="4.1796875" style="4" customWidth="1"/>
    <col min="6912" max="6912" width="21.7265625" style="4" bestFit="1" customWidth="1"/>
    <col min="6913" max="6913" width="21.7265625" style="4" customWidth="1"/>
    <col min="6914" max="6914" width="19.26953125" style="4" bestFit="1" customWidth="1"/>
    <col min="6915" max="6916" width="10.90625" style="4"/>
    <col min="6917" max="6918" width="12.54296875" style="4" bestFit="1" customWidth="1"/>
    <col min="6919" max="6919" width="11.54296875" style="4" bestFit="1" customWidth="1"/>
    <col min="6920" max="6920" width="13.1796875" style="4" bestFit="1" customWidth="1"/>
    <col min="6921" max="6923" width="11.54296875" style="4" bestFit="1" customWidth="1"/>
    <col min="6924" max="6924" width="5.1796875" style="4" customWidth="1"/>
    <col min="6925" max="6927" width="10.90625" style="4"/>
    <col min="6928" max="6928" width="0" style="4" hidden="1" customWidth="1"/>
    <col min="6929" max="6930" width="10.90625" style="4"/>
    <col min="6931" max="6931" width="11.81640625" style="4" bestFit="1" customWidth="1"/>
    <col min="6932" max="6932" width="14.1796875" style="4" bestFit="1" customWidth="1"/>
    <col min="6933" max="7166" width="10.90625" style="4"/>
    <col min="7167" max="7167" width="4.1796875" style="4" customWidth="1"/>
    <col min="7168" max="7168" width="21.7265625" style="4" bestFit="1" customWidth="1"/>
    <col min="7169" max="7169" width="21.7265625" style="4" customWidth="1"/>
    <col min="7170" max="7170" width="19.26953125" style="4" bestFit="1" customWidth="1"/>
    <col min="7171" max="7172" width="10.90625" style="4"/>
    <col min="7173" max="7174" width="12.54296875" style="4" bestFit="1" customWidth="1"/>
    <col min="7175" max="7175" width="11.54296875" style="4" bestFit="1" customWidth="1"/>
    <col min="7176" max="7176" width="13.1796875" style="4" bestFit="1" customWidth="1"/>
    <col min="7177" max="7179" width="11.54296875" style="4" bestFit="1" customWidth="1"/>
    <col min="7180" max="7180" width="5.1796875" style="4" customWidth="1"/>
    <col min="7181" max="7183" width="10.90625" style="4"/>
    <col min="7184" max="7184" width="0" style="4" hidden="1" customWidth="1"/>
    <col min="7185" max="7186" width="10.90625" style="4"/>
    <col min="7187" max="7187" width="11.81640625" style="4" bestFit="1" customWidth="1"/>
    <col min="7188" max="7188" width="14.1796875" style="4" bestFit="1" customWidth="1"/>
    <col min="7189" max="7422" width="10.90625" style="4"/>
    <col min="7423" max="7423" width="4.1796875" style="4" customWidth="1"/>
    <col min="7424" max="7424" width="21.7265625" style="4" bestFit="1" customWidth="1"/>
    <col min="7425" max="7425" width="21.7265625" style="4" customWidth="1"/>
    <col min="7426" max="7426" width="19.26953125" style="4" bestFit="1" customWidth="1"/>
    <col min="7427" max="7428" width="10.90625" style="4"/>
    <col min="7429" max="7430" width="12.54296875" style="4" bestFit="1" customWidth="1"/>
    <col min="7431" max="7431" width="11.54296875" style="4" bestFit="1" customWidth="1"/>
    <col min="7432" max="7432" width="13.1796875" style="4" bestFit="1" customWidth="1"/>
    <col min="7433" max="7435" width="11.54296875" style="4" bestFit="1" customWidth="1"/>
    <col min="7436" max="7436" width="5.1796875" style="4" customWidth="1"/>
    <col min="7437" max="7439" width="10.90625" style="4"/>
    <col min="7440" max="7440" width="0" style="4" hidden="1" customWidth="1"/>
    <col min="7441" max="7442" width="10.90625" style="4"/>
    <col min="7443" max="7443" width="11.81640625" style="4" bestFit="1" customWidth="1"/>
    <col min="7444" max="7444" width="14.1796875" style="4" bestFit="1" customWidth="1"/>
    <col min="7445" max="7678" width="10.90625" style="4"/>
    <col min="7679" max="7679" width="4.1796875" style="4" customWidth="1"/>
    <col min="7680" max="7680" width="21.7265625" style="4" bestFit="1" customWidth="1"/>
    <col min="7681" max="7681" width="21.7265625" style="4" customWidth="1"/>
    <col min="7682" max="7682" width="19.26953125" style="4" bestFit="1" customWidth="1"/>
    <col min="7683" max="7684" width="10.90625" style="4"/>
    <col min="7685" max="7686" width="12.54296875" style="4" bestFit="1" customWidth="1"/>
    <col min="7687" max="7687" width="11.54296875" style="4" bestFit="1" customWidth="1"/>
    <col min="7688" max="7688" width="13.1796875" style="4" bestFit="1" customWidth="1"/>
    <col min="7689" max="7691" width="11.54296875" style="4" bestFit="1" customWidth="1"/>
    <col min="7692" max="7692" width="5.1796875" style="4" customWidth="1"/>
    <col min="7693" max="7695" width="10.90625" style="4"/>
    <col min="7696" max="7696" width="0" style="4" hidden="1" customWidth="1"/>
    <col min="7697" max="7698" width="10.90625" style="4"/>
    <col min="7699" max="7699" width="11.81640625" style="4" bestFit="1" customWidth="1"/>
    <col min="7700" max="7700" width="14.1796875" style="4" bestFit="1" customWidth="1"/>
    <col min="7701" max="7934" width="10.90625" style="4"/>
    <col min="7935" max="7935" width="4.1796875" style="4" customWidth="1"/>
    <col min="7936" max="7936" width="21.7265625" style="4" bestFit="1" customWidth="1"/>
    <col min="7937" max="7937" width="21.7265625" style="4" customWidth="1"/>
    <col min="7938" max="7938" width="19.26953125" style="4" bestFit="1" customWidth="1"/>
    <col min="7939" max="7940" width="10.90625" style="4"/>
    <col min="7941" max="7942" width="12.54296875" style="4" bestFit="1" customWidth="1"/>
    <col min="7943" max="7943" width="11.54296875" style="4" bestFit="1" customWidth="1"/>
    <col min="7944" max="7944" width="13.1796875" style="4" bestFit="1" customWidth="1"/>
    <col min="7945" max="7947" width="11.54296875" style="4" bestFit="1" customWidth="1"/>
    <col min="7948" max="7948" width="5.1796875" style="4" customWidth="1"/>
    <col min="7949" max="7951" width="10.90625" style="4"/>
    <col min="7952" max="7952" width="0" style="4" hidden="1" customWidth="1"/>
    <col min="7953" max="7954" width="10.90625" style="4"/>
    <col min="7955" max="7955" width="11.81640625" style="4" bestFit="1" customWidth="1"/>
    <col min="7956" max="7956" width="14.1796875" style="4" bestFit="1" customWidth="1"/>
    <col min="7957" max="8190" width="10.90625" style="4"/>
    <col min="8191" max="8191" width="4.1796875" style="4" customWidth="1"/>
    <col min="8192" max="8192" width="21.7265625" style="4" bestFit="1" customWidth="1"/>
    <col min="8193" max="8193" width="21.7265625" style="4" customWidth="1"/>
    <col min="8194" max="8194" width="19.26953125" style="4" bestFit="1" customWidth="1"/>
    <col min="8195" max="8196" width="10.90625" style="4"/>
    <col min="8197" max="8198" width="12.54296875" style="4" bestFit="1" customWidth="1"/>
    <col min="8199" max="8199" width="11.54296875" style="4" bestFit="1" customWidth="1"/>
    <col min="8200" max="8200" width="13.1796875" style="4" bestFit="1" customWidth="1"/>
    <col min="8201" max="8203" width="11.54296875" style="4" bestFit="1" customWidth="1"/>
    <col min="8204" max="8204" width="5.1796875" style="4" customWidth="1"/>
    <col min="8205" max="8207" width="10.90625" style="4"/>
    <col min="8208" max="8208" width="0" style="4" hidden="1" customWidth="1"/>
    <col min="8209" max="8210" width="10.90625" style="4"/>
    <col min="8211" max="8211" width="11.81640625" style="4" bestFit="1" customWidth="1"/>
    <col min="8212" max="8212" width="14.1796875" style="4" bestFit="1" customWidth="1"/>
    <col min="8213" max="8446" width="10.90625" style="4"/>
    <col min="8447" max="8447" width="4.1796875" style="4" customWidth="1"/>
    <col min="8448" max="8448" width="21.7265625" style="4" bestFit="1" customWidth="1"/>
    <col min="8449" max="8449" width="21.7265625" style="4" customWidth="1"/>
    <col min="8450" max="8450" width="19.26953125" style="4" bestFit="1" customWidth="1"/>
    <col min="8451" max="8452" width="10.90625" style="4"/>
    <col min="8453" max="8454" width="12.54296875" style="4" bestFit="1" customWidth="1"/>
    <col min="8455" max="8455" width="11.54296875" style="4" bestFit="1" customWidth="1"/>
    <col min="8456" max="8456" width="13.1796875" style="4" bestFit="1" customWidth="1"/>
    <col min="8457" max="8459" width="11.54296875" style="4" bestFit="1" customWidth="1"/>
    <col min="8460" max="8460" width="5.1796875" style="4" customWidth="1"/>
    <col min="8461" max="8463" width="10.90625" style="4"/>
    <col min="8464" max="8464" width="0" style="4" hidden="1" customWidth="1"/>
    <col min="8465" max="8466" width="10.90625" style="4"/>
    <col min="8467" max="8467" width="11.81640625" style="4" bestFit="1" customWidth="1"/>
    <col min="8468" max="8468" width="14.1796875" style="4" bestFit="1" customWidth="1"/>
    <col min="8469" max="8702" width="10.90625" style="4"/>
    <col min="8703" max="8703" width="4.1796875" style="4" customWidth="1"/>
    <col min="8704" max="8704" width="21.7265625" style="4" bestFit="1" customWidth="1"/>
    <col min="8705" max="8705" width="21.7265625" style="4" customWidth="1"/>
    <col min="8706" max="8706" width="19.26953125" style="4" bestFit="1" customWidth="1"/>
    <col min="8707" max="8708" width="10.90625" style="4"/>
    <col min="8709" max="8710" width="12.54296875" style="4" bestFit="1" customWidth="1"/>
    <col min="8711" max="8711" width="11.54296875" style="4" bestFit="1" customWidth="1"/>
    <col min="8712" max="8712" width="13.1796875" style="4" bestFit="1" customWidth="1"/>
    <col min="8713" max="8715" width="11.54296875" style="4" bestFit="1" customWidth="1"/>
    <col min="8716" max="8716" width="5.1796875" style="4" customWidth="1"/>
    <col min="8717" max="8719" width="10.90625" style="4"/>
    <col min="8720" max="8720" width="0" style="4" hidden="1" customWidth="1"/>
    <col min="8721" max="8722" width="10.90625" style="4"/>
    <col min="8723" max="8723" width="11.81640625" style="4" bestFit="1" customWidth="1"/>
    <col min="8724" max="8724" width="14.1796875" style="4" bestFit="1" customWidth="1"/>
    <col min="8725" max="8958" width="10.90625" style="4"/>
    <col min="8959" max="8959" width="4.1796875" style="4" customWidth="1"/>
    <col min="8960" max="8960" width="21.7265625" style="4" bestFit="1" customWidth="1"/>
    <col min="8961" max="8961" width="21.7265625" style="4" customWidth="1"/>
    <col min="8962" max="8962" width="19.26953125" style="4" bestFit="1" customWidth="1"/>
    <col min="8963" max="8964" width="10.90625" style="4"/>
    <col min="8965" max="8966" width="12.54296875" style="4" bestFit="1" customWidth="1"/>
    <col min="8967" max="8967" width="11.54296875" style="4" bestFit="1" customWidth="1"/>
    <col min="8968" max="8968" width="13.1796875" style="4" bestFit="1" customWidth="1"/>
    <col min="8969" max="8971" width="11.54296875" style="4" bestFit="1" customWidth="1"/>
    <col min="8972" max="8972" width="5.1796875" style="4" customWidth="1"/>
    <col min="8973" max="8975" width="10.90625" style="4"/>
    <col min="8976" max="8976" width="0" style="4" hidden="1" customWidth="1"/>
    <col min="8977" max="8978" width="10.90625" style="4"/>
    <col min="8979" max="8979" width="11.81640625" style="4" bestFit="1" customWidth="1"/>
    <col min="8980" max="8980" width="14.1796875" style="4" bestFit="1" customWidth="1"/>
    <col min="8981" max="9214" width="10.90625" style="4"/>
    <col min="9215" max="9215" width="4.1796875" style="4" customWidth="1"/>
    <col min="9216" max="9216" width="21.7265625" style="4" bestFit="1" customWidth="1"/>
    <col min="9217" max="9217" width="21.7265625" style="4" customWidth="1"/>
    <col min="9218" max="9218" width="19.26953125" style="4" bestFit="1" customWidth="1"/>
    <col min="9219" max="9220" width="10.90625" style="4"/>
    <col min="9221" max="9222" width="12.54296875" style="4" bestFit="1" customWidth="1"/>
    <col min="9223" max="9223" width="11.54296875" style="4" bestFit="1" customWidth="1"/>
    <col min="9224" max="9224" width="13.1796875" style="4" bestFit="1" customWidth="1"/>
    <col min="9225" max="9227" width="11.54296875" style="4" bestFit="1" customWidth="1"/>
    <col min="9228" max="9228" width="5.1796875" style="4" customWidth="1"/>
    <col min="9229" max="9231" width="10.90625" style="4"/>
    <col min="9232" max="9232" width="0" style="4" hidden="1" customWidth="1"/>
    <col min="9233" max="9234" width="10.90625" style="4"/>
    <col min="9235" max="9235" width="11.81640625" style="4" bestFit="1" customWidth="1"/>
    <col min="9236" max="9236" width="14.1796875" style="4" bestFit="1" customWidth="1"/>
    <col min="9237" max="9470" width="10.90625" style="4"/>
    <col min="9471" max="9471" width="4.1796875" style="4" customWidth="1"/>
    <col min="9472" max="9472" width="21.7265625" style="4" bestFit="1" customWidth="1"/>
    <col min="9473" max="9473" width="21.7265625" style="4" customWidth="1"/>
    <col min="9474" max="9474" width="19.26953125" style="4" bestFit="1" customWidth="1"/>
    <col min="9475" max="9476" width="10.90625" style="4"/>
    <col min="9477" max="9478" width="12.54296875" style="4" bestFit="1" customWidth="1"/>
    <col min="9479" max="9479" width="11.54296875" style="4" bestFit="1" customWidth="1"/>
    <col min="9480" max="9480" width="13.1796875" style="4" bestFit="1" customWidth="1"/>
    <col min="9481" max="9483" width="11.54296875" style="4" bestFit="1" customWidth="1"/>
    <col min="9484" max="9484" width="5.1796875" style="4" customWidth="1"/>
    <col min="9485" max="9487" width="10.90625" style="4"/>
    <col min="9488" max="9488" width="0" style="4" hidden="1" customWidth="1"/>
    <col min="9489" max="9490" width="10.90625" style="4"/>
    <col min="9491" max="9491" width="11.81640625" style="4" bestFit="1" customWidth="1"/>
    <col min="9492" max="9492" width="14.1796875" style="4" bestFit="1" customWidth="1"/>
    <col min="9493" max="9726" width="10.90625" style="4"/>
    <col min="9727" max="9727" width="4.1796875" style="4" customWidth="1"/>
    <col min="9728" max="9728" width="21.7265625" style="4" bestFit="1" customWidth="1"/>
    <col min="9729" max="9729" width="21.7265625" style="4" customWidth="1"/>
    <col min="9730" max="9730" width="19.26953125" style="4" bestFit="1" customWidth="1"/>
    <col min="9731" max="9732" width="10.90625" style="4"/>
    <col min="9733" max="9734" width="12.54296875" style="4" bestFit="1" customWidth="1"/>
    <col min="9735" max="9735" width="11.54296875" style="4" bestFit="1" customWidth="1"/>
    <col min="9736" max="9736" width="13.1796875" style="4" bestFit="1" customWidth="1"/>
    <col min="9737" max="9739" width="11.54296875" style="4" bestFit="1" customWidth="1"/>
    <col min="9740" max="9740" width="5.1796875" style="4" customWidth="1"/>
    <col min="9741" max="9743" width="10.90625" style="4"/>
    <col min="9744" max="9744" width="0" style="4" hidden="1" customWidth="1"/>
    <col min="9745" max="9746" width="10.90625" style="4"/>
    <col min="9747" max="9747" width="11.81640625" style="4" bestFit="1" customWidth="1"/>
    <col min="9748" max="9748" width="14.1796875" style="4" bestFit="1" customWidth="1"/>
    <col min="9749" max="9982" width="10.90625" style="4"/>
    <col min="9983" max="9983" width="4.1796875" style="4" customWidth="1"/>
    <col min="9984" max="9984" width="21.7265625" style="4" bestFit="1" customWidth="1"/>
    <col min="9985" max="9985" width="21.7265625" style="4" customWidth="1"/>
    <col min="9986" max="9986" width="19.26953125" style="4" bestFit="1" customWidth="1"/>
    <col min="9987" max="9988" width="10.90625" style="4"/>
    <col min="9989" max="9990" width="12.54296875" style="4" bestFit="1" customWidth="1"/>
    <col min="9991" max="9991" width="11.54296875" style="4" bestFit="1" customWidth="1"/>
    <col min="9992" max="9992" width="13.1796875" style="4" bestFit="1" customWidth="1"/>
    <col min="9993" max="9995" width="11.54296875" style="4" bestFit="1" customWidth="1"/>
    <col min="9996" max="9996" width="5.1796875" style="4" customWidth="1"/>
    <col min="9997" max="9999" width="10.90625" style="4"/>
    <col min="10000" max="10000" width="0" style="4" hidden="1" customWidth="1"/>
    <col min="10001" max="10002" width="10.90625" style="4"/>
    <col min="10003" max="10003" width="11.81640625" style="4" bestFit="1" customWidth="1"/>
    <col min="10004" max="10004" width="14.1796875" style="4" bestFit="1" customWidth="1"/>
    <col min="10005" max="10238" width="10.90625" style="4"/>
    <col min="10239" max="10239" width="4.1796875" style="4" customWidth="1"/>
    <col min="10240" max="10240" width="21.7265625" style="4" bestFit="1" customWidth="1"/>
    <col min="10241" max="10241" width="21.7265625" style="4" customWidth="1"/>
    <col min="10242" max="10242" width="19.26953125" style="4" bestFit="1" customWidth="1"/>
    <col min="10243" max="10244" width="10.90625" style="4"/>
    <col min="10245" max="10246" width="12.54296875" style="4" bestFit="1" customWidth="1"/>
    <col min="10247" max="10247" width="11.54296875" style="4" bestFit="1" customWidth="1"/>
    <col min="10248" max="10248" width="13.1796875" style="4" bestFit="1" customWidth="1"/>
    <col min="10249" max="10251" width="11.54296875" style="4" bestFit="1" customWidth="1"/>
    <col min="10252" max="10252" width="5.1796875" style="4" customWidth="1"/>
    <col min="10253" max="10255" width="10.90625" style="4"/>
    <col min="10256" max="10256" width="0" style="4" hidden="1" customWidth="1"/>
    <col min="10257" max="10258" width="10.90625" style="4"/>
    <col min="10259" max="10259" width="11.81640625" style="4" bestFit="1" customWidth="1"/>
    <col min="10260" max="10260" width="14.1796875" style="4" bestFit="1" customWidth="1"/>
    <col min="10261" max="10494" width="10.90625" style="4"/>
    <col min="10495" max="10495" width="4.1796875" style="4" customWidth="1"/>
    <col min="10496" max="10496" width="21.7265625" style="4" bestFit="1" customWidth="1"/>
    <col min="10497" max="10497" width="21.7265625" style="4" customWidth="1"/>
    <col min="10498" max="10498" width="19.26953125" style="4" bestFit="1" customWidth="1"/>
    <col min="10499" max="10500" width="10.90625" style="4"/>
    <col min="10501" max="10502" width="12.54296875" style="4" bestFit="1" customWidth="1"/>
    <col min="10503" max="10503" width="11.54296875" style="4" bestFit="1" customWidth="1"/>
    <col min="10504" max="10504" width="13.1796875" style="4" bestFit="1" customWidth="1"/>
    <col min="10505" max="10507" width="11.54296875" style="4" bestFit="1" customWidth="1"/>
    <col min="10508" max="10508" width="5.1796875" style="4" customWidth="1"/>
    <col min="10509" max="10511" width="10.90625" style="4"/>
    <col min="10512" max="10512" width="0" style="4" hidden="1" customWidth="1"/>
    <col min="10513" max="10514" width="10.90625" style="4"/>
    <col min="10515" max="10515" width="11.81640625" style="4" bestFit="1" customWidth="1"/>
    <col min="10516" max="10516" width="14.1796875" style="4" bestFit="1" customWidth="1"/>
    <col min="10517" max="10750" width="10.90625" style="4"/>
    <col min="10751" max="10751" width="4.1796875" style="4" customWidth="1"/>
    <col min="10752" max="10752" width="21.7265625" style="4" bestFit="1" customWidth="1"/>
    <col min="10753" max="10753" width="21.7265625" style="4" customWidth="1"/>
    <col min="10754" max="10754" width="19.26953125" style="4" bestFit="1" customWidth="1"/>
    <col min="10755" max="10756" width="10.90625" style="4"/>
    <col min="10757" max="10758" width="12.54296875" style="4" bestFit="1" customWidth="1"/>
    <col min="10759" max="10759" width="11.54296875" style="4" bestFit="1" customWidth="1"/>
    <col min="10760" max="10760" width="13.1796875" style="4" bestFit="1" customWidth="1"/>
    <col min="10761" max="10763" width="11.54296875" style="4" bestFit="1" customWidth="1"/>
    <col min="10764" max="10764" width="5.1796875" style="4" customWidth="1"/>
    <col min="10765" max="10767" width="10.90625" style="4"/>
    <col min="10768" max="10768" width="0" style="4" hidden="1" customWidth="1"/>
    <col min="10769" max="10770" width="10.90625" style="4"/>
    <col min="10771" max="10771" width="11.81640625" style="4" bestFit="1" customWidth="1"/>
    <col min="10772" max="10772" width="14.1796875" style="4" bestFit="1" customWidth="1"/>
    <col min="10773" max="11006" width="10.90625" style="4"/>
    <col min="11007" max="11007" width="4.1796875" style="4" customWidth="1"/>
    <col min="11008" max="11008" width="21.7265625" style="4" bestFit="1" customWidth="1"/>
    <col min="11009" max="11009" width="21.7265625" style="4" customWidth="1"/>
    <col min="11010" max="11010" width="19.26953125" style="4" bestFit="1" customWidth="1"/>
    <col min="11011" max="11012" width="10.90625" style="4"/>
    <col min="11013" max="11014" width="12.54296875" style="4" bestFit="1" customWidth="1"/>
    <col min="11015" max="11015" width="11.54296875" style="4" bestFit="1" customWidth="1"/>
    <col min="11016" max="11016" width="13.1796875" style="4" bestFit="1" customWidth="1"/>
    <col min="11017" max="11019" width="11.54296875" style="4" bestFit="1" customWidth="1"/>
    <col min="11020" max="11020" width="5.1796875" style="4" customWidth="1"/>
    <col min="11021" max="11023" width="10.90625" style="4"/>
    <col min="11024" max="11024" width="0" style="4" hidden="1" customWidth="1"/>
    <col min="11025" max="11026" width="10.90625" style="4"/>
    <col min="11027" max="11027" width="11.81640625" style="4" bestFit="1" customWidth="1"/>
    <col min="11028" max="11028" width="14.1796875" style="4" bestFit="1" customWidth="1"/>
    <col min="11029" max="11262" width="10.90625" style="4"/>
    <col min="11263" max="11263" width="4.1796875" style="4" customWidth="1"/>
    <col min="11264" max="11264" width="21.7265625" style="4" bestFit="1" customWidth="1"/>
    <col min="11265" max="11265" width="21.7265625" style="4" customWidth="1"/>
    <col min="11266" max="11266" width="19.26953125" style="4" bestFit="1" customWidth="1"/>
    <col min="11267" max="11268" width="10.90625" style="4"/>
    <col min="11269" max="11270" width="12.54296875" style="4" bestFit="1" customWidth="1"/>
    <col min="11271" max="11271" width="11.54296875" style="4" bestFit="1" customWidth="1"/>
    <col min="11272" max="11272" width="13.1796875" style="4" bestFit="1" customWidth="1"/>
    <col min="11273" max="11275" width="11.54296875" style="4" bestFit="1" customWidth="1"/>
    <col min="11276" max="11276" width="5.1796875" style="4" customWidth="1"/>
    <col min="11277" max="11279" width="10.90625" style="4"/>
    <col min="11280" max="11280" width="0" style="4" hidden="1" customWidth="1"/>
    <col min="11281" max="11282" width="10.90625" style="4"/>
    <col min="11283" max="11283" width="11.81640625" style="4" bestFit="1" customWidth="1"/>
    <col min="11284" max="11284" width="14.1796875" style="4" bestFit="1" customWidth="1"/>
    <col min="11285" max="11518" width="10.90625" style="4"/>
    <col min="11519" max="11519" width="4.1796875" style="4" customWidth="1"/>
    <col min="11520" max="11520" width="21.7265625" style="4" bestFit="1" customWidth="1"/>
    <col min="11521" max="11521" width="21.7265625" style="4" customWidth="1"/>
    <col min="11522" max="11522" width="19.26953125" style="4" bestFit="1" customWidth="1"/>
    <col min="11523" max="11524" width="10.90625" style="4"/>
    <col min="11525" max="11526" width="12.54296875" style="4" bestFit="1" customWidth="1"/>
    <col min="11527" max="11527" width="11.54296875" style="4" bestFit="1" customWidth="1"/>
    <col min="11528" max="11528" width="13.1796875" style="4" bestFit="1" customWidth="1"/>
    <col min="11529" max="11531" width="11.54296875" style="4" bestFit="1" customWidth="1"/>
    <col min="11532" max="11532" width="5.1796875" style="4" customWidth="1"/>
    <col min="11533" max="11535" width="10.90625" style="4"/>
    <col min="11536" max="11536" width="0" style="4" hidden="1" customWidth="1"/>
    <col min="11537" max="11538" width="10.90625" style="4"/>
    <col min="11539" max="11539" width="11.81640625" style="4" bestFit="1" customWidth="1"/>
    <col min="11540" max="11540" width="14.1796875" style="4" bestFit="1" customWidth="1"/>
    <col min="11541" max="11774" width="10.90625" style="4"/>
    <col min="11775" max="11775" width="4.1796875" style="4" customWidth="1"/>
    <col min="11776" max="11776" width="21.7265625" style="4" bestFit="1" customWidth="1"/>
    <col min="11777" max="11777" width="21.7265625" style="4" customWidth="1"/>
    <col min="11778" max="11778" width="19.26953125" style="4" bestFit="1" customWidth="1"/>
    <col min="11779" max="11780" width="10.90625" style="4"/>
    <col min="11781" max="11782" width="12.54296875" style="4" bestFit="1" customWidth="1"/>
    <col min="11783" max="11783" width="11.54296875" style="4" bestFit="1" customWidth="1"/>
    <col min="11784" max="11784" width="13.1796875" style="4" bestFit="1" customWidth="1"/>
    <col min="11785" max="11787" width="11.54296875" style="4" bestFit="1" customWidth="1"/>
    <col min="11788" max="11788" width="5.1796875" style="4" customWidth="1"/>
    <col min="11789" max="11791" width="10.90625" style="4"/>
    <col min="11792" max="11792" width="0" style="4" hidden="1" customWidth="1"/>
    <col min="11793" max="11794" width="10.90625" style="4"/>
    <col min="11795" max="11795" width="11.81640625" style="4" bestFit="1" customWidth="1"/>
    <col min="11796" max="11796" width="14.1796875" style="4" bestFit="1" customWidth="1"/>
    <col min="11797" max="12030" width="10.90625" style="4"/>
    <col min="12031" max="12031" width="4.1796875" style="4" customWidth="1"/>
    <col min="12032" max="12032" width="21.7265625" style="4" bestFit="1" customWidth="1"/>
    <col min="12033" max="12033" width="21.7265625" style="4" customWidth="1"/>
    <col min="12034" max="12034" width="19.26953125" style="4" bestFit="1" customWidth="1"/>
    <col min="12035" max="12036" width="10.90625" style="4"/>
    <col min="12037" max="12038" width="12.54296875" style="4" bestFit="1" customWidth="1"/>
    <col min="12039" max="12039" width="11.54296875" style="4" bestFit="1" customWidth="1"/>
    <col min="12040" max="12040" width="13.1796875" style="4" bestFit="1" customWidth="1"/>
    <col min="12041" max="12043" width="11.54296875" style="4" bestFit="1" customWidth="1"/>
    <col min="12044" max="12044" width="5.1796875" style="4" customWidth="1"/>
    <col min="12045" max="12047" width="10.90625" style="4"/>
    <col min="12048" max="12048" width="0" style="4" hidden="1" customWidth="1"/>
    <col min="12049" max="12050" width="10.90625" style="4"/>
    <col min="12051" max="12051" width="11.81640625" style="4" bestFit="1" customWidth="1"/>
    <col min="12052" max="12052" width="14.1796875" style="4" bestFit="1" customWidth="1"/>
    <col min="12053" max="12286" width="10.90625" style="4"/>
    <col min="12287" max="12287" width="4.1796875" style="4" customWidth="1"/>
    <col min="12288" max="12288" width="21.7265625" style="4" bestFit="1" customWidth="1"/>
    <col min="12289" max="12289" width="21.7265625" style="4" customWidth="1"/>
    <col min="12290" max="12290" width="19.26953125" style="4" bestFit="1" customWidth="1"/>
    <col min="12291" max="12292" width="10.90625" style="4"/>
    <col min="12293" max="12294" width="12.54296875" style="4" bestFit="1" customWidth="1"/>
    <col min="12295" max="12295" width="11.54296875" style="4" bestFit="1" customWidth="1"/>
    <col min="12296" max="12296" width="13.1796875" style="4" bestFit="1" customWidth="1"/>
    <col min="12297" max="12299" width="11.54296875" style="4" bestFit="1" customWidth="1"/>
    <col min="12300" max="12300" width="5.1796875" style="4" customWidth="1"/>
    <col min="12301" max="12303" width="10.90625" style="4"/>
    <col min="12304" max="12304" width="0" style="4" hidden="1" customWidth="1"/>
    <col min="12305" max="12306" width="10.90625" style="4"/>
    <col min="12307" max="12307" width="11.81640625" style="4" bestFit="1" customWidth="1"/>
    <col min="12308" max="12308" width="14.1796875" style="4" bestFit="1" customWidth="1"/>
    <col min="12309" max="12542" width="10.90625" style="4"/>
    <col min="12543" max="12543" width="4.1796875" style="4" customWidth="1"/>
    <col min="12544" max="12544" width="21.7265625" style="4" bestFit="1" customWidth="1"/>
    <col min="12545" max="12545" width="21.7265625" style="4" customWidth="1"/>
    <col min="12546" max="12546" width="19.26953125" style="4" bestFit="1" customWidth="1"/>
    <col min="12547" max="12548" width="10.90625" style="4"/>
    <col min="12549" max="12550" width="12.54296875" style="4" bestFit="1" customWidth="1"/>
    <col min="12551" max="12551" width="11.54296875" style="4" bestFit="1" customWidth="1"/>
    <col min="12552" max="12552" width="13.1796875" style="4" bestFit="1" customWidth="1"/>
    <col min="12553" max="12555" width="11.54296875" style="4" bestFit="1" customWidth="1"/>
    <col min="12556" max="12556" width="5.1796875" style="4" customWidth="1"/>
    <col min="12557" max="12559" width="10.90625" style="4"/>
    <col min="12560" max="12560" width="0" style="4" hidden="1" customWidth="1"/>
    <col min="12561" max="12562" width="10.90625" style="4"/>
    <col min="12563" max="12563" width="11.81640625" style="4" bestFit="1" customWidth="1"/>
    <col min="12564" max="12564" width="14.1796875" style="4" bestFit="1" customWidth="1"/>
    <col min="12565" max="12798" width="10.90625" style="4"/>
    <col min="12799" max="12799" width="4.1796875" style="4" customWidth="1"/>
    <col min="12800" max="12800" width="21.7265625" style="4" bestFit="1" customWidth="1"/>
    <col min="12801" max="12801" width="21.7265625" style="4" customWidth="1"/>
    <col min="12802" max="12802" width="19.26953125" style="4" bestFit="1" customWidth="1"/>
    <col min="12803" max="12804" width="10.90625" style="4"/>
    <col min="12805" max="12806" width="12.54296875" style="4" bestFit="1" customWidth="1"/>
    <col min="12807" max="12807" width="11.54296875" style="4" bestFit="1" customWidth="1"/>
    <col min="12808" max="12808" width="13.1796875" style="4" bestFit="1" customWidth="1"/>
    <col min="12809" max="12811" width="11.54296875" style="4" bestFit="1" customWidth="1"/>
    <col min="12812" max="12812" width="5.1796875" style="4" customWidth="1"/>
    <col min="12813" max="12815" width="10.90625" style="4"/>
    <col min="12816" max="12816" width="0" style="4" hidden="1" customWidth="1"/>
    <col min="12817" max="12818" width="10.90625" style="4"/>
    <col min="12819" max="12819" width="11.81640625" style="4" bestFit="1" customWidth="1"/>
    <col min="12820" max="12820" width="14.1796875" style="4" bestFit="1" customWidth="1"/>
    <col min="12821" max="13054" width="10.90625" style="4"/>
    <col min="13055" max="13055" width="4.1796875" style="4" customWidth="1"/>
    <col min="13056" max="13056" width="21.7265625" style="4" bestFit="1" customWidth="1"/>
    <col min="13057" max="13057" width="21.7265625" style="4" customWidth="1"/>
    <col min="13058" max="13058" width="19.26953125" style="4" bestFit="1" customWidth="1"/>
    <col min="13059" max="13060" width="10.90625" style="4"/>
    <col min="13061" max="13062" width="12.54296875" style="4" bestFit="1" customWidth="1"/>
    <col min="13063" max="13063" width="11.54296875" style="4" bestFit="1" customWidth="1"/>
    <col min="13064" max="13064" width="13.1796875" style="4" bestFit="1" customWidth="1"/>
    <col min="13065" max="13067" width="11.54296875" style="4" bestFit="1" customWidth="1"/>
    <col min="13068" max="13068" width="5.1796875" style="4" customWidth="1"/>
    <col min="13069" max="13071" width="10.90625" style="4"/>
    <col min="13072" max="13072" width="0" style="4" hidden="1" customWidth="1"/>
    <col min="13073" max="13074" width="10.90625" style="4"/>
    <col min="13075" max="13075" width="11.81640625" style="4" bestFit="1" customWidth="1"/>
    <col min="13076" max="13076" width="14.1796875" style="4" bestFit="1" customWidth="1"/>
    <col min="13077" max="13310" width="10.90625" style="4"/>
    <col min="13311" max="13311" width="4.1796875" style="4" customWidth="1"/>
    <col min="13312" max="13312" width="21.7265625" style="4" bestFit="1" customWidth="1"/>
    <col min="13313" max="13313" width="21.7265625" style="4" customWidth="1"/>
    <col min="13314" max="13314" width="19.26953125" style="4" bestFit="1" customWidth="1"/>
    <col min="13315" max="13316" width="10.90625" style="4"/>
    <col min="13317" max="13318" width="12.54296875" style="4" bestFit="1" customWidth="1"/>
    <col min="13319" max="13319" width="11.54296875" style="4" bestFit="1" customWidth="1"/>
    <col min="13320" max="13320" width="13.1796875" style="4" bestFit="1" customWidth="1"/>
    <col min="13321" max="13323" width="11.54296875" style="4" bestFit="1" customWidth="1"/>
    <col min="13324" max="13324" width="5.1796875" style="4" customWidth="1"/>
    <col min="13325" max="13327" width="10.90625" style="4"/>
    <col min="13328" max="13328" width="0" style="4" hidden="1" customWidth="1"/>
    <col min="13329" max="13330" width="10.90625" style="4"/>
    <col min="13331" max="13331" width="11.81640625" style="4" bestFit="1" customWidth="1"/>
    <col min="13332" max="13332" width="14.1796875" style="4" bestFit="1" customWidth="1"/>
    <col min="13333" max="13566" width="10.90625" style="4"/>
    <col min="13567" max="13567" width="4.1796875" style="4" customWidth="1"/>
    <col min="13568" max="13568" width="21.7265625" style="4" bestFit="1" customWidth="1"/>
    <col min="13569" max="13569" width="21.7265625" style="4" customWidth="1"/>
    <col min="13570" max="13570" width="19.26953125" style="4" bestFit="1" customWidth="1"/>
    <col min="13571" max="13572" width="10.90625" style="4"/>
    <col min="13573" max="13574" width="12.54296875" style="4" bestFit="1" customWidth="1"/>
    <col min="13575" max="13575" width="11.54296875" style="4" bestFit="1" customWidth="1"/>
    <col min="13576" max="13576" width="13.1796875" style="4" bestFit="1" customWidth="1"/>
    <col min="13577" max="13579" width="11.54296875" style="4" bestFit="1" customWidth="1"/>
    <col min="13580" max="13580" width="5.1796875" style="4" customWidth="1"/>
    <col min="13581" max="13583" width="10.90625" style="4"/>
    <col min="13584" max="13584" width="0" style="4" hidden="1" customWidth="1"/>
    <col min="13585" max="13586" width="10.90625" style="4"/>
    <col min="13587" max="13587" width="11.81640625" style="4" bestFit="1" customWidth="1"/>
    <col min="13588" max="13588" width="14.1796875" style="4" bestFit="1" customWidth="1"/>
    <col min="13589" max="13822" width="10.90625" style="4"/>
    <col min="13823" max="13823" width="4.1796875" style="4" customWidth="1"/>
    <col min="13824" max="13824" width="21.7265625" style="4" bestFit="1" customWidth="1"/>
    <col min="13825" max="13825" width="21.7265625" style="4" customWidth="1"/>
    <col min="13826" max="13826" width="19.26953125" style="4" bestFit="1" customWidth="1"/>
    <col min="13827" max="13828" width="10.90625" style="4"/>
    <col min="13829" max="13830" width="12.54296875" style="4" bestFit="1" customWidth="1"/>
    <col min="13831" max="13831" width="11.54296875" style="4" bestFit="1" customWidth="1"/>
    <col min="13832" max="13832" width="13.1796875" style="4" bestFit="1" customWidth="1"/>
    <col min="13833" max="13835" width="11.54296875" style="4" bestFit="1" customWidth="1"/>
    <col min="13836" max="13836" width="5.1796875" style="4" customWidth="1"/>
    <col min="13837" max="13839" width="10.90625" style="4"/>
    <col min="13840" max="13840" width="0" style="4" hidden="1" customWidth="1"/>
    <col min="13841" max="13842" width="10.90625" style="4"/>
    <col min="13843" max="13843" width="11.81640625" style="4" bestFit="1" customWidth="1"/>
    <col min="13844" max="13844" width="14.1796875" style="4" bestFit="1" customWidth="1"/>
    <col min="13845" max="14078" width="10.90625" style="4"/>
    <col min="14079" max="14079" width="4.1796875" style="4" customWidth="1"/>
    <col min="14080" max="14080" width="21.7265625" style="4" bestFit="1" customWidth="1"/>
    <col min="14081" max="14081" width="21.7265625" style="4" customWidth="1"/>
    <col min="14082" max="14082" width="19.26953125" style="4" bestFit="1" customWidth="1"/>
    <col min="14083" max="14084" width="10.90625" style="4"/>
    <col min="14085" max="14086" width="12.54296875" style="4" bestFit="1" customWidth="1"/>
    <col min="14087" max="14087" width="11.54296875" style="4" bestFit="1" customWidth="1"/>
    <col min="14088" max="14088" width="13.1796875" style="4" bestFit="1" customWidth="1"/>
    <col min="14089" max="14091" width="11.54296875" style="4" bestFit="1" customWidth="1"/>
    <col min="14092" max="14092" width="5.1796875" style="4" customWidth="1"/>
    <col min="14093" max="14095" width="10.90625" style="4"/>
    <col min="14096" max="14096" width="0" style="4" hidden="1" customWidth="1"/>
    <col min="14097" max="14098" width="10.90625" style="4"/>
    <col min="14099" max="14099" width="11.81640625" style="4" bestFit="1" customWidth="1"/>
    <col min="14100" max="14100" width="14.1796875" style="4" bestFit="1" customWidth="1"/>
    <col min="14101" max="14334" width="10.90625" style="4"/>
    <col min="14335" max="14335" width="4.1796875" style="4" customWidth="1"/>
    <col min="14336" max="14336" width="21.7265625" style="4" bestFit="1" customWidth="1"/>
    <col min="14337" max="14337" width="21.7265625" style="4" customWidth="1"/>
    <col min="14338" max="14338" width="19.26953125" style="4" bestFit="1" customWidth="1"/>
    <col min="14339" max="14340" width="10.90625" style="4"/>
    <col min="14341" max="14342" width="12.54296875" style="4" bestFit="1" customWidth="1"/>
    <col min="14343" max="14343" width="11.54296875" style="4" bestFit="1" customWidth="1"/>
    <col min="14344" max="14344" width="13.1796875" style="4" bestFit="1" customWidth="1"/>
    <col min="14345" max="14347" width="11.54296875" style="4" bestFit="1" customWidth="1"/>
    <col min="14348" max="14348" width="5.1796875" style="4" customWidth="1"/>
    <col min="14349" max="14351" width="10.90625" style="4"/>
    <col min="14352" max="14352" width="0" style="4" hidden="1" customWidth="1"/>
    <col min="14353" max="14354" width="10.90625" style="4"/>
    <col min="14355" max="14355" width="11.81640625" style="4" bestFit="1" customWidth="1"/>
    <col min="14356" max="14356" width="14.1796875" style="4" bestFit="1" customWidth="1"/>
    <col min="14357" max="14590" width="10.90625" style="4"/>
    <col min="14591" max="14591" width="4.1796875" style="4" customWidth="1"/>
    <col min="14592" max="14592" width="21.7265625" style="4" bestFit="1" customWidth="1"/>
    <col min="14593" max="14593" width="21.7265625" style="4" customWidth="1"/>
    <col min="14594" max="14594" width="19.26953125" style="4" bestFit="1" customWidth="1"/>
    <col min="14595" max="14596" width="10.90625" style="4"/>
    <col min="14597" max="14598" width="12.54296875" style="4" bestFit="1" customWidth="1"/>
    <col min="14599" max="14599" width="11.54296875" style="4" bestFit="1" customWidth="1"/>
    <col min="14600" max="14600" width="13.1796875" style="4" bestFit="1" customWidth="1"/>
    <col min="14601" max="14603" width="11.54296875" style="4" bestFit="1" customWidth="1"/>
    <col min="14604" max="14604" width="5.1796875" style="4" customWidth="1"/>
    <col min="14605" max="14607" width="10.90625" style="4"/>
    <col min="14608" max="14608" width="0" style="4" hidden="1" customWidth="1"/>
    <col min="14609" max="14610" width="10.90625" style="4"/>
    <col min="14611" max="14611" width="11.81640625" style="4" bestFit="1" customWidth="1"/>
    <col min="14612" max="14612" width="14.1796875" style="4" bestFit="1" customWidth="1"/>
    <col min="14613" max="14846" width="10.90625" style="4"/>
    <col min="14847" max="14847" width="4.1796875" style="4" customWidth="1"/>
    <col min="14848" max="14848" width="21.7265625" style="4" bestFit="1" customWidth="1"/>
    <col min="14849" max="14849" width="21.7265625" style="4" customWidth="1"/>
    <col min="14850" max="14850" width="19.26953125" style="4" bestFit="1" customWidth="1"/>
    <col min="14851" max="14852" width="10.90625" style="4"/>
    <col min="14853" max="14854" width="12.54296875" style="4" bestFit="1" customWidth="1"/>
    <col min="14855" max="14855" width="11.54296875" style="4" bestFit="1" customWidth="1"/>
    <col min="14856" max="14856" width="13.1796875" style="4" bestFit="1" customWidth="1"/>
    <col min="14857" max="14859" width="11.54296875" style="4" bestFit="1" customWidth="1"/>
    <col min="14860" max="14860" width="5.1796875" style="4" customWidth="1"/>
    <col min="14861" max="14863" width="10.90625" style="4"/>
    <col min="14864" max="14864" width="0" style="4" hidden="1" customWidth="1"/>
    <col min="14865" max="14866" width="10.90625" style="4"/>
    <col min="14867" max="14867" width="11.81640625" style="4" bestFit="1" customWidth="1"/>
    <col min="14868" max="14868" width="14.1796875" style="4" bestFit="1" customWidth="1"/>
    <col min="14869" max="15102" width="10.90625" style="4"/>
    <col min="15103" max="15103" width="4.1796875" style="4" customWidth="1"/>
    <col min="15104" max="15104" width="21.7265625" style="4" bestFit="1" customWidth="1"/>
    <col min="15105" max="15105" width="21.7265625" style="4" customWidth="1"/>
    <col min="15106" max="15106" width="19.26953125" style="4" bestFit="1" customWidth="1"/>
    <col min="15107" max="15108" width="10.90625" style="4"/>
    <col min="15109" max="15110" width="12.54296875" style="4" bestFit="1" customWidth="1"/>
    <col min="15111" max="15111" width="11.54296875" style="4" bestFit="1" customWidth="1"/>
    <col min="15112" max="15112" width="13.1796875" style="4" bestFit="1" customWidth="1"/>
    <col min="15113" max="15115" width="11.54296875" style="4" bestFit="1" customWidth="1"/>
    <col min="15116" max="15116" width="5.1796875" style="4" customWidth="1"/>
    <col min="15117" max="15119" width="10.90625" style="4"/>
    <col min="15120" max="15120" width="0" style="4" hidden="1" customWidth="1"/>
    <col min="15121" max="15122" width="10.90625" style="4"/>
    <col min="15123" max="15123" width="11.81640625" style="4" bestFit="1" customWidth="1"/>
    <col min="15124" max="15124" width="14.1796875" style="4" bestFit="1" customWidth="1"/>
    <col min="15125" max="15358" width="10.90625" style="4"/>
    <col min="15359" max="15359" width="4.1796875" style="4" customWidth="1"/>
    <col min="15360" max="15360" width="21.7265625" style="4" bestFit="1" customWidth="1"/>
    <col min="15361" max="15361" width="21.7265625" style="4" customWidth="1"/>
    <col min="15362" max="15362" width="19.26953125" style="4" bestFit="1" customWidth="1"/>
    <col min="15363" max="15364" width="10.90625" style="4"/>
    <col min="15365" max="15366" width="12.54296875" style="4" bestFit="1" customWidth="1"/>
    <col min="15367" max="15367" width="11.54296875" style="4" bestFit="1" customWidth="1"/>
    <col min="15368" max="15368" width="13.1796875" style="4" bestFit="1" customWidth="1"/>
    <col min="15369" max="15371" width="11.54296875" style="4" bestFit="1" customWidth="1"/>
    <col min="15372" max="15372" width="5.1796875" style="4" customWidth="1"/>
    <col min="15373" max="15375" width="10.90625" style="4"/>
    <col min="15376" max="15376" width="0" style="4" hidden="1" customWidth="1"/>
    <col min="15377" max="15378" width="10.90625" style="4"/>
    <col min="15379" max="15379" width="11.81640625" style="4" bestFit="1" customWidth="1"/>
    <col min="15380" max="15380" width="14.1796875" style="4" bestFit="1" customWidth="1"/>
    <col min="15381" max="15614" width="10.90625" style="4"/>
    <col min="15615" max="15615" width="4.1796875" style="4" customWidth="1"/>
    <col min="15616" max="15616" width="21.7265625" style="4" bestFit="1" customWidth="1"/>
    <col min="15617" max="15617" width="21.7265625" style="4" customWidth="1"/>
    <col min="15618" max="15618" width="19.26953125" style="4" bestFit="1" customWidth="1"/>
    <col min="15619" max="15620" width="10.90625" style="4"/>
    <col min="15621" max="15622" width="12.54296875" style="4" bestFit="1" customWidth="1"/>
    <col min="15623" max="15623" width="11.54296875" style="4" bestFit="1" customWidth="1"/>
    <col min="15624" max="15624" width="13.1796875" style="4" bestFit="1" customWidth="1"/>
    <col min="15625" max="15627" width="11.54296875" style="4" bestFit="1" customWidth="1"/>
    <col min="15628" max="15628" width="5.1796875" style="4" customWidth="1"/>
    <col min="15629" max="15631" width="10.90625" style="4"/>
    <col min="15632" max="15632" width="0" style="4" hidden="1" customWidth="1"/>
    <col min="15633" max="15634" width="10.90625" style="4"/>
    <col min="15635" max="15635" width="11.81640625" style="4" bestFit="1" customWidth="1"/>
    <col min="15636" max="15636" width="14.1796875" style="4" bestFit="1" customWidth="1"/>
    <col min="15637" max="15870" width="10.90625" style="4"/>
    <col min="15871" max="15871" width="4.1796875" style="4" customWidth="1"/>
    <col min="15872" max="15872" width="21.7265625" style="4" bestFit="1" customWidth="1"/>
    <col min="15873" max="15873" width="21.7265625" style="4" customWidth="1"/>
    <col min="15874" max="15874" width="19.26953125" style="4" bestFit="1" customWidth="1"/>
    <col min="15875" max="15876" width="10.90625" style="4"/>
    <col min="15877" max="15878" width="12.54296875" style="4" bestFit="1" customWidth="1"/>
    <col min="15879" max="15879" width="11.54296875" style="4" bestFit="1" customWidth="1"/>
    <col min="15880" max="15880" width="13.1796875" style="4" bestFit="1" customWidth="1"/>
    <col min="15881" max="15883" width="11.54296875" style="4" bestFit="1" customWidth="1"/>
    <col min="15884" max="15884" width="5.1796875" style="4" customWidth="1"/>
    <col min="15885" max="15887" width="10.90625" style="4"/>
    <col min="15888" max="15888" width="0" style="4" hidden="1" customWidth="1"/>
    <col min="15889" max="15890" width="10.90625" style="4"/>
    <col min="15891" max="15891" width="11.81640625" style="4" bestFit="1" customWidth="1"/>
    <col min="15892" max="15892" width="14.1796875" style="4" bestFit="1" customWidth="1"/>
    <col min="15893" max="16126" width="10.90625" style="4"/>
    <col min="16127" max="16127" width="4.1796875" style="4" customWidth="1"/>
    <col min="16128" max="16128" width="21.7265625" style="4" bestFit="1" customWidth="1"/>
    <col min="16129" max="16129" width="21.7265625" style="4" customWidth="1"/>
    <col min="16130" max="16130" width="19.26953125" style="4" bestFit="1" customWidth="1"/>
    <col min="16131" max="16132" width="10.90625" style="4"/>
    <col min="16133" max="16134" width="12.54296875" style="4" bestFit="1" customWidth="1"/>
    <col min="16135" max="16135" width="11.54296875" style="4" bestFit="1" customWidth="1"/>
    <col min="16136" max="16136" width="13.1796875" style="4" bestFit="1" customWidth="1"/>
    <col min="16137" max="16139" width="11.54296875" style="4" bestFit="1" customWidth="1"/>
    <col min="16140" max="16140" width="5.1796875" style="4" customWidth="1"/>
    <col min="16141" max="16143" width="10.90625" style="4"/>
    <col min="16144" max="16144" width="0" style="4" hidden="1" customWidth="1"/>
    <col min="16145" max="16146" width="10.90625" style="4"/>
    <col min="16147" max="16147" width="11.81640625" style="4" bestFit="1" customWidth="1"/>
    <col min="16148" max="16148" width="14.1796875" style="4" bestFit="1" customWidth="1"/>
    <col min="16149" max="16384" width="10.90625" style="4"/>
  </cols>
  <sheetData>
    <row r="1" spans="2:20" ht="18" x14ac:dyDescent="0.4">
      <c r="F1" s="11" t="s">
        <v>168</v>
      </c>
    </row>
    <row r="2" spans="2:20" ht="18" x14ac:dyDescent="0.4">
      <c r="F2" s="11"/>
    </row>
    <row r="3" spans="2:20" x14ac:dyDescent="0.25">
      <c r="D3" s="2" t="s">
        <v>169</v>
      </c>
    </row>
    <row r="5" spans="2:20" x14ac:dyDescent="0.25">
      <c r="B5" s="1" t="s">
        <v>151</v>
      </c>
      <c r="D5" s="2" t="s">
        <v>170</v>
      </c>
      <c r="L5" s="17" t="s">
        <v>171</v>
      </c>
    </row>
    <row r="6" spans="2:20" x14ac:dyDescent="0.25">
      <c r="T6" s="4" t="s">
        <v>172</v>
      </c>
    </row>
    <row r="7" spans="2:20" x14ac:dyDescent="0.25">
      <c r="T7" s="16">
        <v>310.93</v>
      </c>
    </row>
    <row r="8" spans="2:20" x14ac:dyDescent="0.25">
      <c r="L8" s="17" t="s">
        <v>173</v>
      </c>
    </row>
    <row r="13" spans="2:20" x14ac:dyDescent="0.25">
      <c r="O13" s="4" t="s">
        <v>174</v>
      </c>
      <c r="Q13" s="4" t="s">
        <v>154</v>
      </c>
    </row>
    <row r="14" spans="2:20" ht="16" x14ac:dyDescent="0.4">
      <c r="B14" s="1" t="s">
        <v>6</v>
      </c>
      <c r="C14" s="1" t="s">
        <v>7</v>
      </c>
      <c r="D14" s="2" t="s">
        <v>8</v>
      </c>
      <c r="E14" s="2" t="s">
        <v>175</v>
      </c>
      <c r="F14" s="2" t="s">
        <v>12</v>
      </c>
      <c r="G14" s="2" t="s">
        <v>155</v>
      </c>
      <c r="H14" s="2" t="s">
        <v>156</v>
      </c>
      <c r="I14" s="2" t="s">
        <v>157</v>
      </c>
      <c r="J14" s="2" t="s">
        <v>158</v>
      </c>
      <c r="K14" s="2" t="s">
        <v>165</v>
      </c>
      <c r="L14" s="2" t="s">
        <v>176</v>
      </c>
      <c r="M14" s="2" t="s">
        <v>177</v>
      </c>
      <c r="N14" s="2" t="s">
        <v>178</v>
      </c>
      <c r="O14" s="2" t="s">
        <v>159</v>
      </c>
      <c r="P14" s="2" t="s">
        <v>160</v>
      </c>
      <c r="Q14" s="2" t="s">
        <v>161</v>
      </c>
      <c r="R14" s="2" t="s">
        <v>179</v>
      </c>
      <c r="S14" s="2" t="s">
        <v>180</v>
      </c>
      <c r="T14" s="2" t="s">
        <v>181</v>
      </c>
    </row>
    <row r="15" spans="2:20" x14ac:dyDescent="0.25">
      <c r="E15" s="2" t="s">
        <v>151</v>
      </c>
      <c r="F15" s="2" t="s">
        <v>21</v>
      </c>
      <c r="G15" s="2" t="s">
        <v>151</v>
      </c>
      <c r="H15" s="2"/>
      <c r="I15" s="2"/>
      <c r="J15" s="2"/>
      <c r="K15" s="2"/>
      <c r="L15" s="2"/>
      <c r="M15" s="2"/>
      <c r="N15" s="2"/>
      <c r="O15" s="2" t="s">
        <v>19</v>
      </c>
      <c r="P15" s="2" t="s">
        <v>19</v>
      </c>
      <c r="Q15" s="2" t="s">
        <v>19</v>
      </c>
      <c r="R15" s="2"/>
      <c r="S15" s="2" t="s">
        <v>182</v>
      </c>
      <c r="T15" s="2" t="s">
        <v>183</v>
      </c>
    </row>
    <row r="16" spans="2:20" x14ac:dyDescent="0.25">
      <c r="E16" s="2"/>
      <c r="F16" s="2"/>
      <c r="G16" s="2"/>
      <c r="H16" s="2"/>
      <c r="I16" s="2"/>
      <c r="J16" s="2"/>
      <c r="K16" s="2"/>
      <c r="L16" s="2"/>
      <c r="M16" s="2"/>
      <c r="N16" s="2"/>
      <c r="Q16" s="2"/>
      <c r="R16" s="2"/>
      <c r="S16" s="2"/>
    </row>
    <row r="17" spans="2:20" s="27" customFormat="1" ht="15.5" x14ac:dyDescent="0.4">
      <c r="B17" s="19" t="s">
        <v>24</v>
      </c>
      <c r="C17" s="19" t="s">
        <v>25</v>
      </c>
      <c r="D17" s="19" t="s">
        <v>26</v>
      </c>
      <c r="E17" s="20">
        <v>2</v>
      </c>
      <c r="F17" s="21">
        <v>18.015000000000001</v>
      </c>
      <c r="G17" s="22">
        <v>706.30319999999995</v>
      </c>
      <c r="H17" s="22">
        <v>5.1703000000000001</v>
      </c>
      <c r="I17" s="22">
        <v>-6.0865</v>
      </c>
      <c r="J17" s="22">
        <v>-6.6010999999999997</v>
      </c>
      <c r="K17" s="22">
        <v>36.272300000000001</v>
      </c>
      <c r="L17" s="23">
        <v>-63.096499999999999</v>
      </c>
      <c r="M17" s="23">
        <v>46.208500000000001</v>
      </c>
      <c r="N17" s="24"/>
      <c r="O17" s="25">
        <v>278</v>
      </c>
      <c r="P17" s="25">
        <v>1273</v>
      </c>
      <c r="Q17" s="25"/>
      <c r="R17" s="25"/>
      <c r="S17" s="26"/>
      <c r="T17" s="27">
        <f>S17*F17</f>
        <v>0</v>
      </c>
    </row>
    <row r="18" spans="2:20" s="27" customFormat="1" ht="15.5" x14ac:dyDescent="0.4">
      <c r="B18" s="19" t="s">
        <v>28</v>
      </c>
      <c r="C18" s="19" t="s">
        <v>29</v>
      </c>
      <c r="D18" s="19" t="s">
        <v>30</v>
      </c>
      <c r="E18" s="20">
        <v>2</v>
      </c>
      <c r="F18" s="21">
        <v>17.030999999999999</v>
      </c>
      <c r="G18" s="22">
        <v>931.62980000000005</v>
      </c>
      <c r="H18" s="22">
        <v>4.8468</v>
      </c>
      <c r="I18" s="22">
        <v>-7.1757</v>
      </c>
      <c r="J18" s="22">
        <v>-7.6726999999999999</v>
      </c>
      <c r="K18" s="22">
        <v>51.387700000000002</v>
      </c>
      <c r="L18" s="23">
        <v>-93.421700000000001</v>
      </c>
      <c r="M18" s="23">
        <v>67.951499999999996</v>
      </c>
      <c r="N18" s="24"/>
      <c r="O18" s="25">
        <v>196</v>
      </c>
      <c r="P18" s="25">
        <v>1500</v>
      </c>
      <c r="Q18" s="25"/>
      <c r="R18" s="25"/>
      <c r="S18" s="26"/>
      <c r="T18" s="27">
        <f t="shared" ref="T18:T60" si="0">S18*F18</f>
        <v>0</v>
      </c>
    </row>
    <row r="19" spans="2:20" s="27" customFormat="1" x14ac:dyDescent="0.25">
      <c r="B19" s="19" t="s">
        <v>31</v>
      </c>
      <c r="C19" s="19" t="s">
        <v>32</v>
      </c>
      <c r="D19" s="19" t="s">
        <v>33</v>
      </c>
      <c r="E19" s="20">
        <v>2</v>
      </c>
      <c r="F19" s="21">
        <v>36.460999999999999</v>
      </c>
      <c r="G19" s="22">
        <v>432.7715</v>
      </c>
      <c r="H19" s="22">
        <v>3.4283999999999999</v>
      </c>
      <c r="I19" s="22">
        <v>3.5444</v>
      </c>
      <c r="J19" s="22">
        <v>-10.4977</v>
      </c>
      <c r="K19" s="22">
        <v>-77.376900000000006</v>
      </c>
      <c r="L19" s="23">
        <v>403.95080000000002</v>
      </c>
      <c r="M19" s="23">
        <v>-442.34629999999999</v>
      </c>
      <c r="N19" s="24"/>
      <c r="O19" s="25">
        <v>50</v>
      </c>
      <c r="P19" s="25">
        <v>1773</v>
      </c>
      <c r="Q19" s="25"/>
      <c r="R19" s="25"/>
      <c r="S19" s="26"/>
      <c r="T19" s="27">
        <f t="shared" si="0"/>
        <v>0</v>
      </c>
    </row>
    <row r="20" spans="2:20" s="27" customFormat="1" ht="15.5" x14ac:dyDescent="0.4">
      <c r="B20" s="19" t="s">
        <v>34</v>
      </c>
      <c r="C20" s="19" t="s">
        <v>35</v>
      </c>
      <c r="D20" s="19" t="s">
        <v>36</v>
      </c>
      <c r="E20" s="20">
        <v>2</v>
      </c>
      <c r="F20" s="21">
        <v>70.906000000000006</v>
      </c>
      <c r="G20" s="22">
        <v>443.23160000000001</v>
      </c>
      <c r="H20" s="22">
        <v>3.4079000000000002</v>
      </c>
      <c r="I20" s="22">
        <v>0.39739999999999998</v>
      </c>
      <c r="J20" s="22">
        <v>-2.9832999999999998</v>
      </c>
      <c r="K20" s="22">
        <v>39.378100000000003</v>
      </c>
      <c r="L20" s="23">
        <v>-76.867999999999995</v>
      </c>
      <c r="M20" s="23">
        <v>54.8748</v>
      </c>
      <c r="N20" s="24"/>
      <c r="O20" s="25">
        <v>173</v>
      </c>
      <c r="P20" s="25">
        <v>1123</v>
      </c>
      <c r="Q20" s="25"/>
      <c r="R20" s="25"/>
      <c r="S20" s="26"/>
      <c r="T20" s="27">
        <f t="shared" si="0"/>
        <v>0</v>
      </c>
    </row>
    <row r="21" spans="2:20" s="27" customFormat="1" ht="15.5" x14ac:dyDescent="0.4">
      <c r="B21" s="19" t="s">
        <v>37</v>
      </c>
      <c r="C21" s="19" t="s">
        <v>38</v>
      </c>
      <c r="D21" s="19" t="s">
        <v>39</v>
      </c>
      <c r="E21" s="20">
        <v>2</v>
      </c>
      <c r="F21" s="21">
        <v>28.013999999999999</v>
      </c>
      <c r="G21" s="22">
        <v>432.20269999999999</v>
      </c>
      <c r="H21" s="22">
        <v>3.516</v>
      </c>
      <c r="I21" s="22">
        <v>2.8020999999999998</v>
      </c>
      <c r="J21" s="22">
        <v>-4.1924000000000001</v>
      </c>
      <c r="K21" s="22">
        <v>42.015300000000003</v>
      </c>
      <c r="L21" s="23">
        <v>-114.25</v>
      </c>
      <c r="M21" s="23">
        <v>111.1019</v>
      </c>
      <c r="N21" s="24"/>
      <c r="O21" s="25">
        <v>73</v>
      </c>
      <c r="P21" s="25">
        <v>1773</v>
      </c>
      <c r="Q21" s="25"/>
      <c r="R21" s="25"/>
      <c r="S21" s="26"/>
      <c r="T21" s="27">
        <f t="shared" si="0"/>
        <v>0</v>
      </c>
    </row>
    <row r="22" spans="2:20" s="27" customFormat="1" ht="15.5" x14ac:dyDescent="0.4">
      <c r="B22" s="19" t="s">
        <v>40</v>
      </c>
      <c r="C22" s="19" t="s">
        <v>41</v>
      </c>
      <c r="D22" s="19" t="s">
        <v>42</v>
      </c>
      <c r="E22" s="20">
        <v>2</v>
      </c>
      <c r="F22" s="21">
        <v>31.998799999999999</v>
      </c>
      <c r="G22" s="22">
        <v>2122.2098000000001</v>
      </c>
      <c r="H22" s="22">
        <v>3.5301999999999998</v>
      </c>
      <c r="I22" s="22">
        <v>-7.1075999999999997</v>
      </c>
      <c r="J22" s="22">
        <v>-1.4541999999999999</v>
      </c>
      <c r="K22" s="22">
        <v>30.605699999999999</v>
      </c>
      <c r="L22" s="23">
        <v>-83.669600000000003</v>
      </c>
      <c r="M22" s="23">
        <v>79.4375</v>
      </c>
      <c r="N22" s="24"/>
      <c r="O22" s="25">
        <v>63</v>
      </c>
      <c r="P22" s="25">
        <v>1773</v>
      </c>
      <c r="Q22" s="25"/>
      <c r="R22" s="25"/>
      <c r="S22" s="26"/>
      <c r="T22" s="27">
        <f t="shared" si="0"/>
        <v>0</v>
      </c>
    </row>
    <row r="23" spans="2:20" s="27" customFormat="1" ht="15.5" x14ac:dyDescent="0.4">
      <c r="B23" s="19" t="s">
        <v>43</v>
      </c>
      <c r="C23" s="19" t="s">
        <v>44</v>
      </c>
      <c r="D23" s="19" t="s">
        <v>45</v>
      </c>
      <c r="E23" s="20">
        <v>2</v>
      </c>
      <c r="F23" s="21">
        <v>2.016</v>
      </c>
      <c r="G23" s="22">
        <v>392.84219999999999</v>
      </c>
      <c r="H23" s="22">
        <v>2.4906000000000001</v>
      </c>
      <c r="I23" s="22">
        <v>-3.6261999999999999</v>
      </c>
      <c r="J23" s="22">
        <v>-1.9623999999999999</v>
      </c>
      <c r="K23" s="27">
        <v>35.619700000000002</v>
      </c>
      <c r="L23" s="22">
        <v>-81.369100000000003</v>
      </c>
      <c r="M23" s="23">
        <v>62.666800000000002</v>
      </c>
      <c r="N23" s="24"/>
      <c r="O23" s="25">
        <v>24</v>
      </c>
      <c r="P23" s="25">
        <v>2273</v>
      </c>
      <c r="Q23" s="25"/>
      <c r="R23" s="25"/>
      <c r="S23" s="26"/>
      <c r="T23" s="27">
        <f t="shared" si="0"/>
        <v>0</v>
      </c>
    </row>
    <row r="24" spans="2:20" ht="15.5" x14ac:dyDescent="0.4">
      <c r="B24" s="1" t="s">
        <v>46</v>
      </c>
      <c r="C24" s="1" t="s">
        <v>47</v>
      </c>
      <c r="D24" s="1" t="s">
        <v>48</v>
      </c>
      <c r="E24" s="13">
        <v>1</v>
      </c>
      <c r="F24" s="6">
        <v>64.061999999999998</v>
      </c>
      <c r="G24" s="18">
        <v>904.53350699999999</v>
      </c>
      <c r="H24" s="18">
        <v>3.9811779999999999</v>
      </c>
      <c r="I24" s="18">
        <v>5.6635749999999998</v>
      </c>
      <c r="J24" s="18">
        <v>3.2196725000000002</v>
      </c>
      <c r="K24" s="18">
        <v>-88.881435999999994</v>
      </c>
      <c r="L24" s="18">
        <v>186.92400812</v>
      </c>
      <c r="M24" s="18">
        <v>-121.55529060000001</v>
      </c>
      <c r="N24" s="9">
        <v>0</v>
      </c>
      <c r="O24" s="2">
        <v>203</v>
      </c>
      <c r="P24" s="2">
        <v>1773</v>
      </c>
      <c r="Q24" s="2">
        <v>343.15</v>
      </c>
      <c r="R24" s="18">
        <f>Q24/(G24+Q24)</f>
        <v>0.27502968346923895</v>
      </c>
      <c r="S24" s="7">
        <f>((1+(R24-1)*(J24+K24*R24+L24*R24^2+M24*R24^3))*R24^2*(I24-H24)+H24)*8.3143/F24</f>
        <v>0.64834231775145357</v>
      </c>
      <c r="T24" s="4">
        <f t="shared" si="0"/>
        <v>41.534105559793616</v>
      </c>
    </row>
    <row r="25" spans="2:20" x14ac:dyDescent="0.25">
      <c r="B25" s="1" t="s">
        <v>49</v>
      </c>
      <c r="C25" s="1" t="s">
        <v>50</v>
      </c>
      <c r="D25" s="1" t="s">
        <v>51</v>
      </c>
      <c r="E25" s="13">
        <v>2</v>
      </c>
      <c r="F25" s="6">
        <v>28.01</v>
      </c>
      <c r="G25" s="8">
        <v>29104.602480000001</v>
      </c>
      <c r="H25" s="8">
        <v>8665.8094970000002</v>
      </c>
      <c r="I25" s="8">
        <v>3043.7914890000002</v>
      </c>
      <c r="J25" s="8">
        <v>8336.1777399999992</v>
      </c>
      <c r="K25" s="8">
        <v>1531.9322199999999</v>
      </c>
      <c r="L25" s="18"/>
      <c r="M25" s="18"/>
      <c r="N25" s="9" t="s">
        <v>151</v>
      </c>
      <c r="O25" s="2">
        <v>73</v>
      </c>
      <c r="P25" s="2">
        <v>1773</v>
      </c>
      <c r="Q25" s="2">
        <v>313.14999999999998</v>
      </c>
      <c r="R25" s="2"/>
      <c r="S25" s="7">
        <f>(G25+H25*(I25/Q25/SINH(I25/Q25))^2+J25*(K25/Q25/COSH(K25/Q25))^2)/1000/F25</f>
        <v>1.0406844856107218</v>
      </c>
      <c r="T25" s="4">
        <f t="shared" si="0"/>
        <v>29.14957244195632</v>
      </c>
    </row>
    <row r="26" spans="2:20" ht="15.5" x14ac:dyDescent="0.4">
      <c r="B26" s="1" t="s">
        <v>52</v>
      </c>
      <c r="C26" s="1" t="s">
        <v>53</v>
      </c>
      <c r="D26" s="1" t="s">
        <v>54</v>
      </c>
      <c r="E26" s="13">
        <v>1</v>
      </c>
      <c r="F26" s="6">
        <v>44.009</v>
      </c>
      <c r="G26" s="18">
        <v>188.27392</v>
      </c>
      <c r="H26" s="18">
        <v>3.5042594</v>
      </c>
      <c r="I26" s="18">
        <v>8.2977136999999992</v>
      </c>
      <c r="J26" s="18">
        <v>4.7188296660000004</v>
      </c>
      <c r="K26" s="18">
        <v>-11.751094699999999</v>
      </c>
      <c r="L26" s="18">
        <v>13.940345000000001</v>
      </c>
      <c r="M26" s="18">
        <v>-6.7300240000000002</v>
      </c>
      <c r="N26" s="9">
        <v>0</v>
      </c>
      <c r="O26" s="2">
        <v>223</v>
      </c>
      <c r="P26" s="2">
        <v>1273</v>
      </c>
      <c r="Q26" s="2">
        <v>373.15</v>
      </c>
      <c r="R26" s="18">
        <f>Q26/(G26+Q26)</f>
        <v>0.66464927251407457</v>
      </c>
      <c r="S26" s="7">
        <f>((1+(R26-1)*(J26+K26*R26+L26*R26^2+M26*R26^3))*R26^2*(I26-H26)+H26)*8.3143/F26</f>
        <v>0.91576011784057543</v>
      </c>
      <c r="T26" s="4">
        <f t="shared" si="0"/>
        <v>40.301687026045883</v>
      </c>
    </row>
    <row r="27" spans="2:20" ht="15.5" x14ac:dyDescent="0.4">
      <c r="B27" s="1" t="s">
        <v>56</v>
      </c>
      <c r="C27" s="1" t="s">
        <v>57</v>
      </c>
      <c r="D27" s="1" t="s">
        <v>58</v>
      </c>
      <c r="E27" s="13">
        <v>2</v>
      </c>
      <c r="F27" s="6">
        <v>16.042999999999999</v>
      </c>
      <c r="G27" s="8">
        <v>33356.346019999997</v>
      </c>
      <c r="H27" s="8">
        <v>45763.853150000003</v>
      </c>
      <c r="I27" s="8">
        <v>1025.424896</v>
      </c>
      <c r="J27" s="8">
        <v>48699.013791999998</v>
      </c>
      <c r="K27" s="8">
        <v>2664.9732600000002</v>
      </c>
      <c r="L27" s="18"/>
      <c r="M27" s="18"/>
      <c r="N27" s="9" t="s">
        <v>151</v>
      </c>
      <c r="O27" s="2">
        <v>93</v>
      </c>
      <c r="P27" s="2">
        <v>1823</v>
      </c>
      <c r="Q27" s="2">
        <v>293.14999999999998</v>
      </c>
      <c r="R27" s="2"/>
      <c r="S27" s="7">
        <f>(G27+H27*(I27/Q27/SINH(I27/Q27))^2+J27*(K27/Q27/COSH(K27/Q27))^2)/1000/F27</f>
        <v>2.2072635764830273</v>
      </c>
      <c r="T27" s="4">
        <f t="shared" si="0"/>
        <v>35.411129557517206</v>
      </c>
    </row>
    <row r="28" spans="2:20" ht="15.5" x14ac:dyDescent="0.4">
      <c r="B28" s="1" t="s">
        <v>59</v>
      </c>
      <c r="C28" s="1" t="s">
        <v>60</v>
      </c>
      <c r="D28" s="1" t="s">
        <v>61</v>
      </c>
      <c r="E28" s="13">
        <v>1</v>
      </c>
      <c r="F28" s="6">
        <v>30.07</v>
      </c>
      <c r="G28" s="18">
        <v>903.41134753999995</v>
      </c>
      <c r="H28" s="18">
        <v>4.4814790000000002</v>
      </c>
      <c r="I28" s="18">
        <v>11.690463400000001</v>
      </c>
      <c r="J28" s="18">
        <v>8.4792307999999998</v>
      </c>
      <c r="K28" s="18">
        <v>-77.021510550000002</v>
      </c>
      <c r="L28" s="18">
        <v>122.97656000000001</v>
      </c>
      <c r="M28" s="18">
        <v>-74.059992260000001</v>
      </c>
      <c r="N28" s="9">
        <v>0</v>
      </c>
      <c r="O28" s="2">
        <v>123</v>
      </c>
      <c r="P28" s="2">
        <v>1500</v>
      </c>
      <c r="Q28" s="2">
        <v>273.14999999999998</v>
      </c>
      <c r="R28" s="18">
        <f>Q28/(G28+Q28)</f>
        <v>0.23215958995347974</v>
      </c>
      <c r="S28" s="7">
        <f t="shared" ref="S28:S41" si="1">((1+(R28-1)*(J28+K28*R28+L28*R28^2+M28*R28^3))*R28^2*(I28-H28)+H28)*8.3143/F28</f>
        <v>1.6518200048033165</v>
      </c>
      <c r="T28" s="4">
        <f t="shared" si="0"/>
        <v>49.670227544435726</v>
      </c>
    </row>
    <row r="29" spans="2:20" ht="15.5" x14ac:dyDescent="0.4">
      <c r="B29" s="1" t="s">
        <v>62</v>
      </c>
      <c r="C29" s="1" t="s">
        <v>63</v>
      </c>
      <c r="D29" s="1" t="s">
        <v>64</v>
      </c>
      <c r="E29" s="13">
        <v>1</v>
      </c>
      <c r="F29" s="6">
        <v>44.097000000000001</v>
      </c>
      <c r="G29" s="18">
        <v>1222.85277</v>
      </c>
      <c r="H29" s="18">
        <v>4.634277</v>
      </c>
      <c r="I29" s="18">
        <v>6.1777737999999998</v>
      </c>
      <c r="J29" s="18">
        <v>-31.844760839999999</v>
      </c>
      <c r="K29" s="18">
        <v>-487.58918199999999</v>
      </c>
      <c r="L29" s="18">
        <v>1216.9098595</v>
      </c>
      <c r="M29" s="18">
        <v>-972.0925201</v>
      </c>
      <c r="N29" s="9">
        <v>0</v>
      </c>
      <c r="O29" s="2">
        <v>123</v>
      </c>
      <c r="P29" s="2">
        <v>1500</v>
      </c>
      <c r="Q29" s="2">
        <v>373.15</v>
      </c>
      <c r="R29" s="18">
        <f>Q29/(G29+Q29)</f>
        <v>0.2338028523597111</v>
      </c>
      <c r="S29" s="7">
        <f t="shared" si="1"/>
        <v>2.0079771184992437</v>
      </c>
      <c r="T29" s="4">
        <f t="shared" si="0"/>
        <v>88.545766994461147</v>
      </c>
    </row>
    <row r="30" spans="2:20" ht="15.5" x14ac:dyDescent="0.4">
      <c r="B30" s="1" t="s">
        <v>65</v>
      </c>
      <c r="C30" s="1" t="s">
        <v>66</v>
      </c>
      <c r="D30" s="1" t="s">
        <v>67</v>
      </c>
      <c r="E30" s="13">
        <v>1</v>
      </c>
      <c r="F30" s="6">
        <v>58.124000000000002</v>
      </c>
      <c r="G30" s="18">
        <v>668.649179</v>
      </c>
      <c r="H30" s="18">
        <v>8.9081019999999995</v>
      </c>
      <c r="I30" s="18">
        <v>14.246700199999999</v>
      </c>
      <c r="J30" s="18">
        <v>41.046638999999999</v>
      </c>
      <c r="K30" s="18">
        <v>-258.18297100000001</v>
      </c>
      <c r="L30" s="18">
        <v>411.82384400000001</v>
      </c>
      <c r="M30" s="18">
        <v>-258.68803100000002</v>
      </c>
      <c r="N30" s="9">
        <v>0</v>
      </c>
      <c r="O30" s="2">
        <v>163</v>
      </c>
      <c r="P30" s="2">
        <v>1500</v>
      </c>
      <c r="Q30" s="2">
        <v>373.15</v>
      </c>
      <c r="R30" s="18">
        <f>Q30/(G30+Q30)</f>
        <v>0.35817843546217648</v>
      </c>
      <c r="S30" s="7">
        <f t="shared" si="1"/>
        <v>2.0313520058823342</v>
      </c>
      <c r="T30" s="4">
        <f t="shared" si="0"/>
        <v>118.0703039899048</v>
      </c>
    </row>
    <row r="31" spans="2:20" ht="15.5" x14ac:dyDescent="0.4">
      <c r="B31" s="1" t="s">
        <v>68</v>
      </c>
      <c r="C31" s="1" t="s">
        <v>69</v>
      </c>
      <c r="D31" s="1" t="s">
        <v>70</v>
      </c>
      <c r="E31" s="13">
        <v>1</v>
      </c>
      <c r="F31" s="6">
        <v>58.124000000000002</v>
      </c>
      <c r="G31" s="18">
        <v>2084.483338</v>
      </c>
      <c r="H31" s="18">
        <v>5.0754232000000004</v>
      </c>
      <c r="I31" s="18">
        <v>7.0619832999999996</v>
      </c>
      <c r="J31" s="18">
        <v>-264.30218000000002</v>
      </c>
      <c r="K31" s="18">
        <v>-47.278607000000001</v>
      </c>
      <c r="L31" s="18">
        <v>2309.9534210000002</v>
      </c>
      <c r="M31" s="18">
        <v>-3524.858682</v>
      </c>
      <c r="N31" s="9">
        <v>0</v>
      </c>
      <c r="O31" s="2">
        <v>143</v>
      </c>
      <c r="P31" s="2">
        <v>1223</v>
      </c>
      <c r="Q31" s="2">
        <v>373.15</v>
      </c>
      <c r="R31" s="18">
        <f t="shared" ref="R31:R36" si="2">Q31/(G31+Q31)</f>
        <v>0.15183306404187458</v>
      </c>
      <c r="S31" s="7">
        <f t="shared" si="1"/>
        <v>2.0136582684606976</v>
      </c>
      <c r="T31" s="4">
        <f t="shared" si="0"/>
        <v>117.04187319600959</v>
      </c>
    </row>
    <row r="32" spans="2:20" ht="15.5" x14ac:dyDescent="0.4">
      <c r="B32" s="1" t="s">
        <v>71</v>
      </c>
      <c r="C32" s="1" t="s">
        <v>72</v>
      </c>
      <c r="D32" s="1" t="s">
        <v>73</v>
      </c>
      <c r="E32" s="13">
        <v>1</v>
      </c>
      <c r="F32" s="6">
        <v>72.150999999999996</v>
      </c>
      <c r="G32" s="18">
        <v>1074.7417991</v>
      </c>
      <c r="H32" s="18">
        <v>8.9776191000000001</v>
      </c>
      <c r="I32" s="18">
        <v>11.9250875</v>
      </c>
      <c r="J32" s="18">
        <v>31.167970149999999</v>
      </c>
      <c r="K32" s="18">
        <v>-592.503512</v>
      </c>
      <c r="L32" s="18">
        <v>1201.6499085999999</v>
      </c>
      <c r="M32" s="18">
        <v>-830.32719780000002</v>
      </c>
      <c r="N32" s="9">
        <v>0</v>
      </c>
      <c r="O32" s="2">
        <v>183</v>
      </c>
      <c r="P32" s="2">
        <v>1673</v>
      </c>
      <c r="Q32" s="2">
        <v>323.14999999999998</v>
      </c>
      <c r="R32" s="18">
        <f t="shared" si="2"/>
        <v>0.23116953701856796</v>
      </c>
      <c r="S32" s="7">
        <f t="shared" si="1"/>
        <v>1.7761423152788909</v>
      </c>
      <c r="T32" s="4">
        <f t="shared" si="0"/>
        <v>128.15044418968725</v>
      </c>
    </row>
    <row r="33" spans="2:20" ht="15.5" x14ac:dyDescent="0.4">
      <c r="B33" s="1" t="s">
        <v>74</v>
      </c>
      <c r="C33" s="1" t="s">
        <v>75</v>
      </c>
      <c r="D33" s="1" t="s">
        <v>76</v>
      </c>
      <c r="E33" s="13">
        <v>1</v>
      </c>
      <c r="F33" s="6">
        <v>86.177999999999997</v>
      </c>
      <c r="G33" s="18">
        <v>918.01459350000005</v>
      </c>
      <c r="H33" s="18">
        <v>11.293856359999999</v>
      </c>
      <c r="I33" s="18">
        <v>18.058688</v>
      </c>
      <c r="J33" s="18">
        <v>29.339687600000001</v>
      </c>
      <c r="K33" s="18">
        <v>-307.72813500000001</v>
      </c>
      <c r="L33" s="18">
        <v>556.3846284</v>
      </c>
      <c r="M33" s="18">
        <v>-356.72160000000002</v>
      </c>
      <c r="N33" s="9">
        <v>0</v>
      </c>
      <c r="O33" s="2">
        <v>193</v>
      </c>
      <c r="P33" s="2">
        <v>1773</v>
      </c>
      <c r="Q33" s="2">
        <v>313.14999999999998</v>
      </c>
      <c r="R33" s="18">
        <f t="shared" si="2"/>
        <v>0.25435266872787954</v>
      </c>
      <c r="S33" s="7">
        <f t="shared" si="1"/>
        <v>1.7239368576821135</v>
      </c>
      <c r="T33" s="4">
        <f t="shared" si="0"/>
        <v>148.56543052132918</v>
      </c>
    </row>
    <row r="34" spans="2:20" ht="15.5" x14ac:dyDescent="0.4">
      <c r="B34" s="1" t="s">
        <v>77</v>
      </c>
      <c r="C34" s="1" t="s">
        <v>78</v>
      </c>
      <c r="D34" s="1" t="s">
        <v>79</v>
      </c>
      <c r="E34" s="13">
        <v>1</v>
      </c>
      <c r="F34" s="6">
        <v>84.162000000000006</v>
      </c>
      <c r="G34" s="18">
        <v>671.99038599999994</v>
      </c>
      <c r="H34" s="18">
        <v>4.0494537599999996</v>
      </c>
      <c r="I34" s="18">
        <v>5.4369769999999997</v>
      </c>
      <c r="J34" s="18">
        <v>67.177660000000003</v>
      </c>
      <c r="K34" s="18">
        <v>-795.75587399999995</v>
      </c>
      <c r="L34" s="18">
        <v>1090.9349259999999</v>
      </c>
      <c r="M34" s="18">
        <v>-701.78714000000002</v>
      </c>
      <c r="N34" s="9">
        <v>0</v>
      </c>
      <c r="O34" s="2">
        <v>283</v>
      </c>
      <c r="P34" s="2">
        <v>1273</v>
      </c>
      <c r="Q34" s="2">
        <v>373.15</v>
      </c>
      <c r="R34" s="18">
        <f t="shared" si="2"/>
        <v>0.35703337561007803</v>
      </c>
      <c r="S34" s="7">
        <f t="shared" si="1"/>
        <v>1.6511705042842437</v>
      </c>
      <c r="T34" s="4">
        <f t="shared" si="0"/>
        <v>138.96581198157054</v>
      </c>
    </row>
    <row r="35" spans="2:20" ht="15.5" x14ac:dyDescent="0.4">
      <c r="B35" s="1" t="s">
        <v>80</v>
      </c>
      <c r="C35" s="1" t="s">
        <v>81</v>
      </c>
      <c r="D35" s="1" t="s">
        <v>82</v>
      </c>
      <c r="E35" s="13">
        <v>1</v>
      </c>
      <c r="F35" s="6">
        <v>100.205</v>
      </c>
      <c r="G35" s="18">
        <v>751.21484399999997</v>
      </c>
      <c r="H35" s="18">
        <v>14.788432</v>
      </c>
      <c r="I35" s="18">
        <v>17.829018999999999</v>
      </c>
      <c r="J35" s="18">
        <v>121.15456</v>
      </c>
      <c r="K35" s="18">
        <v>-843.82590500000003</v>
      </c>
      <c r="L35" s="18">
        <v>1360.0138300000001</v>
      </c>
      <c r="M35" s="18">
        <v>-824.87302299999999</v>
      </c>
      <c r="N35" s="9">
        <v>0</v>
      </c>
      <c r="O35" s="2">
        <v>183</v>
      </c>
      <c r="P35" s="2">
        <v>1773</v>
      </c>
      <c r="Q35" s="2">
        <v>303.14999999999998</v>
      </c>
      <c r="R35" s="18">
        <f t="shared" si="2"/>
        <v>0.28751907058084725</v>
      </c>
      <c r="S35" s="7">
        <f t="shared" si="1"/>
        <v>1.6734499328306724</v>
      </c>
      <c r="T35" s="4">
        <f t="shared" si="0"/>
        <v>167.68805051929752</v>
      </c>
    </row>
    <row r="36" spans="2:20" ht="15.5" x14ac:dyDescent="0.4">
      <c r="B36" s="1" t="s">
        <v>83</v>
      </c>
      <c r="C36" s="1" t="s">
        <v>84</v>
      </c>
      <c r="D36" s="1" t="s">
        <v>85</v>
      </c>
      <c r="E36" s="13">
        <v>1</v>
      </c>
      <c r="F36" s="6">
        <v>114.23099999999999</v>
      </c>
      <c r="G36" s="18">
        <v>580.69297700000004</v>
      </c>
      <c r="H36" s="18">
        <v>22.788502999999999</v>
      </c>
      <c r="I36" s="18">
        <v>32.506639999999997</v>
      </c>
      <c r="J36" s="18">
        <v>73.775367000000003</v>
      </c>
      <c r="K36" s="18">
        <v>-348.56358</v>
      </c>
      <c r="L36" s="18">
        <v>493.5878237</v>
      </c>
      <c r="M36" s="18">
        <v>-270.291405</v>
      </c>
      <c r="N36" s="9">
        <v>0</v>
      </c>
      <c r="O36" s="2">
        <v>233</v>
      </c>
      <c r="P36" s="2">
        <v>1773</v>
      </c>
      <c r="Q36" s="2">
        <v>303.14999999999998</v>
      </c>
      <c r="R36" s="18">
        <f t="shared" si="2"/>
        <v>0.34299078896227964</v>
      </c>
      <c r="S36" s="7">
        <f t="shared" si="1"/>
        <v>1.6663221028236308</v>
      </c>
      <c r="T36" s="4">
        <f t="shared" si="0"/>
        <v>190.34564012764616</v>
      </c>
    </row>
    <row r="37" spans="2:20" ht="15.5" x14ac:dyDescent="0.4">
      <c r="B37" s="1" t="s">
        <v>86</v>
      </c>
      <c r="C37" s="1" t="s">
        <v>87</v>
      </c>
      <c r="D37" s="1" t="s">
        <v>88</v>
      </c>
      <c r="E37" s="13">
        <v>1</v>
      </c>
      <c r="F37" s="6">
        <v>28.053999999999998</v>
      </c>
      <c r="G37" s="18">
        <v>100.6795534</v>
      </c>
      <c r="H37" s="18">
        <v>3.4663240000000002</v>
      </c>
      <c r="I37" s="18">
        <v>18.867981</v>
      </c>
      <c r="J37" s="18">
        <v>-1.584956</v>
      </c>
      <c r="K37" s="18">
        <v>6.3700827999999996</v>
      </c>
      <c r="L37" s="18">
        <v>5.4400000000000001E-5</v>
      </c>
      <c r="M37" s="18">
        <v>-3.0700000000000001E-5</v>
      </c>
      <c r="N37" s="9">
        <v>0</v>
      </c>
      <c r="O37" s="2">
        <v>143</v>
      </c>
      <c r="P37" s="2">
        <v>1273</v>
      </c>
      <c r="Q37" s="2">
        <v>473.15</v>
      </c>
      <c r="R37" s="18">
        <f>Q37/(G37+Q37)</f>
        <v>0.82454798153308217</v>
      </c>
      <c r="S37" s="7">
        <f t="shared" si="1"/>
        <v>2.1337401927748418</v>
      </c>
      <c r="T37" s="4">
        <f t="shared" si="0"/>
        <v>59.859947368105409</v>
      </c>
    </row>
    <row r="38" spans="2:20" ht="15.5" x14ac:dyDescent="0.4">
      <c r="B38" s="1" t="s">
        <v>89</v>
      </c>
      <c r="C38" s="1" t="s">
        <v>90</v>
      </c>
      <c r="D38" s="1" t="s">
        <v>91</v>
      </c>
      <c r="E38" s="13">
        <v>1</v>
      </c>
      <c r="F38" s="6">
        <v>42.081000000000003</v>
      </c>
      <c r="G38" s="18">
        <v>2039.5723765</v>
      </c>
      <c r="H38" s="18">
        <v>4.2724599999999997</v>
      </c>
      <c r="I38" s="18">
        <v>6.5803880000000001</v>
      </c>
      <c r="J38" s="18">
        <v>-84.963318000000001</v>
      </c>
      <c r="K38" s="18">
        <v>-389.7605848</v>
      </c>
      <c r="L38" s="18">
        <v>2181.0371848999998</v>
      </c>
      <c r="M38" s="18">
        <v>-2786.7180800000001</v>
      </c>
      <c r="N38" s="9">
        <v>0</v>
      </c>
      <c r="O38" s="2">
        <v>100</v>
      </c>
      <c r="P38" s="2">
        <v>1210</v>
      </c>
      <c r="Q38" s="2">
        <v>280.14999999999998</v>
      </c>
      <c r="R38" s="18">
        <f>Q38/(G38+Q38)</f>
        <v>0.12076876217519213</v>
      </c>
      <c r="S38" s="7">
        <f t="shared" si="1"/>
        <v>1.4655630027914757</v>
      </c>
      <c r="T38" s="4">
        <f t="shared" si="0"/>
        <v>61.672356720468095</v>
      </c>
    </row>
    <row r="39" spans="2:20" ht="15.5" x14ac:dyDescent="0.4">
      <c r="B39" s="1" t="s">
        <v>92</v>
      </c>
      <c r="C39" s="1" t="s">
        <v>93</v>
      </c>
      <c r="D39" s="1" t="s">
        <v>94</v>
      </c>
      <c r="E39" s="13">
        <v>1</v>
      </c>
      <c r="F39" s="6">
        <v>56.107999999999997</v>
      </c>
      <c r="G39" s="18">
        <v>444.42742299999998</v>
      </c>
      <c r="H39" s="18">
        <v>4.0021515000000001</v>
      </c>
      <c r="I39" s="18">
        <v>4.7765665999999998</v>
      </c>
      <c r="J39" s="18">
        <v>-103.783834</v>
      </c>
      <c r="K39" s="18">
        <v>269.01469100000003</v>
      </c>
      <c r="L39" s="18">
        <v>-545.25185999999997</v>
      </c>
      <c r="M39" s="18">
        <v>27.153110000000002</v>
      </c>
      <c r="N39" s="9">
        <v>0</v>
      </c>
      <c r="O39" s="2">
        <v>93</v>
      </c>
      <c r="P39" s="2">
        <v>1273</v>
      </c>
      <c r="Q39" s="2">
        <v>293.14999999999998</v>
      </c>
      <c r="R39" s="18">
        <f>Q39/(G39+Q39)</f>
        <v>0.39744980100889016</v>
      </c>
      <c r="S39" s="7">
        <f t="shared" si="1"/>
        <v>1.4991005400798063</v>
      </c>
      <c r="T39" s="4">
        <f t="shared" si="0"/>
        <v>84.111533102797765</v>
      </c>
    </row>
    <row r="40" spans="2:20" s="27" customFormat="1" ht="15.5" x14ac:dyDescent="0.4">
      <c r="B40" s="19" t="s">
        <v>1</v>
      </c>
      <c r="C40" s="19" t="s">
        <v>1</v>
      </c>
      <c r="D40" s="19" t="s">
        <v>95</v>
      </c>
      <c r="E40" s="20">
        <v>1</v>
      </c>
      <c r="F40" s="21">
        <v>32.042000000000002</v>
      </c>
      <c r="G40" s="23">
        <v>72.321646999999999</v>
      </c>
      <c r="H40" s="23">
        <v>-43.806001000000002</v>
      </c>
      <c r="I40" s="23">
        <v>18.042462</v>
      </c>
      <c r="J40" s="23">
        <v>-8.7414749999999994</v>
      </c>
      <c r="K40" s="23">
        <v>10.377795600000001</v>
      </c>
      <c r="L40" s="23">
        <v>-0.33155943999999998</v>
      </c>
      <c r="M40" s="23">
        <v>-1.0590045400000001</v>
      </c>
      <c r="N40" s="24">
        <v>0</v>
      </c>
      <c r="O40" s="25">
        <v>183</v>
      </c>
      <c r="P40" s="25">
        <v>2023</v>
      </c>
      <c r="Q40" s="25">
        <v>303.14999999999998</v>
      </c>
      <c r="R40" s="23">
        <f>Q40/(G40+Q40)</f>
        <v>0.80738453202033655</v>
      </c>
      <c r="S40" s="26">
        <f t="shared" si="1"/>
        <v>1.3840136891180943</v>
      </c>
      <c r="T40" s="27">
        <f t="shared" si="0"/>
        <v>44.34656662672198</v>
      </c>
    </row>
    <row r="41" spans="2:20" s="27" customFormat="1" ht="15.5" x14ac:dyDescent="0.4">
      <c r="B41" s="19" t="s">
        <v>2</v>
      </c>
      <c r="C41" s="19" t="s">
        <v>2</v>
      </c>
      <c r="D41" s="19" t="s">
        <v>96</v>
      </c>
      <c r="E41" s="20">
        <v>1</v>
      </c>
      <c r="F41" s="21">
        <v>46.069000000000003</v>
      </c>
      <c r="G41" s="23">
        <v>1165.8648227000001</v>
      </c>
      <c r="H41" s="23">
        <v>4.70209045</v>
      </c>
      <c r="I41" s="23">
        <v>9.7786477000000005</v>
      </c>
      <c r="J41" s="23">
        <v>-1.1768810000000001</v>
      </c>
      <c r="K41" s="23">
        <v>-135.7676476</v>
      </c>
      <c r="L41" s="23">
        <v>322.75959</v>
      </c>
      <c r="M41" s="23">
        <v>-247.73487800000001</v>
      </c>
      <c r="N41" s="24">
        <v>0</v>
      </c>
      <c r="O41" s="25">
        <v>100</v>
      </c>
      <c r="P41" s="25">
        <v>1500</v>
      </c>
      <c r="Q41" s="25">
        <v>373.15</v>
      </c>
      <c r="R41" s="23">
        <f>Q41/(G41+Q41)</f>
        <v>0.24246030284838788</v>
      </c>
      <c r="S41" s="26">
        <f t="shared" si="1"/>
        <v>1.6635004792824561</v>
      </c>
      <c r="T41" s="27">
        <f t="shared" si="0"/>
        <v>76.635803580063481</v>
      </c>
    </row>
    <row r="42" spans="2:20" s="27" customFormat="1" ht="15.5" x14ac:dyDescent="0.4">
      <c r="B42" s="19" t="s">
        <v>3</v>
      </c>
      <c r="C42" s="19" t="s">
        <v>3</v>
      </c>
      <c r="D42" s="19" t="s">
        <v>97</v>
      </c>
      <c r="E42" s="20">
        <v>2</v>
      </c>
      <c r="F42" s="21">
        <v>60.095999999999997</v>
      </c>
      <c r="G42" s="22">
        <v>506.00319999999999</v>
      </c>
      <c r="H42" s="22">
        <v>12.1539</v>
      </c>
      <c r="I42" s="22">
        <v>4.1000000000000003E-3</v>
      </c>
      <c r="J42" s="22">
        <v>-36.1389</v>
      </c>
      <c r="K42" s="23">
        <v>175.94659999999999</v>
      </c>
      <c r="L42" s="22">
        <v>-276.1927</v>
      </c>
      <c r="M42" s="23">
        <v>171.3886</v>
      </c>
      <c r="N42" s="24">
        <v>0</v>
      </c>
      <c r="O42" s="25">
        <v>23</v>
      </c>
      <c r="P42" s="25">
        <v>1773</v>
      </c>
      <c r="Q42" s="25">
        <v>473.65</v>
      </c>
      <c r="R42" s="25"/>
      <c r="S42" s="26">
        <f>(G42+H42*(I42/Q42/SINH(I42/Q42))^2+J42*(L42/Q42/COSH(L42/Q42))^2)/1000/F42</f>
        <v>8.4740243260252191E-3</v>
      </c>
      <c r="T42" s="27">
        <f t="shared" si="0"/>
        <v>0.50925496589681152</v>
      </c>
    </row>
    <row r="43" spans="2:20" ht="15.5" x14ac:dyDescent="0.4">
      <c r="B43" s="1" t="s">
        <v>98</v>
      </c>
      <c r="C43" s="1" t="s">
        <v>98</v>
      </c>
      <c r="D43" s="1" t="s">
        <v>99</v>
      </c>
      <c r="E43" s="13">
        <v>2</v>
      </c>
      <c r="F43" s="6">
        <v>74.12</v>
      </c>
      <c r="G43" s="6">
        <v>492.39890000000003</v>
      </c>
      <c r="H43" s="4">
        <v>18.1172</v>
      </c>
      <c r="I43" s="8">
        <v>0.2036</v>
      </c>
      <c r="J43" s="8">
        <v>-41.554299999999998</v>
      </c>
      <c r="K43" s="2">
        <v>192.434</v>
      </c>
      <c r="L43" s="8">
        <v>-295.5686</v>
      </c>
      <c r="M43" s="18">
        <v>174.06440000000001</v>
      </c>
      <c r="N43" s="9" t="s">
        <v>151</v>
      </c>
      <c r="O43" s="2">
        <v>23</v>
      </c>
      <c r="P43" s="2">
        <v>1773</v>
      </c>
      <c r="Q43" s="2">
        <v>473.65</v>
      </c>
      <c r="R43" s="2"/>
      <c r="S43" s="7" t="e">
        <f>(H43+#REF!*(I43/Q43/SINH(I43/Q43))^2+J43*(K43/Q43/COSH(K43/Q43))^2)/1000/F43</f>
        <v>#REF!</v>
      </c>
      <c r="T43" s="4" t="e">
        <f t="shared" si="0"/>
        <v>#REF!</v>
      </c>
    </row>
    <row r="44" spans="2:20" ht="15.5" x14ac:dyDescent="0.4">
      <c r="B44" s="1" t="s">
        <v>100</v>
      </c>
      <c r="C44" s="1" t="s">
        <v>101</v>
      </c>
      <c r="D44" s="1" t="s">
        <v>102</v>
      </c>
      <c r="E44" s="13">
        <v>1</v>
      </c>
      <c r="F44" s="6">
        <v>62.067999999999998</v>
      </c>
      <c r="G44" s="18">
        <v>316.79019</v>
      </c>
      <c r="H44" s="18">
        <v>3.0524100000000001</v>
      </c>
      <c r="I44" s="18">
        <v>3.5846390000000001</v>
      </c>
      <c r="J44" s="18">
        <v>-152.76282900000001</v>
      </c>
      <c r="K44" s="18">
        <v>212.94465</v>
      </c>
      <c r="L44" s="18">
        <v>84.606459999999998</v>
      </c>
      <c r="M44" s="18">
        <v>-662.81133499999999</v>
      </c>
      <c r="N44" s="9">
        <v>0</v>
      </c>
      <c r="O44" s="2">
        <v>100</v>
      </c>
      <c r="P44" s="2">
        <v>1000</v>
      </c>
      <c r="Q44" s="2">
        <v>373.15</v>
      </c>
      <c r="R44" s="18">
        <f>Q44/(G44+Q44)</f>
        <v>0.54084398243273801</v>
      </c>
      <c r="S44" s="7">
        <f>((1+(R44-1)*(J44+K44*R44+L44*R44^2+M44*R44^3))*R44^2*(I44-H44)+H44)*8.3143/F44</f>
        <v>1.5568084413873908</v>
      </c>
      <c r="T44" s="4">
        <f t="shared" si="0"/>
        <v>96.627986340032564</v>
      </c>
    </row>
    <row r="45" spans="2:20" ht="15.5" x14ac:dyDescent="0.4">
      <c r="B45" s="1" t="s">
        <v>103</v>
      </c>
      <c r="C45" s="1" t="s">
        <v>103</v>
      </c>
      <c r="D45" s="1" t="s">
        <v>104</v>
      </c>
      <c r="E45" s="13">
        <v>1</v>
      </c>
      <c r="F45" s="6">
        <v>60.095999999999997</v>
      </c>
      <c r="G45" s="18">
        <v>313.10692999999998</v>
      </c>
      <c r="H45" s="18">
        <v>8.9621759999999995</v>
      </c>
      <c r="I45" s="18">
        <v>9.4168269999999996</v>
      </c>
      <c r="J45" s="18">
        <v>702.94469500000002</v>
      </c>
      <c r="K45" s="18">
        <v>-3295.0819799999999</v>
      </c>
      <c r="L45" s="18">
        <v>5345.6248800000003</v>
      </c>
      <c r="M45" s="18">
        <v>-3435.8606599999998</v>
      </c>
      <c r="N45" s="9">
        <v>0</v>
      </c>
      <c r="O45" s="2">
        <v>100</v>
      </c>
      <c r="P45" s="2">
        <v>1500</v>
      </c>
      <c r="Q45" s="2">
        <v>573.15</v>
      </c>
      <c r="R45" s="18">
        <f>Q45/(G45+Q45)</f>
        <v>0.64670862432635645</v>
      </c>
      <c r="S45" s="7">
        <f>((1+(R45-1)*(J45+K45*R45+L45*R45^2+M45*R45^3))*R45^2*(I45-H45)+H45)*8.3143/F45</f>
        <v>2.396518587873544</v>
      </c>
      <c r="T45" s="4">
        <f t="shared" si="0"/>
        <v>144.02118105684849</v>
      </c>
    </row>
    <row r="46" spans="2:20" ht="15.5" x14ac:dyDescent="0.4">
      <c r="B46" s="1" t="s">
        <v>105</v>
      </c>
      <c r="C46" s="1" t="s">
        <v>106</v>
      </c>
      <c r="D46" s="1" t="s">
        <v>107</v>
      </c>
      <c r="E46" s="13">
        <v>1</v>
      </c>
      <c r="F46" s="6">
        <v>60.052</v>
      </c>
      <c r="G46" s="18">
        <v>589.88416740000002</v>
      </c>
      <c r="H46" s="18">
        <v>5.1064170000000004</v>
      </c>
      <c r="I46" s="18">
        <v>5.5277551999999996</v>
      </c>
      <c r="J46" s="18">
        <v>211.48956699999999</v>
      </c>
      <c r="K46" s="18">
        <v>-1404.1091234</v>
      </c>
      <c r="L46" s="18">
        <v>2057.4180500000002</v>
      </c>
      <c r="M46" s="18">
        <v>-1317.6472100000001</v>
      </c>
      <c r="N46" s="9">
        <v>0</v>
      </c>
      <c r="O46" s="2">
        <v>50</v>
      </c>
      <c r="P46" s="2">
        <v>1195</v>
      </c>
      <c r="Q46" s="2">
        <v>373.15</v>
      </c>
      <c r="R46" s="18">
        <f>Q46/(G46+Q46)</f>
        <v>0.38747327211393806</v>
      </c>
      <c r="S46" s="7">
        <f>((1+(R46-1)*(J46+K46*R46+L46*R46^2+M46*R46^3))*R46^2*(I46-H46)+H46)*8.3143/F46</f>
        <v>1.2539581654470573</v>
      </c>
      <c r="T46" s="4">
        <f t="shared" si="0"/>
        <v>75.302695751426683</v>
      </c>
    </row>
    <row r="47" spans="2:20" ht="15.5" x14ac:dyDescent="0.4">
      <c r="B47" s="1" t="s">
        <v>108</v>
      </c>
      <c r="C47" s="1" t="s">
        <v>109</v>
      </c>
      <c r="D47" s="1" t="s">
        <v>110</v>
      </c>
      <c r="E47" s="13">
        <v>2</v>
      </c>
      <c r="F47" s="6">
        <v>74.078999999999994</v>
      </c>
      <c r="G47" s="8">
        <v>1067.5571</v>
      </c>
      <c r="H47" s="8">
        <v>5.8357000000000001</v>
      </c>
      <c r="I47" s="8">
        <v>3.3580000000000001</v>
      </c>
      <c r="J47" s="8">
        <v>24.486599999999999</v>
      </c>
      <c r="K47" s="8">
        <v>171.05160000000001</v>
      </c>
      <c r="L47" s="18">
        <v>-317.83199999999999</v>
      </c>
      <c r="M47" s="18">
        <v>204.60310000000001</v>
      </c>
      <c r="N47" s="9" t="s">
        <v>151</v>
      </c>
      <c r="O47" s="2">
        <v>23</v>
      </c>
      <c r="P47" s="2">
        <v>1773</v>
      </c>
      <c r="Q47" s="2">
        <v>424.55</v>
      </c>
      <c r="R47" s="2"/>
      <c r="S47" s="7">
        <f>(G47+H47*(I47/Q47/SINH(I47/Q47))^2+J47*(K47/Q47/COSH(K47/Q47))^2)/1000/F47</f>
        <v>1.4535647545169065E-2</v>
      </c>
      <c r="T47" s="4">
        <f t="shared" si="0"/>
        <v>1.076786234498579</v>
      </c>
    </row>
    <row r="48" spans="2:20" ht="15.5" x14ac:dyDescent="0.4">
      <c r="B48" s="1" t="s">
        <v>111</v>
      </c>
      <c r="C48" s="1" t="s">
        <v>112</v>
      </c>
      <c r="D48" s="1" t="s">
        <v>113</v>
      </c>
      <c r="E48" s="13">
        <v>2</v>
      </c>
      <c r="F48" s="6">
        <v>88.105999999999995</v>
      </c>
      <c r="G48" s="8">
        <v>99847.164000000004</v>
      </c>
      <c r="H48" s="8">
        <v>210798.73</v>
      </c>
      <c r="I48" s="8">
        <v>-947.38616999999999</v>
      </c>
      <c r="J48" s="8">
        <v>-52228.847999999998</v>
      </c>
      <c r="K48" s="8">
        <v>1203.3549</v>
      </c>
      <c r="L48" s="18"/>
      <c r="M48" s="18"/>
      <c r="N48" s="9" t="s">
        <v>151</v>
      </c>
      <c r="O48" s="2">
        <v>173</v>
      </c>
      <c r="P48" s="2">
        <v>1273</v>
      </c>
      <c r="Q48" s="2">
        <v>473.65</v>
      </c>
      <c r="R48" s="2"/>
      <c r="S48" s="7">
        <f>(G48+H48*(I48/Q48/SINH(I48/Q48))^2+J48*(K48/Q48/COSH(K48/Q48))^2)/1000/F48</f>
        <v>1.7667541100701434</v>
      </c>
      <c r="T48" s="4">
        <f t="shared" si="0"/>
        <v>155.66163762184004</v>
      </c>
    </row>
    <row r="49" spans="2:20" ht="15.5" x14ac:dyDescent="0.4">
      <c r="B49" s="1" t="s">
        <v>114</v>
      </c>
      <c r="C49" s="1" t="s">
        <v>115</v>
      </c>
      <c r="D49" s="1" t="s">
        <v>116</v>
      </c>
      <c r="E49" s="13">
        <v>1</v>
      </c>
      <c r="F49" s="6">
        <v>86.09</v>
      </c>
      <c r="G49" s="18">
        <v>339.00452999999999</v>
      </c>
      <c r="H49" s="18">
        <v>10.85084</v>
      </c>
      <c r="I49" s="18">
        <v>11.20264455</v>
      </c>
      <c r="J49" s="18">
        <v>1116.0968600000001</v>
      </c>
      <c r="K49" s="18">
        <v>-5117.9737409999998</v>
      </c>
      <c r="L49" s="18">
        <v>8086.0326459799999</v>
      </c>
      <c r="M49" s="18">
        <v>-5022.3749200000002</v>
      </c>
      <c r="N49" s="9">
        <v>0</v>
      </c>
      <c r="O49" s="2">
        <v>100</v>
      </c>
      <c r="P49" s="2">
        <v>1500</v>
      </c>
      <c r="Q49" s="2">
        <v>394.75</v>
      </c>
      <c r="R49" s="18">
        <f>Q49/(G49+Q49)</f>
        <v>0.5379864571330143</v>
      </c>
      <c r="S49" s="7">
        <f>((1+(R49-1)*(J49+K49*R49+L49*R49^2+M49*R49^3))*R49^2*(I49-H49)+H49)*8.3143/F49</f>
        <v>1.4166829262640623</v>
      </c>
      <c r="T49" s="4">
        <f t="shared" si="0"/>
        <v>121.96223312207313</v>
      </c>
    </row>
    <row r="50" spans="2:20" ht="15.5" x14ac:dyDescent="0.4">
      <c r="B50" s="1" t="s">
        <v>117</v>
      </c>
      <c r="C50" s="1" t="s">
        <v>118</v>
      </c>
      <c r="D50" s="1" t="s">
        <v>119</v>
      </c>
      <c r="E50" s="13">
        <v>2</v>
      </c>
      <c r="F50" s="6">
        <v>88.15</v>
      </c>
      <c r="G50" s="8">
        <v>100524.0337535</v>
      </c>
      <c r="H50" s="8">
        <v>206853.44703000001</v>
      </c>
      <c r="I50" s="8">
        <v>-807.43986789999997</v>
      </c>
      <c r="J50" s="8">
        <v>137641.68290499999</v>
      </c>
      <c r="K50" s="8">
        <v>2358.1623519999998</v>
      </c>
      <c r="L50" s="18"/>
      <c r="M50" s="18"/>
      <c r="N50" s="9" t="s">
        <v>151</v>
      </c>
      <c r="O50" s="2">
        <v>268</v>
      </c>
      <c r="P50" s="2">
        <v>1500</v>
      </c>
      <c r="Q50" s="2">
        <v>336.85</v>
      </c>
      <c r="R50" s="2"/>
      <c r="S50" s="7">
        <f>(G50+H50*(I50/Q50/SINH(I50/Q50))^2+J50*(K50/Q50/COSH(K50/Q50))^2)/1000/F50</f>
        <v>1.594605979091644</v>
      </c>
      <c r="T50" s="4">
        <f t="shared" si="0"/>
        <v>140.56451705692842</v>
      </c>
    </row>
    <row r="51" spans="2:20" ht="15.5" x14ac:dyDescent="0.4">
      <c r="B51" s="1" t="s">
        <v>120</v>
      </c>
      <c r="C51" s="1" t="s">
        <v>121</v>
      </c>
      <c r="D51" s="1" t="s">
        <v>122</v>
      </c>
      <c r="E51" s="13">
        <v>2</v>
      </c>
      <c r="F51" s="6">
        <v>58.08</v>
      </c>
      <c r="G51" s="8">
        <v>58083.248959999997</v>
      </c>
      <c r="H51" s="8">
        <v>101389.1547</v>
      </c>
      <c r="I51" s="8">
        <v>-761.08573000000001</v>
      </c>
      <c r="J51" s="8">
        <v>84650.278940000004</v>
      </c>
      <c r="K51" s="8">
        <v>2186.5936799999999</v>
      </c>
      <c r="L51" s="18"/>
      <c r="M51" s="18"/>
      <c r="N51" s="9" t="s">
        <v>151</v>
      </c>
      <c r="O51" s="2">
        <v>183</v>
      </c>
      <c r="P51" s="2">
        <v>1773</v>
      </c>
      <c r="Q51" s="2">
        <v>313.14999999999998</v>
      </c>
      <c r="R51" s="2"/>
      <c r="S51" s="7">
        <f>(G51+H51*(I51/Q51/SINH(I51/Q51))^2+J51*(K51/Q51/COSH(K51/Q51))^2)/1000/F51</f>
        <v>1.3247183930133759</v>
      </c>
      <c r="T51" s="4">
        <f t="shared" si="0"/>
        <v>76.939644266216874</v>
      </c>
    </row>
    <row r="52" spans="2:20" ht="15.5" x14ac:dyDescent="0.4">
      <c r="B52" s="1" t="s">
        <v>123</v>
      </c>
      <c r="C52" s="1" t="s">
        <v>184</v>
      </c>
      <c r="D52" s="1" t="s">
        <v>124</v>
      </c>
      <c r="E52" s="13">
        <v>1</v>
      </c>
      <c r="F52" s="6">
        <v>78.114000000000004</v>
      </c>
      <c r="G52" s="18">
        <v>560.93642999999997</v>
      </c>
      <c r="H52" s="18">
        <v>4.0008787000000003</v>
      </c>
      <c r="I52" s="18">
        <v>6.2081092</v>
      </c>
      <c r="J52" s="18">
        <v>22.193007260000002</v>
      </c>
      <c r="K52" s="18">
        <v>-159.248446</v>
      </c>
      <c r="L52" s="18">
        <v>-48.970576999999999</v>
      </c>
      <c r="M52" s="18">
        <v>155.54132000000001</v>
      </c>
      <c r="N52" s="9">
        <v>0</v>
      </c>
      <c r="O52" s="2">
        <v>200</v>
      </c>
      <c r="P52" s="2">
        <v>1023</v>
      </c>
      <c r="Q52" s="2">
        <v>373.15</v>
      </c>
      <c r="R52" s="18">
        <f t="shared" ref="R52:R59" si="3">Q52/(G52+Q52)</f>
        <v>0.3994812343007702</v>
      </c>
      <c r="S52" s="7">
        <f t="shared" ref="S52:S59" si="4">((1+(R52-1)*(J52+K52*R52+L52*R52^2+M52*R52^3))*R52^2*(I52-H52)+H52)*8.3143/F52</f>
        <v>1.3486733267093018</v>
      </c>
      <c r="T52" s="4">
        <f t="shared" si="0"/>
        <v>105.35026824257041</v>
      </c>
    </row>
    <row r="53" spans="2:20" ht="15.5" x14ac:dyDescent="0.4">
      <c r="B53" s="1" t="s">
        <v>125</v>
      </c>
      <c r="C53" s="1" t="s">
        <v>126</v>
      </c>
      <c r="D53" s="1" t="s">
        <v>127</v>
      </c>
      <c r="E53" s="13">
        <v>1</v>
      </c>
      <c r="F53" s="6">
        <v>92.141000000000005</v>
      </c>
      <c r="G53" s="18">
        <v>1250.949413</v>
      </c>
      <c r="H53" s="18">
        <v>3.9995683849999999</v>
      </c>
      <c r="I53" s="18">
        <v>10.733656</v>
      </c>
      <c r="J53" s="18">
        <v>-19.780470000000001</v>
      </c>
      <c r="K53" s="18">
        <v>-218.24713</v>
      </c>
      <c r="L53" s="18">
        <v>677.57409719999998</v>
      </c>
      <c r="M53" s="18">
        <v>-595.41549399999997</v>
      </c>
      <c r="N53" s="9">
        <v>0</v>
      </c>
      <c r="O53" s="2">
        <v>183</v>
      </c>
      <c r="P53" s="2">
        <v>1273</v>
      </c>
      <c r="Q53" s="2">
        <v>313.14999999999998</v>
      </c>
      <c r="R53" s="18">
        <f t="shared" si="3"/>
        <v>0.20021105909078171</v>
      </c>
      <c r="S53" s="7">
        <f t="shared" si="4"/>
        <v>1.1857970478585957</v>
      </c>
      <c r="T53" s="4">
        <f t="shared" si="0"/>
        <v>109.26052578673888</v>
      </c>
    </row>
    <row r="54" spans="2:20" ht="15.5" x14ac:dyDescent="0.4">
      <c r="B54" s="1" t="s">
        <v>128</v>
      </c>
      <c r="C54" s="1" t="s">
        <v>129</v>
      </c>
      <c r="D54" s="1" t="s">
        <v>130</v>
      </c>
      <c r="E54" s="13">
        <v>1</v>
      </c>
      <c r="F54" s="6">
        <v>106.16800000000001</v>
      </c>
      <c r="G54" s="18">
        <v>1299.9128000000001</v>
      </c>
      <c r="H54" s="18">
        <v>4.4309053</v>
      </c>
      <c r="I54" s="18">
        <v>6.0604722999999998</v>
      </c>
      <c r="J54" s="18">
        <v>-229.73909499999999</v>
      </c>
      <c r="K54" s="18">
        <v>-186.843535</v>
      </c>
      <c r="L54" s="18">
        <v>1156.7834992000001</v>
      </c>
      <c r="M54" s="18">
        <v>-1164.5317950000001</v>
      </c>
      <c r="N54" s="9">
        <v>0</v>
      </c>
      <c r="O54" s="2">
        <v>200</v>
      </c>
      <c r="P54" s="2">
        <v>1500</v>
      </c>
      <c r="Q54" s="2">
        <v>336.85</v>
      </c>
      <c r="R54" s="18">
        <f t="shared" si="3"/>
        <v>0.20580257566948615</v>
      </c>
      <c r="S54" s="7">
        <f t="shared" si="4"/>
        <v>1.3369304484943065</v>
      </c>
      <c r="T54" s="4">
        <f t="shared" si="0"/>
        <v>141.93923185574354</v>
      </c>
    </row>
    <row r="55" spans="2:20" ht="15.5" x14ac:dyDescent="0.4">
      <c r="B55" s="1" t="s">
        <v>131</v>
      </c>
      <c r="C55" s="1" t="s">
        <v>132</v>
      </c>
      <c r="D55" s="1" t="s">
        <v>133</v>
      </c>
      <c r="E55" s="13">
        <v>1</v>
      </c>
      <c r="F55" s="6">
        <v>70.013000000000005</v>
      </c>
      <c r="G55" s="18">
        <v>766.08865000000003</v>
      </c>
      <c r="H55" s="18">
        <v>4.0005544000000004</v>
      </c>
      <c r="I55" s="18">
        <v>4.5685722999999996</v>
      </c>
      <c r="J55" s="18">
        <v>57.652850999999998</v>
      </c>
      <c r="K55" s="18">
        <v>-767.99180999999999</v>
      </c>
      <c r="L55" s="18">
        <v>1432.4239700000001</v>
      </c>
      <c r="M55" s="18">
        <v>-923.07483999999999</v>
      </c>
      <c r="N55" s="9">
        <v>0</v>
      </c>
      <c r="O55" s="2">
        <v>163</v>
      </c>
      <c r="P55" s="2">
        <v>1773</v>
      </c>
      <c r="Q55" s="2">
        <v>363.15</v>
      </c>
      <c r="R55" s="18">
        <f t="shared" si="3"/>
        <v>0.32158835512758971</v>
      </c>
      <c r="S55" s="7">
        <f t="shared" si="4"/>
        <v>0.82225901264294021</v>
      </c>
      <c r="T55" s="4">
        <f t="shared" si="0"/>
        <v>57.568820252170177</v>
      </c>
    </row>
    <row r="56" spans="2:20" ht="15.5" x14ac:dyDescent="0.4">
      <c r="B56" s="1" t="s">
        <v>134</v>
      </c>
      <c r="C56" s="1" t="s">
        <v>135</v>
      </c>
      <c r="D56" s="1" t="s">
        <v>136</v>
      </c>
      <c r="E56" s="13">
        <v>1</v>
      </c>
      <c r="F56" s="6">
        <v>52.023000000000003</v>
      </c>
      <c r="G56" s="18">
        <v>889.23598000000004</v>
      </c>
      <c r="H56" s="18">
        <v>4.3957879999999996</v>
      </c>
      <c r="I56" s="18">
        <v>9.6000460000000007</v>
      </c>
      <c r="J56" s="18">
        <v>15.90687</v>
      </c>
      <c r="K56" s="18">
        <v>-111.31448899999999</v>
      </c>
      <c r="L56" s="18">
        <v>190.11066500000001</v>
      </c>
      <c r="M56" s="18">
        <v>-112.69276000000001</v>
      </c>
      <c r="N56" s="9">
        <v>0</v>
      </c>
      <c r="O56" s="2">
        <v>143</v>
      </c>
      <c r="P56" s="2">
        <v>1773</v>
      </c>
      <c r="Q56" s="2">
        <v>373.15</v>
      </c>
      <c r="R56" s="18">
        <f t="shared" si="3"/>
        <v>0.29559105211228659</v>
      </c>
      <c r="S56" s="7">
        <f t="shared" si="4"/>
        <v>0.94395697333235362</v>
      </c>
      <c r="T56" s="4">
        <f t="shared" si="0"/>
        <v>49.107473623669037</v>
      </c>
    </row>
    <row r="57" spans="2:20" ht="15.5" x14ac:dyDescent="0.4">
      <c r="B57" s="1" t="s">
        <v>137</v>
      </c>
      <c r="C57" s="1" t="s">
        <v>138</v>
      </c>
      <c r="D57" s="1" t="s">
        <v>139</v>
      </c>
      <c r="E57" s="13">
        <v>1</v>
      </c>
      <c r="F57" s="6">
        <v>120.913</v>
      </c>
      <c r="G57" s="18">
        <v>722.38297</v>
      </c>
      <c r="H57" s="18">
        <v>3.1382067999999999</v>
      </c>
      <c r="I57" s="18">
        <v>3.3321689999999999</v>
      </c>
      <c r="J57" s="18">
        <v>-818.72650999999996</v>
      </c>
      <c r="K57" s="18">
        <v>1463.34239</v>
      </c>
      <c r="L57" s="18">
        <v>-979.86258299999997</v>
      </c>
      <c r="M57" s="18">
        <v>-188.0596468</v>
      </c>
      <c r="N57" s="9">
        <v>0</v>
      </c>
      <c r="O57" s="2">
        <v>123</v>
      </c>
      <c r="P57" s="2">
        <v>1773</v>
      </c>
      <c r="Q57" s="2">
        <v>373.15</v>
      </c>
      <c r="R57" s="18">
        <f t="shared" si="3"/>
        <v>0.34061047017142715</v>
      </c>
      <c r="S57" s="7">
        <f t="shared" si="4"/>
        <v>0.66770670420043343</v>
      </c>
      <c r="T57" s="4">
        <f t="shared" si="0"/>
        <v>80.734420724987004</v>
      </c>
    </row>
    <row r="58" spans="2:20" ht="15.5" x14ac:dyDescent="0.4">
      <c r="B58" s="1" t="s">
        <v>140</v>
      </c>
      <c r="C58" s="1" t="s">
        <v>141</v>
      </c>
      <c r="D58" s="1" t="s">
        <v>142</v>
      </c>
      <c r="E58" s="13">
        <v>1</v>
      </c>
      <c r="F58" s="6">
        <v>86.468000000000004</v>
      </c>
      <c r="G58" s="18">
        <v>1036.6593700000001</v>
      </c>
      <c r="H58" s="18">
        <v>3.6001167999999999</v>
      </c>
      <c r="I58" s="18">
        <v>4.6424288999999996</v>
      </c>
      <c r="J58" s="18">
        <v>-89.438725000000005</v>
      </c>
      <c r="K58" s="18">
        <v>22.607987300000001</v>
      </c>
      <c r="L58" s="18">
        <v>204.5884547</v>
      </c>
      <c r="M58" s="18">
        <v>-241.99954919999999</v>
      </c>
      <c r="N58" s="9">
        <v>0</v>
      </c>
      <c r="O58" s="2">
        <v>123</v>
      </c>
      <c r="P58" s="2">
        <v>1773</v>
      </c>
      <c r="Q58" s="2">
        <v>373.15</v>
      </c>
      <c r="R58" s="18">
        <f t="shared" si="3"/>
        <v>0.26468117459029228</v>
      </c>
      <c r="S58" s="7">
        <f t="shared" si="4"/>
        <v>0.73322393724428325</v>
      </c>
      <c r="T58" s="4">
        <f t="shared" si="0"/>
        <v>63.400407405638688</v>
      </c>
    </row>
    <row r="59" spans="2:20" ht="15.5" x14ac:dyDescent="0.4">
      <c r="B59" s="1" t="s">
        <v>143</v>
      </c>
      <c r="C59" s="1" t="s">
        <v>144</v>
      </c>
      <c r="D59" s="1" t="s">
        <v>145</v>
      </c>
      <c r="E59" s="13">
        <v>1</v>
      </c>
      <c r="F59" s="6">
        <v>102.03</v>
      </c>
      <c r="G59" s="18">
        <v>1108.3997400000001</v>
      </c>
      <c r="H59" s="18">
        <v>4.0020309999999997</v>
      </c>
      <c r="I59" s="18">
        <v>6.0196344000000002</v>
      </c>
      <c r="J59" s="18">
        <v>-138.012361</v>
      </c>
      <c r="K59" s="18">
        <v>334.51996000000003</v>
      </c>
      <c r="L59" s="18">
        <v>-417.38312999999999</v>
      </c>
      <c r="M59" s="18">
        <v>-4.6276760000000001</v>
      </c>
      <c r="N59" s="9">
        <v>0</v>
      </c>
      <c r="O59" s="2">
        <v>173</v>
      </c>
      <c r="P59" s="2">
        <v>1773</v>
      </c>
      <c r="Q59" s="2">
        <v>373.15</v>
      </c>
      <c r="R59" s="18">
        <f t="shared" si="3"/>
        <v>0.25186464546239262</v>
      </c>
      <c r="S59" s="7">
        <f t="shared" si="4"/>
        <v>0.96318653504328133</v>
      </c>
      <c r="T59" s="4">
        <f t="shared" si="0"/>
        <v>98.273922170465994</v>
      </c>
    </row>
    <row r="60" spans="2:20" ht="15.5" x14ac:dyDescent="0.4">
      <c r="B60" s="1" t="s">
        <v>146</v>
      </c>
      <c r="C60" s="1" t="s">
        <v>147</v>
      </c>
      <c r="D60" s="1" t="s">
        <v>148</v>
      </c>
      <c r="E60" s="13">
        <v>1</v>
      </c>
      <c r="F60" s="6">
        <v>120.02</v>
      </c>
      <c r="G60" s="18">
        <v>863.90052549999996</v>
      </c>
      <c r="H60" s="18">
        <v>6.1140970000000001</v>
      </c>
      <c r="I60" s="18">
        <v>6.4178775000000003</v>
      </c>
      <c r="J60" s="18">
        <v>-301.84854799999999</v>
      </c>
      <c r="K60" s="18">
        <v>-423.46780999999999</v>
      </c>
      <c r="L60" s="18">
        <v>1665.311089</v>
      </c>
      <c r="M60" s="18">
        <v>-2612.24748</v>
      </c>
      <c r="N60" s="9">
        <v>0</v>
      </c>
      <c r="O60" s="2">
        <v>173</v>
      </c>
      <c r="P60" s="2">
        <v>1773</v>
      </c>
      <c r="Q60" s="2">
        <v>373.15</v>
      </c>
      <c r="R60" s="18">
        <f>Q60/(G60+Q60)</f>
        <v>0.30164491450272624</v>
      </c>
      <c r="S60" s="7">
        <f>((1+(R60-1)*(J60+K60*R60+L60*R60^2+M60*R60^3))*R60^2*(I60-H60)+H60)*8.3143/F60</f>
        <v>0.89316325569049393</v>
      </c>
      <c r="T60" s="4">
        <f t="shared" si="0"/>
        <v>107.19745394797307</v>
      </c>
    </row>
  </sheetData>
  <pageMargins left="0.78740157499999996" right="0.78740157499999996" top="0.984251969" bottom="0.984251969" header="0.4921259845" footer="0.4921259845"/>
  <pageSetup paperSize="9" scale="51" orientation="landscape" horizontalDpi="4294967293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4097" r:id="rId4">
          <objectPr defaultSize="0" autoPict="0" r:id="rId5">
            <anchor moveWithCells="1" sizeWithCells="1">
              <from>
                <xdr:col>4</xdr:col>
                <xdr:colOff>25400</xdr:colOff>
                <xdr:row>2</xdr:row>
                <xdr:rowOff>228600</xdr:rowOff>
              </from>
              <to>
                <xdr:col>10</xdr:col>
                <xdr:colOff>628650</xdr:colOff>
                <xdr:row>6</xdr:row>
                <xdr:rowOff>95250</xdr:rowOff>
              </to>
            </anchor>
          </objectPr>
        </oleObject>
      </mc:Choice>
      <mc:Fallback>
        <oleObject progId="Equation.3" shapeId="4097" r:id="rId4"/>
      </mc:Fallback>
    </mc:AlternateContent>
    <mc:AlternateContent xmlns:mc="http://schemas.openxmlformats.org/markup-compatibility/2006">
      <mc:Choice Requires="x14">
        <oleObject progId="Equation.3" shapeId="4098" r:id="rId6">
          <objectPr defaultSize="0" autoPict="0" r:id="rId7">
            <anchor moveWithCells="1" sizeWithCells="1">
              <from>
                <xdr:col>4</xdr:col>
                <xdr:colOff>0</xdr:colOff>
                <xdr:row>5</xdr:row>
                <xdr:rowOff>196850</xdr:rowOff>
              </from>
              <to>
                <xdr:col>8</xdr:col>
                <xdr:colOff>533400</xdr:colOff>
                <xdr:row>8</xdr:row>
                <xdr:rowOff>209550</xdr:rowOff>
              </to>
            </anchor>
          </objectPr>
        </oleObject>
      </mc:Choice>
      <mc:Fallback>
        <oleObject progId="Equation.3" shapeId="4098" r:id="rId6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D2B5D31951D7204AB5189174DC96F35C" ma:contentTypeVersion="10" ma:contentTypeDescription="Ein neues Dokument erstellen." ma:contentTypeScope="" ma:versionID="e342dc211f707b4d50e326b3d5a40092">
  <xsd:schema xmlns:xsd="http://www.w3.org/2001/XMLSchema" xmlns:xs="http://www.w3.org/2001/XMLSchema" xmlns:p="http://schemas.microsoft.com/office/2006/metadata/properties" xmlns:ns3="81d91ec7-56b8-4ec7-8a3d-d8b46cf6bc14" xmlns:ns4="e0260bac-bb02-44f3-8172-3adf4bff3624" targetNamespace="http://schemas.microsoft.com/office/2006/metadata/properties" ma:root="true" ma:fieldsID="67138fc85d532c662e9a631ac8b624d9" ns3:_="" ns4:_="">
    <xsd:import namespace="81d91ec7-56b8-4ec7-8a3d-d8b46cf6bc14"/>
    <xsd:import namespace="e0260bac-bb02-44f3-8172-3adf4bff3624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d91ec7-56b8-4ec7-8a3d-d8b46cf6bc1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Freigabehinweishash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0260bac-bb02-44f3-8172-3adf4bff36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D302C88-A186-41E5-8C1E-E9015609F7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2B1DF94-FBB0-464A-AD37-2803CB8C13D9}">
  <ds:schemaRefs>
    <ds:schemaRef ds:uri="http://purl.org/dc/terms/"/>
    <ds:schemaRef ds:uri="http://schemas.microsoft.com/office/2006/documentManagement/types"/>
    <ds:schemaRef ds:uri="http://purl.org/dc/elements/1.1/"/>
    <ds:schemaRef ds:uri="81d91ec7-56b8-4ec7-8a3d-d8b46cf6bc14"/>
    <ds:schemaRef ds:uri="e0260bac-bb02-44f3-8172-3adf4bff3624"/>
    <ds:schemaRef ds:uri="http://www.w3.org/XML/1998/namespace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79A0198-DE65-46CF-A7FC-388829B1607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1d91ec7-56b8-4ec7-8a3d-d8b46cf6bc14"/>
    <ds:schemaRef ds:uri="e0260bac-bb02-44f3-8172-3adf4bff362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allgemein</vt:lpstr>
      <vt:lpstr>Dampfdruck</vt:lpstr>
      <vt:lpstr>dhv</vt:lpstr>
      <vt:lpstr>cp ideal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</dc:creator>
  <cp:lastModifiedBy>uwegm uwegm</cp:lastModifiedBy>
  <dcterms:created xsi:type="dcterms:W3CDTF">2020-01-17T19:00:08Z</dcterms:created>
  <dcterms:modified xsi:type="dcterms:W3CDTF">2020-03-20T11:28:56Z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0x010100D2B5D31951D7204AB5189174DC96F35C</vt:lpwstr>
  </property>
</Properties>
</file>