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csantos\OneDrive\Profissional\2025\Público - GitHub e OneDrive\PublicDocumentsRepo\"/>
    </mc:Choice>
  </mc:AlternateContent>
  <xr:revisionPtr revIDLastSave="0" documentId="13_ncr:1_{D2635974-FBCA-4D70-B626-562BA70E6A37}" xr6:coauthVersionLast="47" xr6:coauthVersionMax="47" xr10:uidLastSave="{00000000-0000-0000-0000-000000000000}"/>
  <workbookProtection lockStructure="1"/>
  <bookViews>
    <workbookView xWindow="-120" yWindow="-120" windowWidth="20730" windowHeight="11040" tabRatio="500" xr2:uid="{00000000-000D-0000-FFFF-FFFF00000000}"/>
  </bookViews>
  <sheets>
    <sheet name="Cálculo da Margem" sheetId="14" r:id="rId1"/>
    <sheet name="Referências de Cálculo" sheetId="17" r:id="rId2"/>
  </sheets>
  <definedNames>
    <definedName name="AdEscPadrao" localSheetId="0">'Cálculo da Margem'!$D$17</definedName>
    <definedName name="AdEscPerc" localSheetId="0">'Cálculo da Margem'!$D$15</definedName>
    <definedName name="AdEscProp" localSheetId="0">'Cálculo da Margem'!$D$16</definedName>
    <definedName name="AdTmpSrvPadrao" localSheetId="0">'Cálculo da Margem'!$D$19</definedName>
    <definedName name="AdTmpSrvProp" localSheetId="0">'Cálculo da Margem'!$D$18</definedName>
    <definedName name="AdVigilPadrao" localSheetId="0">'Cálculo da Margem'!$D$21</definedName>
    <definedName name="AdVigilProp" localSheetId="0">'Cálculo da Margem'!$D$20</definedName>
    <definedName name="BaseCalcMarg" localSheetId="0">'Cálculo da Margem'!$J$30</definedName>
    <definedName name="BaseINSS" localSheetId="0">'Cálculo da Margem'!$D$37</definedName>
    <definedName name="BaseIR" localSheetId="0">'Cálculo da Margem'!$G$11</definedName>
    <definedName name="CalcMaisVant" localSheetId="0">'Cálculo da Margem'!$J$12</definedName>
    <definedName name="ContribSindic" localSheetId="0">'Cálculo da Margem'!$D$34</definedName>
    <definedName name="Data" localSheetId="0">'Cálculo da Margem'!$D$9</definedName>
    <definedName name="EhSindic" localSheetId="0">'Cálculo da Margem'!$D$33</definedName>
    <definedName name="IncAssSupPadrao" localSheetId="0">'Cálculo da Margem'!$D$25</definedName>
    <definedName name="IncAssSupProp" localSheetId="0">'Cálculo da Margem'!$D$24</definedName>
    <definedName name="IncChefiaPadrao" localSheetId="0">'Cálculo da Margem'!$D$27</definedName>
    <definedName name="IncChefiaProp" localSheetId="0">'Cálculo da Margem'!$D$26</definedName>
    <definedName name="IncDiretPadrao" localSheetId="0">'Cálculo da Margem'!$D$29</definedName>
    <definedName name="IncDiretProp" localSheetId="0">'Cálculo da Margem'!$D$28</definedName>
    <definedName name="IncProcAdjPadrao" localSheetId="0">'Cálculo da Margem'!$D$23</definedName>
    <definedName name="IncProcAdjProp" localSheetId="0">'Cálculo da Margem'!$D$22</definedName>
    <definedName name="INSSalíq1">'Referências de Cálculo'!$G$6</definedName>
    <definedName name="INSSalíq2">'Referências de Cálculo'!$G$7</definedName>
    <definedName name="INSSalíq3">'Referências de Cálculo'!$G$8</definedName>
    <definedName name="INSSalíq4">'Referências de Cálculo'!$G$9</definedName>
    <definedName name="INSSteto">'Referências de Cálculo'!$G$11</definedName>
    <definedName name="INSStot" localSheetId="0">'Cálculo da Margem'!$D$38</definedName>
    <definedName name="IRalíq1">'Referências de Cálculo'!$P$6</definedName>
    <definedName name="IRalíq2">'Referências de Cálculo'!$P$7</definedName>
    <definedName name="IRalíq3">'Referências de Cálculo'!$P$8</definedName>
    <definedName name="IRalíq4">'Referências de Cálculo'!$P$9</definedName>
    <definedName name="IRded1">'Referências de Cálculo'!$Q$6</definedName>
    <definedName name="IRded2">'Referências de Cálculo'!$Q$7</definedName>
    <definedName name="IRded3">'Referências de Cálculo'!$Q$8</definedName>
    <definedName name="IRded4">'Referências de Cálculo'!$Q$9</definedName>
    <definedName name="IRtot" localSheetId="0">'Cálculo da Margem'!$G$12</definedName>
    <definedName name="MargAInform" localSheetId="0">'Cálculo da Margem'!$J$36</definedName>
    <definedName name="MargemTot" localSheetId="0">'Cálculo da Margem'!$J$32</definedName>
    <definedName name="MargTotDisp" localSheetId="0">'Cálculo da Margem'!$J$34</definedName>
    <definedName name="MargUtilizada" localSheetId="0">'Cálculo da Margem'!$J$26</definedName>
    <definedName name="Nome" localSheetId="0">'Cálculo da Margem'!$C$8</definedName>
    <definedName name="OdontoTotal" localSheetId="0">'Cálculo da Margem'!$G$38</definedName>
    <definedName name="QtdDepsIR" localSheetId="0">'Cálculo da Margem'!$G$9</definedName>
    <definedName name="RefPropDias" localSheetId="0">'Cálculo da Margem'!$D$12</definedName>
    <definedName name="SalBasePadrao" localSheetId="0">'Cálculo da Margem'!$D$14</definedName>
    <definedName name="SalBaseProp" localSheetId="0">'Cálculo da Margem'!$D$13</definedName>
    <definedName name="SaudeTotal" localSheetId="0">'Cálculo da Margem'!$G$26</definedName>
    <definedName name="Teto">'Referências de Cálculo'!$G$11</definedName>
    <definedName name="TotDescontos" localSheetId="0">'Cálculo da Margem'!$J$10</definedName>
    <definedName name="TotSaúdeOdonto" localSheetId="0">'Cálculo da Margem'!$J$8</definedName>
    <definedName name="ValDepsIR" localSheetId="0">'Cálculo da Margem'!$G$10</definedName>
    <definedName name="VerbasFixas" localSheetId="0">'Cálculo da Margem'!$D$30</definedName>
    <definedName name="VporDepIR">'Referências de Cálculo'!$P$11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8" i="14" l="1"/>
  <c r="D34" i="14"/>
  <c r="D29" i="14"/>
  <c r="D27" i="14"/>
  <c r="J26" i="14"/>
  <c r="G26" i="14"/>
  <c r="J8" i="14" s="1"/>
  <c r="D25" i="14"/>
  <c r="D23" i="14"/>
  <c r="D21" i="14"/>
  <c r="D19" i="14"/>
  <c r="D16" i="14"/>
  <c r="D14" i="14"/>
  <c r="G10" i="14"/>
  <c r="D17" i="14" l="1"/>
  <c r="D30" i="14" s="1"/>
  <c r="D37" i="14" l="1"/>
  <c r="D38" i="14" s="1"/>
  <c r="G11" i="14" l="1"/>
  <c r="G12" i="14" l="1"/>
  <c r="J10" i="14" s="1"/>
  <c r="J12" i="14" l="1"/>
  <c r="J30" i="14"/>
  <c r="J32" i="14" s="1"/>
  <c r="J34" i="14" s="1"/>
  <c r="J36" i="14" s="1"/>
</calcChain>
</file>

<file path=xl/sharedStrings.xml><?xml version="1.0" encoding="utf-8"?>
<sst xmlns="http://schemas.openxmlformats.org/spreadsheetml/2006/main" count="111" uniqueCount="78">
  <si>
    <t>Nome</t>
  </si>
  <si>
    <t>Plano de Saúde</t>
  </si>
  <si>
    <t>Data</t>
  </si>
  <si>
    <t>Titular</t>
  </si>
  <si>
    <t>Verbas fixas</t>
  </si>
  <si>
    <t>Total</t>
  </si>
  <si>
    <t>Plano Odontológico</t>
  </si>
  <si>
    <t>Cálculo da Margem</t>
  </si>
  <si>
    <t>Sindicato</t>
  </si>
  <si>
    <t>INSS</t>
  </si>
  <si>
    <t>IR</t>
  </si>
  <si>
    <t>Margem Utilizada</t>
  </si>
  <si>
    <t>Ad. escol. (%)</t>
  </si>
  <si>
    <t>Depends. (qtd)</t>
  </si>
  <si>
    <t>Depends. (R$)</t>
  </si>
  <si>
    <t>É sindicalizado?</t>
  </si>
  <si>
    <t>Dependente 01</t>
  </si>
  <si>
    <t>Dependente 02</t>
  </si>
  <si>
    <t>Dependente 03</t>
  </si>
  <si>
    <t>Dependente 04</t>
  </si>
  <si>
    <t>Dependente 05</t>
  </si>
  <si>
    <t>Dependente 06</t>
  </si>
  <si>
    <t>Dependente 07</t>
  </si>
  <si>
    <t>Dependente 08</t>
  </si>
  <si>
    <t>Empréstimo 01</t>
  </si>
  <si>
    <t>Empréstimo 02</t>
  </si>
  <si>
    <t>Empréstimo 03</t>
  </si>
  <si>
    <t>Empréstimo 04</t>
  </si>
  <si>
    <t>Empréstimo 05</t>
  </si>
  <si>
    <t>Empréstimo 06</t>
  </si>
  <si>
    <t>Empréstimo 07</t>
  </si>
  <si>
    <t>Empréstimo 08</t>
  </si>
  <si>
    <t>Margem Total</t>
  </si>
  <si>
    <t>_</t>
  </si>
  <si>
    <t>Total de Descontos</t>
  </si>
  <si>
    <t>Marg. Tot. Disp.</t>
  </si>
  <si>
    <t>Margem a informar</t>
  </si>
  <si>
    <t>Contrib. (1%)</t>
  </si>
  <si>
    <t>Tot. Saúde e Odonto</t>
  </si>
  <si>
    <t>Base de cálculo</t>
  </si>
  <si>
    <t>Cálc. mais vantajoso</t>
  </si>
  <si>
    <t>Não</t>
  </si>
  <si>
    <t>Ad. tempo serv. prop.</t>
  </si>
  <si>
    <t>Ad. Vigilância prop.</t>
  </si>
  <si>
    <t>Inc. Proc. Adj. prop.</t>
  </si>
  <si>
    <t>Inc. Assist. Sup. prop.</t>
  </si>
  <si>
    <t>Inc. Chefia prop.</t>
  </si>
  <si>
    <t>Inc. Diretoria prop.</t>
  </si>
  <si>
    <t>Ref. prop. (dias)</t>
  </si>
  <si>
    <t>Inc. Diretoria padrão</t>
  </si>
  <si>
    <t>Inc. Chefia padrão</t>
  </si>
  <si>
    <t>Ad. Vigilância padrão</t>
  </si>
  <si>
    <t>Ad. tempo serv. padrão</t>
  </si>
  <si>
    <t>Ad. escol. prop. (R$)</t>
  </si>
  <si>
    <t>Ad. escol. padrão (R$)</t>
  </si>
  <si>
    <t>__</t>
  </si>
  <si>
    <t>Dependente 09</t>
  </si>
  <si>
    <t>Dependente 10</t>
  </si>
  <si>
    <t>Empréstimo 09</t>
  </si>
  <si>
    <t>Empréstimo 10</t>
  </si>
  <si>
    <t>Empréstimo 11</t>
  </si>
  <si>
    <t>Inc. Proc. Adj. padrão</t>
  </si>
  <si>
    <t>Inc. Assist. Sup. padrão</t>
  </si>
  <si>
    <t>Sal. base/Subs. prop.</t>
  </si>
  <si>
    <t>Sal. base/Subs. padrão</t>
  </si>
  <si>
    <t>Deduzir</t>
  </si>
  <si>
    <t>Teto</t>
  </si>
  <si>
    <t>Dependente</t>
  </si>
  <si>
    <t>Tabela INSS</t>
  </si>
  <si>
    <t>Tabela IR</t>
  </si>
  <si>
    <t>Alíquota</t>
  </si>
  <si>
    <t>até</t>
  </si>
  <si>
    <t>de</t>
  </si>
  <si>
    <t>Acima de</t>
  </si>
  <si>
    <t>(para simples referência estimativa)</t>
  </si>
  <si>
    <t>Junho de 2025</t>
  </si>
  <si>
    <t>NOME</t>
  </si>
  <si>
    <r>
      <t xml:space="preserve">Cálculo </t>
    </r>
    <r>
      <rPr>
        <b/>
        <u/>
        <sz val="12"/>
        <color theme="0"/>
        <rFont val="Arial"/>
        <family val="2"/>
      </rPr>
      <t>Extraoficial</t>
    </r>
    <r>
      <rPr>
        <b/>
        <sz val="12"/>
        <color theme="0"/>
        <rFont val="Arial"/>
        <family val="2"/>
      </rPr>
      <t xml:space="preserve"> de margem de empréstimo consignado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</si>
</sst>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_-* #,##0.00_-;\-* #,##0.00_-;_-* \-??_-;_-@_-"/>
    <numFmt numFmtId="166" formatCode="&quot;R$ &quot;#,##0.00"/>
  </numFmts>
  <fonts count="12" x14ac:knownFonts="1">
    <font>
      <sz val="11"/>
      <color theme="1"/>
      <name val="Calibri"/>
      <family val="2"/>
      <charset val="1"/>
    </font>
    <font>
      <sz val="11"/>
      <color rgb="FFB4C7DC"/>
      <name val="Calibri"/>
      <family val="2"/>
      <charset val="1"/>
    </font>
    <font>
      <sz val="11"/>
      <color rgb="FFFFFFA6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0"/>
      <name val="Arial"/>
      <family val="2"/>
    </font>
    <font>
      <b/>
      <u/>
      <sz val="12"/>
      <color theme="0"/>
      <name val="Arial"/>
      <family val="2"/>
    </font>
    <font>
      <sz val="11"/>
      <color rgb="FFCCFFCC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A6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FFFFCC"/>
      </patternFill>
    </fill>
    <fill>
      <patternFill patternType="solid">
        <fgColor rgb="FFCCFFCC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499984740745262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9">
    <xf numFmtId="0" fontId="0" fillId="0" borderId="0"/>
    <xf numFmtId="165" fontId="3" fillId="0" borderId="0" applyBorder="0" applyProtection="0"/>
    <xf numFmtId="9" fontId="3" fillId="0" borderId="0" applyBorder="0" applyProtection="0"/>
    <xf numFmtId="0" fontId="3" fillId="2" borderId="0" applyBorder="0" applyProtection="0"/>
    <xf numFmtId="0" fontId="1" fillId="2" borderId="0" applyBorder="0" applyProtection="0"/>
    <xf numFmtId="0" fontId="3" fillId="3" borderId="0" applyBorder="0" applyProtection="0"/>
    <xf numFmtId="0" fontId="3" fillId="3" borderId="0" applyBorder="0" applyProtection="0"/>
    <xf numFmtId="0" fontId="2" fillId="0" borderId="0" applyBorder="0" applyProtection="0"/>
    <xf numFmtId="0" fontId="2" fillId="0" borderId="0" applyBorder="0" applyProtection="0"/>
  </cellStyleXfs>
  <cellXfs count="81">
    <xf numFmtId="0" fontId="0" fillId="0" borderId="0" xfId="0"/>
    <xf numFmtId="0" fontId="4" fillId="10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10" fontId="4" fillId="0" borderId="1" xfId="2" applyNumberFormat="1" applyFont="1" applyBorder="1" applyProtection="1">
      <protection locked="0"/>
    </xf>
    <xf numFmtId="10" fontId="4" fillId="0" borderId="2" xfId="2" applyNumberFormat="1" applyFont="1" applyBorder="1" applyProtection="1">
      <protection locked="0"/>
    </xf>
    <xf numFmtId="0" fontId="4" fillId="10" borderId="0" xfId="0" applyFont="1" applyFill="1" applyAlignment="1">
      <alignment horizontal="right" vertical="center"/>
    </xf>
    <xf numFmtId="0" fontId="6" fillId="7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right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right" vertical="center"/>
    </xf>
    <xf numFmtId="0" fontId="7" fillId="5" borderId="1" xfId="0" applyFont="1" applyFill="1" applyBorder="1" applyAlignment="1" applyProtection="1">
      <alignment horizontal="right" vertical="center"/>
      <protection locked="0"/>
    </xf>
    <xf numFmtId="4" fontId="7" fillId="9" borderId="1" xfId="0" applyNumberFormat="1" applyFont="1" applyFill="1" applyBorder="1" applyAlignment="1" applyProtection="1">
      <alignment horizontal="right" vertical="center"/>
      <protection locked="0"/>
    </xf>
    <xf numFmtId="4" fontId="7" fillId="5" borderId="1" xfId="0" applyNumberFormat="1" applyFont="1" applyFill="1" applyBorder="1" applyAlignment="1" applyProtection="1">
      <alignment horizontal="right" vertical="center"/>
      <protection locked="0"/>
    </xf>
    <xf numFmtId="4" fontId="7" fillId="5" borderId="1" xfId="0" applyNumberFormat="1" applyFont="1" applyFill="1" applyBorder="1" applyAlignment="1" applyProtection="1">
      <alignment horizontal="center" vertical="center"/>
      <protection locked="0"/>
    </xf>
    <xf numFmtId="0" fontId="7" fillId="5" borderId="2" xfId="0" applyFont="1" applyFill="1" applyBorder="1" applyAlignment="1" applyProtection="1">
      <alignment horizontal="right" vertical="center"/>
      <protection locked="0"/>
    </xf>
    <xf numFmtId="4" fontId="7" fillId="9" borderId="2" xfId="0" applyNumberFormat="1" applyFont="1" applyFill="1" applyBorder="1" applyAlignment="1" applyProtection="1">
      <alignment horizontal="right" vertical="center"/>
      <protection locked="0"/>
    </xf>
    <xf numFmtId="4" fontId="7" fillId="5" borderId="2" xfId="0" applyNumberFormat="1" applyFont="1" applyFill="1" applyBorder="1" applyAlignment="1" applyProtection="1">
      <alignment horizontal="right" vertical="center"/>
      <protection locked="0"/>
    </xf>
    <xf numFmtId="0" fontId="7" fillId="5" borderId="0" xfId="0" applyFont="1" applyFill="1" applyAlignment="1" applyProtection="1">
      <alignment horizontal="right" vertical="center"/>
      <protection locked="0"/>
    </xf>
    <xf numFmtId="4" fontId="7" fillId="5" borderId="0" xfId="0" applyNumberFormat="1" applyFont="1" applyFill="1" applyAlignment="1" applyProtection="1">
      <alignment horizontal="right" vertical="center"/>
      <protection locked="0"/>
    </xf>
    <xf numFmtId="4" fontId="7" fillId="5" borderId="0" xfId="0" applyNumberFormat="1" applyFont="1" applyFill="1" applyAlignment="1" applyProtection="1">
      <alignment horizontal="center" vertical="center"/>
      <protection locked="0"/>
    </xf>
    <xf numFmtId="0" fontId="7" fillId="5" borderId="4" xfId="0" applyFont="1" applyFill="1" applyBorder="1" applyAlignment="1" applyProtection="1">
      <alignment horizontal="right" vertical="center"/>
      <protection locked="0"/>
    </xf>
    <xf numFmtId="4" fontId="7" fillId="5" borderId="4" xfId="0" applyNumberFormat="1" applyFont="1" applyFill="1" applyBorder="1" applyAlignment="1" applyProtection="1">
      <alignment horizontal="right" vertical="center"/>
      <protection locked="0"/>
    </xf>
    <xf numFmtId="4" fontId="8" fillId="5" borderId="4" xfId="0" applyNumberFormat="1" applyFont="1" applyFill="1" applyBorder="1" applyAlignment="1" applyProtection="1">
      <alignment horizontal="right" vertical="center"/>
      <protection locked="0"/>
    </xf>
    <xf numFmtId="4" fontId="7" fillId="9" borderId="4" xfId="0" applyNumberFormat="1" applyFont="1" applyFill="1" applyBorder="1" applyAlignment="1" applyProtection="1">
      <alignment horizontal="right" vertical="center"/>
      <protection locked="0"/>
    </xf>
    <xf numFmtId="17" fontId="9" fillId="7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1" fillId="5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horizontal="center" vertical="center"/>
    </xf>
    <xf numFmtId="0" fontId="8" fillId="5" borderId="4" xfId="0" applyFont="1" applyFill="1" applyBorder="1" applyAlignment="1">
      <alignment horizontal="left" vertical="center"/>
    </xf>
    <xf numFmtId="164" fontId="7" fillId="5" borderId="4" xfId="0" applyNumberFormat="1" applyFont="1" applyFill="1" applyBorder="1" applyAlignment="1">
      <alignment horizontal="right" vertical="center"/>
    </xf>
    <xf numFmtId="0" fontId="8" fillId="6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49" fontId="7" fillId="0" borderId="5" xfId="0" applyNumberFormat="1" applyFont="1" applyBorder="1" applyAlignment="1" applyProtection="1">
      <alignment horizontal="right" vertical="center"/>
      <protection locked="0"/>
    </xf>
    <xf numFmtId="166" fontId="8" fillId="5" borderId="4" xfId="0" applyNumberFormat="1" applyFont="1" applyFill="1" applyBorder="1" applyAlignment="1">
      <alignment horizontal="center" vertical="center"/>
    </xf>
    <xf numFmtId="39" fontId="8" fillId="5" borderId="4" xfId="0" applyNumberFormat="1" applyFont="1" applyFill="1" applyBorder="1" applyAlignment="1">
      <alignment horizontal="right" vertical="center"/>
    </xf>
    <xf numFmtId="14" fontId="7" fillId="0" borderId="4" xfId="0" applyNumberFormat="1" applyFont="1" applyBorder="1" applyAlignment="1" applyProtection="1">
      <alignment horizontal="right" vertical="center"/>
      <protection locked="0"/>
    </xf>
    <xf numFmtId="0" fontId="7" fillId="5" borderId="2" xfId="0" applyFont="1" applyFill="1" applyBorder="1" applyAlignment="1">
      <alignment horizontal="left" vertical="center"/>
    </xf>
    <xf numFmtId="3" fontId="7" fillId="0" borderId="2" xfId="0" applyNumberFormat="1" applyFont="1" applyBorder="1" applyAlignment="1" applyProtection="1">
      <alignment horizontal="right" vertical="center"/>
      <protection locked="0"/>
    </xf>
    <xf numFmtId="0" fontId="8" fillId="5" borderId="0" xfId="0" applyFont="1" applyFill="1" applyAlignment="1">
      <alignment horizontal="left" vertical="center"/>
    </xf>
    <xf numFmtId="39" fontId="8" fillId="5" borderId="0" xfId="0" applyNumberFormat="1" applyFont="1" applyFill="1" applyAlignment="1">
      <alignment horizontal="right" vertical="center"/>
    </xf>
    <xf numFmtId="164" fontId="7" fillId="5" borderId="0" xfId="0" applyNumberFormat="1" applyFont="1" applyFill="1" applyAlignment="1">
      <alignment horizontal="right" vertical="center"/>
    </xf>
    <xf numFmtId="39" fontId="7" fillId="5" borderId="0" xfId="0" applyNumberFormat="1" applyFont="1" applyFill="1" applyAlignment="1">
      <alignment horizontal="right" vertical="center"/>
    </xf>
    <xf numFmtId="0" fontId="7" fillId="5" borderId="3" xfId="0" applyFont="1" applyFill="1" applyBorder="1" applyAlignment="1">
      <alignment horizontal="left" vertical="center"/>
    </xf>
    <xf numFmtId="39" fontId="7" fillId="5" borderId="3" xfId="0" applyNumberFormat="1" applyFont="1" applyFill="1" applyBorder="1" applyAlignment="1">
      <alignment horizontal="right" vertical="center"/>
    </xf>
    <xf numFmtId="166" fontId="8" fillId="5" borderId="2" xfId="0" applyNumberFormat="1" applyFont="1" applyFill="1" applyBorder="1" applyAlignment="1">
      <alignment horizontal="left" vertical="center"/>
    </xf>
    <xf numFmtId="3" fontId="8" fillId="0" borderId="2" xfId="0" applyNumberFormat="1" applyFont="1" applyBorder="1" applyAlignment="1" applyProtection="1">
      <alignment horizontal="right" vertical="center"/>
      <protection locked="0"/>
    </xf>
    <xf numFmtId="0" fontId="8" fillId="5" borderId="4" xfId="0" applyFont="1" applyFill="1" applyBorder="1" applyAlignment="1">
      <alignment vertical="center"/>
    </xf>
    <xf numFmtId="39" fontId="8" fillId="5" borderId="4" xfId="1" applyNumberFormat="1" applyFont="1" applyFill="1" applyBorder="1" applyAlignment="1" applyProtection="1">
      <alignment horizontal="right" vertical="center"/>
    </xf>
    <xf numFmtId="166" fontId="7" fillId="5" borderId="2" xfId="0" applyNumberFormat="1" applyFont="1" applyFill="1" applyBorder="1" applyAlignment="1">
      <alignment horizontal="left" vertical="center"/>
    </xf>
    <xf numFmtId="39" fontId="7" fillId="0" borderId="2" xfId="0" applyNumberFormat="1" applyFont="1" applyBorder="1" applyAlignment="1" applyProtection="1">
      <alignment horizontal="right" vertical="center"/>
      <protection locked="0"/>
    </xf>
    <xf numFmtId="4" fontId="7" fillId="5" borderId="0" xfId="1" applyNumberFormat="1" applyFont="1" applyFill="1" applyBorder="1" applyAlignment="1" applyProtection="1">
      <alignment horizontal="right" vertical="center"/>
    </xf>
    <xf numFmtId="166" fontId="7" fillId="5" borderId="0" xfId="0" applyNumberFormat="1" applyFont="1" applyFill="1" applyAlignment="1">
      <alignment horizontal="left" vertical="center"/>
    </xf>
    <xf numFmtId="0" fontId="8" fillId="5" borderId="4" xfId="0" applyFont="1" applyFill="1" applyBorder="1" applyAlignment="1">
      <alignment horizontal="center" vertical="center"/>
    </xf>
    <xf numFmtId="9" fontId="7" fillId="0" borderId="2" xfId="2" applyFont="1" applyBorder="1" applyAlignment="1" applyProtection="1">
      <alignment horizontal="right" vertical="center"/>
      <protection locked="0"/>
    </xf>
    <xf numFmtId="0" fontId="7" fillId="5" borderId="1" xfId="0" applyFont="1" applyFill="1" applyBorder="1" applyAlignment="1">
      <alignment horizontal="left" vertical="center"/>
    </xf>
    <xf numFmtId="39" fontId="7" fillId="4" borderId="1" xfId="0" applyNumberFormat="1" applyFont="1" applyFill="1" applyBorder="1" applyAlignment="1" applyProtection="1">
      <alignment vertical="center"/>
      <protection locked="0"/>
    </xf>
    <xf numFmtId="39" fontId="7" fillId="4" borderId="2" xfId="0" applyNumberFormat="1" applyFont="1" applyFill="1" applyBorder="1" applyAlignment="1" applyProtection="1">
      <alignment vertical="center"/>
      <protection locked="0"/>
    </xf>
    <xf numFmtId="39" fontId="7" fillId="5" borderId="2" xfId="0" applyNumberFormat="1" applyFont="1" applyFill="1" applyBorder="1" applyAlignment="1">
      <alignment horizontal="right" vertical="center"/>
    </xf>
    <xf numFmtId="39" fontId="7" fillId="4" borderId="0" xfId="0" applyNumberFormat="1" applyFont="1" applyFill="1" applyAlignment="1" applyProtection="1">
      <alignment vertical="center"/>
      <protection locked="0"/>
    </xf>
    <xf numFmtId="39" fontId="7" fillId="6" borderId="2" xfId="0" applyNumberFormat="1" applyFont="1" applyFill="1" applyBorder="1" applyAlignment="1">
      <alignment horizontal="right" vertical="center"/>
    </xf>
    <xf numFmtId="39" fontId="7" fillId="4" borderId="3" xfId="0" applyNumberFormat="1" applyFont="1" applyFill="1" applyBorder="1" applyAlignment="1" applyProtection="1">
      <alignment vertical="center"/>
      <protection locked="0"/>
    </xf>
    <xf numFmtId="166" fontId="8" fillId="5" borderId="0" xfId="0" applyNumberFormat="1" applyFont="1" applyFill="1" applyAlignment="1">
      <alignment horizontal="left" vertical="center"/>
    </xf>
    <xf numFmtId="4" fontId="7" fillId="5" borderId="0" xfId="0" applyNumberFormat="1" applyFont="1" applyFill="1" applyAlignment="1">
      <alignment horizontal="right" vertical="center"/>
    </xf>
    <xf numFmtId="166" fontId="7" fillId="5" borderId="4" xfId="0" applyNumberFormat="1" applyFont="1" applyFill="1" applyBorder="1" applyAlignment="1">
      <alignment horizontal="left" vertical="center"/>
    </xf>
    <xf numFmtId="39" fontId="7" fillId="6" borderId="4" xfId="0" applyNumberFormat="1" applyFont="1" applyFill="1" applyBorder="1" applyAlignment="1">
      <alignment horizontal="right" vertical="center"/>
    </xf>
    <xf numFmtId="166" fontId="8" fillId="5" borderId="0" xfId="0" applyNumberFormat="1" applyFont="1" applyFill="1" applyAlignment="1">
      <alignment horizontal="center" vertical="center"/>
    </xf>
    <xf numFmtId="39" fontId="8" fillId="5" borderId="0" xfId="1" applyNumberFormat="1" applyFont="1" applyFill="1" applyBorder="1" applyAlignment="1" applyProtection="1">
      <alignment horizontal="right" vertical="center"/>
    </xf>
    <xf numFmtId="166" fontId="7" fillId="5" borderId="5" xfId="0" applyNumberFormat="1" applyFont="1" applyFill="1" applyBorder="1" applyAlignment="1">
      <alignment horizontal="left" vertical="center"/>
    </xf>
    <xf numFmtId="4" fontId="7" fillId="0" borderId="5" xfId="0" applyNumberFormat="1" applyFont="1" applyBorder="1" applyAlignment="1" applyProtection="1">
      <alignment horizontal="right" vertical="center"/>
      <protection locked="0"/>
    </xf>
    <xf numFmtId="0" fontId="6" fillId="8" borderId="0" xfId="0" applyFont="1" applyFill="1" applyAlignment="1">
      <alignment vertical="center"/>
    </xf>
    <xf numFmtId="39" fontId="6" fillId="8" borderId="0" xfId="1" applyNumberFormat="1" applyFont="1" applyFill="1" applyBorder="1" applyAlignment="1" applyProtection="1">
      <alignment vertical="center"/>
    </xf>
    <xf numFmtId="39" fontId="7" fillId="5" borderId="5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</cellXfs>
  <cellStyles count="9">
    <cellStyle name="Normal" xfId="0" builtinId="0"/>
    <cellStyle name="Porcentagem" xfId="2" builtinId="5"/>
    <cellStyle name="Sem título1" xfId="3" xr:uid="{00000000-0005-0000-0000-000002000000}"/>
    <cellStyle name="Sem título2" xfId="4" xr:uid="{00000000-0005-0000-0000-000003000000}"/>
    <cellStyle name="Sem título3" xfId="5" xr:uid="{00000000-0005-0000-0000-000004000000}"/>
    <cellStyle name="Sem título4" xfId="6" xr:uid="{00000000-0005-0000-0000-000005000000}"/>
    <cellStyle name="Sem título5" xfId="7" xr:uid="{00000000-0005-0000-0000-000006000000}"/>
    <cellStyle name="Sem título6" xfId="8" xr:uid="{00000000-0005-0000-0000-000007000000}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008000"/>
      <color rgb="FF33CC33"/>
      <color rgb="FF99FF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FA38"/>
  <sheetViews>
    <sheetView showGridLines="0" tabSelected="1" zoomScale="110" zoomScaleNormal="110" workbookViewId="0">
      <selection activeCell="F8" sqref="F8:G8"/>
    </sheetView>
  </sheetViews>
  <sheetFormatPr defaultColWidth="18.7109375" defaultRowHeight="19.5" customHeight="1" x14ac:dyDescent="0.2"/>
  <cols>
    <col min="1" max="2" width="2.140625" style="32" bestFit="1" customWidth="1"/>
    <col min="3" max="3" width="23.85546875" style="79" customWidth="1"/>
    <col min="4" max="4" width="13.85546875" style="32" customWidth="1"/>
    <col min="5" max="5" width="3.28515625" style="32" bestFit="1" customWidth="1"/>
    <col min="6" max="6" width="23.85546875" style="79" customWidth="1"/>
    <col min="7" max="7" width="13.85546875" style="32" customWidth="1"/>
    <col min="8" max="8" width="3.28515625" style="32" bestFit="1" customWidth="1"/>
    <col min="9" max="9" width="23.85546875" style="79" customWidth="1"/>
    <col min="10" max="10" width="13.85546875" style="32" customWidth="1"/>
    <col min="11" max="12" width="2.140625" style="32" bestFit="1" customWidth="1"/>
    <col min="13" max="16381" width="18.7109375" style="32"/>
    <col min="16382" max="16384" width="18.7109375" style="80"/>
  </cols>
  <sheetData>
    <row r="2" spans="1:12" s="32" customFormat="1" ht="11.25" customHeight="1" x14ac:dyDescent="0.25">
      <c r="A2" s="29" t="s">
        <v>33</v>
      </c>
      <c r="B2" s="30" t="s">
        <v>33</v>
      </c>
      <c r="C2" s="31"/>
      <c r="D2" s="31"/>
      <c r="E2" s="31" t="s">
        <v>55</v>
      </c>
      <c r="F2" s="31"/>
      <c r="G2" s="31"/>
      <c r="H2" s="31" t="s">
        <v>55</v>
      </c>
      <c r="I2" s="31"/>
      <c r="J2" s="31"/>
      <c r="K2" s="31" t="s">
        <v>33</v>
      </c>
      <c r="L2" s="29" t="s">
        <v>33</v>
      </c>
    </row>
    <row r="3" spans="1:12" s="32" customFormat="1" ht="15.75" x14ac:dyDescent="0.25">
      <c r="B3" s="33"/>
      <c r="C3" s="2" t="s">
        <v>77</v>
      </c>
      <c r="D3" s="2"/>
      <c r="E3" s="2"/>
      <c r="F3" s="2"/>
      <c r="G3" s="2"/>
      <c r="H3" s="2"/>
      <c r="I3" s="2"/>
      <c r="J3" s="2"/>
      <c r="K3" s="33"/>
    </row>
    <row r="4" spans="1:12" s="32" customFormat="1" ht="19.5" customHeight="1" x14ac:dyDescent="0.25">
      <c r="B4" s="33"/>
      <c r="C4" s="6" t="s">
        <v>74</v>
      </c>
      <c r="D4" s="6"/>
      <c r="E4" s="6"/>
      <c r="F4" s="6"/>
      <c r="G4" s="6"/>
      <c r="H4" s="6"/>
      <c r="I4" s="6"/>
      <c r="J4" s="6"/>
      <c r="K4" s="33"/>
    </row>
    <row r="5" spans="1:12" s="32" customFormat="1" ht="19.5" customHeight="1" x14ac:dyDescent="0.25">
      <c r="B5" s="33"/>
      <c r="C5" s="6" t="s">
        <v>75</v>
      </c>
      <c r="D5" s="6"/>
      <c r="E5" s="6"/>
      <c r="F5" s="6"/>
      <c r="G5" s="6"/>
      <c r="H5" s="6"/>
      <c r="I5" s="6"/>
      <c r="J5" s="6"/>
      <c r="K5" s="33"/>
    </row>
    <row r="6" spans="1:12" s="32" customFormat="1" ht="11.25" customHeight="1" x14ac:dyDescent="0.25">
      <c r="B6" s="33"/>
      <c r="C6" s="34"/>
      <c r="D6" s="34"/>
      <c r="E6" s="34"/>
      <c r="F6" s="34"/>
      <c r="G6" s="34"/>
      <c r="H6" s="34"/>
      <c r="I6" s="34"/>
      <c r="J6" s="34"/>
      <c r="K6" s="33"/>
    </row>
    <row r="7" spans="1:12" s="32" customFormat="1" ht="19.5" customHeight="1" thickBot="1" x14ac:dyDescent="0.3">
      <c r="B7" s="9"/>
      <c r="C7" s="35" t="s">
        <v>0</v>
      </c>
      <c r="D7" s="36"/>
      <c r="E7" s="9"/>
      <c r="F7" s="37"/>
      <c r="G7" s="37"/>
      <c r="H7" s="9"/>
      <c r="I7" s="38"/>
      <c r="J7" s="9"/>
      <c r="K7" s="9"/>
    </row>
    <row r="8" spans="1:12" s="32" customFormat="1" ht="19.5" customHeight="1" thickTop="1" thickBot="1" x14ac:dyDescent="0.3">
      <c r="B8" s="9"/>
      <c r="C8" s="39" t="s">
        <v>76</v>
      </c>
      <c r="D8" s="39"/>
      <c r="E8" s="9"/>
      <c r="F8" s="40" t="s">
        <v>10</v>
      </c>
      <c r="G8" s="40"/>
      <c r="H8" s="9"/>
      <c r="I8" s="35" t="s">
        <v>38</v>
      </c>
      <c r="J8" s="41">
        <f>SaudeTotal+OdontoTotal</f>
        <v>0</v>
      </c>
      <c r="K8" s="9"/>
    </row>
    <row r="9" spans="1:12" s="32" customFormat="1" ht="19.5" customHeight="1" thickTop="1" thickBot="1" x14ac:dyDescent="0.3">
      <c r="B9" s="9"/>
      <c r="C9" s="35" t="s">
        <v>2</v>
      </c>
      <c r="D9" s="42"/>
      <c r="E9" s="9"/>
      <c r="F9" s="43" t="s">
        <v>13</v>
      </c>
      <c r="G9" s="44"/>
      <c r="H9" s="9"/>
      <c r="I9" s="45"/>
      <c r="J9" s="46"/>
      <c r="K9" s="9"/>
    </row>
    <row r="10" spans="1:12" s="32" customFormat="1" ht="19.5" customHeight="1" thickTop="1" thickBot="1" x14ac:dyDescent="0.3">
      <c r="B10" s="9"/>
      <c r="C10" s="38"/>
      <c r="D10" s="47"/>
      <c r="E10" s="9"/>
      <c r="F10" s="38" t="s">
        <v>14</v>
      </c>
      <c r="G10" s="48">
        <f>QtdDepsIR*189.59</f>
        <v>0</v>
      </c>
      <c r="H10" s="9"/>
      <c r="I10" s="35" t="s">
        <v>34</v>
      </c>
      <c r="J10" s="41">
        <f>INSStot+IRtot+ContribSindic</f>
        <v>0</v>
      </c>
      <c r="K10" s="9"/>
    </row>
    <row r="11" spans="1:12" s="32" customFormat="1" ht="19.5" customHeight="1" thickTop="1" thickBot="1" x14ac:dyDescent="0.3">
      <c r="B11" s="9"/>
      <c r="C11" s="40" t="s">
        <v>4</v>
      </c>
      <c r="D11" s="40"/>
      <c r="E11" s="9"/>
      <c r="F11" s="49" t="s">
        <v>39</v>
      </c>
      <c r="G11" s="50">
        <f>IF(INSStot+ValDepsIR&lt;=564.8,BaseINSS-564.8,BaseINSS-INSStot-ValDepsIR)</f>
        <v>-564.79999999999995</v>
      </c>
      <c r="H11" s="9"/>
      <c r="I11" s="45"/>
      <c r="J11" s="46"/>
      <c r="K11" s="9"/>
    </row>
    <row r="12" spans="1:12" s="32" customFormat="1" ht="19.5" customHeight="1" thickTop="1" thickBot="1" x14ac:dyDescent="0.3">
      <c r="B12" s="9"/>
      <c r="C12" s="51" t="s">
        <v>48</v>
      </c>
      <c r="D12" s="52">
        <v>30</v>
      </c>
      <c r="E12" s="9"/>
      <c r="F12" s="45" t="s">
        <v>5</v>
      </c>
      <c r="G12" s="46">
        <f>IF(BaseIR&lt;'Referências de Cálculo'!M6,0,IF(BaseIR&lt;'Referências de Cálculo'!M7,BaseIR*[0]!IRalíq1-[0]!IRded1,IF(BaseIR&lt;'Referências de Cálculo'!M8,BaseIR*IRalíq2-[0]!IRded2,IF(BaseIR&lt;='Referências de Cálculo'!M9,BaseIR*IRalíq3-[0]!IRded3,IF(BaseIR&gt;'Referências de Cálculo'!M9,BaseIR*IRalíq4-[0]!IRded4)))))</f>
        <v>0</v>
      </c>
      <c r="H12" s="9"/>
      <c r="I12" s="53" t="s">
        <v>40</v>
      </c>
      <c r="J12" s="54">
        <f>IF(TotSaúdeOdonto&lt;=TotDescontos*0.1,0.3,IF(TotSaúdeOdonto&gt;TotDescontos*0.1,0.4))</f>
        <v>0.3</v>
      </c>
      <c r="K12" s="9"/>
    </row>
    <row r="13" spans="1:12" s="32" customFormat="1" ht="19.5" customHeight="1" thickTop="1" x14ac:dyDescent="0.25">
      <c r="B13" s="9"/>
      <c r="C13" s="55" t="s">
        <v>63</v>
      </c>
      <c r="D13" s="56"/>
      <c r="E13" s="9"/>
      <c r="F13" s="37"/>
      <c r="G13" s="37"/>
      <c r="H13" s="9"/>
      <c r="I13" s="38"/>
      <c r="J13" s="57"/>
      <c r="K13" s="9"/>
    </row>
    <row r="14" spans="1:12" s="32" customFormat="1" ht="19.5" customHeight="1" thickBot="1" x14ac:dyDescent="0.3">
      <c r="B14" s="9"/>
      <c r="C14" s="58" t="s">
        <v>64</v>
      </c>
      <c r="D14" s="48">
        <f>SalBaseProp/RefPropDias*30</f>
        <v>0</v>
      </c>
      <c r="E14" s="9"/>
      <c r="F14" s="59" t="s">
        <v>1</v>
      </c>
      <c r="G14" s="59"/>
      <c r="H14" s="9"/>
      <c r="I14" s="59" t="s">
        <v>11</v>
      </c>
      <c r="J14" s="59"/>
      <c r="K14" s="9"/>
    </row>
    <row r="15" spans="1:12" s="32" customFormat="1" ht="19.5" customHeight="1" thickTop="1" x14ac:dyDescent="0.25">
      <c r="B15" s="9"/>
      <c r="C15" s="55" t="s">
        <v>12</v>
      </c>
      <c r="D15" s="60"/>
      <c r="E15" s="9"/>
      <c r="F15" s="61" t="s">
        <v>3</v>
      </c>
      <c r="G15" s="62"/>
      <c r="H15" s="9"/>
      <c r="I15" s="43" t="s">
        <v>24</v>
      </c>
      <c r="J15" s="63"/>
      <c r="K15" s="9"/>
    </row>
    <row r="16" spans="1:12" s="32" customFormat="1" ht="19.5" customHeight="1" x14ac:dyDescent="0.25">
      <c r="B16" s="9"/>
      <c r="C16" s="55" t="s">
        <v>53</v>
      </c>
      <c r="D16" s="64">
        <f>SalBaseProp*AdEscPerc</f>
        <v>0</v>
      </c>
      <c r="E16" s="9"/>
      <c r="F16" s="43" t="s">
        <v>16</v>
      </c>
      <c r="G16" s="65"/>
      <c r="H16" s="9"/>
      <c r="I16" s="43" t="s">
        <v>25</v>
      </c>
      <c r="J16" s="65"/>
      <c r="K16" s="9"/>
    </row>
    <row r="17" spans="3:10" s="32" customFormat="1" ht="19.5" customHeight="1" x14ac:dyDescent="0.25">
      <c r="C17" s="58" t="s">
        <v>54</v>
      </c>
      <c r="D17" s="48">
        <f>SalBasePadrao*AdEscPerc</f>
        <v>0</v>
      </c>
      <c r="E17" s="9"/>
      <c r="F17" s="38" t="s">
        <v>17</v>
      </c>
      <c r="G17" s="63"/>
      <c r="H17" s="9"/>
      <c r="I17" s="43" t="s">
        <v>26</v>
      </c>
      <c r="J17" s="63"/>
    </row>
    <row r="18" spans="3:10" s="32" customFormat="1" ht="19.5" customHeight="1" x14ac:dyDescent="0.25">
      <c r="C18" s="55" t="s">
        <v>42</v>
      </c>
      <c r="D18" s="56"/>
      <c r="E18" s="9"/>
      <c r="F18" s="43" t="s">
        <v>18</v>
      </c>
      <c r="G18" s="65"/>
      <c r="H18" s="9"/>
      <c r="I18" s="43" t="s">
        <v>27</v>
      </c>
      <c r="J18" s="65"/>
    </row>
    <row r="19" spans="3:10" s="32" customFormat="1" ht="19.5" customHeight="1" x14ac:dyDescent="0.25">
      <c r="C19" s="55" t="s">
        <v>52</v>
      </c>
      <c r="D19" s="48">
        <f>AdTmpSrvProp/RefPropDias*30</f>
        <v>0</v>
      </c>
      <c r="E19" s="9"/>
      <c r="F19" s="38" t="s">
        <v>19</v>
      </c>
      <c r="G19" s="63"/>
      <c r="H19" s="9"/>
      <c r="I19" s="43" t="s">
        <v>28</v>
      </c>
      <c r="J19" s="63"/>
    </row>
    <row r="20" spans="3:10" s="32" customFormat="1" ht="19.5" customHeight="1" x14ac:dyDescent="0.25">
      <c r="C20" s="55" t="s">
        <v>43</v>
      </c>
      <c r="D20" s="56"/>
      <c r="E20" s="9"/>
      <c r="F20" s="43" t="s">
        <v>20</v>
      </c>
      <c r="G20" s="65"/>
      <c r="H20" s="9"/>
      <c r="I20" s="43" t="s">
        <v>29</v>
      </c>
      <c r="J20" s="65"/>
    </row>
    <row r="21" spans="3:10" s="32" customFormat="1" ht="19.5" customHeight="1" x14ac:dyDescent="0.25">
      <c r="C21" s="55" t="s">
        <v>51</v>
      </c>
      <c r="D21" s="66">
        <f>AdVigilProp/RefPropDias*30</f>
        <v>0</v>
      </c>
      <c r="E21" s="9"/>
      <c r="F21" s="38" t="s">
        <v>21</v>
      </c>
      <c r="G21" s="63"/>
      <c r="H21" s="9"/>
      <c r="I21" s="43" t="s">
        <v>30</v>
      </c>
      <c r="J21" s="63"/>
    </row>
    <row r="22" spans="3:10" s="32" customFormat="1" ht="19.5" customHeight="1" x14ac:dyDescent="0.25">
      <c r="C22" s="55" t="s">
        <v>44</v>
      </c>
      <c r="D22" s="56"/>
      <c r="E22" s="9"/>
      <c r="F22" s="43" t="s">
        <v>22</v>
      </c>
      <c r="G22" s="65"/>
      <c r="H22" s="9"/>
      <c r="I22" s="43" t="s">
        <v>31</v>
      </c>
      <c r="J22" s="65"/>
    </row>
    <row r="23" spans="3:10" s="32" customFormat="1" ht="19.5" customHeight="1" x14ac:dyDescent="0.25">
      <c r="C23" s="55" t="s">
        <v>61</v>
      </c>
      <c r="D23" s="66">
        <f>IncProcAdjProp/RefPropDias*30</f>
        <v>0</v>
      </c>
      <c r="E23" s="9"/>
      <c r="F23" s="38" t="s">
        <v>23</v>
      </c>
      <c r="G23" s="63"/>
      <c r="H23" s="9"/>
      <c r="I23" s="43" t="s">
        <v>58</v>
      </c>
      <c r="J23" s="63"/>
    </row>
    <row r="24" spans="3:10" s="32" customFormat="1" ht="19.5" customHeight="1" x14ac:dyDescent="0.25">
      <c r="C24" s="55" t="s">
        <v>45</v>
      </c>
      <c r="D24" s="56"/>
      <c r="E24" s="9"/>
      <c r="F24" s="43" t="s">
        <v>56</v>
      </c>
      <c r="G24" s="65"/>
      <c r="H24" s="9"/>
      <c r="I24" s="43" t="s">
        <v>59</v>
      </c>
      <c r="J24" s="65"/>
    </row>
    <row r="25" spans="3:10" s="32" customFormat="1" ht="19.5" customHeight="1" thickBot="1" x14ac:dyDescent="0.3">
      <c r="C25" s="55" t="s">
        <v>62</v>
      </c>
      <c r="D25" s="66">
        <f>IncAssSupProp/RefPropDias*30</f>
        <v>0</v>
      </c>
      <c r="E25" s="9"/>
      <c r="F25" s="49" t="s">
        <v>57</v>
      </c>
      <c r="G25" s="67"/>
      <c r="H25" s="9"/>
      <c r="I25" s="43" t="s">
        <v>60</v>
      </c>
      <c r="J25" s="63"/>
    </row>
    <row r="26" spans="3:10" s="32" customFormat="1" ht="19.5" customHeight="1" thickTop="1" x14ac:dyDescent="0.25">
      <c r="C26" s="55" t="s">
        <v>46</v>
      </c>
      <c r="D26" s="56"/>
      <c r="E26" s="9"/>
      <c r="F26" s="45" t="s">
        <v>5</v>
      </c>
      <c r="G26" s="46">
        <f>SUM(G15:G25)</f>
        <v>0</v>
      </c>
      <c r="H26" s="9"/>
      <c r="I26" s="68" t="s">
        <v>5</v>
      </c>
      <c r="J26" s="46">
        <f>SUM(J15:J25)</f>
        <v>0</v>
      </c>
    </row>
    <row r="27" spans="3:10" s="32" customFormat="1" ht="19.5" customHeight="1" x14ac:dyDescent="0.25">
      <c r="C27" s="55" t="s">
        <v>50</v>
      </c>
      <c r="D27" s="66">
        <f>IncChefiaProp/RefPropDias*30</f>
        <v>0</v>
      </c>
      <c r="E27" s="9"/>
      <c r="F27" s="38"/>
      <c r="G27" s="69"/>
      <c r="H27" s="9"/>
      <c r="I27" s="68"/>
      <c r="J27" s="46"/>
    </row>
    <row r="28" spans="3:10" s="32" customFormat="1" ht="19.5" customHeight="1" thickBot="1" x14ac:dyDescent="0.3">
      <c r="C28" s="55" t="s">
        <v>47</v>
      </c>
      <c r="D28" s="56"/>
      <c r="E28" s="9"/>
      <c r="F28" s="40" t="s">
        <v>6</v>
      </c>
      <c r="G28" s="40"/>
      <c r="H28" s="9"/>
      <c r="I28" s="40" t="s">
        <v>7</v>
      </c>
      <c r="J28" s="40"/>
    </row>
    <row r="29" spans="3:10" s="32" customFormat="1" ht="19.5" customHeight="1" thickTop="1" thickBot="1" x14ac:dyDescent="0.3">
      <c r="C29" s="70" t="s">
        <v>49</v>
      </c>
      <c r="D29" s="71">
        <f>IncDiretProp/RefPropDias*30</f>
        <v>0</v>
      </c>
      <c r="E29" s="9"/>
      <c r="F29" s="43" t="s">
        <v>3</v>
      </c>
      <c r="G29" s="63"/>
      <c r="H29" s="9"/>
      <c r="I29" s="72"/>
      <c r="J29" s="72"/>
    </row>
    <row r="30" spans="3:10" s="32" customFormat="1" ht="19.5" customHeight="1" thickTop="1" thickBot="1" x14ac:dyDescent="0.3">
      <c r="C30" s="68" t="s">
        <v>5</v>
      </c>
      <c r="D30" s="46">
        <f>SalBasePadrao+AdEscPadrao+AdTmpSrvPadrao+AdVigilPadrao+IncProcAdjPadrao+IncAssSupPadrao+IncChefiaPadrao+IncDiretPadrao</f>
        <v>0</v>
      </c>
      <c r="E30" s="9"/>
      <c r="F30" s="38" t="s">
        <v>16</v>
      </c>
      <c r="G30" s="65"/>
      <c r="H30" s="9"/>
      <c r="I30" s="35" t="s">
        <v>39</v>
      </c>
      <c r="J30" s="54">
        <f>VerbasFixas-TotDescontos</f>
        <v>0</v>
      </c>
    </row>
    <row r="31" spans="3:10" s="32" customFormat="1" ht="19.5" customHeight="1" thickTop="1" x14ac:dyDescent="0.25">
      <c r="C31" s="58"/>
      <c r="D31" s="69"/>
      <c r="E31" s="9"/>
      <c r="F31" s="43" t="s">
        <v>17</v>
      </c>
      <c r="G31" s="63"/>
      <c r="H31" s="9"/>
      <c r="I31" s="45"/>
      <c r="J31" s="73"/>
    </row>
    <row r="32" spans="3:10" s="32" customFormat="1" ht="19.5" customHeight="1" thickBot="1" x14ac:dyDescent="0.3">
      <c r="C32" s="59" t="s">
        <v>8</v>
      </c>
      <c r="D32" s="59"/>
      <c r="E32" s="9"/>
      <c r="F32" s="38" t="s">
        <v>18</v>
      </c>
      <c r="G32" s="65"/>
      <c r="H32" s="9"/>
      <c r="I32" s="35" t="s">
        <v>32</v>
      </c>
      <c r="J32" s="54">
        <f>IF(CalcMaisVant=0.3,BaseCalcMarg*0.3,IF(CalcMaisVant=0.4,BaseCalcMarg*0.4))</f>
        <v>0</v>
      </c>
    </row>
    <row r="33" spans="3:10" s="32" customFormat="1" ht="19.5" customHeight="1" thickTop="1" thickBot="1" x14ac:dyDescent="0.3">
      <c r="C33" s="74" t="s">
        <v>15</v>
      </c>
      <c r="D33" s="75" t="s">
        <v>41</v>
      </c>
      <c r="E33" s="9"/>
      <c r="F33" s="43" t="s">
        <v>19</v>
      </c>
      <c r="G33" s="63"/>
      <c r="H33" s="9"/>
      <c r="I33" s="45"/>
      <c r="J33" s="73"/>
    </row>
    <row r="34" spans="3:10" s="32" customFormat="1" ht="19.5" customHeight="1" thickTop="1" thickBot="1" x14ac:dyDescent="0.3">
      <c r="C34" s="45" t="s">
        <v>37</v>
      </c>
      <c r="D34" s="46">
        <f>IF(EhSindic="Sim",(0.01*SalBasePadrao),0)</f>
        <v>0</v>
      </c>
      <c r="E34" s="9"/>
      <c r="F34" s="38" t="s">
        <v>20</v>
      </c>
      <c r="G34" s="65"/>
      <c r="H34" s="9"/>
      <c r="I34" s="35" t="s">
        <v>35</v>
      </c>
      <c r="J34" s="54">
        <f>MargemTot-MargUtilizada</f>
        <v>0</v>
      </c>
    </row>
    <row r="35" spans="3:10" s="32" customFormat="1" ht="19.5" customHeight="1" thickTop="1" x14ac:dyDescent="0.25">
      <c r="C35" s="37"/>
      <c r="D35" s="37"/>
      <c r="E35" s="9"/>
      <c r="F35" s="43" t="s">
        <v>21</v>
      </c>
      <c r="G35" s="63"/>
      <c r="H35" s="9"/>
      <c r="I35" s="45"/>
      <c r="J35" s="73"/>
    </row>
    <row r="36" spans="3:10" s="32" customFormat="1" ht="19.5" customHeight="1" thickBot="1" x14ac:dyDescent="0.3">
      <c r="C36" s="40" t="s">
        <v>9</v>
      </c>
      <c r="D36" s="40"/>
      <c r="E36" s="9"/>
      <c r="F36" s="38" t="s">
        <v>22</v>
      </c>
      <c r="G36" s="65"/>
      <c r="H36" s="9"/>
      <c r="I36" s="76" t="s">
        <v>36</v>
      </c>
      <c r="J36" s="77">
        <f>ROUNDDOWN(0.95*MargTotDisp,-1)</f>
        <v>0</v>
      </c>
    </row>
    <row r="37" spans="3:10" s="32" customFormat="1" ht="19.5" customHeight="1" thickTop="1" thickBot="1" x14ac:dyDescent="0.3">
      <c r="C37" s="74" t="s">
        <v>39</v>
      </c>
      <c r="D37" s="78">
        <f>VerbasFixas</f>
        <v>0</v>
      </c>
      <c r="E37" s="9"/>
      <c r="F37" s="49" t="s">
        <v>57</v>
      </c>
      <c r="G37" s="67"/>
      <c r="H37" s="9"/>
      <c r="I37" s="45"/>
      <c r="J37" s="45"/>
    </row>
    <row r="38" spans="3:10" s="32" customFormat="1" ht="19.5" customHeight="1" thickTop="1" x14ac:dyDescent="0.25">
      <c r="C38" s="45" t="s">
        <v>5</v>
      </c>
      <c r="D38" s="46" t="b">
        <f>IF(AND((BaseINSS&gt;0),(BaseINSS&lt;='Referências de Cálculo'!D6)),(BaseINSS*0.09),IF(AND((BaseINSS&gt;='Referências de Cálculo'!D7),(BaseINSS&lt;='Referências de Cálculo'!D8)),(BaseINSS*0.09)-21.18,IF(AND((BaseINSS&gt;'Referências de Cálculo'!F8),(BaseINSS&lt;='Referências de Cálculo'!F8)),(BaseINSS*0.12)-101.18,IF(AND((BaseINSS&gt;'Referências de Cálculo'!F8),(BaseINSS&lt;='Referências de Cálculo'!F9)),(BaseINSS*0.14)-181.18,IF(BaseINSS&gt;'Referências de Cálculo'!F9,INSSteto)))))</f>
        <v>0</v>
      </c>
      <c r="E38" s="9"/>
      <c r="F38" s="45" t="s">
        <v>5</v>
      </c>
      <c r="G38" s="46">
        <f>SUM(G29:G37)</f>
        <v>0</v>
      </c>
      <c r="H38" s="9"/>
      <c r="I38" s="45"/>
      <c r="J38" s="45"/>
    </row>
  </sheetData>
  <sheetProtection sheet="1" objects="1" scenarios="1"/>
  <mergeCells count="13">
    <mergeCell ref="F28:G28"/>
    <mergeCell ref="I28:J28"/>
    <mergeCell ref="C32:D32"/>
    <mergeCell ref="C36:D36"/>
    <mergeCell ref="C3:J3"/>
    <mergeCell ref="C5:J5"/>
    <mergeCell ref="C8:D8"/>
    <mergeCell ref="F8:G8"/>
    <mergeCell ref="C11:D11"/>
    <mergeCell ref="F14:G14"/>
    <mergeCell ref="I14:J14"/>
    <mergeCell ref="C6:J6"/>
    <mergeCell ref="C4:J4"/>
  </mergeCells>
  <dataValidations count="10">
    <dataValidation type="textLength" allowBlank="1" showInputMessage="1" showErrorMessage="1" error="Dado inválido!" prompt="Máx. 30 caracteres." sqref="C8:D8" xr:uid="{00000000-0002-0000-0100-000000000000}">
      <formula1>0</formula1>
      <formula2>30</formula2>
    </dataValidation>
    <dataValidation type="whole" allowBlank="1" showInputMessage="1" showErrorMessage="1" error="Dado inválido!" sqref="G9" xr:uid="{00000000-0002-0000-0100-000001000000}">
      <formula1>0</formula1>
      <formula2>100</formula2>
    </dataValidation>
    <dataValidation type="decimal" allowBlank="1" showInputMessage="1" showErrorMessage="1" error="Dados inválidos!" prompt="Valor prop. aos dias de referência." sqref="D14 G27" xr:uid="{00000000-0002-0000-0100-000002000000}">
      <formula1>0</formula1>
      <formula2>100000</formula2>
    </dataValidation>
    <dataValidation type="decimal" allowBlank="1" showInputMessage="1" showErrorMessage="1" error="Dado inválido!" sqref="D15" xr:uid="{00000000-0002-0000-0100-000003000000}">
      <formula1>0</formula1>
      <formula2>100</formula2>
    </dataValidation>
    <dataValidation type="date" operator="greaterThan" allowBlank="1" showInputMessage="1" showErrorMessage="1" error="Dado inválido!" prompt="dd/mm/aaaa" sqref="D9" xr:uid="{00000000-0002-0000-0100-000004000000}">
      <formula1>1</formula1>
    </dataValidation>
    <dataValidation type="list" operator="equal" showInputMessage="1" showErrorMessage="1" sqref="D33" xr:uid="{00000000-0002-0000-0100-000005000000}">
      <formula1>"Sim,Não"</formula1>
    </dataValidation>
    <dataValidation type="decimal" allowBlank="1" showErrorMessage="1" error="Dado inválido!" sqref="G15:G25 G29:G37 J15:J25" xr:uid="{00000000-0002-0000-0100-000006000000}">
      <formula1>0</formula1>
      <formula2>100000</formula2>
    </dataValidation>
    <dataValidation type="whole" allowBlank="1" showInputMessage="1" showErrorMessage="1" error="Dado inválido!" promptTitle="Proporcionalidade" prompt="_x000a_Digite o núm. de dias de ref. na fonte de dados. O padrão é 30 dias._x000a__x000a_Nos demais campos das verbas fixas, digite os valores prop. ou o padrão, caso a ref. seja de 30 dias." sqref="D12" xr:uid="{00000000-0002-0000-0100-000007000000}">
      <formula1>1</formula1>
      <formula2>30</formula2>
    </dataValidation>
    <dataValidation type="decimal" allowBlank="1" showErrorMessage="1" error="Dado inválido!" prompt="Valor prop. aos dias de ref. na fonte de dados." sqref="D13" xr:uid="{00000000-0002-0000-0100-000008000000}">
      <formula1>0</formula1>
      <formula2>100000</formula2>
    </dataValidation>
    <dataValidation type="decimal" allowBlank="1" showErrorMessage="1" error="Dados inválidos!" prompt="Valor prop. aos dias de ref. na fonte de dados." sqref="D18 D20 D22 D24 D26 D28" xr:uid="{00000000-0002-0000-0100-000009000000}">
      <formula1>0</formula1>
      <formula2>100000</formula2>
    </dataValidation>
  </dataValidations>
  <pageMargins left="0.7" right="0.7" top="0.75" bottom="0.75" header="0.511811023622047" footer="0.511811023622047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11"/>
  <sheetViews>
    <sheetView zoomScale="110" zoomScaleNormal="110" workbookViewId="0"/>
  </sheetViews>
  <sheetFormatPr defaultRowHeight="19.5" customHeight="1" x14ac:dyDescent="0.25"/>
  <cols>
    <col min="1" max="2" width="2.140625" style="1" customWidth="1"/>
    <col min="3" max="3" width="5.28515625" style="5" customWidth="1"/>
    <col min="4" max="4" width="10.7109375" style="5" customWidth="1"/>
    <col min="5" max="5" width="5.140625" style="5" customWidth="1"/>
    <col min="6" max="6" width="10.7109375" style="5" customWidth="1"/>
    <col min="7" max="8" width="10.7109375" style="1" customWidth="1"/>
    <col min="9" max="11" width="2.140625" style="1" customWidth="1"/>
    <col min="12" max="12" width="10.5703125" style="1" customWidth="1"/>
    <col min="13" max="13" width="10.7109375" style="1" customWidth="1"/>
    <col min="14" max="14" width="5.140625" style="1" customWidth="1"/>
    <col min="15" max="17" width="10.7109375" style="1" customWidth="1"/>
    <col min="18" max="18" width="2.140625" style="1" customWidth="1"/>
    <col min="19" max="19" width="2.28515625" style="1" customWidth="1"/>
    <col min="20" max="16384" width="9.140625" style="1"/>
  </cols>
  <sheetData>
    <row r="3" spans="3:17" ht="15.75" x14ac:dyDescent="0.25">
      <c r="C3" s="28" t="s">
        <v>68</v>
      </c>
      <c r="D3" s="28"/>
      <c r="E3" s="28"/>
      <c r="F3" s="28"/>
      <c r="G3" s="28"/>
      <c r="H3" s="28"/>
      <c r="I3" s="7"/>
      <c r="J3" s="8"/>
      <c r="K3" s="7"/>
      <c r="L3" s="28" t="s">
        <v>69</v>
      </c>
      <c r="M3" s="28"/>
      <c r="N3" s="28"/>
      <c r="O3" s="28"/>
      <c r="P3" s="28"/>
      <c r="Q3" s="28"/>
    </row>
    <row r="4" spans="3:17" ht="19.5" customHeight="1" x14ac:dyDescent="0.25">
      <c r="C4" s="26">
        <v>45809</v>
      </c>
      <c r="D4" s="26"/>
      <c r="E4" s="26"/>
      <c r="F4" s="26"/>
      <c r="G4" s="26"/>
      <c r="H4" s="26"/>
      <c r="I4" s="7"/>
      <c r="J4" s="8"/>
      <c r="K4" s="7"/>
      <c r="L4" s="26">
        <v>45809</v>
      </c>
      <c r="M4" s="27"/>
      <c r="N4" s="27"/>
      <c r="O4" s="27"/>
      <c r="P4" s="27"/>
      <c r="Q4" s="27"/>
    </row>
    <row r="5" spans="3:17" ht="19.5" customHeight="1" thickBot="1" x14ac:dyDescent="0.3">
      <c r="C5" s="9"/>
      <c r="D5" s="9"/>
      <c r="E5" s="9"/>
      <c r="F5" s="9"/>
      <c r="G5" s="10" t="s">
        <v>70</v>
      </c>
      <c r="H5" s="10" t="s">
        <v>65</v>
      </c>
      <c r="I5" s="7"/>
      <c r="J5" s="8"/>
      <c r="K5" s="7"/>
      <c r="L5" s="9"/>
      <c r="M5" s="9"/>
      <c r="N5" s="9"/>
      <c r="O5" s="9"/>
      <c r="P5" s="10" t="s">
        <v>70</v>
      </c>
      <c r="Q5" s="11" t="s">
        <v>65</v>
      </c>
    </row>
    <row r="6" spans="3:17" ht="19.5" customHeight="1" thickTop="1" x14ac:dyDescent="0.2">
      <c r="C6" s="12" t="s">
        <v>71</v>
      </c>
      <c r="D6" s="13">
        <v>1518</v>
      </c>
      <c r="E6" s="14"/>
      <c r="F6" s="14"/>
      <c r="G6" s="3">
        <v>7.4999999999999997E-2</v>
      </c>
      <c r="H6" s="15"/>
      <c r="I6" s="7"/>
      <c r="J6" s="8"/>
      <c r="K6" s="7"/>
      <c r="L6" s="14" t="s">
        <v>72</v>
      </c>
      <c r="M6" s="13">
        <v>2428.81</v>
      </c>
      <c r="N6" s="14" t="s">
        <v>71</v>
      </c>
      <c r="O6" s="13">
        <v>2826.65</v>
      </c>
      <c r="P6" s="3">
        <v>7.4999999999999997E-2</v>
      </c>
      <c r="Q6" s="13">
        <v>169.44</v>
      </c>
    </row>
    <row r="7" spans="3:17" ht="19.5" customHeight="1" x14ac:dyDescent="0.2">
      <c r="C7" s="16" t="s">
        <v>72</v>
      </c>
      <c r="D7" s="17">
        <v>1518.01</v>
      </c>
      <c r="E7" s="18" t="s">
        <v>71</v>
      </c>
      <c r="F7" s="17">
        <v>2793.88</v>
      </c>
      <c r="G7" s="4">
        <v>0.09</v>
      </c>
      <c r="H7" s="17">
        <v>22.77</v>
      </c>
      <c r="I7" s="7"/>
      <c r="J7" s="8"/>
      <c r="K7" s="7"/>
      <c r="L7" s="18" t="s">
        <v>72</v>
      </c>
      <c r="M7" s="17">
        <v>2826.66</v>
      </c>
      <c r="N7" s="14" t="s">
        <v>71</v>
      </c>
      <c r="O7" s="17">
        <v>3751.05</v>
      </c>
      <c r="P7" s="4">
        <v>0.15</v>
      </c>
      <c r="Q7" s="17">
        <v>381.44</v>
      </c>
    </row>
    <row r="8" spans="3:17" ht="19.5" customHeight="1" x14ac:dyDescent="0.2">
      <c r="C8" s="16" t="s">
        <v>72</v>
      </c>
      <c r="D8" s="17">
        <v>2793.89</v>
      </c>
      <c r="E8" s="18" t="s">
        <v>71</v>
      </c>
      <c r="F8" s="17">
        <v>4190.83</v>
      </c>
      <c r="G8" s="4">
        <v>0.12</v>
      </c>
      <c r="H8" s="17">
        <v>106.59</v>
      </c>
      <c r="I8" s="7"/>
      <c r="J8" s="8"/>
      <c r="K8" s="7"/>
      <c r="L8" s="18" t="s">
        <v>72</v>
      </c>
      <c r="M8" s="17">
        <v>3751.06</v>
      </c>
      <c r="N8" s="14" t="s">
        <v>71</v>
      </c>
      <c r="O8" s="17">
        <v>4664.68</v>
      </c>
      <c r="P8" s="4">
        <v>0.22500000000000001</v>
      </c>
      <c r="Q8" s="17">
        <v>662.77</v>
      </c>
    </row>
    <row r="9" spans="3:17" ht="19.5" customHeight="1" x14ac:dyDescent="0.2">
      <c r="C9" s="12" t="s">
        <v>72</v>
      </c>
      <c r="D9" s="13">
        <v>4190.84</v>
      </c>
      <c r="E9" s="14" t="s">
        <v>71</v>
      </c>
      <c r="F9" s="13">
        <v>8157.41</v>
      </c>
      <c r="G9" s="3">
        <v>0.14000000000000001</v>
      </c>
      <c r="H9" s="13">
        <v>190.4</v>
      </c>
      <c r="I9" s="7"/>
      <c r="J9" s="8"/>
      <c r="K9" s="7"/>
      <c r="L9" s="18" t="s">
        <v>73</v>
      </c>
      <c r="M9" s="17">
        <v>4664.68</v>
      </c>
      <c r="N9" s="18"/>
      <c r="O9" s="18"/>
      <c r="P9" s="4">
        <v>0.27500000000000002</v>
      </c>
      <c r="Q9" s="17">
        <v>896</v>
      </c>
    </row>
    <row r="10" spans="3:17" ht="11.25" customHeight="1" x14ac:dyDescent="0.25">
      <c r="C10" s="19"/>
      <c r="D10" s="20"/>
      <c r="E10" s="20"/>
      <c r="F10" s="20"/>
      <c r="G10" s="20"/>
      <c r="H10" s="21"/>
      <c r="I10" s="7"/>
      <c r="J10" s="8"/>
      <c r="K10" s="7"/>
      <c r="L10" s="20"/>
      <c r="M10" s="20"/>
      <c r="N10" s="20"/>
      <c r="O10" s="20"/>
      <c r="P10" s="20"/>
      <c r="Q10" s="20"/>
    </row>
    <row r="11" spans="3:17" ht="19.5" customHeight="1" thickBot="1" x14ac:dyDescent="0.3">
      <c r="C11" s="22"/>
      <c r="D11" s="23"/>
      <c r="E11" s="23"/>
      <c r="F11" s="24" t="s">
        <v>66</v>
      </c>
      <c r="G11" s="25">
        <v>8157.41</v>
      </c>
      <c r="H11" s="21"/>
      <c r="I11" s="7"/>
      <c r="J11" s="8"/>
      <c r="K11" s="7"/>
      <c r="L11" s="23"/>
      <c r="M11" s="23"/>
      <c r="N11" s="23"/>
      <c r="O11" s="24" t="s">
        <v>67</v>
      </c>
      <c r="P11" s="25">
        <v>189.59</v>
      </c>
      <c r="Q11" s="20"/>
    </row>
  </sheetData>
  <sheetProtection sheet="1" objects="1" scenarios="1"/>
  <mergeCells count="4">
    <mergeCell ref="L3:Q3"/>
    <mergeCell ref="C3:H3"/>
    <mergeCell ref="C4:H4"/>
    <mergeCell ref="L4:Q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54</vt:i4>
      </vt:variant>
    </vt:vector>
  </HeadingPairs>
  <TitlesOfParts>
    <vt:vector size="56" baseType="lpstr">
      <vt:lpstr>Cálculo da Margem</vt:lpstr>
      <vt:lpstr>Referências de Cálculo</vt:lpstr>
      <vt:lpstr>'Cálculo da Margem'!AdEscPadrao</vt:lpstr>
      <vt:lpstr>'Cálculo da Margem'!AdEscPerc</vt:lpstr>
      <vt:lpstr>'Cálculo da Margem'!AdEscProp</vt:lpstr>
      <vt:lpstr>'Cálculo da Margem'!AdTmpSrvPadrao</vt:lpstr>
      <vt:lpstr>'Cálculo da Margem'!AdTmpSrvProp</vt:lpstr>
      <vt:lpstr>'Cálculo da Margem'!AdVigilPadrao</vt:lpstr>
      <vt:lpstr>'Cálculo da Margem'!AdVigilProp</vt:lpstr>
      <vt:lpstr>'Cálculo da Margem'!BaseCalcMarg</vt:lpstr>
      <vt:lpstr>'Cálculo da Margem'!BaseINSS</vt:lpstr>
      <vt:lpstr>'Cálculo da Margem'!BaseIR</vt:lpstr>
      <vt:lpstr>'Cálculo da Margem'!CalcMaisVant</vt:lpstr>
      <vt:lpstr>'Cálculo da Margem'!ContribSindic</vt:lpstr>
      <vt:lpstr>'Cálculo da Margem'!Data</vt:lpstr>
      <vt:lpstr>'Cálculo da Margem'!EhSindic</vt:lpstr>
      <vt:lpstr>'Cálculo da Margem'!IncAssSupPadrao</vt:lpstr>
      <vt:lpstr>'Cálculo da Margem'!IncAssSupProp</vt:lpstr>
      <vt:lpstr>'Cálculo da Margem'!IncChefiaPadrao</vt:lpstr>
      <vt:lpstr>'Cálculo da Margem'!IncChefiaProp</vt:lpstr>
      <vt:lpstr>'Cálculo da Margem'!IncDiretPadrao</vt:lpstr>
      <vt:lpstr>'Cálculo da Margem'!IncDiretProp</vt:lpstr>
      <vt:lpstr>'Cálculo da Margem'!IncProcAdjPadrao</vt:lpstr>
      <vt:lpstr>'Cálculo da Margem'!IncProcAdjProp</vt:lpstr>
      <vt:lpstr>INSSalíq1</vt:lpstr>
      <vt:lpstr>INSSalíq2</vt:lpstr>
      <vt:lpstr>INSSalíq3</vt:lpstr>
      <vt:lpstr>INSSalíq4</vt:lpstr>
      <vt:lpstr>INSSteto</vt:lpstr>
      <vt:lpstr>'Cálculo da Margem'!INSStot</vt:lpstr>
      <vt:lpstr>IRalíq1</vt:lpstr>
      <vt:lpstr>IRalíq2</vt:lpstr>
      <vt:lpstr>IRalíq3</vt:lpstr>
      <vt:lpstr>IRalíq4</vt:lpstr>
      <vt:lpstr>IRded1</vt:lpstr>
      <vt:lpstr>IRded2</vt:lpstr>
      <vt:lpstr>IRded3</vt:lpstr>
      <vt:lpstr>IRded4</vt:lpstr>
      <vt:lpstr>'Cálculo da Margem'!IRtot</vt:lpstr>
      <vt:lpstr>'Cálculo da Margem'!MargAInform</vt:lpstr>
      <vt:lpstr>'Cálculo da Margem'!MargemTot</vt:lpstr>
      <vt:lpstr>'Cálculo da Margem'!MargTotDisp</vt:lpstr>
      <vt:lpstr>'Cálculo da Margem'!MargUtilizada</vt:lpstr>
      <vt:lpstr>'Cálculo da Margem'!Nome</vt:lpstr>
      <vt:lpstr>'Cálculo da Margem'!OdontoTotal</vt:lpstr>
      <vt:lpstr>'Cálculo da Margem'!QtdDepsIR</vt:lpstr>
      <vt:lpstr>'Cálculo da Margem'!RefPropDias</vt:lpstr>
      <vt:lpstr>'Cálculo da Margem'!SalBasePadrao</vt:lpstr>
      <vt:lpstr>'Cálculo da Margem'!SalBaseProp</vt:lpstr>
      <vt:lpstr>'Cálculo da Margem'!SaudeTotal</vt:lpstr>
      <vt:lpstr>Teto</vt:lpstr>
      <vt:lpstr>'Cálculo da Margem'!TotDescontos</vt:lpstr>
      <vt:lpstr>'Cálculo da Margem'!TotSaúdeOdonto</vt:lpstr>
      <vt:lpstr>'Cálculo da Margem'!ValDepsIR</vt:lpstr>
      <vt:lpstr>'Cálculo da Margem'!VerbasFixas</vt:lpstr>
      <vt:lpstr>VporDepIR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Martin dos Santos</dc:creator>
  <cp:lastModifiedBy>Christian Martin dos Santos</cp:lastModifiedBy>
  <cp:revision>1</cp:revision>
  <dcterms:created xsi:type="dcterms:W3CDTF">2025-06-06T20:52:03Z</dcterms:created>
  <dcterms:modified xsi:type="dcterms:W3CDTF">2025-06-08T18:13:42Z</dcterms:modified>
  <dc:language/>
</cp:coreProperties>
</file>