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 codeName="ThisWorkbook"/>
  <xr:revisionPtr revIDLastSave="0" documentId="13_ncr:1_{0164EC01-B6FB-4694-B6CC-BCFA2029BFC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álc. Extraoficial Sal. Médio" sheetId="1" r:id="rId1"/>
  </sheets>
  <definedNames>
    <definedName name="AdNotProp">'Cálc. Extraoficial Sal. Médio'!$Y$3:$Y$3</definedName>
    <definedName name="AdNoturno">'Cálc. Extraoficial Sal. Médio'!$X$3:$X$3</definedName>
    <definedName name="AdTmpSrv">'Cálc. Extraoficial Sal. Médio'!$T$3:$T$3</definedName>
    <definedName name="AdTmpSrvProp">'Cálc. Extraoficial Sal. Médio'!$U$3:$U$3</definedName>
    <definedName name="AdVigil">'Cálc. Extraoficial Sal. Médio'!$V$3:$V$3</definedName>
    <definedName name="AdVigilProp">'Cálc. Extraoficial Sal. Médio'!$W$3:$W$3</definedName>
    <definedName name="AuxAlim">'Cálc. Extraoficial Sal. Médio'!$AK$3:$AK$3</definedName>
    <definedName name="AuxBlsEst">'Cálc. Extraoficial Sal. Médio'!$AJ$3:$AJ$3</definedName>
    <definedName name="AuxPréEsc">'Cálc. Extraoficial Sal. Médio'!$AO$3:$AO$3</definedName>
    <definedName name="AuxTrspBase">'Cálc. Extraoficial Sal. Médio'!$AL$3:$AL$3</definedName>
    <definedName name="AuxTrspDesc">'Cálc. Extraoficial Sal. Médio'!$AM$3:$AM$3</definedName>
    <definedName name="AuxTrspTot">'Cálc. Extraoficial Sal. Médio'!$AN$3:$AN$3</definedName>
    <definedName name="BaseCalcMarg">#REF!</definedName>
    <definedName name="BaseFGTS">'Cálc. Extraoficial Sal. Médio'!$AV$3:$AV$3</definedName>
    <definedName name="BaseINSS">'Cálc. Extraoficial Sal. Médio'!$AP$3:$AP$3</definedName>
    <definedName name="BaseINSSempr">#REF!</definedName>
    <definedName name="BaseIR">'Cálc. Extraoficial Sal. Médio'!$AT$3:$AT$3</definedName>
    <definedName name="BaseIRempr">#REF!</definedName>
    <definedName name="ConferEsocial">#REF!</definedName>
    <definedName name="ConferSmar">#REF!</definedName>
    <definedName name="Contrato">'Cálc. Extraoficial Sal. Médio'!$F$3:$F$3</definedName>
    <definedName name="ContribSindic">'Cálc. Extraoficial Sal. Médio'!$BC$3:$BC$3</definedName>
    <definedName name="CPF">#REF!</definedName>
    <definedName name="DescFixos">#REF!</definedName>
    <definedName name="Designação">'Cálc. Extraoficial Sal. Médio'!$M$3:$M$3</definedName>
    <definedName name="DiasAtest">'Cálc. Extraoficial Sal. Médio'!$I$3:$I$3</definedName>
    <definedName name="DiasTotal">'Cálc. Extraoficial Sal. Médio'!$J$3:$J$3</definedName>
    <definedName name="DiasTrab">'Cálc. Extraoficial Sal. Médio'!$H$3:$H$3</definedName>
    <definedName name="ÉSindicaliz">'Cálc. Extraoficial Sal. Médio'!$BB$3:$BB$3</definedName>
    <definedName name="GratLicit">'Cálc. Extraoficial Sal. Médio'!$P$3:$P$3</definedName>
    <definedName name="GratLicitProp">'Cálc. Extraoficial Sal. Médio'!$Q$3:$Q$3</definedName>
    <definedName name="Grp">'Cálc. Extraoficial Sal. Médio'!$G$3:$G$3</definedName>
    <definedName name="IncAssSup">'Cálc. Extraoficial Sal. Médio'!$AB$3:$AB$3</definedName>
    <definedName name="IncAssSupProp">'Cálc. Extraoficial Sal. Médio'!$AC$3:$AC$3</definedName>
    <definedName name="IncChefia">'Cálc. Extraoficial Sal. Médio'!$AD$3:$AD$3</definedName>
    <definedName name="IncChefiaProp">'Cálc. Extraoficial Sal. Médio'!$AE$3:$AE$3</definedName>
    <definedName name="IncDiret">'Cálc. Extraoficial Sal. Médio'!$AF$3:$AF$3</definedName>
    <definedName name="IncDiretProp">'Cálc. Extraoficial Sal. Médio'!$AG$3:$AG$3</definedName>
    <definedName name="IncProcAdj">'Cálc. Extraoficial Sal. Médio'!$Z$3:$Z$3</definedName>
    <definedName name="IncProcAdjProp">'Cálc. Extraoficial Sal. Médio'!$AA$3:$AA$3</definedName>
    <definedName name="ÍndiceProp">#REF!</definedName>
    <definedName name="MargemTot">#REF!</definedName>
    <definedName name="Matríc">'Cálc. Extraoficial Sal. Médio'!$D$3:$D$3</definedName>
    <definedName name="Nome">'Cálc. Extraoficial Sal. Médio'!$E$3:$E$3</definedName>
    <definedName name="Observações">#REF!</definedName>
    <definedName name="PensAlim">'Cálc. Extraoficial Sal. Médio'!$AX$3:$AX$3</definedName>
    <definedName name="PercAdEsc">'Cálc. Extraoficial Sal. Médio'!$R$3:$R$3</definedName>
    <definedName name="PlOdonto">'Cálc. Extraoficial Sal. Médio'!$AZ$3:$AZ$3</definedName>
    <definedName name="QtdDepsIR">'Cálc. Extraoficial Sal. Médio'!$AR$3:$AR$3</definedName>
    <definedName name="SalBase">'Cálc. Extraoficial Sal. Médio'!$K$3:$K$3</definedName>
    <definedName name="SalBaseProp">'Cálc. Extraoficial Sal. Médio'!$L$3:$L$3</definedName>
    <definedName name="SalBruto">'Cálc. Extraoficial Sal. Médio'!$BD$3:$BD$3</definedName>
    <definedName name="SalLíqEsocial">#REF!</definedName>
    <definedName name="SalLíqPlanilha">'Cálc. Extraoficial Sal. Médio'!$BF$3:$BF$3</definedName>
    <definedName name="SalLíqSmar">#REF!</definedName>
    <definedName name="SaúdeServ">'Cálc. Extraoficial Sal. Médio'!$AY$3:$AY$3</definedName>
    <definedName name="TetoSal">'Cálc. Extraoficial Sal. Médio'!$AH$3:$AH$3</definedName>
    <definedName name="TotDescontos">'Cálc. Extraoficial Sal. Médio'!$BE$3:$BE$3</definedName>
    <definedName name="TotEmprContr">'Cálc. Extraoficial Sal. Médio'!$BA$3:$BA$3</definedName>
    <definedName name="ValAbate">'Cálc. Extraoficial Sal. Médio'!$AI$3:$AI$3</definedName>
    <definedName name="ValAdEsc">'Cálc. Extraoficial Sal. Médio'!$S$3:$S$3</definedName>
    <definedName name="ValDepsIR">'Cálc. Extraoficial Sal. Médio'!$AS$3:$AS$3</definedName>
    <definedName name="ValDesig">'Cálc. Extraoficial Sal. Médio'!$N$3:$N$3</definedName>
    <definedName name="ValDesigProp">'Cálc. Extraoficial Sal. Médio'!$O$3:$O$3</definedName>
    <definedName name="ValFGTS">'Cálc. Extraoficial Sal. Médio'!$AW$3:$AW$3</definedName>
    <definedName name="ValINSS">'Cálc. Extraoficial Sal. Médio'!$AQ$3:$AQ$3</definedName>
    <definedName name="ValINSSempr">#REF!</definedName>
    <definedName name="ValIR">'Cálc. Extraoficial Sal. Médio'!$AU$3:$AU$3</definedName>
    <definedName name="ValIRempr">#REF!</definedName>
    <definedName name="VerbasFixa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J3" i="1"/>
  <c r="AA3" i="1" s="1"/>
  <c r="O3" i="1"/>
  <c r="Q3" i="1"/>
  <c r="U3" i="1"/>
  <c r="W3" i="1"/>
  <c r="Y3" i="1"/>
  <c r="AB3" i="1"/>
  <c r="AC3" i="1"/>
  <c r="AD3" i="1"/>
  <c r="AE3" i="1"/>
  <c r="AG3" i="1"/>
  <c r="AK3" i="1"/>
  <c r="AL3" i="1"/>
  <c r="AN3" i="1" s="1"/>
  <c r="AS3" i="1"/>
  <c r="BC3" i="1"/>
  <c r="B55" i="1"/>
  <c r="B45" i="1"/>
  <c r="B40" i="1"/>
  <c r="B38" i="1"/>
  <c r="B37" i="1"/>
  <c r="B33" i="1"/>
  <c r="B31" i="1"/>
  <c r="B30" i="1"/>
  <c r="B29" i="1"/>
  <c r="B28" i="1"/>
  <c r="B27" i="1"/>
  <c r="B25" i="1"/>
  <c r="B23" i="1"/>
  <c r="B21" i="1"/>
  <c r="B17" i="1"/>
  <c r="B15" i="1"/>
  <c r="L3" i="1" l="1"/>
  <c r="S3" i="1" l="1"/>
  <c r="AV3" i="1" s="1"/>
  <c r="B19" i="1"/>
  <c r="B35" i="1" l="1"/>
  <c r="AW3" i="1"/>
  <c r="B49" i="1"/>
  <c r="BD3" i="1"/>
  <c r="B48" i="1"/>
  <c r="AP3" i="1"/>
  <c r="B42" i="1"/>
  <c r="B56" i="1"/>
  <c r="AI3" i="1"/>
  <c r="AQ3" i="1" l="1"/>
  <c r="B43" i="1"/>
  <c r="B46" i="1" l="1"/>
  <c r="AT3" i="1"/>
  <c r="B47" i="1" l="1"/>
  <c r="AU3" i="1"/>
  <c r="BE3" i="1" l="1"/>
  <c r="B57" i="1"/>
  <c r="BF3" i="1" l="1"/>
  <c r="B58" i="1"/>
</calcChain>
</file>

<file path=xl/sharedStrings.xml><?xml version="1.0" encoding="utf-8"?>
<sst xmlns="http://schemas.openxmlformats.org/spreadsheetml/2006/main" count="115" uniqueCount="58">
  <si>
    <t>Matríc</t>
  </si>
  <si>
    <t>Nome</t>
  </si>
  <si>
    <t>Contrato</t>
  </si>
  <si>
    <t>Grp</t>
  </si>
  <si>
    <t>DiasTrab</t>
  </si>
  <si>
    <t>SalBase</t>
  </si>
  <si>
    <t>SalBaseProp</t>
  </si>
  <si>
    <t>Designação</t>
  </si>
  <si>
    <t>ValDesig</t>
  </si>
  <si>
    <t>ValDesigProp</t>
  </si>
  <si>
    <t>PercAdEsc</t>
  </si>
  <si>
    <t>ValAdEsc</t>
  </si>
  <si>
    <t>AdTmpSrv</t>
  </si>
  <si>
    <t>AdTmpSrvProp</t>
  </si>
  <si>
    <t>AdVigil</t>
  </si>
  <si>
    <t>AdVigilProp</t>
  </si>
  <si>
    <t>AdNoturno</t>
  </si>
  <si>
    <t>AdNotProp</t>
  </si>
  <si>
    <t>IncProcAdj</t>
  </si>
  <si>
    <t>IncProcAdjProp</t>
  </si>
  <si>
    <t>IncAssSup</t>
  </si>
  <si>
    <t>IncAssSupProp</t>
  </si>
  <si>
    <t>IncChefia</t>
  </si>
  <si>
    <t>IncChefiaProp</t>
  </si>
  <si>
    <t>IncDiret</t>
  </si>
  <si>
    <t>IncDiretProp</t>
  </si>
  <si>
    <t>GratLicit</t>
  </si>
  <si>
    <t>GratLicitProp</t>
  </si>
  <si>
    <t>TetoSal</t>
  </si>
  <si>
    <t>ValAbate</t>
  </si>
  <si>
    <t>AuxBlsEst</t>
  </si>
  <si>
    <t>AuxAlim</t>
  </si>
  <si>
    <t>AuxTrspBase</t>
  </si>
  <si>
    <t>AuxTrspDesc</t>
  </si>
  <si>
    <t>AuxTrspTot</t>
  </si>
  <si>
    <t>AuxPréEsc</t>
  </si>
  <si>
    <t>SalBruto</t>
  </si>
  <si>
    <t>BaseINSS</t>
  </si>
  <si>
    <t>ValINSS</t>
  </si>
  <si>
    <t>QtdDepsIR</t>
  </si>
  <si>
    <t>ValDepsIR</t>
  </si>
  <si>
    <t>BaseIR</t>
  </si>
  <si>
    <t>ValIR</t>
  </si>
  <si>
    <t>ValFGTS</t>
  </si>
  <si>
    <t>PensAlim</t>
  </si>
  <si>
    <t>SaúdeServ</t>
  </si>
  <si>
    <t>PlOdonto</t>
  </si>
  <si>
    <t>ContribSindic</t>
  </si>
  <si>
    <t/>
  </si>
  <si>
    <t>DiasTotal</t>
  </si>
  <si>
    <t>DiasAtest</t>
  </si>
  <si>
    <t>SalLíqPlanilha</t>
  </si>
  <si>
    <t>Ésindicaliz</t>
  </si>
  <si>
    <t>TotEmprContr</t>
  </si>
  <si>
    <t>TotDescontos</t>
  </si>
  <si>
    <t>BaseFGTS</t>
  </si>
  <si>
    <t>NOME</t>
  </si>
  <si>
    <r>
      <t xml:space="preserve">Cálculo </t>
    </r>
    <r>
      <rPr>
        <b/>
        <u/>
        <sz val="11"/>
        <rFont val="Arial"/>
        <family val="2"/>
      </rPr>
      <t>Extraoficial</t>
    </r>
    <r>
      <rPr>
        <b/>
        <sz val="11"/>
        <rFont val="Arial"/>
        <family val="2"/>
      </rPr>
      <t xml:space="preserve"> de Salário Médio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</si>
</sst>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3" fontId="3" fillId="4" borderId="1" xfId="0" applyNumberFormat="1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left" vertical="center"/>
    </xf>
    <xf numFmtId="4" fontId="3" fillId="4" borderId="1" xfId="0" applyNumberFormat="1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left" vertical="center"/>
    </xf>
    <xf numFmtId="9" fontId="3" fillId="4" borderId="1" xfId="1" applyFont="1" applyFill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3" fontId="3" fillId="4" borderId="1" xfId="0" applyNumberFormat="1" applyFont="1" applyFill="1" applyBorder="1" applyAlignment="1">
      <alignment vertical="center"/>
    </xf>
    <xf numFmtId="4" fontId="3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 applyProtection="1">
      <alignment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4" fontId="3" fillId="4" borderId="1" xfId="0" applyNumberFormat="1" applyFont="1" applyFill="1" applyBorder="1" applyAlignment="1" applyProtection="1">
      <alignment vertical="center"/>
      <protection locked="0"/>
    </xf>
    <xf numFmtId="9" fontId="3" fillId="4" borderId="1" xfId="1" applyFont="1" applyFill="1" applyBorder="1" applyAlignment="1" applyProtection="1">
      <alignment vertical="center"/>
      <protection locked="0"/>
    </xf>
    <xf numFmtId="3" fontId="3" fillId="4" borderId="1" xfId="0" applyNumberFormat="1" applyFont="1" applyFill="1" applyBorder="1" applyAlignment="1" applyProtection="1">
      <alignment vertical="center"/>
      <protection locked="0"/>
    </xf>
  </cellXfs>
  <cellStyles count="3">
    <cellStyle name="Moeda 2" xfId="2" xr:uid="{00000000-0005-0000-0000-000000000000}"/>
    <cellStyle name="Normal" xfId="0" builtinId="0"/>
    <cellStyle name="Porcentagem" xfId="1" builtinId="5"/>
  </cellStyles>
  <dxfs count="9">
    <dxf>
      <border>
        <left style="thin">
          <color rgb="FFF79646"/>
        </left>
      </border>
    </dxf>
    <dxf>
      <border>
        <left style="thin">
          <color rgb="FFF79646"/>
        </left>
      </border>
    </dxf>
    <dxf>
      <border>
        <top style="thin">
          <color rgb="FFF79646"/>
        </top>
      </border>
    </dxf>
    <dxf>
      <border>
        <top style="thin">
          <color rgb="FFF79646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F79646"/>
        </top>
      </border>
    </dxf>
    <dxf>
      <font>
        <b/>
        <color rgb="FFFFFFFF"/>
      </font>
      <fill>
        <patternFill patternType="solid">
          <fgColor rgb="FFF79646"/>
          <bgColor rgb="FFF79646"/>
        </patternFill>
      </fill>
    </dxf>
    <dxf>
      <font>
        <color rgb="FF000000"/>
      </font>
      <border>
        <left style="thin">
          <color rgb="FFF79646"/>
        </left>
        <right style="thin">
          <color rgb="FFF79646"/>
        </right>
        <top style="thin">
          <color rgb="FFF79646"/>
        </top>
        <bottom style="thin">
          <color rgb="FFF79646"/>
        </bottom>
      </border>
    </dxf>
  </dxfs>
  <tableStyles count="1" defaultTableStyle="TableStyleMedium2" defaultPivotStyle="PivotStyleLight16">
    <tableStyle name="TableStyleLight14 2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FFFFCC"/>
      <color rgb="FFEAEAEA"/>
      <color rgb="FF008000"/>
      <color rgb="FFDDDDDD"/>
      <color rgb="FF0000FF"/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58"/>
  <sheetViews>
    <sheetView showGridLines="0" tabSelected="1" zoomScale="110" zoomScaleNormal="110" workbookViewId="0">
      <selection activeCell="K4" sqref="K4"/>
    </sheetView>
  </sheetViews>
  <sheetFormatPr defaultColWidth="3.140625" defaultRowHeight="14.25" x14ac:dyDescent="0.2"/>
  <cols>
    <col min="1" max="1" width="19.85546875" style="1" customWidth="1"/>
    <col min="2" max="2" width="19.85546875" style="15" customWidth="1"/>
    <col min="3" max="3" width="3.140625" style="1"/>
    <col min="4" max="4" width="9.85546875" style="1" customWidth="1"/>
    <col min="5" max="5" width="22.140625" style="3" customWidth="1"/>
    <col min="6" max="6" width="13.7109375" style="3" customWidth="1"/>
    <col min="7" max="7" width="6.85546875" style="3" customWidth="1"/>
    <col min="8" max="8" width="11.85546875" style="2" customWidth="1"/>
    <col min="9" max="9" width="12.5703125" style="1" customWidth="1"/>
    <col min="10" max="10" width="12.42578125" style="1" customWidth="1"/>
    <col min="11" max="11" width="12.7109375" style="2" customWidth="1"/>
    <col min="12" max="12" width="15.5703125" style="1" customWidth="1"/>
    <col min="13" max="13" width="14.28515625" style="1" customWidth="1"/>
    <col min="14" max="14" width="11.5703125" style="1" customWidth="1"/>
    <col min="15" max="15" width="16.42578125" style="3" customWidth="1" collapsed="1"/>
    <col min="16" max="16" width="11.7109375" style="1" customWidth="1"/>
    <col min="17" max="17" width="16.5703125" style="1" customWidth="1"/>
    <col min="18" max="18" width="13.42578125" style="1" customWidth="1"/>
    <col min="19" max="19" width="12.140625" style="1" customWidth="1"/>
    <col min="20" max="20" width="13.5703125" style="1" customWidth="1"/>
    <col min="21" max="21" width="18.42578125" style="1" customWidth="1"/>
    <col min="22" max="22" width="10.28515625" style="1" customWidth="1"/>
    <col min="23" max="23" width="15" style="1" customWidth="1"/>
    <col min="24" max="25" width="14.5703125" style="1" customWidth="1"/>
    <col min="26" max="26" width="14" style="1" customWidth="1"/>
    <col min="27" max="27" width="18.85546875" style="1" customWidth="1"/>
    <col min="28" max="28" width="13.140625" style="1" customWidth="1"/>
    <col min="29" max="29" width="18" style="1" customWidth="1"/>
    <col min="30" max="30" width="12.28515625" style="1" customWidth="1"/>
    <col min="31" max="31" width="17.140625" style="1" customWidth="1"/>
    <col min="32" max="32" width="11.42578125" style="1" customWidth="1"/>
    <col min="33" max="33" width="16" style="1" customWidth="1"/>
    <col min="34" max="34" width="11.42578125" style="1" customWidth="1"/>
    <col min="35" max="35" width="12.28515625" style="1" customWidth="1"/>
    <col min="36" max="37" width="12.7109375" style="1" customWidth="1"/>
    <col min="38" max="39" width="15.85546875" style="1" customWidth="1"/>
    <col min="40" max="40" width="14.5703125" style="1" customWidth="1"/>
    <col min="41" max="41" width="13.42578125" style="1" bestFit="1" customWidth="1"/>
    <col min="42" max="42" width="12.28515625" style="1" bestFit="1" customWidth="1"/>
    <col min="43" max="43" width="11.42578125" style="1" bestFit="1" customWidth="1"/>
    <col min="44" max="44" width="13.7109375" style="1" bestFit="1" customWidth="1"/>
    <col min="45" max="45" width="13" style="1" bestFit="1" customWidth="1"/>
    <col min="46" max="46" width="11.42578125" style="1" bestFit="1" customWidth="1"/>
    <col min="47" max="47" width="12.7109375" style="1" bestFit="1" customWidth="1"/>
    <col min="48" max="48" width="12.5703125" style="1" bestFit="1" customWidth="1"/>
    <col min="49" max="49" width="11.42578125" style="1" bestFit="1" customWidth="1"/>
    <col min="50" max="50" width="12.42578125" style="1" bestFit="1" customWidth="1"/>
    <col min="51" max="51" width="13.7109375" style="1" bestFit="1" customWidth="1"/>
    <col min="52" max="52" width="12.85546875" style="1" bestFit="1" customWidth="1"/>
    <col min="53" max="53" width="17.42578125" style="1" bestFit="1" customWidth="1"/>
    <col min="54" max="54" width="13.140625" style="1" bestFit="1" customWidth="1"/>
    <col min="55" max="55" width="16.7109375" style="1" bestFit="1" customWidth="1"/>
    <col min="56" max="56" width="14.7109375" style="1" bestFit="1" customWidth="1"/>
    <col min="57" max="57" width="16.85546875" style="1" bestFit="1" customWidth="1"/>
    <col min="58" max="58" width="17.140625" style="1" bestFit="1" customWidth="1"/>
    <col min="59" max="60" width="3.140625" style="1"/>
    <col min="61" max="61" width="3.140625" style="1" collapsed="1"/>
    <col min="62" max="16384" width="3.140625" style="1"/>
  </cols>
  <sheetData>
    <row r="1" spans="1:58" ht="15" x14ac:dyDescent="0.2">
      <c r="A1" s="14" t="s">
        <v>57</v>
      </c>
    </row>
    <row r="2" spans="1:58" s="3" customFormat="1" ht="15" x14ac:dyDescent="0.25">
      <c r="A2" s="1"/>
      <c r="B2" s="15"/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50</v>
      </c>
      <c r="J2" s="8" t="s">
        <v>49</v>
      </c>
      <c r="K2" s="10" t="s">
        <v>5</v>
      </c>
      <c r="L2" s="12" t="s">
        <v>6</v>
      </c>
      <c r="M2" s="4" t="s">
        <v>7</v>
      </c>
      <c r="N2" s="4" t="s">
        <v>8</v>
      </c>
      <c r="O2" s="12" t="s">
        <v>9</v>
      </c>
      <c r="P2" s="10" t="s">
        <v>26</v>
      </c>
      <c r="Q2" s="12" t="s">
        <v>27</v>
      </c>
      <c r="R2" s="10" t="s">
        <v>10</v>
      </c>
      <c r="S2" s="12" t="s">
        <v>11</v>
      </c>
      <c r="T2" s="10" t="s">
        <v>12</v>
      </c>
      <c r="U2" s="12" t="s">
        <v>13</v>
      </c>
      <c r="V2" s="10" t="s">
        <v>14</v>
      </c>
      <c r="W2" s="12" t="s">
        <v>15</v>
      </c>
      <c r="X2" s="10" t="s">
        <v>16</v>
      </c>
      <c r="Y2" s="12" t="s">
        <v>17</v>
      </c>
      <c r="Z2" s="10" t="s">
        <v>18</v>
      </c>
      <c r="AA2" s="12" t="s">
        <v>19</v>
      </c>
      <c r="AB2" s="10" t="s">
        <v>20</v>
      </c>
      <c r="AC2" s="12" t="s">
        <v>21</v>
      </c>
      <c r="AD2" s="10" t="s">
        <v>22</v>
      </c>
      <c r="AE2" s="12" t="s">
        <v>23</v>
      </c>
      <c r="AF2" s="10" t="s">
        <v>24</v>
      </c>
      <c r="AG2" s="12" t="s">
        <v>25</v>
      </c>
      <c r="AH2" s="10" t="s">
        <v>28</v>
      </c>
      <c r="AI2" s="12" t="s">
        <v>29</v>
      </c>
      <c r="AJ2" s="10" t="s">
        <v>30</v>
      </c>
      <c r="AK2" s="10" t="s">
        <v>31</v>
      </c>
      <c r="AL2" s="10" t="s">
        <v>32</v>
      </c>
      <c r="AM2" s="10" t="s">
        <v>33</v>
      </c>
      <c r="AN2" s="12" t="s">
        <v>34</v>
      </c>
      <c r="AO2" s="10" t="s">
        <v>35</v>
      </c>
      <c r="AP2" s="12" t="s">
        <v>37</v>
      </c>
      <c r="AQ2" s="8" t="s">
        <v>38</v>
      </c>
      <c r="AR2" s="4" t="s">
        <v>39</v>
      </c>
      <c r="AS2" s="8" t="s">
        <v>40</v>
      </c>
      <c r="AT2" s="8" t="s">
        <v>41</v>
      </c>
      <c r="AU2" s="8" t="s">
        <v>42</v>
      </c>
      <c r="AV2" s="8" t="s">
        <v>55</v>
      </c>
      <c r="AW2" s="8" t="s">
        <v>43</v>
      </c>
      <c r="AX2" s="8" t="s">
        <v>44</v>
      </c>
      <c r="AY2" s="4" t="s">
        <v>45</v>
      </c>
      <c r="AZ2" s="4" t="s">
        <v>46</v>
      </c>
      <c r="BA2" s="4" t="s">
        <v>53</v>
      </c>
      <c r="BB2" s="4" t="s">
        <v>52</v>
      </c>
      <c r="BC2" s="8" t="s">
        <v>47</v>
      </c>
      <c r="BD2" s="12" t="s">
        <v>36</v>
      </c>
      <c r="BE2" s="8" t="s">
        <v>54</v>
      </c>
      <c r="BF2" s="8" t="s">
        <v>51</v>
      </c>
    </row>
    <row r="3" spans="1:58" ht="15" x14ac:dyDescent="0.25">
      <c r="D3" s="5">
        <v>0</v>
      </c>
      <c r="E3" s="6" t="s">
        <v>56</v>
      </c>
      <c r="F3" s="6"/>
      <c r="G3" s="6"/>
      <c r="H3" s="7">
        <v>30</v>
      </c>
      <c r="I3" s="7"/>
      <c r="J3" s="9">
        <f t="shared" ref="J3" si="0">DiasTrab+DiasAtest</f>
        <v>30</v>
      </c>
      <c r="K3" s="11">
        <v>5000</v>
      </c>
      <c r="L3" s="11">
        <f t="shared" ref="L3" si="1">SalBase/30*DiasTotal</f>
        <v>5000</v>
      </c>
      <c r="M3" s="6" t="s">
        <v>48</v>
      </c>
      <c r="N3" s="11"/>
      <c r="O3" s="11">
        <f t="shared" ref="O3" si="2">ValDesig/30*DiasTotal</f>
        <v>0</v>
      </c>
      <c r="P3" s="11">
        <v>603.52</v>
      </c>
      <c r="Q3" s="11">
        <f t="shared" ref="Q3" si="3">GratLicit/30*DiasTotal</f>
        <v>603.52</v>
      </c>
      <c r="R3" s="13">
        <v>0.2</v>
      </c>
      <c r="S3" s="11">
        <f t="shared" ref="S3" si="4">SalBaseProp*PercAdEsc</f>
        <v>1000</v>
      </c>
      <c r="T3" s="11"/>
      <c r="U3" s="11">
        <f t="shared" ref="U3" si="5">AdTmpSrv/30*DiasTotal</f>
        <v>0</v>
      </c>
      <c r="V3" s="11">
        <v>0</v>
      </c>
      <c r="W3" s="11">
        <f t="shared" ref="W3" si="6">AdVigil/30*DiasTotal</f>
        <v>0</v>
      </c>
      <c r="X3" s="11">
        <v>0</v>
      </c>
      <c r="Y3" s="11">
        <f t="shared" ref="Y3" si="7">AdNoturno/30*DiasTotal</f>
        <v>0</v>
      </c>
      <c r="Z3" s="11">
        <v>0</v>
      </c>
      <c r="AA3" s="11">
        <f t="shared" ref="AA3" si="8">IncProcAdj/30*DiasTotal</f>
        <v>0</v>
      </c>
      <c r="AB3" s="11">
        <f>149.704146*1.08</f>
        <v>161.68047768000002</v>
      </c>
      <c r="AC3" s="11">
        <f t="shared" ref="AC3" si="9">IncAssSup/30*DiasTotal</f>
        <v>161.68047768000002</v>
      </c>
      <c r="AD3" s="11">
        <f>1369.03626*1.08</f>
        <v>1478.5591608000002</v>
      </c>
      <c r="AE3" s="11">
        <f t="shared" ref="AE3" si="10">IncChefia/30*DiasTotal</f>
        <v>1478.5591608000002</v>
      </c>
      <c r="AF3" s="11">
        <v>0</v>
      </c>
      <c r="AG3" s="11">
        <f t="shared" ref="AG3" si="11">IncDiret/30*DiasTotal</f>
        <v>0</v>
      </c>
      <c r="AH3" s="11">
        <v>32831.53</v>
      </c>
      <c r="AI3" s="11">
        <f t="shared" ref="AI3" si="12">IF(TetoSal&lt;&gt;0,IF((SalBaseProp+ValDesigProp+ValAdEsc+AdTmpSrvProp+AdVigilProp+IncProcAdjProp+IncAssSupProp+IncChefiaProp+IncDiretProp+GratLicitProp+AdNotProp)&gt;TetoSal,TetoSal-(SalBaseProp+ValDesigProp+ValAdEsc+AdTmpSrvProp+AdVigilProp+IncProcAdjProp+IncAssSupProp+IncChefiaProp+IncDiretProp+GratLicitProp+AdNotProp),0),0)</f>
        <v>0</v>
      </c>
      <c r="AJ3" s="11">
        <v>0</v>
      </c>
      <c r="AK3" s="11">
        <f>2064.6*1.08</f>
        <v>2229.768</v>
      </c>
      <c r="AL3" s="11">
        <f>619.38*1.08</f>
        <v>668.93040000000008</v>
      </c>
      <c r="AM3" s="11"/>
      <c r="AN3" s="11">
        <f t="shared" ref="AN3" si="13">AuxTrspBase-AuxTrspDesc</f>
        <v>668.93040000000008</v>
      </c>
      <c r="AO3" s="11">
        <v>0</v>
      </c>
      <c r="AP3" s="11">
        <f t="shared" ref="AP3" si="14">SalBaseProp+ValAdEsc+AdTmpSrvProp+AdVigilProp+GratLicitProp+ValDesigProp+IncProcAdjProp+IncAssSupProp+IncChefiaProp+IncDiretProp+AuxAlim</f>
        <v>10473.52763848</v>
      </c>
      <c r="AQ3" s="11">
        <f t="shared" ref="AQ3" si="15">IF(AND((BaseINSS&gt;0),(BaseINSS&lt;=1412)),(BaseINSS*0.09),IF(AND((BaseINSS&gt;1412),(BaseINSS&lt;=2666.68)),(BaseINSS*0.09)-21.18,IF(AND((BaseINSS&gt;2666.68),(BaseINSS&lt;=4000.03)),(BaseINSS*0.12)-101.18,IF(AND((BaseINSS&gt;4000.03),(BaseINSS&lt;=7786.02)),(BaseINSS*0.14)-181.18,IF(BaseINSS&gt;7786.02,908.86)))))</f>
        <v>908.86</v>
      </c>
      <c r="AR3" s="9">
        <v>3</v>
      </c>
      <c r="AS3" s="11">
        <f t="shared" ref="AS3" si="16">QtdDepsIR*189.59</f>
        <v>568.77</v>
      </c>
      <c r="AT3" s="11">
        <f t="shared" ref="AT3" si="17">IF(ValINSS+ValDepsIR&lt;=564.8,BaseINSS-AuxAlim-564.8,BaseINSS-AuxAlim+AuxBlsEst-ValINSS-ValDepsIR)</f>
        <v>6766.1296384800007</v>
      </c>
      <c r="AU3" s="11">
        <f t="shared" ref="AU3" si="18">IF(BaseIR&lt;=2259.2,0,IF(BaseIR&lt;=2826.65,BaseIR*0.075-169.44,IF(BaseIR&lt;=3751.05,BaseIR*0.15-381.44,IF(BaseIR&lt;=4664.68,BaseIR*0.225-662.77,IF(BaseIR&gt;4664.68,BaseIR*0.275-896)))))</f>
        <v>964.68565058200033</v>
      </c>
      <c r="AV3" s="11">
        <f t="shared" ref="AV3" si="19">SalBaseProp+ValAdEsc+AdTmpSrvProp+AdVigilProp+GratLicitProp+ValDesigProp+IncProcAdjProp+IncAssSupProp+IncChefiaProp+IncDiretProp+AuxAlim</f>
        <v>10473.52763848</v>
      </c>
      <c r="AW3" s="11">
        <f t="shared" ref="AW3" si="20">BaseFGTS*0.08</f>
        <v>837.88221107840002</v>
      </c>
      <c r="AX3" s="11"/>
      <c r="AY3" s="11">
        <v>18.05</v>
      </c>
      <c r="AZ3" s="11"/>
      <c r="BA3" s="11">
        <v>1738.43</v>
      </c>
      <c r="BB3" s="11"/>
      <c r="BC3" s="11">
        <f t="shared" ref="BC3" si="21">IF(ÉSindicaliz="Sim",(0.01*SalBase),0)</f>
        <v>0</v>
      </c>
      <c r="BD3" s="11">
        <f t="shared" ref="BD3" si="22">SalBaseProp+ValDesigProp+ValAdEsc+AdTmpSrvProp+AdVigilProp+IncProcAdjProp+IncAssSupProp+IncChefiaProp+IncDiretProp+GratLicitProp+AdNotProp+AuxAlim+AuxPréEsc+AuxTrspTot</f>
        <v>11142.458038479999</v>
      </c>
      <c r="BE3" s="11">
        <f t="shared" ref="BE3" si="23">ValINSS+ValIR+TotEmprContr+PlOdonto+SaúdeServ+ContribSindic</f>
        <v>3630.0256505820007</v>
      </c>
      <c r="BF3" s="11">
        <f t="shared" ref="BF3" si="24">SalBruto-TotDescontos</f>
        <v>7512.4323878979985</v>
      </c>
    </row>
    <row r="4" spans="1:58" ht="15" x14ac:dyDescent="0.2">
      <c r="A4" s="4" t="s">
        <v>0</v>
      </c>
      <c r="B4" s="18">
        <v>0</v>
      </c>
    </row>
    <row r="5" spans="1:58" ht="15" x14ac:dyDescent="0.2">
      <c r="A5" s="4" t="s">
        <v>1</v>
      </c>
      <c r="B5" s="19" t="s">
        <v>56</v>
      </c>
    </row>
    <row r="6" spans="1:58" ht="15" x14ac:dyDescent="0.2">
      <c r="A6" s="4" t="s">
        <v>2</v>
      </c>
      <c r="B6" s="19"/>
    </row>
    <row r="7" spans="1:58" ht="15" x14ac:dyDescent="0.2">
      <c r="A7" s="4" t="s">
        <v>3</v>
      </c>
      <c r="B7" s="19"/>
    </row>
    <row r="8" spans="1:58" ht="15" x14ac:dyDescent="0.2">
      <c r="A8" s="4" t="s">
        <v>4</v>
      </c>
      <c r="B8" s="19">
        <v>30</v>
      </c>
    </row>
    <row r="9" spans="1:58" ht="15" x14ac:dyDescent="0.2">
      <c r="A9" s="4" t="s">
        <v>50</v>
      </c>
      <c r="B9" s="19"/>
    </row>
    <row r="10" spans="1:58" ht="15" x14ac:dyDescent="0.2">
      <c r="A10" s="8" t="s">
        <v>49</v>
      </c>
      <c r="B10" s="16">
        <f>DiasTrab+DiasAtest</f>
        <v>30</v>
      </c>
    </row>
    <row r="11" spans="1:58" ht="15" x14ac:dyDescent="0.2">
      <c r="A11" s="10" t="s">
        <v>5</v>
      </c>
      <c r="B11" s="20">
        <v>5000</v>
      </c>
    </row>
    <row r="12" spans="1:58" ht="15" x14ac:dyDescent="0.2">
      <c r="A12" s="12" t="s">
        <v>6</v>
      </c>
      <c r="B12" s="17">
        <v>5000</v>
      </c>
    </row>
    <row r="13" spans="1:58" ht="15" x14ac:dyDescent="0.2">
      <c r="A13" s="4" t="s">
        <v>7</v>
      </c>
      <c r="B13" s="19" t="s">
        <v>48</v>
      </c>
    </row>
    <row r="14" spans="1:58" ht="15" x14ac:dyDescent="0.2">
      <c r="A14" s="4" t="s">
        <v>8</v>
      </c>
      <c r="B14" s="20"/>
    </row>
    <row r="15" spans="1:58" ht="15" x14ac:dyDescent="0.2">
      <c r="A15" s="12" t="s">
        <v>9</v>
      </c>
      <c r="B15" s="17">
        <f>ValDesig/30*DiasTotal</f>
        <v>0</v>
      </c>
    </row>
    <row r="16" spans="1:58" ht="15" x14ac:dyDescent="0.2">
      <c r="A16" s="10" t="s">
        <v>26</v>
      </c>
      <c r="B16" s="20">
        <v>603.52</v>
      </c>
    </row>
    <row r="17" spans="1:2" ht="15" x14ac:dyDescent="0.2">
      <c r="A17" s="12" t="s">
        <v>27</v>
      </c>
      <c r="B17" s="17">
        <f>GratLicit/30*DiasTotal</f>
        <v>603.52</v>
      </c>
    </row>
    <row r="18" spans="1:2" ht="15" x14ac:dyDescent="0.2">
      <c r="A18" s="10" t="s">
        <v>10</v>
      </c>
      <c r="B18" s="21">
        <v>0.2</v>
      </c>
    </row>
    <row r="19" spans="1:2" ht="15" x14ac:dyDescent="0.2">
      <c r="A19" s="12" t="s">
        <v>11</v>
      </c>
      <c r="B19" s="17">
        <f>SalBaseProp*PercAdEsc</f>
        <v>1000</v>
      </c>
    </row>
    <row r="20" spans="1:2" ht="15" x14ac:dyDescent="0.2">
      <c r="A20" s="10" t="s">
        <v>12</v>
      </c>
      <c r="B20" s="20"/>
    </row>
    <row r="21" spans="1:2" ht="15" x14ac:dyDescent="0.2">
      <c r="A21" s="12" t="s">
        <v>13</v>
      </c>
      <c r="B21" s="17">
        <f>AdTmpSrv/30*DiasTotal</f>
        <v>0</v>
      </c>
    </row>
    <row r="22" spans="1:2" ht="15" x14ac:dyDescent="0.2">
      <c r="A22" s="10" t="s">
        <v>14</v>
      </c>
      <c r="B22" s="20">
        <v>0</v>
      </c>
    </row>
    <row r="23" spans="1:2" ht="15" x14ac:dyDescent="0.2">
      <c r="A23" s="12" t="s">
        <v>15</v>
      </c>
      <c r="B23" s="17">
        <f>AdVigil/30*DiasTotal</f>
        <v>0</v>
      </c>
    </row>
    <row r="24" spans="1:2" ht="15" x14ac:dyDescent="0.2">
      <c r="A24" s="10" t="s">
        <v>16</v>
      </c>
      <c r="B24" s="20">
        <v>0</v>
      </c>
    </row>
    <row r="25" spans="1:2" ht="15" x14ac:dyDescent="0.2">
      <c r="A25" s="12" t="s">
        <v>17</v>
      </c>
      <c r="B25" s="17">
        <f>AdNoturno/30*DiasTotal</f>
        <v>0</v>
      </c>
    </row>
    <row r="26" spans="1:2" ht="15" x14ac:dyDescent="0.2">
      <c r="A26" s="10" t="s">
        <v>18</v>
      </c>
      <c r="B26" s="20">
        <v>0</v>
      </c>
    </row>
    <row r="27" spans="1:2" ht="15" x14ac:dyDescent="0.2">
      <c r="A27" s="12" t="s">
        <v>19</v>
      </c>
      <c r="B27" s="17">
        <f>IncProcAdj/30*DiasTotal</f>
        <v>0</v>
      </c>
    </row>
    <row r="28" spans="1:2" ht="15" x14ac:dyDescent="0.2">
      <c r="A28" s="10" t="s">
        <v>20</v>
      </c>
      <c r="B28" s="20">
        <f>149.704146*1.08</f>
        <v>161.68047768000002</v>
      </c>
    </row>
    <row r="29" spans="1:2" ht="15" x14ac:dyDescent="0.2">
      <c r="A29" s="12" t="s">
        <v>21</v>
      </c>
      <c r="B29" s="17">
        <f>IncAssSup/30*DiasTotal</f>
        <v>161.68047768000002</v>
      </c>
    </row>
    <row r="30" spans="1:2" ht="15" x14ac:dyDescent="0.2">
      <c r="A30" s="10" t="s">
        <v>22</v>
      </c>
      <c r="B30" s="20">
        <f>1369.03626*1.08</f>
        <v>1478.5591608000002</v>
      </c>
    </row>
    <row r="31" spans="1:2" ht="15" x14ac:dyDescent="0.2">
      <c r="A31" s="12" t="s">
        <v>23</v>
      </c>
      <c r="B31" s="17">
        <f>IncChefia/30*DiasTotal</f>
        <v>1478.5591608000002</v>
      </c>
    </row>
    <row r="32" spans="1:2" ht="15" x14ac:dyDescent="0.2">
      <c r="A32" s="10" t="s">
        <v>24</v>
      </c>
      <c r="B32" s="20">
        <v>0</v>
      </c>
    </row>
    <row r="33" spans="1:2" ht="15" x14ac:dyDescent="0.2">
      <c r="A33" s="12" t="s">
        <v>25</v>
      </c>
      <c r="B33" s="17">
        <f>IncDiret/30*DiasTotal</f>
        <v>0</v>
      </c>
    </row>
    <row r="34" spans="1:2" ht="15" x14ac:dyDescent="0.2">
      <c r="A34" s="10" t="s">
        <v>28</v>
      </c>
      <c r="B34" s="20">
        <v>32831.53</v>
      </c>
    </row>
    <row r="35" spans="1:2" ht="15" x14ac:dyDescent="0.2">
      <c r="A35" s="12" t="s">
        <v>29</v>
      </c>
      <c r="B35" s="17">
        <f>IF(TetoSal&lt;&gt;0,IF((SalBaseProp+ValDesigProp+ValAdEsc+AdTmpSrvProp+AdVigilProp+IncProcAdjProp+IncAssSupProp+IncChefiaProp+IncDiretProp+GratLicitProp+AdNotProp)&gt;TetoSal,TetoSal-(SalBaseProp+ValDesigProp+ValAdEsc+AdTmpSrvProp+AdVigilProp+IncProcAdjProp+IncAssSupProp+IncChefiaProp+IncDiretProp+GratLicitProp+AdNotProp),0),0)</f>
        <v>0</v>
      </c>
    </row>
    <row r="36" spans="1:2" ht="15" x14ac:dyDescent="0.2">
      <c r="A36" s="10" t="s">
        <v>30</v>
      </c>
      <c r="B36" s="20">
        <v>0</v>
      </c>
    </row>
    <row r="37" spans="1:2" ht="15" x14ac:dyDescent="0.2">
      <c r="A37" s="10" t="s">
        <v>31</v>
      </c>
      <c r="B37" s="20">
        <f>2064.6*1.08</f>
        <v>2229.768</v>
      </c>
    </row>
    <row r="38" spans="1:2" ht="15" x14ac:dyDescent="0.2">
      <c r="A38" s="10" t="s">
        <v>32</v>
      </c>
      <c r="B38" s="20">
        <f>619.38*1.08</f>
        <v>668.93040000000008</v>
      </c>
    </row>
    <row r="39" spans="1:2" ht="15" x14ac:dyDescent="0.2">
      <c r="A39" s="10" t="s">
        <v>33</v>
      </c>
      <c r="B39" s="20"/>
    </row>
    <row r="40" spans="1:2" ht="15" x14ac:dyDescent="0.2">
      <c r="A40" s="12" t="s">
        <v>34</v>
      </c>
      <c r="B40" s="17">
        <f>AuxTrspBase-AuxTrspDesc</f>
        <v>668.93040000000008</v>
      </c>
    </row>
    <row r="41" spans="1:2" ht="15" x14ac:dyDescent="0.2">
      <c r="A41" s="10" t="s">
        <v>35</v>
      </c>
      <c r="B41" s="20">
        <v>0</v>
      </c>
    </row>
    <row r="42" spans="1:2" ht="15" x14ac:dyDescent="0.2">
      <c r="A42" s="12" t="s">
        <v>37</v>
      </c>
      <c r="B42" s="17">
        <f>SalBaseProp+ValAdEsc+AdTmpSrvProp+AdVigilProp+GratLicitProp+ValDesigProp+IncProcAdjProp+IncAssSupProp+IncChefiaProp+IncDiretProp+AuxAlim</f>
        <v>10473.52763848</v>
      </c>
    </row>
    <row r="43" spans="1:2" ht="15" x14ac:dyDescent="0.2">
      <c r="A43" s="8" t="s">
        <v>38</v>
      </c>
      <c r="B43" s="17">
        <f>IF(AND((BaseINSS&gt;0),(BaseINSS&lt;=1412)),(BaseINSS*0.09),IF(AND((BaseINSS&gt;1412),(BaseINSS&lt;=2666.68)),(BaseINSS*0.09)-21.18,IF(AND((BaseINSS&gt;2666.68),(BaseINSS&lt;=4000.03)),(BaseINSS*0.12)-101.18,IF(AND((BaseINSS&gt;4000.03),(BaseINSS&lt;=7786.02)),(BaseINSS*0.14)-181.18,IF(BaseINSS&gt;7786.02,908.86)))))</f>
        <v>908.86</v>
      </c>
    </row>
    <row r="44" spans="1:2" ht="15" x14ac:dyDescent="0.2">
      <c r="A44" s="4" t="s">
        <v>39</v>
      </c>
      <c r="B44" s="22">
        <v>3</v>
      </c>
    </row>
    <row r="45" spans="1:2" ht="15" x14ac:dyDescent="0.2">
      <c r="A45" s="8" t="s">
        <v>40</v>
      </c>
      <c r="B45" s="17">
        <f>QtdDepsIR*189.59</f>
        <v>568.77</v>
      </c>
    </row>
    <row r="46" spans="1:2" ht="15" x14ac:dyDescent="0.2">
      <c r="A46" s="8" t="s">
        <v>41</v>
      </c>
      <c r="B46" s="17">
        <f>IF(ValINSS+ValDepsIR&lt;=564.8,BaseINSS-AuxAlim-564.8,BaseINSS-AuxAlim+AuxBlsEst-ValINSS-ValDepsIR)</f>
        <v>6766.1296384800007</v>
      </c>
    </row>
    <row r="47" spans="1:2" ht="15" x14ac:dyDescent="0.2">
      <c r="A47" s="8" t="s">
        <v>42</v>
      </c>
      <c r="B47" s="17">
        <f>IF(BaseIR&lt;=2259.2,0,IF(BaseIR&lt;=2826.65,BaseIR*0.075-169.44,IF(BaseIR&lt;=3751.05,BaseIR*0.15-381.44,IF(BaseIR&lt;=4664.68,BaseIR*0.225-662.77,IF(BaseIR&gt;4664.68,BaseIR*0.275-896)))))</f>
        <v>964.68565058200033</v>
      </c>
    </row>
    <row r="48" spans="1:2" ht="15" x14ac:dyDescent="0.2">
      <c r="A48" s="8" t="s">
        <v>55</v>
      </c>
      <c r="B48" s="17">
        <f>SalBaseProp+ValAdEsc+AdTmpSrvProp+AdVigilProp+GratLicitProp+ValDesigProp+IncProcAdjProp+IncAssSupProp+IncChefiaProp+IncDiretProp+AuxAlim</f>
        <v>10473.52763848</v>
      </c>
    </row>
    <row r="49" spans="1:2" ht="15" x14ac:dyDescent="0.2">
      <c r="A49" s="8" t="s">
        <v>43</v>
      </c>
      <c r="B49" s="17">
        <f>BaseFGTS*0.08</f>
        <v>837.88221107840002</v>
      </c>
    </row>
    <row r="50" spans="1:2" ht="15" x14ac:dyDescent="0.2">
      <c r="A50" s="8" t="s">
        <v>44</v>
      </c>
      <c r="B50" s="17"/>
    </row>
    <row r="51" spans="1:2" ht="15" x14ac:dyDescent="0.2">
      <c r="A51" s="4" t="s">
        <v>45</v>
      </c>
      <c r="B51" s="20">
        <v>18.05</v>
      </c>
    </row>
    <row r="52" spans="1:2" ht="15" x14ac:dyDescent="0.2">
      <c r="A52" s="4" t="s">
        <v>46</v>
      </c>
      <c r="B52" s="20"/>
    </row>
    <row r="53" spans="1:2" ht="15" x14ac:dyDescent="0.2">
      <c r="A53" s="4" t="s">
        <v>53</v>
      </c>
      <c r="B53" s="20">
        <v>1738.43</v>
      </c>
    </row>
    <row r="54" spans="1:2" ht="15" x14ac:dyDescent="0.2">
      <c r="A54" s="4" t="s">
        <v>52</v>
      </c>
      <c r="B54" s="20"/>
    </row>
    <row r="55" spans="1:2" ht="15" x14ac:dyDescent="0.2">
      <c r="A55" s="8" t="s">
        <v>47</v>
      </c>
      <c r="B55" s="17">
        <f>IF(ÉSindicaliz="Sim",(0.01*SalBase),0)</f>
        <v>0</v>
      </c>
    </row>
    <row r="56" spans="1:2" ht="15" x14ac:dyDescent="0.2">
      <c r="A56" s="12" t="s">
        <v>36</v>
      </c>
      <c r="B56" s="17">
        <f>SalBaseProp+ValDesigProp+ValAdEsc+AdTmpSrvProp+AdVigilProp+IncProcAdjProp+IncAssSupProp+IncChefiaProp+IncDiretProp+GratLicitProp+AdNotProp+AuxAlim+AuxPréEsc+AuxTrspTot</f>
        <v>11142.458038479999</v>
      </c>
    </row>
    <row r="57" spans="1:2" ht="15" x14ac:dyDescent="0.2">
      <c r="A57" s="8" t="s">
        <v>54</v>
      </c>
      <c r="B57" s="17">
        <f>ValINSS+ValIR+TotEmprContr+PlOdonto+SaúdeServ+ContribSindic</f>
        <v>3630.0256505820007</v>
      </c>
    </row>
    <row r="58" spans="1:2" ht="15" x14ac:dyDescent="0.2">
      <c r="A58" s="8" t="s">
        <v>51</v>
      </c>
      <c r="B58" s="17">
        <f>SalBruto-TotDescontos</f>
        <v>7512.4323878979985</v>
      </c>
    </row>
  </sheetData>
  <dataValidations disablePrompts="1" count="1">
    <dataValidation type="list" allowBlank="1" showErrorMessage="1" error="Dado inválido." sqref="BB3 B54" xr:uid="{00000000-0002-0000-0000-000000000000}">
      <formula1>"Sim,Não"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55</vt:i4>
      </vt:variant>
    </vt:vector>
  </HeadingPairs>
  <TitlesOfParts>
    <vt:vector size="56" baseType="lpstr">
      <vt:lpstr>Cálc. Extraoficial Sal. Médio</vt:lpstr>
      <vt:lpstr>AdNotProp</vt:lpstr>
      <vt:lpstr>AdNoturno</vt:lpstr>
      <vt:lpstr>AdTmpSrv</vt:lpstr>
      <vt:lpstr>AdTmpSrvProp</vt:lpstr>
      <vt:lpstr>AdVigil</vt:lpstr>
      <vt:lpstr>AdVigilProp</vt:lpstr>
      <vt:lpstr>AuxAlim</vt:lpstr>
      <vt:lpstr>AuxBlsEst</vt:lpstr>
      <vt:lpstr>AuxPréEsc</vt:lpstr>
      <vt:lpstr>AuxTrspBase</vt:lpstr>
      <vt:lpstr>AuxTrspDesc</vt:lpstr>
      <vt:lpstr>AuxTrspTot</vt:lpstr>
      <vt:lpstr>BaseFGTS</vt:lpstr>
      <vt:lpstr>BaseINSS</vt:lpstr>
      <vt:lpstr>BaseIR</vt:lpstr>
      <vt:lpstr>Contrato</vt:lpstr>
      <vt:lpstr>ContribSindic</vt:lpstr>
      <vt:lpstr>Designação</vt:lpstr>
      <vt:lpstr>DiasAtest</vt:lpstr>
      <vt:lpstr>DiasTotal</vt:lpstr>
      <vt:lpstr>DiasTrab</vt:lpstr>
      <vt:lpstr>ÉSindicaliz</vt:lpstr>
      <vt:lpstr>GratLicit</vt:lpstr>
      <vt:lpstr>GratLicitProp</vt:lpstr>
      <vt:lpstr>Grp</vt:lpstr>
      <vt:lpstr>IncAssSup</vt:lpstr>
      <vt:lpstr>IncAssSupProp</vt:lpstr>
      <vt:lpstr>IncChefia</vt:lpstr>
      <vt:lpstr>IncChefiaProp</vt:lpstr>
      <vt:lpstr>IncDiret</vt:lpstr>
      <vt:lpstr>IncDiretProp</vt:lpstr>
      <vt:lpstr>IncProcAdj</vt:lpstr>
      <vt:lpstr>IncProcAdjProp</vt:lpstr>
      <vt:lpstr>Matríc</vt:lpstr>
      <vt:lpstr>Nome</vt:lpstr>
      <vt:lpstr>PensAlim</vt:lpstr>
      <vt:lpstr>PercAdEsc</vt:lpstr>
      <vt:lpstr>PlOdonto</vt:lpstr>
      <vt:lpstr>QtdDepsIR</vt:lpstr>
      <vt:lpstr>SalBase</vt:lpstr>
      <vt:lpstr>SalBaseProp</vt:lpstr>
      <vt:lpstr>SalBruto</vt:lpstr>
      <vt:lpstr>SalLíqPlanilha</vt:lpstr>
      <vt:lpstr>SaúdeServ</vt:lpstr>
      <vt:lpstr>TetoSal</vt:lpstr>
      <vt:lpstr>TotDescontos</vt:lpstr>
      <vt:lpstr>TotEmprContr</vt:lpstr>
      <vt:lpstr>ValAbate</vt:lpstr>
      <vt:lpstr>ValAdEsc</vt:lpstr>
      <vt:lpstr>ValDepsIR</vt:lpstr>
      <vt:lpstr>ValDesig</vt:lpstr>
      <vt:lpstr>ValDesigProp</vt:lpstr>
      <vt:lpstr>ValFGTS</vt:lpstr>
      <vt:lpstr>ValINSS</vt:lpstr>
      <vt:lpstr>ValIR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2025-06-06T20:53:46Z</dcterms:created>
  <dcterms:modified xsi:type="dcterms:W3CDTF">2025-06-06T20:56:06Z</dcterms:modified>
</cp:coreProperties>
</file>