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filterPrivacy="1" defaultThemeVersion="166925"/>
  <bookViews>
    <workbookView xWindow="1890" yWindow="0" windowWidth="26205" windowHeight="5745" activeTab="1" xr2:uid="{00000000-000D-0000-FFFF-FFFF00000000}"/>
  </bookViews>
  <sheets>
    <sheet name="改修箇所まとめ" sheetId="3" r:id="rId1"/>
    <sheet name="詳細版＋" sheetId="1" r:id="rId2"/>
    <sheet name="DATA" sheetId="2"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G6" i="1"/>
  <c r="H6" i="1"/>
  <c r="I6" i="1"/>
  <c r="J6" i="1"/>
  <c r="K6" i="1"/>
  <c r="L6" i="1"/>
  <c r="M6" i="1"/>
  <c r="N6" i="1"/>
  <c r="O6" i="1"/>
  <c r="P6" i="1"/>
  <c r="Q6" i="1"/>
  <c r="R6" i="1"/>
  <c r="S6" i="1"/>
  <c r="F7" i="1"/>
  <c r="G7" i="1"/>
  <c r="H7" i="1"/>
  <c r="I7" i="1"/>
  <c r="J7" i="1"/>
  <c r="K7" i="1"/>
  <c r="L7" i="1"/>
  <c r="M7" i="1"/>
  <c r="N7" i="1"/>
  <c r="O7" i="1"/>
  <c r="P7" i="1"/>
  <c r="Q7" i="1"/>
  <c r="R7" i="1"/>
  <c r="S7" i="1"/>
  <c r="F8" i="1"/>
  <c r="G8" i="1"/>
  <c r="H8" i="1"/>
  <c r="I8" i="1"/>
  <c r="J8" i="1"/>
  <c r="K8" i="1"/>
  <c r="L8" i="1"/>
  <c r="M8" i="1"/>
  <c r="N8" i="1"/>
  <c r="O8" i="1"/>
  <c r="P8" i="1"/>
  <c r="Q8" i="1"/>
  <c r="R8" i="1"/>
  <c r="S8" i="1"/>
  <c r="F9" i="1"/>
  <c r="G9" i="1"/>
  <c r="H9" i="1"/>
  <c r="I9" i="1"/>
  <c r="J9" i="1"/>
  <c r="K9" i="1"/>
  <c r="L9" i="1"/>
  <c r="M9" i="1"/>
  <c r="N9" i="1"/>
  <c r="O9" i="1"/>
  <c r="P9" i="1"/>
  <c r="Q9" i="1"/>
  <c r="R9" i="1"/>
  <c r="S9" i="1"/>
  <c r="F10" i="1"/>
  <c r="G10" i="1"/>
  <c r="H10" i="1"/>
  <c r="I10" i="1"/>
  <c r="J10" i="1"/>
  <c r="K10" i="1"/>
  <c r="L10" i="1"/>
  <c r="M10" i="1"/>
  <c r="N10" i="1"/>
  <c r="O10" i="1"/>
  <c r="P10" i="1"/>
  <c r="Q10" i="1"/>
  <c r="R10" i="1"/>
  <c r="S10" i="1"/>
  <c r="F11" i="1"/>
  <c r="G11" i="1"/>
  <c r="H11" i="1"/>
  <c r="I11" i="1"/>
  <c r="J11" i="1"/>
  <c r="K11" i="1"/>
  <c r="L11" i="1"/>
  <c r="M11" i="1"/>
  <c r="N11" i="1"/>
  <c r="O11" i="1"/>
  <c r="P11" i="1"/>
  <c r="Q11" i="1"/>
  <c r="R11" i="1"/>
  <c r="S11" i="1"/>
  <c r="F12" i="1"/>
  <c r="G12" i="1"/>
  <c r="H12" i="1"/>
  <c r="I12" i="1"/>
  <c r="J12" i="1"/>
  <c r="K12" i="1"/>
  <c r="L12" i="1"/>
  <c r="M12" i="1"/>
  <c r="N12" i="1"/>
  <c r="O12" i="1"/>
  <c r="P12" i="1"/>
  <c r="Q12" i="1"/>
  <c r="R12" i="1"/>
  <c r="S12" i="1"/>
  <c r="F13" i="1"/>
  <c r="G13" i="1"/>
  <c r="H13" i="1"/>
  <c r="I13" i="1"/>
  <c r="J13" i="1"/>
  <c r="K13" i="1"/>
  <c r="L13" i="1"/>
  <c r="M13" i="1"/>
  <c r="N13" i="1"/>
  <c r="O13" i="1"/>
  <c r="P13" i="1"/>
  <c r="Q13" i="1"/>
  <c r="R13" i="1"/>
  <c r="S13" i="1"/>
  <c r="F14" i="1"/>
  <c r="G14" i="1"/>
  <c r="H14" i="1"/>
  <c r="I14" i="1"/>
  <c r="J14" i="1"/>
  <c r="K14" i="1"/>
  <c r="L14" i="1"/>
  <c r="M14" i="1"/>
  <c r="N14" i="1"/>
  <c r="O14" i="1"/>
  <c r="P14" i="1"/>
  <c r="Q14" i="1"/>
  <c r="R14" i="1"/>
  <c r="S14" i="1"/>
  <c r="F15" i="1"/>
  <c r="G15" i="1"/>
  <c r="H15" i="1"/>
  <c r="I15" i="1"/>
  <c r="J15" i="1"/>
  <c r="K15" i="1"/>
  <c r="L15" i="1"/>
  <c r="M15" i="1"/>
  <c r="N15" i="1"/>
  <c r="O15" i="1"/>
  <c r="P15" i="1"/>
  <c r="Q15" i="1"/>
  <c r="R15" i="1"/>
  <c r="S15" i="1"/>
  <c r="F16" i="1"/>
  <c r="G16" i="1"/>
  <c r="H16" i="1"/>
  <c r="I16" i="1"/>
  <c r="J16" i="1"/>
  <c r="K16" i="1"/>
  <c r="L16" i="1"/>
  <c r="M16" i="1"/>
  <c r="N16" i="1"/>
  <c r="O16" i="1"/>
  <c r="P16" i="1"/>
  <c r="Q16" i="1"/>
  <c r="R16" i="1"/>
  <c r="S16" i="1"/>
  <c r="F17" i="1"/>
  <c r="G17" i="1"/>
  <c r="H17" i="1"/>
  <c r="I17" i="1"/>
  <c r="J17" i="1"/>
  <c r="K17" i="1"/>
  <c r="L17" i="1"/>
  <c r="M17" i="1"/>
  <c r="N17" i="1"/>
  <c r="O17" i="1"/>
  <c r="P17" i="1"/>
  <c r="Q17" i="1"/>
  <c r="R17" i="1"/>
  <c r="S17" i="1"/>
  <c r="F18" i="1"/>
  <c r="G18" i="1"/>
  <c r="H18" i="1"/>
  <c r="I18" i="1"/>
  <c r="J18" i="1"/>
  <c r="K18" i="1"/>
  <c r="L18" i="1"/>
  <c r="M18" i="1"/>
  <c r="N18" i="1"/>
  <c r="O18" i="1"/>
  <c r="P18" i="1"/>
  <c r="Q18" i="1"/>
  <c r="R18" i="1"/>
  <c r="S18" i="1"/>
  <c r="F19" i="1"/>
  <c r="G19" i="1"/>
  <c r="H19" i="1"/>
  <c r="I19" i="1"/>
  <c r="J19" i="1"/>
  <c r="K19" i="1"/>
  <c r="L19" i="1"/>
  <c r="M19" i="1"/>
  <c r="N19" i="1"/>
  <c r="O19" i="1"/>
  <c r="P19" i="1"/>
  <c r="Q19" i="1"/>
  <c r="R19" i="1"/>
  <c r="S19" i="1"/>
  <c r="F20" i="1"/>
  <c r="G20" i="1"/>
  <c r="H20" i="1"/>
  <c r="I20" i="1"/>
  <c r="J20" i="1"/>
  <c r="K20" i="1"/>
  <c r="L20" i="1"/>
  <c r="M20" i="1"/>
  <c r="N20" i="1"/>
  <c r="O20" i="1"/>
  <c r="P20" i="1"/>
  <c r="Q20" i="1"/>
  <c r="R20" i="1"/>
  <c r="S20" i="1"/>
  <c r="F21" i="1"/>
  <c r="G21" i="1"/>
  <c r="H21" i="1"/>
  <c r="I21" i="1"/>
  <c r="J21" i="1"/>
  <c r="K21" i="1"/>
  <c r="L21" i="1"/>
  <c r="M21" i="1"/>
  <c r="N21" i="1"/>
  <c r="O21" i="1"/>
  <c r="P21" i="1"/>
  <c r="Q21" i="1"/>
  <c r="R21" i="1"/>
  <c r="S21" i="1"/>
  <c r="F22" i="1"/>
  <c r="G22" i="1"/>
  <c r="H22" i="1"/>
  <c r="I22" i="1"/>
  <c r="J22" i="1"/>
  <c r="K22" i="1"/>
  <c r="L22" i="1"/>
  <c r="M22" i="1"/>
  <c r="N22" i="1"/>
  <c r="O22" i="1"/>
  <c r="P22" i="1"/>
  <c r="Q22" i="1"/>
  <c r="R22" i="1"/>
  <c r="S22" i="1"/>
  <c r="F23" i="1"/>
  <c r="G23" i="1"/>
  <c r="H23" i="1"/>
  <c r="I23" i="1"/>
  <c r="J23" i="1"/>
  <c r="K23" i="1"/>
  <c r="L23" i="1"/>
  <c r="M23" i="1"/>
  <c r="N23" i="1"/>
  <c r="O23" i="1"/>
  <c r="P23" i="1"/>
  <c r="Q23" i="1"/>
  <c r="R23" i="1"/>
  <c r="S23" i="1"/>
  <c r="F24" i="1"/>
  <c r="G24" i="1"/>
  <c r="H24" i="1"/>
  <c r="I24" i="1"/>
  <c r="J24" i="1"/>
  <c r="K24" i="1"/>
  <c r="L24" i="1"/>
  <c r="M24" i="1"/>
  <c r="N24" i="1"/>
  <c r="O24" i="1"/>
  <c r="P24" i="1"/>
  <c r="Q24" i="1"/>
  <c r="R24" i="1"/>
  <c r="S24" i="1"/>
  <c r="F25" i="1"/>
  <c r="G25" i="1"/>
  <c r="H25" i="1"/>
  <c r="I25" i="1"/>
  <c r="J25" i="1"/>
  <c r="K25" i="1"/>
  <c r="L25" i="1"/>
  <c r="M25" i="1"/>
  <c r="N25" i="1"/>
  <c r="O25" i="1"/>
  <c r="P25" i="1"/>
  <c r="Q25" i="1"/>
  <c r="R25" i="1"/>
  <c r="S25" i="1"/>
  <c r="F26" i="1"/>
  <c r="G26" i="1"/>
  <c r="H26" i="1"/>
  <c r="I26" i="1"/>
  <c r="J26" i="1"/>
  <c r="K26" i="1"/>
  <c r="L26" i="1"/>
  <c r="M26" i="1"/>
  <c r="N26" i="1"/>
  <c r="O26" i="1"/>
  <c r="P26" i="1"/>
  <c r="Q26" i="1"/>
  <c r="R26" i="1"/>
  <c r="S26" i="1"/>
  <c r="F27" i="1"/>
  <c r="G27" i="1"/>
  <c r="H27" i="1"/>
  <c r="I27" i="1"/>
  <c r="J27" i="1"/>
  <c r="K27" i="1"/>
  <c r="L27" i="1"/>
  <c r="M27" i="1"/>
  <c r="N27" i="1"/>
  <c r="O27" i="1"/>
  <c r="P27" i="1"/>
  <c r="Q27" i="1"/>
  <c r="R27" i="1"/>
  <c r="S27" i="1"/>
  <c r="F28" i="1"/>
  <c r="G28" i="1"/>
  <c r="H28" i="1"/>
  <c r="I28" i="1"/>
  <c r="J28" i="1"/>
  <c r="K28" i="1"/>
  <c r="L28" i="1"/>
  <c r="M28" i="1"/>
  <c r="N28" i="1"/>
  <c r="O28" i="1"/>
  <c r="P28" i="1"/>
  <c r="Q28" i="1"/>
  <c r="R28" i="1"/>
  <c r="S28" i="1"/>
  <c r="F29" i="1"/>
  <c r="G29" i="1"/>
  <c r="H29" i="1"/>
  <c r="I29" i="1"/>
  <c r="J29" i="1"/>
  <c r="K29" i="1"/>
  <c r="L29" i="1"/>
  <c r="M29" i="1"/>
  <c r="N29" i="1"/>
  <c r="O29" i="1"/>
  <c r="P29" i="1"/>
  <c r="Q29" i="1"/>
  <c r="R29" i="1"/>
  <c r="S29" i="1"/>
  <c r="F30" i="1"/>
  <c r="G30" i="1"/>
  <c r="H30" i="1"/>
  <c r="I30" i="1"/>
  <c r="J30" i="1"/>
  <c r="K30" i="1"/>
  <c r="L30" i="1"/>
  <c r="M30" i="1"/>
  <c r="N30" i="1"/>
  <c r="O30" i="1"/>
  <c r="P30" i="1"/>
  <c r="Q30" i="1"/>
  <c r="R30" i="1"/>
  <c r="S30" i="1"/>
  <c r="F31" i="1"/>
  <c r="G31" i="1"/>
  <c r="H31" i="1"/>
  <c r="I31" i="1"/>
  <c r="J31" i="1"/>
  <c r="K31" i="1"/>
  <c r="L31" i="1"/>
  <c r="M31" i="1"/>
  <c r="N31" i="1"/>
  <c r="O31" i="1"/>
  <c r="P31" i="1"/>
  <c r="Q31" i="1"/>
  <c r="R31" i="1"/>
  <c r="S31" i="1"/>
  <c r="F32" i="1"/>
  <c r="G32" i="1"/>
  <c r="H32" i="1"/>
  <c r="I32" i="1"/>
  <c r="J32" i="1"/>
  <c r="K32" i="1"/>
  <c r="L32" i="1"/>
  <c r="M32" i="1"/>
  <c r="N32" i="1"/>
  <c r="O32" i="1"/>
  <c r="P32" i="1"/>
  <c r="Q32" i="1"/>
  <c r="R32" i="1"/>
  <c r="S32" i="1"/>
  <c r="F33" i="1"/>
  <c r="G33" i="1"/>
  <c r="H33" i="1"/>
  <c r="I33" i="1"/>
  <c r="J33" i="1"/>
  <c r="K33" i="1"/>
  <c r="L33" i="1"/>
  <c r="M33" i="1"/>
  <c r="N33" i="1"/>
  <c r="O33" i="1"/>
  <c r="P33" i="1"/>
  <c r="Q33" i="1"/>
  <c r="R33" i="1"/>
  <c r="S33" i="1"/>
  <c r="F34" i="1"/>
  <c r="G34" i="1"/>
  <c r="H34" i="1"/>
  <c r="I34" i="1"/>
  <c r="J34" i="1"/>
  <c r="K34" i="1"/>
  <c r="L34" i="1"/>
  <c r="M34" i="1"/>
  <c r="N34" i="1"/>
  <c r="O34" i="1"/>
  <c r="P34" i="1"/>
  <c r="Q34" i="1"/>
  <c r="R34" i="1"/>
  <c r="S34" i="1"/>
  <c r="F35" i="1"/>
  <c r="G35" i="1"/>
  <c r="H35" i="1"/>
  <c r="I35" i="1"/>
  <c r="J35" i="1"/>
  <c r="K35" i="1"/>
  <c r="L35" i="1"/>
  <c r="M35" i="1"/>
  <c r="N35" i="1"/>
  <c r="O35" i="1"/>
  <c r="P35" i="1"/>
  <c r="Q35" i="1"/>
  <c r="R35" i="1"/>
  <c r="S35" i="1"/>
  <c r="F36" i="1"/>
  <c r="G36" i="1"/>
  <c r="H36" i="1"/>
  <c r="I36" i="1"/>
  <c r="J36" i="1"/>
  <c r="K36" i="1"/>
  <c r="L36" i="1"/>
  <c r="M36" i="1"/>
  <c r="N36" i="1"/>
  <c r="O36" i="1"/>
  <c r="P36" i="1"/>
  <c r="Q36" i="1"/>
  <c r="R36" i="1"/>
  <c r="S36" i="1"/>
  <c r="F37" i="1"/>
  <c r="G37" i="1"/>
  <c r="H37" i="1"/>
  <c r="I37" i="1"/>
  <c r="J37" i="1"/>
  <c r="K37" i="1"/>
  <c r="L37" i="1"/>
  <c r="M37" i="1"/>
  <c r="N37" i="1"/>
  <c r="O37" i="1"/>
  <c r="P37" i="1"/>
  <c r="Q37" i="1"/>
  <c r="R37" i="1"/>
  <c r="S37" i="1"/>
  <c r="F38" i="1"/>
  <c r="G38" i="1"/>
  <c r="H38" i="1"/>
  <c r="I38" i="1"/>
  <c r="J38" i="1"/>
  <c r="K38" i="1"/>
  <c r="L38" i="1"/>
  <c r="M38" i="1"/>
  <c r="N38" i="1"/>
  <c r="O38" i="1"/>
  <c r="P38" i="1"/>
  <c r="Q38" i="1"/>
  <c r="R38" i="1"/>
  <c r="S38" i="1"/>
  <c r="F39" i="1"/>
  <c r="G39" i="1"/>
  <c r="H39" i="1"/>
  <c r="I39" i="1"/>
  <c r="J39" i="1"/>
  <c r="K39" i="1"/>
  <c r="L39" i="1"/>
  <c r="M39" i="1"/>
  <c r="N39" i="1"/>
  <c r="O39" i="1"/>
  <c r="P39" i="1"/>
  <c r="Q39" i="1"/>
  <c r="R39" i="1"/>
  <c r="S39" i="1"/>
  <c r="F40" i="1"/>
  <c r="G40" i="1"/>
  <c r="H40" i="1"/>
  <c r="I40" i="1"/>
  <c r="J40" i="1"/>
  <c r="K40" i="1"/>
  <c r="L40" i="1"/>
  <c r="M40" i="1"/>
  <c r="N40" i="1"/>
  <c r="O40" i="1"/>
  <c r="P40" i="1"/>
  <c r="Q40" i="1"/>
  <c r="R40" i="1"/>
  <c r="S40" i="1"/>
  <c r="F41" i="1"/>
  <c r="G41" i="1"/>
  <c r="H41" i="1"/>
  <c r="I41" i="1"/>
  <c r="J41" i="1"/>
  <c r="K41" i="1"/>
  <c r="L41" i="1"/>
  <c r="M41" i="1"/>
  <c r="N41" i="1"/>
  <c r="O41" i="1"/>
  <c r="P41" i="1"/>
  <c r="Q41" i="1"/>
  <c r="R41" i="1"/>
  <c r="S41" i="1"/>
  <c r="F42" i="1"/>
  <c r="G42" i="1"/>
  <c r="H42" i="1"/>
  <c r="I42" i="1"/>
  <c r="J42" i="1"/>
  <c r="K42" i="1"/>
  <c r="L42" i="1"/>
  <c r="M42" i="1"/>
  <c r="N42" i="1"/>
  <c r="O42" i="1"/>
  <c r="P42" i="1"/>
  <c r="Q42" i="1"/>
  <c r="R42" i="1"/>
  <c r="S42" i="1"/>
  <c r="F43" i="1"/>
  <c r="G43" i="1"/>
  <c r="H43" i="1"/>
  <c r="I43" i="1"/>
  <c r="J43" i="1"/>
  <c r="K43" i="1"/>
  <c r="L43" i="1"/>
  <c r="M43" i="1"/>
  <c r="N43" i="1"/>
  <c r="O43" i="1"/>
  <c r="P43" i="1"/>
  <c r="Q43" i="1"/>
  <c r="R43" i="1"/>
  <c r="S43" i="1"/>
  <c r="F44" i="1"/>
  <c r="G44" i="1"/>
  <c r="H44" i="1"/>
  <c r="I44" i="1"/>
  <c r="J44" i="1"/>
  <c r="K44" i="1"/>
  <c r="L44" i="1"/>
  <c r="M44" i="1"/>
  <c r="N44" i="1"/>
  <c r="O44" i="1"/>
  <c r="P44" i="1"/>
  <c r="Q44" i="1"/>
  <c r="R44" i="1"/>
  <c r="S44" i="1"/>
  <c r="F45" i="1"/>
  <c r="G45" i="1"/>
  <c r="H45" i="1"/>
  <c r="I45" i="1"/>
  <c r="J45" i="1"/>
  <c r="K45" i="1"/>
  <c r="L45" i="1"/>
  <c r="M45" i="1"/>
  <c r="N45" i="1"/>
  <c r="O45" i="1"/>
  <c r="P45" i="1"/>
  <c r="Q45" i="1"/>
  <c r="R45" i="1"/>
  <c r="S45" i="1"/>
  <c r="F46" i="1"/>
  <c r="G46" i="1"/>
  <c r="H46" i="1"/>
  <c r="I46" i="1"/>
  <c r="J46" i="1"/>
  <c r="K46" i="1"/>
  <c r="L46" i="1"/>
  <c r="M46" i="1"/>
  <c r="N46" i="1"/>
  <c r="O46" i="1"/>
  <c r="P46" i="1"/>
  <c r="Q46" i="1"/>
  <c r="R46" i="1"/>
  <c r="S46" i="1"/>
  <c r="F47" i="1"/>
  <c r="G47" i="1"/>
  <c r="H47" i="1"/>
  <c r="I47" i="1"/>
  <c r="J47" i="1"/>
  <c r="K47" i="1"/>
  <c r="L47" i="1"/>
  <c r="M47" i="1"/>
  <c r="N47" i="1"/>
  <c r="O47" i="1"/>
  <c r="P47" i="1"/>
  <c r="Q47" i="1"/>
  <c r="R47" i="1"/>
  <c r="S47" i="1"/>
  <c r="S69" i="1"/>
  <c r="R69" i="1"/>
  <c r="Q69" i="1"/>
  <c r="P69" i="1"/>
  <c r="O69" i="1"/>
  <c r="N69" i="1"/>
  <c r="M69" i="1"/>
  <c r="L69" i="1"/>
  <c r="K69" i="1"/>
  <c r="J69" i="1"/>
  <c r="I69" i="1"/>
  <c r="H69" i="1"/>
  <c r="G69" i="1"/>
  <c r="F69" i="1"/>
  <c r="S68" i="1"/>
  <c r="R68" i="1"/>
  <c r="Q68" i="1"/>
  <c r="P68" i="1"/>
  <c r="O68" i="1"/>
  <c r="N68" i="1"/>
  <c r="M68" i="1"/>
  <c r="L68" i="1"/>
  <c r="K68" i="1"/>
  <c r="J68" i="1"/>
  <c r="I68" i="1"/>
  <c r="H68" i="1"/>
  <c r="G68" i="1"/>
  <c r="F68" i="1"/>
  <c r="S67" i="1"/>
  <c r="R67" i="1"/>
  <c r="Q67" i="1"/>
  <c r="P67" i="1"/>
  <c r="O67" i="1"/>
  <c r="N67" i="1"/>
  <c r="M67" i="1"/>
  <c r="L67" i="1"/>
  <c r="K67" i="1"/>
  <c r="J67" i="1"/>
  <c r="I67" i="1"/>
  <c r="H67" i="1"/>
  <c r="G67" i="1"/>
  <c r="F67" i="1"/>
  <c r="S66" i="1"/>
  <c r="R66" i="1"/>
  <c r="Q66" i="1"/>
  <c r="P66" i="1"/>
  <c r="O66" i="1"/>
  <c r="N66" i="1"/>
  <c r="M66" i="1"/>
  <c r="L66" i="1"/>
  <c r="K66" i="1"/>
  <c r="J66" i="1"/>
  <c r="I66" i="1"/>
  <c r="H66" i="1"/>
  <c r="G66" i="1"/>
  <c r="F66" i="1"/>
  <c r="S65" i="1"/>
  <c r="R65" i="1"/>
  <c r="Q65" i="1"/>
  <c r="P65" i="1"/>
  <c r="O65" i="1"/>
  <c r="N65" i="1"/>
  <c r="M65" i="1"/>
  <c r="L65" i="1"/>
  <c r="K65" i="1"/>
  <c r="J65" i="1"/>
  <c r="I65" i="1"/>
  <c r="H65" i="1"/>
  <c r="G65" i="1"/>
  <c r="F65" i="1"/>
  <c r="S64" i="1"/>
  <c r="R64" i="1"/>
  <c r="Q64" i="1"/>
  <c r="P64" i="1"/>
  <c r="O64" i="1"/>
  <c r="N64" i="1"/>
  <c r="M64" i="1"/>
  <c r="L64" i="1"/>
  <c r="K64" i="1"/>
  <c r="J64" i="1"/>
  <c r="I64" i="1"/>
  <c r="H64" i="1"/>
  <c r="G64" i="1"/>
  <c r="F64" i="1"/>
  <c r="S63" i="1"/>
  <c r="R63" i="1"/>
  <c r="Q63" i="1"/>
  <c r="P63" i="1"/>
  <c r="O63" i="1"/>
  <c r="N63" i="1"/>
  <c r="M63" i="1"/>
  <c r="L63" i="1"/>
  <c r="K63" i="1"/>
  <c r="J63" i="1"/>
  <c r="I63" i="1"/>
  <c r="H63" i="1"/>
  <c r="G63" i="1"/>
  <c r="F63" i="1"/>
  <c r="S62" i="1"/>
  <c r="R62" i="1"/>
  <c r="Q62" i="1"/>
  <c r="P62" i="1"/>
  <c r="O62" i="1"/>
  <c r="N62" i="1"/>
  <c r="M62" i="1"/>
  <c r="L62" i="1"/>
  <c r="K62" i="1"/>
  <c r="J62" i="1"/>
  <c r="I62" i="1"/>
  <c r="H62" i="1"/>
  <c r="G62" i="1"/>
  <c r="F62" i="1"/>
  <c r="S61" i="1"/>
  <c r="R61" i="1"/>
  <c r="Q61" i="1"/>
  <c r="P61" i="1"/>
  <c r="O61" i="1"/>
  <c r="N61" i="1"/>
  <c r="M61" i="1"/>
  <c r="L61" i="1"/>
  <c r="K61" i="1"/>
  <c r="J61" i="1"/>
  <c r="I61" i="1"/>
  <c r="H61" i="1"/>
  <c r="G61" i="1"/>
  <c r="F61" i="1"/>
  <c r="S60" i="1"/>
  <c r="R60" i="1"/>
  <c r="Q60" i="1"/>
  <c r="P60" i="1"/>
  <c r="O60" i="1"/>
  <c r="N60" i="1"/>
  <c r="M60" i="1"/>
  <c r="L60" i="1"/>
  <c r="K60" i="1"/>
  <c r="J60" i="1"/>
  <c r="I60" i="1"/>
  <c r="H60" i="1"/>
  <c r="G60" i="1"/>
  <c r="F60" i="1"/>
  <c r="S59" i="1"/>
  <c r="R59" i="1"/>
  <c r="Q59" i="1"/>
  <c r="P59" i="1"/>
  <c r="O59" i="1"/>
  <c r="N59" i="1"/>
  <c r="M59" i="1"/>
  <c r="L59" i="1"/>
  <c r="K59" i="1"/>
  <c r="J59" i="1"/>
  <c r="I59" i="1"/>
  <c r="H59" i="1"/>
  <c r="G59" i="1"/>
  <c r="F59" i="1"/>
  <c r="S58" i="1"/>
  <c r="R58" i="1"/>
  <c r="Q58" i="1"/>
  <c r="P58" i="1"/>
  <c r="O58" i="1"/>
  <c r="N58" i="1"/>
  <c r="M58" i="1"/>
  <c r="L58" i="1"/>
  <c r="K58" i="1"/>
  <c r="J58" i="1"/>
  <c r="I58" i="1"/>
  <c r="H58" i="1"/>
  <c r="G58" i="1"/>
  <c r="F58" i="1"/>
  <c r="S57" i="1"/>
  <c r="R57" i="1"/>
  <c r="Q57" i="1"/>
  <c r="P57" i="1"/>
  <c r="O57" i="1"/>
  <c r="N57" i="1"/>
  <c r="M57" i="1"/>
  <c r="L57" i="1"/>
  <c r="K57" i="1"/>
  <c r="J57" i="1"/>
  <c r="I57" i="1"/>
  <c r="H57" i="1"/>
  <c r="G57" i="1"/>
  <c r="F57" i="1"/>
  <c r="S56" i="1"/>
  <c r="R56" i="1"/>
  <c r="Q56" i="1"/>
  <c r="P56" i="1"/>
  <c r="O56" i="1"/>
  <c r="N56" i="1"/>
  <c r="M56" i="1"/>
  <c r="L56" i="1"/>
  <c r="K56" i="1"/>
  <c r="J56" i="1"/>
  <c r="I56" i="1"/>
  <c r="H56" i="1"/>
  <c r="G56" i="1"/>
  <c r="F56" i="1"/>
  <c r="S55" i="1"/>
  <c r="R55" i="1"/>
  <c r="Q55" i="1"/>
  <c r="P55" i="1"/>
  <c r="O55" i="1"/>
  <c r="N55" i="1"/>
  <c r="M55" i="1"/>
  <c r="L55" i="1"/>
  <c r="K55" i="1"/>
  <c r="J55" i="1"/>
  <c r="I55" i="1"/>
  <c r="H55" i="1"/>
  <c r="G55" i="1"/>
  <c r="F55" i="1"/>
  <c r="S54" i="1"/>
  <c r="R54" i="1"/>
  <c r="Q54" i="1"/>
  <c r="P54" i="1"/>
  <c r="O54" i="1"/>
  <c r="N54" i="1"/>
  <c r="M54" i="1"/>
  <c r="L54" i="1"/>
  <c r="K54" i="1"/>
  <c r="J54" i="1"/>
  <c r="I54" i="1"/>
  <c r="H54" i="1"/>
  <c r="G54" i="1"/>
  <c r="F54" i="1"/>
  <c r="K73" i="1"/>
  <c r="J73" i="1"/>
  <c r="I73" i="1"/>
  <c r="H73" i="1"/>
  <c r="G73" i="1"/>
  <c r="F73" i="1"/>
  <c r="K72" i="1"/>
  <c r="J72" i="1"/>
  <c r="I72" i="1"/>
  <c r="H72" i="1"/>
  <c r="G72" i="1"/>
  <c r="F72" i="1"/>
  <c r="K71" i="1"/>
  <c r="J71" i="1"/>
  <c r="I71" i="1"/>
  <c r="H71" i="1"/>
  <c r="G71" i="1"/>
  <c r="F71" i="1"/>
  <c r="K70" i="1"/>
  <c r="J70" i="1"/>
  <c r="I70" i="1"/>
  <c r="H70" i="1"/>
  <c r="G70" i="1"/>
  <c r="F70" i="1"/>
  <c r="K53" i="1"/>
  <c r="J53" i="1"/>
  <c r="I53" i="1"/>
  <c r="H53" i="1"/>
  <c r="G53" i="1"/>
  <c r="F53" i="1"/>
  <c r="K52" i="1"/>
  <c r="J52" i="1"/>
  <c r="I52" i="1"/>
  <c r="H52" i="1"/>
  <c r="G52" i="1"/>
  <c r="F52" i="1"/>
  <c r="K51" i="1"/>
  <c r="J51" i="1"/>
  <c r="I51" i="1"/>
  <c r="H51" i="1"/>
  <c r="G51" i="1"/>
  <c r="F51" i="1"/>
  <c r="K50" i="1"/>
  <c r="J50" i="1"/>
  <c r="I50" i="1"/>
  <c r="H50" i="1"/>
  <c r="G50" i="1"/>
  <c r="F50" i="1"/>
  <c r="K49" i="1"/>
  <c r="J49" i="1"/>
  <c r="I49" i="1"/>
  <c r="H49" i="1"/>
  <c r="G49" i="1"/>
  <c r="F49" i="1"/>
  <c r="K48" i="1"/>
  <c r="J48" i="1"/>
  <c r="I48" i="1"/>
  <c r="H48" i="1"/>
  <c r="G48" i="1"/>
  <c r="F48" i="1"/>
  <c r="K4" i="1"/>
  <c r="J4" i="1"/>
  <c r="I4" i="1"/>
  <c r="H4" i="1"/>
  <c r="G4" i="1"/>
  <c r="F4" i="1"/>
  <c r="L48" i="1"/>
  <c r="M48" i="1"/>
  <c r="N48" i="1"/>
  <c r="O48" i="1"/>
  <c r="P48" i="1"/>
  <c r="Q48" i="1"/>
  <c r="R48" i="1"/>
  <c r="S48" i="1"/>
  <c r="L49" i="1"/>
  <c r="M49" i="1"/>
  <c r="N49" i="1"/>
  <c r="O49" i="1"/>
  <c r="P49" i="1"/>
  <c r="Q49" i="1"/>
  <c r="R49" i="1"/>
  <c r="S49" i="1"/>
  <c r="L50" i="1"/>
  <c r="M50" i="1"/>
  <c r="N50" i="1"/>
  <c r="O50" i="1"/>
  <c r="P50" i="1"/>
  <c r="Q50" i="1"/>
  <c r="R50" i="1"/>
  <c r="S50" i="1"/>
  <c r="L51" i="1"/>
  <c r="M51" i="1"/>
  <c r="N51" i="1"/>
  <c r="O51" i="1"/>
  <c r="P51" i="1"/>
  <c r="Q51" i="1"/>
  <c r="R51" i="1"/>
  <c r="S51" i="1"/>
  <c r="L52" i="1"/>
  <c r="M52" i="1"/>
  <c r="N52" i="1"/>
  <c r="O52" i="1"/>
  <c r="P52" i="1"/>
  <c r="Q52" i="1"/>
  <c r="R52" i="1"/>
  <c r="S52" i="1"/>
  <c r="L53" i="1"/>
  <c r="M53" i="1"/>
  <c r="N53" i="1"/>
  <c r="O53" i="1"/>
  <c r="P53" i="1"/>
  <c r="Q53" i="1"/>
  <c r="R53" i="1"/>
  <c r="S53" i="1"/>
  <c r="L70" i="1"/>
  <c r="M70" i="1"/>
  <c r="N70" i="1"/>
  <c r="O70" i="1"/>
  <c r="P70" i="1"/>
  <c r="Q70" i="1"/>
  <c r="R70" i="1"/>
  <c r="S70" i="1"/>
  <c r="L71" i="1"/>
  <c r="M71" i="1"/>
  <c r="N71" i="1"/>
  <c r="O71" i="1"/>
  <c r="P71" i="1"/>
  <c r="Q71" i="1"/>
  <c r="R71" i="1"/>
  <c r="S71" i="1"/>
  <c r="L72" i="1"/>
  <c r="M72" i="1"/>
  <c r="N72" i="1"/>
  <c r="O72" i="1"/>
  <c r="P72" i="1"/>
  <c r="Q72" i="1"/>
  <c r="R72" i="1"/>
  <c r="S72" i="1"/>
  <c r="L73" i="1"/>
  <c r="M73" i="1"/>
  <c r="N73" i="1"/>
  <c r="O73" i="1"/>
  <c r="P73" i="1"/>
  <c r="Q73" i="1"/>
  <c r="R73" i="1"/>
  <c r="S73" i="1"/>
  <c r="S4" i="1"/>
  <c r="R4" i="1"/>
  <c r="Q4" i="1"/>
  <c r="P4" i="1"/>
  <c r="O4" i="1"/>
  <c r="N4" i="1"/>
  <c r="M4" i="1"/>
  <c r="L4" i="1"/>
  <c r="S5" i="1"/>
  <c r="R5" i="1"/>
  <c r="Q5" i="1"/>
  <c r="P5" i="1"/>
  <c r="O5" i="1"/>
  <c r="N5" i="1"/>
  <c r="M5" i="1"/>
  <c r="L5" i="1"/>
  <c r="K5" i="1"/>
  <c r="J5" i="1"/>
  <c r="I5" i="1"/>
  <c r="H5" i="1"/>
  <c r="F5" i="1"/>
  <c r="G5" i="1"/>
  <c r="G1" i="1"/>
  <c r="H1" i="1"/>
</calcChain>
</file>

<file path=xl/sharedStrings.xml><?xml version="1.0" encoding="utf-8"?>
<sst xmlns="http://schemas.openxmlformats.org/spreadsheetml/2006/main" count="628" uniqueCount="248">
  <si>
    <t>ネジ消費量</t>
    <rPh sb="2" eb="5">
      <t>ショウヒリョウ</t>
    </rPh>
    <phoneticPr fontId="2"/>
  </si>
  <si>
    <t>開発資材消費量</t>
    <rPh sb="0" eb="4">
      <t>カイハツシザイ</t>
    </rPh>
    <rPh sb="4" eb="7">
      <t>ショウヒリョウ</t>
    </rPh>
    <phoneticPr fontId="2"/>
  </si>
  <si>
    <t>消費装備</t>
    <rPh sb="0" eb="2">
      <t>ショウヒ</t>
    </rPh>
    <rPh sb="2" eb="4">
      <t>ソウビ</t>
    </rPh>
    <phoneticPr fontId="2"/>
  </si>
  <si>
    <t>　</t>
    <phoneticPr fontId="2"/>
  </si>
  <si>
    <t>装備名</t>
    <rPh sb="0" eb="2">
      <t>ソウビ</t>
    </rPh>
    <rPh sb="2" eb="3">
      <t>メイ</t>
    </rPh>
    <phoneticPr fontId="2"/>
  </si>
  <si>
    <t>現在
★</t>
    <rPh sb="0" eb="2">
      <t>ゲンザイ</t>
    </rPh>
    <phoneticPr fontId="2"/>
  </si>
  <si>
    <t>目標
★</t>
    <rPh sb="0" eb="2">
      <t>モクヒョウ</t>
    </rPh>
    <phoneticPr fontId="2"/>
  </si>
  <si>
    <t>確実化
なし</t>
    <rPh sb="0" eb="3">
      <t>カクジツカ</t>
    </rPh>
    <phoneticPr fontId="2"/>
  </si>
  <si>
    <t>確実化
★7〜</t>
    <rPh sb="0" eb="3">
      <t>カクジツカ</t>
    </rPh>
    <phoneticPr fontId="2"/>
  </si>
  <si>
    <t>更新
(確実化)</t>
    <rPh sb="0" eb="2">
      <t>コウシン</t>
    </rPh>
    <rPh sb="4" eb="7">
      <t>カクジツカ</t>
    </rPh>
    <phoneticPr fontId="2"/>
  </si>
  <si>
    <t>更新時</t>
    <rPh sb="0" eb="2">
      <t>コウシン</t>
    </rPh>
    <rPh sb="2" eb="3">
      <t>ジ</t>
    </rPh>
    <phoneticPr fontId="2"/>
  </si>
  <si>
    <t>◆使い方◆</t>
    <rPh sb="1" eb="2">
      <t>ツカ</t>
    </rPh>
    <rPh sb="3" eb="4">
      <t>カタ</t>
    </rPh>
    <phoneticPr fontId="2"/>
  </si>
  <si>
    <t>　▼小口径・中口径主砲</t>
    <rPh sb="2" eb="5">
      <t>ショウコウケイ</t>
    </rPh>
    <rPh sb="6" eb="9">
      <t>チュウコウケイ</t>
    </rPh>
    <rPh sb="9" eb="11">
      <t>シュホウ</t>
    </rPh>
    <phoneticPr fontId="2"/>
  </si>
  <si>
    <t>12.7cm連装砲</t>
  </si>
  <si>
    <t>12.7cm連装砲B型改二</t>
  </si>
  <si>
    <t>10cm高角砲＋高射装置</t>
  </si>
  <si>
    <t>14cm単装砲</t>
  </si>
  <si>
    <t>14cm連装砲</t>
  </si>
  <si>
    <t>15.2cm連装砲</t>
  </si>
  <si>
    <t>15.2cm連装砲改</t>
  </si>
  <si>
    <t>15.5cm三連装砲</t>
  </si>
  <si>
    <t>20.3cm連装砲</t>
  </si>
  <si>
    <t>20.3cm(2号)連装砲</t>
  </si>
  <si>
    <t>20.3cm(3号)連装砲</t>
  </si>
  <si>
    <t>203mm/53 連装砲</t>
    <rPh sb="9" eb="12">
      <t>レンソウホウ</t>
    </rPh>
    <phoneticPr fontId="2"/>
  </si>
  <si>
    <t>　▼大口径主砲</t>
    <rPh sb="2" eb="7">
      <t>ダイコウケイシュホウ</t>
    </rPh>
    <phoneticPr fontId="2"/>
  </si>
  <si>
    <t>35.6cm連装砲</t>
  </si>
  <si>
    <t>35.6cm連装砲(ダズル迷彩)</t>
  </si>
  <si>
    <t>試製35.6cm三連装砲</t>
  </si>
  <si>
    <t>38cm連装砲</t>
  </si>
  <si>
    <t>38cm連装砲改</t>
  </si>
  <si>
    <t>381mm／50 三連装砲</t>
  </si>
  <si>
    <t>381mm／50 三連装砲改</t>
  </si>
  <si>
    <t>38.1cm Mk.I連装砲</t>
    <rPh sb="11" eb="14">
      <t>レンソウホウ</t>
    </rPh>
    <phoneticPr fontId="2"/>
  </si>
  <si>
    <t>38.1cm Mk.I／N連装砲改</t>
    <rPh sb="13" eb="16">
      <t>レンソウホウ</t>
    </rPh>
    <rPh sb="16" eb="17">
      <t>カイ</t>
    </rPh>
    <phoneticPr fontId="2"/>
  </si>
  <si>
    <t>41cm連装砲</t>
  </si>
  <si>
    <t>試製41cm三連装砲</t>
  </si>
  <si>
    <t>16inch三連装砲 Mk.7</t>
  </si>
  <si>
    <t>試製46cm連装砲</t>
  </si>
  <si>
    <t>46cm三連装砲</t>
  </si>
  <si>
    <t>試製51cm連装砲</t>
  </si>
  <si>
    <t>　▼副砲・高角砲</t>
    <rPh sb="2" eb="4">
      <t>フクホウ</t>
    </rPh>
    <rPh sb="5" eb="8">
      <t>コウカクホウ</t>
    </rPh>
    <phoneticPr fontId="2"/>
  </si>
  <si>
    <t>12.7cm連装高角砲</t>
    <rPh sb="6" eb="11">
      <t>レンソウコウカｋ</t>
    </rPh>
    <phoneticPr fontId="2"/>
  </si>
  <si>
    <t>8cm高角砲</t>
    <rPh sb="3" eb="6">
      <t>コウカクホウ</t>
    </rPh>
    <phoneticPr fontId="2"/>
  </si>
  <si>
    <t>90mm単装高角砲</t>
  </si>
  <si>
    <t>15.2cm単装砲</t>
  </si>
  <si>
    <t>OTO 152mm三連装速射砲</t>
  </si>
  <si>
    <t>零式水上偵察機</t>
  </si>
  <si>
    <t>九八式水上偵察機(夜偵)</t>
  </si>
  <si>
    <t>零式水上観測機</t>
  </si>
  <si>
    <t>Ro.43水偵</t>
  </si>
  <si>
    <t>Ro.44水上戦闘機</t>
    <rPh sb="5" eb="10">
      <t>スイジョウセントウキ</t>
    </rPh>
    <phoneticPr fontId="2"/>
  </si>
  <si>
    <t>Ro.44水上戦闘機bis</t>
    <rPh sb="5" eb="10">
      <t>スイジョウセントウキ</t>
    </rPh>
    <phoneticPr fontId="2"/>
  </si>
  <si>
    <t>二式水戦改</t>
    <rPh sb="0" eb="4">
      <t>ニシキスイセン</t>
    </rPh>
    <rPh sb="4" eb="5">
      <t>カイ</t>
    </rPh>
    <phoneticPr fontId="2"/>
  </si>
  <si>
    <t>二式水戦改(熟練)</t>
  </si>
  <si>
    <t>強風改</t>
    <rPh sb="0" eb="2">
      <t>キョウフウ</t>
    </rPh>
    <rPh sb="2" eb="3">
      <t>カイ</t>
    </rPh>
    <phoneticPr fontId="2"/>
  </si>
  <si>
    <t>九六式艦戦</t>
  </si>
  <si>
    <t>零式艦戦21型</t>
  </si>
  <si>
    <t>零式艦戦21型(熟練)</t>
  </si>
  <si>
    <t>零式艦戦32型</t>
  </si>
  <si>
    <t>零式艦戦32型(熟練)</t>
  </si>
  <si>
    <t>零式艦戦52型</t>
  </si>
  <si>
    <t>零式艦戦52型(熟練)</t>
  </si>
  <si>
    <t>零式艦戦52型丙(六〇一空)</t>
  </si>
  <si>
    <t>零戦52型丙(付岩井小隊)</t>
  </si>
  <si>
    <t>零戦62型(爆戦/岩井隊)</t>
  </si>
  <si>
    <t>零式艦戦62型(爆戦)</t>
  </si>
  <si>
    <t>零戦52型甲(付岩本小隊)</t>
  </si>
  <si>
    <t>零式艦戦53型(岩本隊)</t>
  </si>
  <si>
    <t>試製景雲(艦偵型)</t>
    <rPh sb="0" eb="2">
      <t>シセイ</t>
    </rPh>
    <rPh sb="2" eb="4">
      <t>ケイウン</t>
    </rPh>
    <rPh sb="5" eb="6">
      <t>カンテイ</t>
    </rPh>
    <rPh sb="6" eb="7">
      <t>テイサツ</t>
    </rPh>
    <rPh sb="7" eb="8">
      <t>ガタ</t>
    </rPh>
    <phoneticPr fontId="2"/>
  </si>
  <si>
    <t>　▼その他</t>
    <rPh sb="4" eb="5">
      <t>タ</t>
    </rPh>
    <phoneticPr fontId="2"/>
  </si>
  <si>
    <t>九一式徹甲弾</t>
  </si>
  <si>
    <t>一式徹甲弾</t>
  </si>
  <si>
    <t>91式高射装置</t>
  </si>
  <si>
    <t>94式高射装置(吹雪改二他)</t>
  </si>
  <si>
    <t>94式高射装置(摩耶改二)</t>
  </si>
  <si>
    <t>探照灯</t>
  </si>
  <si>
    <t>96式150cm探照灯</t>
  </si>
  <si>
    <t>強化型艦本式缶</t>
    <rPh sb="0" eb="3">
      <t>キョウカガタ</t>
    </rPh>
    <rPh sb="3" eb="6">
      <t>カンホンシキ</t>
    </rPh>
    <rPh sb="6" eb="7">
      <t>カン</t>
    </rPh>
    <phoneticPr fontId="2"/>
  </si>
  <si>
    <t>新型高温高圧缶</t>
    <rPh sb="0" eb="7">
      <t>シンガタコウオンコウアツカン</t>
    </rPh>
    <phoneticPr fontId="2"/>
  </si>
  <si>
    <t>増設バルジ(中型艦)</t>
    <rPh sb="0" eb="2">
      <t>ゾウセツ</t>
    </rPh>
    <rPh sb="6" eb="7">
      <t>チュウ</t>
    </rPh>
    <rPh sb="7" eb="9">
      <t>オオガタカン</t>
    </rPh>
    <phoneticPr fontId="2"/>
  </si>
  <si>
    <t>艦本新設計 増設バルジ(中型艦)</t>
    <rPh sb="0" eb="2">
      <t>カンホン</t>
    </rPh>
    <rPh sb="2" eb="5">
      <t>シンセッケイ</t>
    </rPh>
    <rPh sb="6" eb="8">
      <t>ゾウセツ</t>
    </rPh>
    <rPh sb="12" eb="13">
      <t>チュウ</t>
    </rPh>
    <rPh sb="13" eb="15">
      <t>オオガタカン</t>
    </rPh>
    <phoneticPr fontId="2"/>
  </si>
  <si>
    <t>増設バルジ(大型艦)</t>
    <rPh sb="0" eb="2">
      <t>ゾウセツ</t>
    </rPh>
    <rPh sb="6" eb="9">
      <t>オオガタカン</t>
    </rPh>
    <phoneticPr fontId="2"/>
  </si>
  <si>
    <t>艦本新設計 増設バルジ(大型艦)</t>
    <rPh sb="0" eb="2">
      <t>カンホン</t>
    </rPh>
    <rPh sb="2" eb="5">
      <t>シンセッケイ</t>
    </rPh>
    <rPh sb="6" eb="8">
      <t>ゾウセツ</t>
    </rPh>
    <rPh sb="12" eb="15">
      <t>オオガタカン</t>
    </rPh>
    <phoneticPr fontId="2"/>
  </si>
  <si>
    <t>　▼上陸用舟艇・内火艇</t>
    <rPh sb="2" eb="7">
      <t>ジョウリクヨウｓ</t>
    </rPh>
    <rPh sb="8" eb="11">
      <t>ナイカテイ</t>
    </rPh>
    <phoneticPr fontId="2"/>
  </si>
  <si>
    <t>大発動艇(鬼怒改二)</t>
    <rPh sb="5" eb="7">
      <t>キヌ</t>
    </rPh>
    <rPh sb="7" eb="9">
      <t>カイニ</t>
    </rPh>
    <phoneticPr fontId="2"/>
  </si>
  <si>
    <t>大発動艇(八九式中戦車＆陸戦隊)</t>
  </si>
  <si>
    <t>特二式内火艇</t>
  </si>
  <si>
    <t>特大発動艇</t>
    <rPh sb="0" eb="1">
      <t>トクダイ</t>
    </rPh>
    <rPh sb="1" eb="5">
      <t>ダイハツドウテイ</t>
    </rPh>
    <phoneticPr fontId="2"/>
  </si>
  <si>
    <t>　▼機銃</t>
    <rPh sb="2" eb="4">
      <t>キジュウ</t>
    </rPh>
    <phoneticPr fontId="2"/>
  </si>
  <si>
    <t>25mm単装機銃</t>
  </si>
  <si>
    <t>25mm連装機銃</t>
  </si>
  <si>
    <t>25mm三連装機銃</t>
  </si>
  <si>
    <t>25mm三連装機銃 集中配備</t>
    <rPh sb="10" eb="14">
      <t>シュウチュウハイビ</t>
    </rPh>
    <phoneticPr fontId="2"/>
  </si>
  <si>
    <t>　▼対潜装備</t>
    <rPh sb="2" eb="4">
      <t>タイセン</t>
    </rPh>
    <rPh sb="4" eb="6">
      <t>ソウビ</t>
    </rPh>
    <phoneticPr fontId="2"/>
  </si>
  <si>
    <t>九三式水中聴音機(夕張)</t>
  </si>
  <si>
    <t>九三式水中聴音機(香取他)</t>
  </si>
  <si>
    <t>三式水中探信儀</t>
  </si>
  <si>
    <t>四式水中聴音機</t>
  </si>
  <si>
    <t>九四式爆雷投射機</t>
  </si>
  <si>
    <t>三式爆雷投射機</t>
  </si>
  <si>
    <t>　▼魚雷</t>
    <rPh sb="2" eb="4">
      <t>ギョライ</t>
    </rPh>
    <phoneticPr fontId="2"/>
  </si>
  <si>
    <t>61cm三連装魚雷</t>
  </si>
  <si>
    <t>61cm三連装(酸素)魚雷</t>
  </si>
  <si>
    <t>61cm四連装魚雷</t>
  </si>
  <si>
    <t>61cm四連装(酸素)魚雷</t>
  </si>
  <si>
    <t>61cm五連装(酸素)魚雷</t>
  </si>
  <si>
    <t>試製61cm六連装(酸素)魚雷</t>
  </si>
  <si>
    <t>　▼電探</t>
    <rPh sb="2" eb="4">
      <t>デンタン</t>
    </rPh>
    <phoneticPr fontId="2"/>
  </si>
  <si>
    <t>13号対空電探</t>
  </si>
  <si>
    <t>13号対空電探改</t>
  </si>
  <si>
    <t>22号対水上電探</t>
  </si>
  <si>
    <t>22号対水上電探改四</t>
  </si>
  <si>
    <t>21号対空電探</t>
  </si>
  <si>
    <t>21号対空電探改</t>
  </si>
  <si>
    <t>32号対水上電探</t>
  </si>
  <si>
    <t>32号対水上電探改</t>
  </si>
  <si>
    <t>潜水艦搭載電探＆水防式望遠鏡</t>
  </si>
  <si>
    <t>10cm連装高角砲</t>
  </si>
  <si>
    <t>20.3cm連装砲</t>
    <rPh sb="6" eb="9">
      <t>レンソウホウ</t>
    </rPh>
    <phoneticPr fontId="2"/>
  </si>
  <si>
    <t>35.6cm連装砲(ダズル迷彩)</t>
    <rPh sb="13" eb="15">
      <t>メイサイ</t>
    </rPh>
    <phoneticPr fontId="2"/>
  </si>
  <si>
    <t>試製35.6cm三連装砲</t>
    <rPh sb="0" eb="2">
      <t>シセイ</t>
    </rPh>
    <rPh sb="8" eb="9">
      <t>サン</t>
    </rPh>
    <phoneticPr fontId="2"/>
  </si>
  <si>
    <t>35.6cm連装砲</t>
    <rPh sb="6" eb="9">
      <t>レンソウホウ</t>
    </rPh>
    <phoneticPr fontId="2"/>
  </si>
  <si>
    <t>25mm単装機銃</t>
    <rPh sb="4" eb="8">
      <t>タンソウキジュウ</t>
    </rPh>
    <phoneticPr fontId="2"/>
  </si>
  <si>
    <t>41cm連装砲</t>
    <rPh sb="4" eb="7">
      <t>レンソウホウ</t>
    </rPh>
    <phoneticPr fontId="2"/>
  </si>
  <si>
    <t>試製41cm三連装砲</t>
    <rPh sb="0" eb="2">
      <t>シセイ</t>
    </rPh>
    <rPh sb="6" eb="10">
      <t>サンレンソウホウ</t>
    </rPh>
    <phoneticPr fontId="2"/>
  </si>
  <si>
    <t>16inch三連装砲 Mk.7</t>
    <rPh sb="6" eb="9">
      <t>サンレンソウホウ</t>
    </rPh>
    <rPh sb="9" eb="10">
      <t>ホウ</t>
    </rPh>
    <phoneticPr fontId="2"/>
  </si>
  <si>
    <t>46cm三連装砲</t>
    <rPh sb="4" eb="8">
      <t>サンレンソウホウ</t>
    </rPh>
    <phoneticPr fontId="2"/>
  </si>
  <si>
    <t>32号対水上電探</t>
    <rPh sb="2" eb="3">
      <t>ゴウ</t>
    </rPh>
    <rPh sb="3" eb="8">
      <t>タイスイジョウデンタン</t>
    </rPh>
    <phoneticPr fontId="2"/>
  </si>
  <si>
    <t>16inch三連装砲 Mk.7+GFCS</t>
    <rPh sb="6" eb="9">
      <t>サンレンソウホウ</t>
    </rPh>
    <rPh sb="9" eb="10">
      <t>ホウ</t>
    </rPh>
    <phoneticPr fontId="2"/>
  </si>
  <si>
    <t>22号対水上電探</t>
    <rPh sb="2" eb="3">
      <t>ゴウ</t>
    </rPh>
    <rPh sb="3" eb="8">
      <t>タイスイジョウデンタン</t>
    </rPh>
    <phoneticPr fontId="2"/>
  </si>
  <si>
    <t>零式水上偵察機</t>
    <rPh sb="0" eb="2">
      <t>ゼロシキ</t>
    </rPh>
    <rPh sb="2" eb="4">
      <t>スイジョウカンソ</t>
    </rPh>
    <rPh sb="4" eb="7">
      <t>テイサツキ</t>
    </rPh>
    <phoneticPr fontId="2"/>
  </si>
  <si>
    <t>零式水上偵察機</t>
    <rPh sb="0" eb="7">
      <t>ゼロシキスイジョウテイサツキ</t>
    </rPh>
    <phoneticPr fontId="2"/>
  </si>
  <si>
    <t>零式艦戦21型</t>
    <rPh sb="0" eb="4">
      <t>ゼロシキカンセン</t>
    </rPh>
    <rPh sb="6" eb="7">
      <t>ガタ</t>
    </rPh>
    <phoneticPr fontId="2"/>
  </si>
  <si>
    <t>九八式水上偵察機(夜偵)</t>
    <rPh sb="0" eb="8">
      <t>キュウハチシキ</t>
    </rPh>
    <rPh sb="9" eb="11">
      <t>ヤテイ</t>
    </rPh>
    <phoneticPr fontId="2"/>
  </si>
  <si>
    <t>零式水上観測機</t>
    <rPh sb="0" eb="2">
      <t>ゼロシキ</t>
    </rPh>
    <rPh sb="2" eb="7">
      <t>スイジョウカンソ</t>
    </rPh>
    <phoneticPr fontId="2"/>
  </si>
  <si>
    <t>瑞雲</t>
    <rPh sb="0" eb="2">
      <t>ズイウン</t>
    </rPh>
    <phoneticPr fontId="2"/>
  </si>
  <si>
    <t>零式水上観測機</t>
    <rPh sb="0" eb="4">
      <t>ゼロシキスイジョウ</t>
    </rPh>
    <rPh sb="4" eb="7">
      <t>カンソクキ</t>
    </rPh>
    <phoneticPr fontId="2"/>
  </si>
  <si>
    <t>Ro.43水偵</t>
    <rPh sb="5" eb="7">
      <t>スイテイ</t>
    </rPh>
    <phoneticPr fontId="2"/>
  </si>
  <si>
    <t>Ro.44水上戦闘機</t>
  </si>
  <si>
    <t>二式水戦改(熟練)</t>
    <rPh sb="0" eb="4">
      <t>ニシキスイセン</t>
    </rPh>
    <rPh sb="4" eb="5">
      <t>カイ</t>
    </rPh>
    <rPh sb="6" eb="8">
      <t>ジュクレン</t>
    </rPh>
    <phoneticPr fontId="2"/>
  </si>
  <si>
    <t>零式艦戦32型</t>
    <rPh sb="0" eb="4">
      <t>ゼロシキカンセン</t>
    </rPh>
    <rPh sb="6" eb="7">
      <t>ガタ</t>
    </rPh>
    <phoneticPr fontId="2"/>
  </si>
  <si>
    <t>強風改</t>
    <rPh sb="0" eb="3">
      <t>キョウフウカイ</t>
    </rPh>
    <phoneticPr fontId="2"/>
  </si>
  <si>
    <t>紫電改二</t>
    <rPh sb="0" eb="4">
      <t>シデンカイニ</t>
    </rPh>
    <phoneticPr fontId="2"/>
  </si>
  <si>
    <t>九六式艦戦</t>
    <rPh sb="0" eb="3">
      <t>キュウロクシキ</t>
    </rPh>
    <rPh sb="3" eb="5">
      <t>カンセン</t>
    </rPh>
    <phoneticPr fontId="2"/>
  </si>
  <si>
    <t>九六式艦戦</t>
    <rPh sb="0" eb="5">
      <t>キュウロクシキカンセン</t>
    </rPh>
    <phoneticPr fontId="2"/>
  </si>
  <si>
    <t>7.7mm機銃</t>
    <rPh sb="5" eb="7">
      <t>キジュウ</t>
    </rPh>
    <phoneticPr fontId="2"/>
  </si>
  <si>
    <t>九六式艦戦</t>
    <rPh sb="0" eb="3">
      <t>キュウロクシキカン</t>
    </rPh>
    <rPh sb="3" eb="5">
      <t>カンセン</t>
    </rPh>
    <phoneticPr fontId="2"/>
  </si>
  <si>
    <t>零式艦戦21型(熟練)</t>
    <rPh sb="0" eb="4">
      <t>ゼロシキカンセン</t>
    </rPh>
    <rPh sb="6" eb="7">
      <t>ガタ</t>
    </rPh>
    <rPh sb="8" eb="10">
      <t>ジュクレン</t>
    </rPh>
    <phoneticPr fontId="2"/>
  </si>
  <si>
    <t>零式艦戦32型(熟練)</t>
    <rPh sb="0" eb="4">
      <t>ゼロシキカンセン</t>
    </rPh>
    <rPh sb="6" eb="7">
      <t>ガタ</t>
    </rPh>
    <rPh sb="8" eb="10">
      <t>ジュクレン</t>
    </rPh>
    <phoneticPr fontId="2"/>
  </si>
  <si>
    <t>零式艦戦52型</t>
    <rPh sb="0" eb="4">
      <t>ゼロシキカンセン</t>
    </rPh>
    <rPh sb="6" eb="7">
      <t>ガタ</t>
    </rPh>
    <phoneticPr fontId="2"/>
  </si>
  <si>
    <t>零式艦戦52型(熟練)</t>
    <rPh sb="0" eb="4">
      <t>ゼロシキカンセン</t>
    </rPh>
    <rPh sb="6" eb="7">
      <t>ガタ</t>
    </rPh>
    <rPh sb="8" eb="10">
      <t>ジュクレン</t>
    </rPh>
    <phoneticPr fontId="2"/>
  </si>
  <si>
    <t>零式艦戦52型丙(六〇一空)</t>
    <rPh sb="0" eb="4">
      <t>ゼロシキカンセン</t>
    </rPh>
    <rPh sb="6" eb="7">
      <t>ガタ</t>
    </rPh>
    <rPh sb="7" eb="8">
      <t>ヘイ</t>
    </rPh>
    <rPh sb="9" eb="10">
      <t>ロクマル</t>
    </rPh>
    <rPh sb="11" eb="12">
      <t>イチ</t>
    </rPh>
    <rPh sb="12" eb="13">
      <t>クウ</t>
    </rPh>
    <phoneticPr fontId="2"/>
  </si>
  <si>
    <t>天山</t>
    <rPh sb="0" eb="2">
      <t>テンザン</t>
    </rPh>
    <phoneticPr fontId="2"/>
  </si>
  <si>
    <t>零戦52型丙(付岩井小隊)</t>
    <rPh sb="0" eb="2">
      <t>ゼロシキカンセン</t>
    </rPh>
    <rPh sb="4" eb="5">
      <t>ガタ</t>
    </rPh>
    <rPh sb="5" eb="6">
      <t>ヘイ</t>
    </rPh>
    <rPh sb="7" eb="8">
      <t>ツ</t>
    </rPh>
    <rPh sb="8" eb="10">
      <t>イワイ</t>
    </rPh>
    <rPh sb="10" eb="12">
      <t>ショウタイ</t>
    </rPh>
    <phoneticPr fontId="2"/>
  </si>
  <si>
    <t>零戦62型(爆戦/岩井隊)</t>
    <rPh sb="0" eb="2">
      <t>ゼロセン</t>
    </rPh>
    <rPh sb="4" eb="5">
      <t>ガタ</t>
    </rPh>
    <rPh sb="6" eb="8">
      <t>バクセン</t>
    </rPh>
    <rPh sb="9" eb="12">
      <t>゜ワイタイ</t>
    </rPh>
    <phoneticPr fontId="2"/>
  </si>
  <si>
    <t>彗星</t>
    <rPh sb="0" eb="2">
      <t>スイセイ</t>
    </rPh>
    <phoneticPr fontId="2"/>
  </si>
  <si>
    <t>零式艦戦62型(爆戦)</t>
    <rPh sb="0" eb="4">
      <t>ゼロシキカンセン</t>
    </rPh>
    <rPh sb="6" eb="7">
      <t>ガタ</t>
    </rPh>
    <rPh sb="8" eb="10">
      <t>バクセン</t>
    </rPh>
    <phoneticPr fontId="2"/>
  </si>
  <si>
    <t>烈風</t>
    <rPh sb="0" eb="2">
      <t>レップウ</t>
    </rPh>
    <phoneticPr fontId="2"/>
  </si>
  <si>
    <t>零式艦戦63型(爆戦)</t>
    <rPh sb="0" eb="4">
      <t>ゼロシキカンセン</t>
    </rPh>
    <rPh sb="6" eb="7">
      <t>ガタ</t>
    </rPh>
    <rPh sb="8" eb="10">
      <t>バクセン</t>
    </rPh>
    <phoneticPr fontId="2"/>
  </si>
  <si>
    <t>零戦52型甲(付岩本小隊)</t>
    <rPh sb="0" eb="2">
      <t>ゼロシキカンセン</t>
    </rPh>
    <rPh sb="4" eb="5">
      <t>ガタ</t>
    </rPh>
    <rPh sb="5" eb="6">
      <t>コウ</t>
    </rPh>
    <rPh sb="7" eb="8">
      <t>ツ</t>
    </rPh>
    <rPh sb="8" eb="12">
      <t>イワモトタイ</t>
    </rPh>
    <phoneticPr fontId="2"/>
  </si>
  <si>
    <t>零式艦戦53型(岩本隊)</t>
    <rPh sb="0" eb="4">
      <t>ゼロシキカンセン</t>
    </rPh>
    <rPh sb="6" eb="7">
      <t>ガタ</t>
    </rPh>
    <rPh sb="8" eb="11">
      <t>イワモトタイ</t>
    </rPh>
    <phoneticPr fontId="2"/>
  </si>
  <si>
    <t>12.7mm単装機銃</t>
    <rPh sb="6" eb="10">
      <t>タンソウキジュウ</t>
    </rPh>
    <phoneticPr fontId="2"/>
  </si>
  <si>
    <t>流星</t>
    <rPh sb="0" eb="2">
      <t>リュウセイ</t>
    </rPh>
    <phoneticPr fontId="2"/>
  </si>
  <si>
    <t>ネ式エンジン</t>
    <rPh sb="1" eb="2">
      <t>シキ</t>
    </rPh>
    <phoneticPr fontId="2"/>
  </si>
  <si>
    <t>12.7cm連装高角砲</t>
    <rPh sb="6" eb="11">
      <t>レンソウコウカクホウ</t>
    </rPh>
    <phoneticPr fontId="2"/>
  </si>
  <si>
    <t>12.7cm連装高角砲</t>
    <rPh sb="6" eb="11">
      <t>レンソウコウ</t>
    </rPh>
    <phoneticPr fontId="2"/>
  </si>
  <si>
    <t>12.7cm連装高角砲</t>
  </si>
  <si>
    <t>熟練見張員</t>
  </si>
  <si>
    <t>改良型艦本式タービン</t>
    <rPh sb="0" eb="3">
      <t>カイリョウガタ</t>
    </rPh>
    <rPh sb="3" eb="6">
      <t>カンホンシキ</t>
    </rPh>
    <phoneticPr fontId="2"/>
  </si>
  <si>
    <t>強化型艦本式缶</t>
    <rPh sb="0" eb="6">
      <t>キョウカガタカンホンシキ</t>
    </rPh>
    <rPh sb="6" eb="7">
      <t>カン</t>
    </rPh>
    <phoneticPr fontId="2"/>
  </si>
  <si>
    <t>増設バルジ(中型艦)</t>
    <rPh sb="0" eb="2">
      <t>ゾウセツ</t>
    </rPh>
    <rPh sb="6" eb="9">
      <t>チュウガタカン</t>
    </rPh>
    <phoneticPr fontId="2"/>
  </si>
  <si>
    <t>大発動艇</t>
    <rPh sb="0" eb="4">
      <t>ダイハツドウテイ</t>
    </rPh>
    <phoneticPr fontId="2"/>
  </si>
  <si>
    <t>ドラム缶(輸送用)</t>
    <rPh sb="3" eb="4">
      <t>カン</t>
    </rPh>
    <rPh sb="5" eb="8">
      <t>ユソウヨウ</t>
    </rPh>
    <phoneticPr fontId="2"/>
  </si>
  <si>
    <t>大発動艇(鬼怒改二)</t>
    <rPh sb="0" eb="4">
      <t>ダイハツドウテイ</t>
    </rPh>
    <rPh sb="5" eb="7">
      <t>キヌ</t>
    </rPh>
    <rPh sb="7" eb="9">
      <t>カイニ</t>
    </rPh>
    <phoneticPr fontId="2"/>
  </si>
  <si>
    <t>大発動艇(八九式中戦車＆陸戦隊)</t>
    <rPh sb="0" eb="4">
      <t>ダイハツドウテイ</t>
    </rPh>
    <rPh sb="5" eb="11">
      <t>ハチキュウシキ</t>
    </rPh>
    <rPh sb="12" eb="15">
      <t>リクセンタイ</t>
    </rPh>
    <phoneticPr fontId="2"/>
  </si>
  <si>
    <t>12cm30連装噴進砲</t>
    <rPh sb="6" eb="8">
      <t>レンソウ</t>
    </rPh>
    <rPh sb="8" eb="11">
      <t>フンシンホウ</t>
    </rPh>
    <phoneticPr fontId="2"/>
  </si>
  <si>
    <t>特二式内火艇</t>
    <rPh sb="0" eb="6">
      <t>トクニシキ</t>
    </rPh>
    <phoneticPr fontId="2"/>
  </si>
  <si>
    <t>25mm単装機銃</t>
    <rPh sb="4" eb="6">
      <t>タンソウ</t>
    </rPh>
    <phoneticPr fontId="2"/>
  </si>
  <si>
    <t>九三式水中聴音機(夕張)</t>
    <rPh sb="9" eb="11">
      <t>ユウバリ</t>
    </rPh>
    <phoneticPr fontId="2"/>
  </si>
  <si>
    <t>九三式水中聴音機</t>
  </si>
  <si>
    <t>九三式水中聴音機(香取他)</t>
    <rPh sb="9" eb="11">
      <t>カトリ</t>
    </rPh>
    <rPh sb="11" eb="12">
      <t>ホカ</t>
    </rPh>
    <phoneticPr fontId="2"/>
  </si>
  <si>
    <t>三式水中探信儀</t>
    <rPh sb="0" eb="7">
      <t>サンシキスイ</t>
    </rPh>
    <phoneticPr fontId="2"/>
  </si>
  <si>
    <t>四式水中聴音機</t>
    <rPh sb="0" eb="7">
      <t>ヨンシｋ</t>
    </rPh>
    <phoneticPr fontId="2"/>
  </si>
  <si>
    <t>九三式水中聴音機</t>
    <rPh sb="0" eb="8">
      <t>キュウ</t>
    </rPh>
    <phoneticPr fontId="2"/>
  </si>
  <si>
    <t>試製61cm六連装(酸素)魚雷</t>
    <rPh sb="0" eb="2">
      <t>シセイ</t>
    </rPh>
    <rPh sb="6" eb="7">
      <t>ロク</t>
    </rPh>
    <phoneticPr fontId="2"/>
  </si>
  <si>
    <t>61cm四連装(酸素)魚雷</t>
    <rPh sb="4" eb="7">
      <t>ヨンレンソウ</t>
    </rPh>
    <rPh sb="8" eb="10">
      <t>サンソ</t>
    </rPh>
    <rPh sb="11" eb="13">
      <t>ギョライ</t>
    </rPh>
    <phoneticPr fontId="2"/>
  </si>
  <si>
    <t>熟練見張員</t>
    <rPh sb="0" eb="5">
      <t>ジュクレンミハリイン</t>
    </rPh>
    <phoneticPr fontId="2"/>
  </si>
  <si>
    <t>装備分類</t>
    <rPh sb="0" eb="2">
      <t>ソウビ</t>
    </rPh>
    <rPh sb="2" eb="4">
      <t>ブンルイ</t>
    </rPh>
    <phoneticPr fontId="2"/>
  </si>
  <si>
    <t>16inch三連装砲 Mk.7+GFCS</t>
  </si>
  <si>
    <t>41cm三連装砲改</t>
  </si>
  <si>
    <t>15.5cm三連装砲</t>
    <rPh sb="6" eb="10">
      <t>サンレンソウホウ</t>
    </rPh>
    <phoneticPr fontId="2"/>
  </si>
  <si>
    <t>15.5cm三連装砲改</t>
    <rPh sb="10" eb="11">
      <t>カイ</t>
    </rPh>
    <phoneticPr fontId="2"/>
  </si>
  <si>
    <t>15.5cm三連装副砲</t>
    <rPh sb="9" eb="10">
      <t>フクホウ</t>
    </rPh>
    <phoneticPr fontId="2"/>
  </si>
  <si>
    <t>41cm三連装砲改</t>
    <rPh sb="4" eb="8">
      <t>サンレンソウホウ</t>
    </rPh>
    <rPh sb="8" eb="9">
      <t>カイ</t>
    </rPh>
    <phoneticPr fontId="2"/>
  </si>
  <si>
    <t>熟練搭乗員</t>
    <rPh sb="0" eb="5">
      <t>ジュクレントウジョウ</t>
    </rPh>
    <phoneticPr fontId="2"/>
  </si>
  <si>
    <t>瑞雲(六三四空)</t>
    <rPh sb="0" eb="2">
      <t>ズイウン</t>
    </rPh>
    <rPh sb="3" eb="4">
      <t>ロク</t>
    </rPh>
    <rPh sb="4" eb="5">
      <t>サン</t>
    </rPh>
    <rPh sb="5" eb="6">
      <t>ヨン</t>
    </rPh>
    <rPh sb="6" eb="7">
      <t>クウ</t>
    </rPh>
    <phoneticPr fontId="2"/>
  </si>
  <si>
    <t>瑞雲(六三四空/熟練)</t>
    <rPh sb="8" eb="10">
      <t>ジュクレン</t>
    </rPh>
    <phoneticPr fontId="2"/>
  </si>
  <si>
    <t>F4F-3</t>
  </si>
  <si>
    <t>F4F-4</t>
  </si>
  <si>
    <t>F6F-3</t>
  </si>
  <si>
    <t>15.5cm三連装副砲</t>
    <rPh sb="9" eb="10">
      <t>フク</t>
    </rPh>
    <phoneticPr fontId="2"/>
  </si>
  <si>
    <t>15.5cm三連装副砲</t>
    <rPh sb="6" eb="11">
      <t>サンレンソウホウ</t>
    </rPh>
    <phoneticPr fontId="2"/>
  </si>
  <si>
    <t>15.5cm三連装副砲改</t>
    <rPh sb="9" eb="10">
      <t>フク</t>
    </rPh>
    <rPh sb="11" eb="12">
      <t>カイ</t>
    </rPh>
    <phoneticPr fontId="2"/>
  </si>
  <si>
    <t>合計：</t>
    <rPh sb="0" eb="2">
      <t>ゴウケイ</t>
    </rPh>
    <phoneticPr fontId="1"/>
  </si>
  <si>
    <t>新型砲熕兵装資材</t>
    <phoneticPr fontId="2"/>
  </si>
  <si>
    <t>20.3cm(2号)連装砲</t>
    <phoneticPr fontId="2"/>
  </si>
  <si>
    <t>F4F-3</t>
    <phoneticPr fontId="2"/>
  </si>
  <si>
    <t>F4F-4</t>
    <phoneticPr fontId="2"/>
  </si>
  <si>
    <t>F6F-3</t>
    <phoneticPr fontId="2"/>
  </si>
  <si>
    <t>8cm高角砲改＋増設機銃</t>
    <phoneticPr fontId="2"/>
  </si>
  <si>
    <t>15.5cm三連装砲</t>
    <phoneticPr fontId="2"/>
  </si>
  <si>
    <t>戦闘糧食</t>
    <rPh sb="0" eb="4">
      <t>セントウリョウショク</t>
    </rPh>
    <phoneticPr fontId="2"/>
  </si>
  <si>
    <t>戦闘糧食</t>
    <rPh sb="0" eb="4">
      <t>セントウリョウ</t>
    </rPh>
    <phoneticPr fontId="2"/>
  </si>
  <si>
    <t>　</t>
    <phoneticPr fontId="2"/>
  </si>
  <si>
    <t>25mm単装機銃</t>
    <phoneticPr fontId="2"/>
  </si>
  <si>
    <t>潜水艦搭載電探＆水防式望遠鏡</t>
    <phoneticPr fontId="2"/>
  </si>
  <si>
    <t>更新時※</t>
    <rPh sb="0" eb="2">
      <t>コウシン</t>
    </rPh>
    <rPh sb="2" eb="3">
      <t>ジ</t>
    </rPh>
    <phoneticPr fontId="2"/>
  </si>
  <si>
    <t>15.5cm三連装副砲改</t>
    <rPh sb="6" eb="11">
      <t>サンレンソウホウ</t>
    </rPh>
    <rPh sb="11" eb="12">
      <t>カイ</t>
    </rPh>
    <phoneticPr fontId="2"/>
  </si>
  <si>
    <t>零式艦戦63型(爆戦)</t>
  </si>
  <si>
    <t>〜★6</t>
    <phoneticPr fontId="2"/>
  </si>
  <si>
    <t>★7〜</t>
    <phoneticPr fontId="2"/>
  </si>
  <si>
    <t>8cm高角砲改＋増設機銃</t>
    <phoneticPr fontId="2"/>
  </si>
  <si>
    <t>　▼艦上戦闘機</t>
    <rPh sb="2" eb="4">
      <t>カンジョウ</t>
    </rPh>
    <rPh sb="4" eb="6">
      <t>セントウ</t>
    </rPh>
    <phoneticPr fontId="2"/>
  </si>
  <si>
    <t>　▼艦上爆撃機</t>
    <rPh sb="2" eb="4">
      <t>カンジョウ</t>
    </rPh>
    <rPh sb="4" eb="6">
      <t>バクゲキ</t>
    </rPh>
    <phoneticPr fontId="2"/>
  </si>
  <si>
    <t>　▼艦上偵察機</t>
    <rPh sb="2" eb="4">
      <t>カンジョウ</t>
    </rPh>
    <rPh sb="4" eb="6">
      <t>テイサツ</t>
    </rPh>
    <phoneticPr fontId="2"/>
  </si>
  <si>
    <t>　▼水上偵察機</t>
    <rPh sb="2" eb="4">
      <t>ミズカミ</t>
    </rPh>
    <rPh sb="4" eb="7">
      <t>テイサツキ</t>
    </rPh>
    <phoneticPr fontId="2"/>
  </si>
  <si>
    <t>　▼水上戦闘機</t>
    <rPh sb="2" eb="4">
      <t>ミズカミ</t>
    </rPh>
    <rPh sb="4" eb="7">
      <t>セントウキ</t>
    </rPh>
    <phoneticPr fontId="2"/>
  </si>
  <si>
    <t>　▼瑞雲</t>
    <rPh sb="2" eb="4">
      <t>ズイウン</t>
    </rPh>
    <phoneticPr fontId="2"/>
  </si>
  <si>
    <t>　▼強化弾</t>
    <rPh sb="2" eb="4">
      <t>キョウカ</t>
    </rPh>
    <rPh sb="4" eb="5">
      <t>ダン</t>
    </rPh>
    <phoneticPr fontId="2"/>
  </si>
  <si>
    <t>　▼高射装置</t>
    <rPh sb="2" eb="6">
      <t>コウシャソ</t>
    </rPh>
    <phoneticPr fontId="2"/>
  </si>
  <si>
    <t>　▼探照灯</t>
    <rPh sb="2" eb="5">
      <t>タンショウトウ</t>
    </rPh>
    <phoneticPr fontId="2"/>
  </si>
  <si>
    <t>　▼缶（機関部強化）</t>
    <rPh sb="2" eb="3">
      <t>カン</t>
    </rPh>
    <rPh sb="4" eb="7">
      <t>キカンブ</t>
    </rPh>
    <rPh sb="7" eb="9">
      <t>キョウカ</t>
    </rPh>
    <phoneticPr fontId="2"/>
  </si>
  <si>
    <t>　▼バルジ</t>
    <phoneticPr fontId="2"/>
  </si>
  <si>
    <t>8cm高角砲改＋増設機銃</t>
  </si>
  <si>
    <t>大発動艇</t>
  </si>
  <si>
    <t>3. 目標とする改修回数を設定</t>
  </si>
  <si>
    <t>2. 現在の改修回数を設定</t>
  </si>
  <si>
    <t>1. 装備名を選択</t>
  </si>
  <si>
    <t>0. 装備分類を選択</t>
    <rPh sb="3" eb="5">
      <t>ソウビ</t>
    </rPh>
    <rPh sb="5" eb="7">
      <t>ブンルイ</t>
    </rPh>
    <rPh sb="8" eb="10">
      <t>センタク</t>
    </rPh>
    <phoneticPr fontId="2"/>
  </si>
  <si>
    <t>「装備分類」列を追加し、装備分類を選択してから対応する装備を選択できるようにした</t>
    <rPh sb="1" eb="3">
      <t>ソウビ</t>
    </rPh>
    <rPh sb="3" eb="5">
      <t>ブンルイ</t>
    </rPh>
    <rPh sb="6" eb="7">
      <t>レツ</t>
    </rPh>
    <rPh sb="8" eb="10">
      <t>ツイカ</t>
    </rPh>
    <rPh sb="12" eb="14">
      <t>ソウビ</t>
    </rPh>
    <rPh sb="14" eb="16">
      <t>ブンルイ</t>
    </rPh>
    <rPh sb="17" eb="19">
      <t>センタク</t>
    </rPh>
    <rPh sb="23" eb="25">
      <t>タイオウ</t>
    </rPh>
    <rPh sb="27" eb="29">
      <t>ソウビ</t>
    </rPh>
    <rPh sb="30" eb="32">
      <t>センタク</t>
    </rPh>
    <phoneticPr fontId="1"/>
  </si>
  <si>
    <t>概要</t>
    <rPh sb="0" eb="2">
      <t>ガイヨウ</t>
    </rPh>
    <phoneticPr fontId="1"/>
  </si>
  <si>
    <t>補足・詳細</t>
    <rPh sb="0" eb="2">
      <t>ホソク</t>
    </rPh>
    <rPh sb="3" eb="5">
      <t>ショウサイ</t>
    </rPh>
    <phoneticPr fontId="1"/>
  </si>
  <si>
    <t>入力可能な領域を大幅に拡張。</t>
    <rPh sb="0" eb="4">
      <t>ニュウリョクカノウ</t>
    </rPh>
    <rPh sb="5" eb="7">
      <t>リョウイキ</t>
    </rPh>
    <rPh sb="8" eb="10">
      <t>オオハバ</t>
    </rPh>
    <rPh sb="11" eb="13">
      <t>カクチョウ</t>
    </rPh>
    <phoneticPr fontId="1"/>
  </si>
  <si>
    <t>改修したい装備を全部書いておきたい、という欲求があったので拡張した。</t>
    <rPh sb="0" eb="2">
      <t>カイシュウ</t>
    </rPh>
    <rPh sb="5" eb="7">
      <t>ソウビ</t>
    </rPh>
    <rPh sb="8" eb="10">
      <t>ゼンブ</t>
    </rPh>
    <rPh sb="10" eb="11">
      <t>カ</t>
    </rPh>
    <rPh sb="21" eb="23">
      <t>ヨッキュウ</t>
    </rPh>
    <rPh sb="29" eb="31">
      <t>カクチョウ</t>
    </rPh>
    <phoneticPr fontId="1"/>
  </si>
  <si>
    <t>消費ネジ総量と、「買ったらいくらかかるか」を計算する数式を追加</t>
    <rPh sb="0" eb="2">
      <t>ショウヒ</t>
    </rPh>
    <rPh sb="4" eb="6">
      <t>ソウリョウ</t>
    </rPh>
    <rPh sb="9" eb="10">
      <t>カ</t>
    </rPh>
    <rPh sb="22" eb="24">
      <t>ケイサン</t>
    </rPh>
    <rPh sb="26" eb="28">
      <t>スウシキ</t>
    </rPh>
    <rPh sb="29" eb="31">
      <t>ツイカ</t>
    </rPh>
    <phoneticPr fontId="1"/>
  </si>
  <si>
    <t>こちらは完全にお遊び機能なので削除してかまわないと思います。なお、装備更新するかどうかは装備によってまちまちなので意図的に集計対象から外してあります。</t>
    <rPh sb="4" eb="6">
      <t>カンゼン</t>
    </rPh>
    <rPh sb="8" eb="9">
      <t>アソ</t>
    </rPh>
    <rPh sb="10" eb="12">
      <t>キノウ</t>
    </rPh>
    <rPh sb="15" eb="17">
      <t>サクジョ</t>
    </rPh>
    <rPh sb="25" eb="26">
      <t>オモ</t>
    </rPh>
    <rPh sb="33" eb="37">
      <t>ソウビコウシン</t>
    </rPh>
    <rPh sb="44" eb="46">
      <t>ソウビ</t>
    </rPh>
    <rPh sb="57" eb="60">
      <t>イトテキ</t>
    </rPh>
    <rPh sb="61" eb="65">
      <t>シュウケイタイショウ</t>
    </rPh>
    <rPh sb="67" eb="68">
      <t>ハズ</t>
    </rPh>
    <phoneticPr fontId="1"/>
  </si>
  <si>
    <t>「詳細版＋」シートの右下にあった装備一覧を装備分類・装備名の行列形式に整理し、
「装備名」列のデータの入力規則に「=OFFSET($V$102,0,IFERROR(MATCH(B5,$W$101:$AP$101,0),0),20,1)」を指定することで実現（シート右下の装備一覧表から「装備分類」列で選択した装備分類を検索し、見つかった位置に応じて選択範囲を右にズラす、という数式）。
なお、シートの右下の装備一覧表において、装備分類のすぐ下の行から装備名を入力すると初期選択位置が装備名一覧の下になってしまって見づらい＆入力しづらいという問題があったので、これを回避するため、装備分類と装備名はわざと1行空けている。</t>
    <rPh sb="1" eb="3">
      <t>ショウサイ</t>
    </rPh>
    <rPh sb="3" eb="4">
      <t>バン</t>
    </rPh>
    <rPh sb="10" eb="12">
      <t>ミギシタ</t>
    </rPh>
    <rPh sb="16" eb="18">
      <t>ソウビ</t>
    </rPh>
    <rPh sb="18" eb="20">
      <t>イチラン</t>
    </rPh>
    <rPh sb="21" eb="23">
      <t>ソウビ</t>
    </rPh>
    <rPh sb="23" eb="25">
      <t>ブンルイ</t>
    </rPh>
    <rPh sb="26" eb="28">
      <t>ソウビ</t>
    </rPh>
    <rPh sb="28" eb="29">
      <t>メイ</t>
    </rPh>
    <rPh sb="30" eb="32">
      <t>ギョウレツ</t>
    </rPh>
    <rPh sb="32" eb="34">
      <t>ケイシキ</t>
    </rPh>
    <rPh sb="35" eb="37">
      <t>セイリ</t>
    </rPh>
    <rPh sb="41" eb="43">
      <t>ソウビ</t>
    </rPh>
    <rPh sb="43" eb="44">
      <t>メイ</t>
    </rPh>
    <rPh sb="45" eb="46">
      <t>レツ</t>
    </rPh>
    <rPh sb="51" eb="55">
      <t>ニュウリョクキソク</t>
    </rPh>
    <rPh sb="119" eb="121">
      <t>シテイ</t>
    </rPh>
    <rPh sb="126" eb="128">
      <t>ジツゲン</t>
    </rPh>
    <rPh sb="132" eb="134">
      <t>ミギシタ</t>
    </rPh>
    <rPh sb="135" eb="137">
      <t>ソウビ</t>
    </rPh>
    <rPh sb="137" eb="140">
      <t>イチランヒョウ</t>
    </rPh>
    <rPh sb="143" eb="145">
      <t>ソウビ</t>
    </rPh>
    <rPh sb="145" eb="147">
      <t>ブンルイ</t>
    </rPh>
    <rPh sb="148" eb="149">
      <t>レツ</t>
    </rPh>
    <rPh sb="150" eb="152">
      <t>センタク</t>
    </rPh>
    <rPh sb="154" eb="156">
      <t>ソウビ</t>
    </rPh>
    <rPh sb="156" eb="158">
      <t>ブンルイ</t>
    </rPh>
    <rPh sb="159" eb="161">
      <t>ケンサク</t>
    </rPh>
    <rPh sb="163" eb="164">
      <t>ミ</t>
    </rPh>
    <rPh sb="168" eb="170">
      <t>イチ</t>
    </rPh>
    <rPh sb="171" eb="172">
      <t>オウ</t>
    </rPh>
    <rPh sb="174" eb="178">
      <t>センタクハンイ</t>
    </rPh>
    <rPh sb="179" eb="180">
      <t>ミギ</t>
    </rPh>
    <rPh sb="188" eb="190">
      <t>スウシキ</t>
    </rPh>
    <rPh sb="204" eb="206">
      <t>ソウビ</t>
    </rPh>
    <rPh sb="206" eb="208">
      <t>イチラン</t>
    </rPh>
    <rPh sb="208" eb="209">
      <t>ヒョウ</t>
    </rPh>
    <rPh sb="214" eb="216">
      <t>ソウビ</t>
    </rPh>
    <rPh sb="216" eb="218">
      <t>ブンルイ</t>
    </rPh>
    <rPh sb="221" eb="222">
      <t>シタ</t>
    </rPh>
    <rPh sb="223" eb="224">
      <t>ギョウ</t>
    </rPh>
    <rPh sb="226" eb="228">
      <t>ソウビ</t>
    </rPh>
    <rPh sb="228" eb="229">
      <t>メイ</t>
    </rPh>
    <rPh sb="230" eb="232">
      <t>ニュウリョク</t>
    </rPh>
    <rPh sb="235" eb="237">
      <t>ショキ</t>
    </rPh>
    <rPh sb="237" eb="239">
      <t>センタク</t>
    </rPh>
    <rPh sb="239" eb="241">
      <t>イチ</t>
    </rPh>
    <rPh sb="242" eb="244">
      <t>ソウビ</t>
    </rPh>
    <rPh sb="244" eb="245">
      <t>メイ</t>
    </rPh>
    <rPh sb="245" eb="247">
      <t>イチラン</t>
    </rPh>
    <rPh sb="248" eb="249">
      <t>シタ</t>
    </rPh>
    <rPh sb="257" eb="258">
      <t>ミ</t>
    </rPh>
    <rPh sb="262" eb="264">
      <t>ニュウリョク</t>
    </rPh>
    <rPh sb="271" eb="273">
      <t>モンダイ</t>
    </rPh>
    <rPh sb="283" eb="285">
      <t>カイヒ</t>
    </rPh>
    <rPh sb="290" eb="292">
      <t>ソウビ</t>
    </rPh>
    <rPh sb="292" eb="294">
      <t>ブンルイ</t>
    </rPh>
    <rPh sb="295" eb="297">
      <t>ソウビ</t>
    </rPh>
    <rPh sb="297" eb="298">
      <t>メイ</t>
    </rPh>
    <rPh sb="303" eb="304">
      <t>ギョウ</t>
    </rPh>
    <rPh sb="304" eb="305">
      <t>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</si>
</sst>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5"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2"/>
      <charset val="128"/>
      <scheme val="minor"/>
    </font>
  </fonts>
  <fills count="8">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alignment vertical="center"/>
    </xf>
    <xf numFmtId="6" fontId="4" fillId="0" borderId="0" applyFont="0" applyFill="0" applyBorder="0" applyAlignment="0" applyProtection="0">
      <alignment vertical="center"/>
    </xf>
    <xf numFmtId="0" fontId="3" fillId="0" borderId="0"/>
  </cellStyleXfs>
  <cellXfs count="46">
    <xf numFmtId="0" fontId="0" fillId="0" borderId="0" xfId="0">
      <alignment vertical="center"/>
    </xf>
    <xf numFmtId="0" fontId="0" fillId="2" borderId="0" xfId="0" applyFill="1" applyAlignment="1">
      <alignment vertical="center"/>
    </xf>
    <xf numFmtId="0" fontId="0" fillId="2" borderId="0" xfId="0" applyFill="1" applyAlignment="1"/>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9"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 xfId="0" applyFill="1" applyBorder="1" applyAlignment="1">
      <alignment horizontal="center" vertical="center" wrapText="1"/>
    </xf>
    <xf numFmtId="0" fontId="0" fillId="4" borderId="9" xfId="0" applyFill="1" applyBorder="1" applyAlignment="1">
      <alignment horizontal="center" vertical="center" wrapText="1"/>
    </xf>
    <xf numFmtId="0" fontId="0" fillId="2" borderId="12" xfId="0" applyFill="1" applyBorder="1" applyAlignment="1" applyProtection="1">
      <alignment vertical="center"/>
      <protection locked="0"/>
    </xf>
    <xf numFmtId="0" fontId="0" fillId="2" borderId="13" xfId="0" applyFill="1" applyBorder="1" applyAlignment="1" applyProtection="1">
      <alignment vertical="center"/>
      <protection locked="0"/>
    </xf>
    <xf numFmtId="0" fontId="0" fillId="2" borderId="5" xfId="0" applyFill="1" applyBorder="1" applyAlignment="1">
      <alignment vertical="center"/>
    </xf>
    <xf numFmtId="0" fontId="0" fillId="2" borderId="1" xfId="0" applyFill="1" applyBorder="1" applyAlignment="1">
      <alignment vertical="center"/>
    </xf>
    <xf numFmtId="0" fontId="0" fillId="2" borderId="9" xfId="0" applyFill="1" applyBorder="1" applyAlignment="1">
      <alignment horizontal="right" vertical="center"/>
    </xf>
    <xf numFmtId="0" fontId="0" fillId="2" borderId="6" xfId="0" applyFill="1" applyBorder="1" applyAlignment="1">
      <alignment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pplyProtection="1">
      <alignment vertical="center"/>
      <protection locked="0"/>
    </xf>
    <xf numFmtId="0" fontId="0" fillId="2" borderId="15" xfId="0" applyFill="1" applyBorder="1" applyAlignment="1" applyProtection="1">
      <alignment vertical="center"/>
      <protection locked="0"/>
    </xf>
    <xf numFmtId="0" fontId="0" fillId="2" borderId="0" xfId="0" applyFill="1" applyAlignment="1">
      <alignment horizontal="left"/>
    </xf>
    <xf numFmtId="0" fontId="3" fillId="2" borderId="0" xfId="0" applyFont="1" applyFill="1" applyAlignment="1"/>
    <xf numFmtId="0" fontId="0" fillId="2" borderId="16" xfId="0" applyFill="1" applyBorder="1" applyAlignment="1"/>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2" borderId="17" xfId="0" applyFill="1" applyBorder="1" applyAlignment="1"/>
    <xf numFmtId="0" fontId="0" fillId="0" borderId="0" xfId="0" applyFill="1" applyAlignment="1"/>
    <xf numFmtId="0" fontId="3" fillId="2" borderId="16" xfId="0" applyFont="1" applyFill="1" applyBorder="1" applyAlignment="1"/>
    <xf numFmtId="0" fontId="3" fillId="2" borderId="17" xfId="0" applyFont="1" applyFill="1" applyBorder="1" applyAlignment="1"/>
    <xf numFmtId="0" fontId="0" fillId="2" borderId="0" xfId="0" applyFill="1" applyBorder="1" applyAlignment="1"/>
    <xf numFmtId="0" fontId="0" fillId="2" borderId="6" xfId="0" applyFill="1" applyBorder="1" applyAlignment="1">
      <alignment horizontal="center"/>
    </xf>
    <xf numFmtId="0" fontId="0" fillId="2" borderId="0" xfId="0" applyFill="1" applyAlignment="1">
      <alignment horizontal="right"/>
    </xf>
    <xf numFmtId="0" fontId="0" fillId="0" borderId="0" xfId="0" applyAlignment="1">
      <alignment vertical="top" wrapText="1"/>
    </xf>
    <xf numFmtId="0" fontId="0" fillId="0" borderId="6" xfId="0" applyBorder="1" applyAlignment="1">
      <alignment vertical="top" wrapText="1"/>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6" xfId="0" applyFill="1" applyBorder="1" applyAlignment="1">
      <alignment horizontal="center" vertical="center"/>
    </xf>
    <xf numFmtId="6" fontId="0" fillId="2" borderId="18" xfId="1" applyFont="1" applyFill="1" applyBorder="1" applyAlignment="1">
      <alignment horizont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5" borderId="18" xfId="0" applyFill="1" applyBorder="1" applyAlignment="1">
      <alignment horizontal="center" vertical="center"/>
    </xf>
  </cellXfs>
  <cellStyles count="3">
    <cellStyle name="通貨" xfId="1" builtinId="7"/>
    <cellStyle name="標準" xfId="0" builtinId="0"/>
    <cellStyle name="標準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14A6B-190A-4FCA-9F41-0EE8EDAFFBE4}">
  <dimension ref="A1:B5"/>
  <sheetViews>
    <sheetView workbookViewId="0">
      <selection activeCell="B3" sqref="B3"/>
    </sheetView>
  </sheetViews>
  <sheetFormatPr defaultRowHeight="18.75" x14ac:dyDescent="0.4"/>
  <cols>
    <col min="1" max="1" width="76.25" style="33" customWidth="1"/>
    <col min="2" max="2" width="65.25" style="33" customWidth="1"/>
  </cols>
  <sheetData>
    <row r="1" spans="1:2" x14ac:dyDescent="0.4">
      <c r="A1" s="34" t="s">
        <v>241</v>
      </c>
      <c r="B1" s="34" t="s">
        <v>242</v>
      </c>
    </row>
    <row r="2" spans="1:2" ht="225" x14ac:dyDescent="0.4">
      <c r="A2" s="34" t="s">
        <v>240</v>
      </c>
      <c r="B2" s="34" t="s">
        <v>247</v>
      </c>
    </row>
    <row r="3" spans="1:2" x14ac:dyDescent="0.4">
      <c r="A3" s="34" t="s">
        <v>243</v>
      </c>
      <c r="B3" s="34" t="s">
        <v>244</v>
      </c>
    </row>
    <row r="4" spans="1:2" ht="56.25" x14ac:dyDescent="0.4">
      <c r="A4" s="34" t="s">
        <v>245</v>
      </c>
      <c r="B4" s="34" t="s">
        <v>246</v>
      </c>
    </row>
    <row r="5" spans="1:2" x14ac:dyDescent="0.4">
      <c r="A5" s="34"/>
      <c r="B5" s="34"/>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P119"/>
  <sheetViews>
    <sheetView tabSelected="1" zoomScaleNormal="100" workbookViewId="0">
      <selection activeCell="B5" sqref="B5"/>
    </sheetView>
  </sheetViews>
  <sheetFormatPr defaultColWidth="12.875" defaultRowHeight="18.75" x14ac:dyDescent="0.4"/>
  <cols>
    <col min="1" max="1" width="4.125" style="2" customWidth="1"/>
    <col min="2" max="2" width="23.5" style="2" bestFit="1" customWidth="1"/>
    <col min="3" max="3" width="27.75" style="2" bestFit="1" customWidth="1"/>
    <col min="4" max="5" width="5.375" style="2" customWidth="1"/>
    <col min="6" max="6" width="7.125" style="2" customWidth="1"/>
    <col min="7" max="8" width="8" style="2" customWidth="1"/>
    <col min="9" max="9" width="7.125" style="2" customWidth="1"/>
    <col min="10" max="11" width="8" style="2" customWidth="1"/>
    <col min="12" max="12" width="21.125" style="2" customWidth="1"/>
    <col min="13" max="13" width="3.375" style="2" customWidth="1"/>
    <col min="14" max="14" width="22.625" style="2" customWidth="1"/>
    <col min="15" max="15" width="3.125" style="2" customWidth="1"/>
    <col min="16" max="16" width="22.875" style="2" customWidth="1"/>
    <col min="17" max="17" width="3.125" style="2" customWidth="1"/>
    <col min="18" max="18" width="18.875" style="2" customWidth="1"/>
    <col min="19" max="19" width="3.125" style="2" customWidth="1"/>
    <col min="20" max="20" width="28.5" style="2" customWidth="1"/>
    <col min="21" max="21" width="3.5" style="2" hidden="1" customWidth="1"/>
    <col min="22" max="22" width="12.875" style="2" hidden="1" customWidth="1"/>
    <col min="23" max="23" width="23.5" style="2" hidden="1" customWidth="1"/>
    <col min="24" max="24" width="27.5" style="2" hidden="1" customWidth="1"/>
    <col min="25" max="25" width="24.875" style="2" hidden="1" customWidth="1"/>
    <col min="26" max="28" width="23" style="2" hidden="1" customWidth="1"/>
    <col min="29" max="31" width="25" style="2" hidden="1" customWidth="1"/>
    <col min="32" max="37" width="29.875" style="2" hidden="1" customWidth="1"/>
    <col min="38" max="38" width="31.375" style="2" hidden="1" customWidth="1"/>
    <col min="39" max="39" width="25.625" style="2" hidden="1" customWidth="1"/>
    <col min="40" max="40" width="25.125" style="2" hidden="1" customWidth="1"/>
    <col min="41" max="41" width="26.125" style="2" hidden="1" customWidth="1"/>
    <col min="42" max="42" width="29.625" style="2" hidden="1" customWidth="1"/>
    <col min="43" max="16384" width="12.875" style="2"/>
  </cols>
  <sheetData>
    <row r="1" spans="2:20" x14ac:dyDescent="0.4">
      <c r="F1" s="2" t="s">
        <v>204</v>
      </c>
      <c r="G1" s="32">
        <f>SUM(F4:G73)</f>
        <v>2046</v>
      </c>
      <c r="H1" s="38">
        <f>G1*70</f>
        <v>143220</v>
      </c>
      <c r="I1" s="38"/>
    </row>
    <row r="2" spans="2:20" ht="19.5" thickBot="1" x14ac:dyDescent="0.45">
      <c r="B2" s="1"/>
      <c r="C2" s="1"/>
      <c r="D2" s="1"/>
      <c r="E2" s="1"/>
      <c r="F2" s="39" t="s">
        <v>0</v>
      </c>
      <c r="G2" s="40"/>
      <c r="H2" s="41"/>
      <c r="I2" s="42" t="s">
        <v>1</v>
      </c>
      <c r="J2" s="43"/>
      <c r="K2" s="44"/>
      <c r="L2" s="37" t="s">
        <v>2</v>
      </c>
      <c r="M2" s="37"/>
      <c r="N2" s="37"/>
      <c r="O2" s="37"/>
      <c r="P2" s="37"/>
      <c r="Q2" s="37"/>
      <c r="R2" s="37"/>
      <c r="S2" s="37"/>
      <c r="T2" s="2" t="s">
        <v>3</v>
      </c>
    </row>
    <row r="3" spans="2:20" ht="29.1" customHeight="1" x14ac:dyDescent="0.4">
      <c r="B3" s="24" t="s">
        <v>188</v>
      </c>
      <c r="C3" s="25" t="s">
        <v>4</v>
      </c>
      <c r="D3" s="3" t="s">
        <v>5</v>
      </c>
      <c r="E3" s="4" t="s">
        <v>6</v>
      </c>
      <c r="F3" s="5" t="s">
        <v>7</v>
      </c>
      <c r="G3" s="6" t="s">
        <v>8</v>
      </c>
      <c r="H3" s="7" t="s">
        <v>9</v>
      </c>
      <c r="I3" s="8" t="s">
        <v>7</v>
      </c>
      <c r="J3" s="9" t="s">
        <v>8</v>
      </c>
      <c r="K3" s="10" t="s">
        <v>9</v>
      </c>
      <c r="L3" s="45" t="s">
        <v>220</v>
      </c>
      <c r="M3" s="36"/>
      <c r="N3" s="35" t="s">
        <v>221</v>
      </c>
      <c r="O3" s="36"/>
      <c r="P3" s="35" t="s">
        <v>10</v>
      </c>
      <c r="Q3" s="36"/>
      <c r="R3" s="35" t="s">
        <v>217</v>
      </c>
      <c r="S3" s="36"/>
    </row>
    <row r="4" spans="2:20" x14ac:dyDescent="0.4">
      <c r="B4" s="11"/>
      <c r="C4" s="12"/>
      <c r="D4" s="11"/>
      <c r="E4" s="12"/>
      <c r="F4" s="13" t="str">
        <f>IFERROR(IF(E4&lt;=D4,"",IF(D4&gt;6,VLOOKUP($C4,DATA!$A$1:$U$112,4,0)*(E4-D4),IF(E4&gt;6,VLOOKUP($C4,DATA!$A$1:$U$112,4,0)*(E4-6)+VLOOKUP($C4,DATA!$A$1:$U$112,2,0)*(6-D4),VLOOKUP($C4,DATA!$A$1:$U$112,2,0)*(E4-D4)))),"")</f>
        <v/>
      </c>
      <c r="G4" s="14" t="str">
        <f>IFERROR(IF(OR(E4&lt;=D4,E4&lt;=6),"",IF(D4&gt;6,VLOOKUP($C4,DATA!$A$1:$U$112,5,0)*(E4-D4),IF(E4&gt;6,VLOOKUP($C4,DATA!$A$1:$U$112,5,0)*(E4-6)+VLOOKUP($C4,DATA!$A$1:$U$112,2,0)*(6-D4),VLOOKUP($C4,DATA!$A$1:$U$112,2,0)*(E4-D4)))),"")</f>
        <v/>
      </c>
      <c r="H4" s="15" t="str">
        <f>IFERROR(IF(E4&lt;&gt;10,"",IF(ISBLANK(VLOOKUP(C4,DATA!$A$1:$U$112,6,0)),"","＋"&amp;VLOOKUP(C4,DATA!$A$1:$U$112,7,0))),"")</f>
        <v/>
      </c>
      <c r="I4" s="16" t="str">
        <f>IFERROR(IF(E4&lt;=D4,"",IF(D4&gt;6,VLOOKUP($C4,DATA!$A$1:$U$112,10,0)*(E4-D4),IF(E4&gt;6,VLOOKUP($C4,DATA!$A$1:$U$112,10,0)*(E4-6)+VLOOKUP($C4,DATA!$A$1:$U$112,8,0)*(6-D4),VLOOKUP($C4,DATA!$A$1:$U$112,8,0)*(E4-D4)))),"")</f>
        <v/>
      </c>
      <c r="J4" s="14" t="str">
        <f>IFERROR(IF(OR(E4&lt;=D4,E4&lt;=6),"",IF(D4&gt;6,VLOOKUP($C4,DATA!$A$1:$U$112,11,0)*(E4-D4),IF(E4&gt;6,VLOOKUP($C4,DATA!$A$1:$U$112,11,0)*(E4-6)+VLOOKUP($C4,DATA!$A$1:$U$112,8,0)*(6-D4),VLOOKUP($C4,DATA!$A$1:$U$112,8,0)*(E4-D4)))),"")</f>
        <v/>
      </c>
      <c r="K4" s="15" t="str">
        <f>IFERROR(IF(E4&lt;&gt;10,"",IF(ISBLANK(VLOOKUP(C4,DATA!$A$1:$U$112,6,0)),"","＋"&amp;VLOOKUP(C4,DATA!$A$1:$U$112,13,0))),"")</f>
        <v/>
      </c>
      <c r="L4" s="17" t="str">
        <f>IFERROR(IF(OR(D4&gt;=6,ISBLANK(E4),D4&gt;=E4),"",IF(ISBLANK(VLOOKUP(C4,DATA!$A$1:$U$112,14,0)),"",VLOOKUP(C4,DATA!$A$1:$U$112,14,0))),"")</f>
        <v/>
      </c>
      <c r="M4" s="18" t="str">
        <f>IFERROR(IF(OR(D4&gt;=6,ISBLANK(E4),D4&gt;=E4),"",IF(ISBLANK(VLOOKUP(C4,DATA!$A$1:$U$112,14,0)),"",VLOOKUP(C4,DATA!$A$1:$U$112,15,0)*IF(E4&gt;=6,(6-D4),E4-D4))),"")</f>
        <v/>
      </c>
      <c r="N4" s="18" t="str">
        <f>IFERROR(IF(OR(E4&lt;7,ISBLANK(E4),D4&gt;=E4),"",VLOOKUP(C4,DATA!$A$1:$U$112,16,0)),"")</f>
        <v/>
      </c>
      <c r="O4" s="18" t="str">
        <f>IFERROR(IF(OR(E4&lt;7,ISBLANK(E4),D4&gt;=E4),"",VLOOKUP(C4,DATA!$A$1:$U$112,17,0)*IF(D4&lt;=6,(E4-6),E4-D4)),"")</f>
        <v/>
      </c>
      <c r="P4" s="18" t="str">
        <f>IFERROR(IF(OR(E4&lt;&gt;10,ISBLANK(E4)),"",IF(ISBLANK(VLOOKUP(C4,DATA!$A$1:$U$112,18,0)),"",VLOOKUP(C4,DATA!$A$1:$U$112,18,0))),"")</f>
        <v/>
      </c>
      <c r="Q4" s="18" t="str">
        <f>IFERROR(IF(OR(E4&lt;&gt;10,ISBLANK(E4)),"",IF(ISBLANK(VLOOKUP(C4,DATA!$A$1:$U$112,19,0)),"",VLOOKUP(C4,DATA!$A$1:$U$112,19,0))),"")</f>
        <v/>
      </c>
      <c r="R4" s="31" t="str">
        <f>IFERROR(IF(OR(E4&lt;&gt;10,ISBLANK(E4)),"",IF(ISBLANK(VLOOKUP(C4,DATA!$A$1:$U$112,20,0)),"",VLOOKUP(C4,DATA!$A$1:$U$112,20,0))),"")</f>
        <v/>
      </c>
      <c r="S4" s="31" t="str">
        <f>IFERROR(IF(OR(E4&lt;&gt;10,ISBLANK(E4)),"",IF(ISBLANK(VLOOKUP(C4,DATA!$A$1:$U$112,21,0)),"",VLOOKUP(C4,DATA!$A$1:$U$112,21,0))),"")</f>
        <v/>
      </c>
    </row>
    <row r="5" spans="2:20" x14ac:dyDescent="0.4">
      <c r="B5" s="11" t="s">
        <v>12</v>
      </c>
      <c r="C5" s="12" t="s">
        <v>19</v>
      </c>
      <c r="D5" s="11">
        <v>2</v>
      </c>
      <c r="E5" s="12">
        <v>10</v>
      </c>
      <c r="F5" s="13">
        <f>IFERROR(IF(E5&lt;=D5,"",IF(D5&gt;6,VLOOKUP($C5,DATA!$A$1:$U$112,4,0)*(E5-D5),IF(E5&gt;6,VLOOKUP($C5,DATA!$A$1:$U$112,4,0)*(E5-6)+VLOOKUP($C5,DATA!$A$1:$U$112,2,0)*(6-D5),VLOOKUP($C5,DATA!$A$1:$U$112,2,0)*(E5-D5)))),"")</f>
        <v>20</v>
      </c>
      <c r="G5" s="14">
        <f>IFERROR(IF(OR(E5&lt;=D5,E5&lt;=6),"",IF(D5&gt;6,VLOOKUP($C5,DATA!$A$1:$U$112,5,0)*(E5-D5),IF(E5&gt;6,VLOOKUP($C5,DATA!$A$1:$U$112,5,0)*(E5-6)+VLOOKUP($C5,DATA!$A$1:$U$112,2,0)*(6-D5),VLOOKUP($C5,DATA!$A$1:$U$112,2,0)*(E5-D5)))),"")</f>
        <v>32</v>
      </c>
      <c r="H5" s="15" t="str">
        <f>IFERROR(IF(E5&lt;&gt;10,"",IF(ISBLANK(VLOOKUP(C5,DATA!$A$1:$U$112,6,0)),"","＋"&amp;VLOOKUP(C5,DATA!$A$1:$U$112,7,0))),"")</f>
        <v/>
      </c>
      <c r="I5" s="16">
        <f>IFERROR(IF(E5&lt;=D5,"",IF(D5&gt;6,VLOOKUP($C5,DATA!$A$1:$U$112,10,0)*(E5-D5),IF(E5&gt;6,VLOOKUP($C5,DATA!$A$1:$U$112,10,0)*(E5-6)+VLOOKUP($C5,DATA!$A$1:$U$112,8,0)*(6-D5),VLOOKUP($C5,DATA!$A$1:$U$112,8,0)*(E5-D5)))),"")</f>
        <v>28</v>
      </c>
      <c r="J5" s="14">
        <f>IFERROR(IF(OR(E5&lt;=D5,E5&lt;=6),"",IF(D5&gt;6,VLOOKUP($C5,DATA!$A$1:$U$112,11,0)*(E5-D5),IF(E5&gt;6,VLOOKUP($C5,DATA!$A$1:$U$112,11,0)*(E5-6)+VLOOKUP($C5,DATA!$A$1:$U$112,8,0)*(6-D5),VLOOKUP($C5,DATA!$A$1:$U$112,8,0)*(E5-D5)))),"")</f>
        <v>36</v>
      </c>
      <c r="K5" s="15" t="str">
        <f>IFERROR(IF(E5&lt;&gt;10,"",IF(ISBLANK(VLOOKUP(C5,DATA!$A$1:$U$112,6,0)),"","＋"&amp;VLOOKUP(C5,DATA!$A$1:$U$112,13,0))),"")</f>
        <v/>
      </c>
      <c r="L5" s="17" t="str">
        <f>IFERROR(IF(OR(D5&gt;=6,ISBLANK(E5),D5&gt;=E5),"",IF(ISBLANK(VLOOKUP(C5,DATA!$A$1:$U$112,14,0)),"",VLOOKUP(C5,DATA!$A$1:$U$112,14,0))),"")</f>
        <v>15.2cm連装砲</v>
      </c>
      <c r="M5" s="18">
        <f>IFERROR(IF(OR(D5&gt;=6,ISBLANK(E5),D5&gt;=E5),"",IF(ISBLANK(VLOOKUP(C5,DATA!$A$1:$U$112,14,0)),"",VLOOKUP(C5,DATA!$A$1:$U$112,15,0)*IF(E5&gt;=6,(6-D5),E5-D5))),"")</f>
        <v>4</v>
      </c>
      <c r="N5" s="18" t="str">
        <f>IFERROR(IF(OR(E5&lt;7,ISBLANK(E5),D5&gt;=E5),"",VLOOKUP(C5,DATA!$A$1:$U$112,16,0)),"")</f>
        <v>15.2cm連装砲</v>
      </c>
      <c r="O5" s="18">
        <f>IFERROR(IF(OR(E5&lt;7,ISBLANK(E5),D5&gt;=E5),"",VLOOKUP(C5,DATA!$A$1:$U$112,17,0)*IF(D5&lt;=6,(E5-6),E5-D5)),"")</f>
        <v>4</v>
      </c>
      <c r="P5" s="18" t="str">
        <f>IFERROR(IF(OR(E5&lt;&gt;10,ISBLANK(E5)),"",IF(ISBLANK(VLOOKUP(C5,DATA!$A$1:$U$112,18,0)),"",VLOOKUP(C5,DATA!$A$1:$U$112,18,0))),"")</f>
        <v/>
      </c>
      <c r="Q5" s="18" t="str">
        <f>IFERROR(IF(OR(E5&lt;&gt;10,ISBLANK(E5)),"",IF(ISBLANK(VLOOKUP(C5,DATA!$A$1:$U$112,19,0)),"",VLOOKUP(C5,DATA!$A$1:$U$112,19,0))),"")</f>
        <v/>
      </c>
      <c r="R5" s="31" t="str">
        <f>IFERROR(IF(OR(E5&lt;&gt;10,ISBLANK(E5)),"",IF(ISBLANK(VLOOKUP(C5,DATA!$A$1:$U$112,20,0)),"",VLOOKUP(C5,DATA!$A$1:$U$112,20,0))),"")</f>
        <v/>
      </c>
      <c r="S5" s="31" t="str">
        <f>IFERROR(IF(OR(E5&lt;&gt;10,ISBLANK(E5)),"",IF(ISBLANK(VLOOKUP(C5,DATA!$A$1:$U$112,21,0)),"",VLOOKUP(C5,DATA!$A$1:$U$112,21,0))),"")</f>
        <v/>
      </c>
    </row>
    <row r="6" spans="2:20" x14ac:dyDescent="0.4">
      <c r="B6" s="11" t="s">
        <v>12</v>
      </c>
      <c r="C6" s="12" t="s">
        <v>23</v>
      </c>
      <c r="D6" s="11">
        <v>7</v>
      </c>
      <c r="E6" s="12">
        <v>10</v>
      </c>
      <c r="F6" s="13">
        <f>IFERROR(IF(E6&lt;=D6,"",IF(D6&gt;6,VLOOKUP($C6,DATA!$A$1:$U$112,4,0)*(E6-D6),IF(E6&gt;6,VLOOKUP($C6,DATA!$A$1:$U$112,4,0)*(E6-6)+VLOOKUP($C6,DATA!$A$1:$U$112,2,0)*(6-D6),VLOOKUP($C6,DATA!$A$1:$U$112,2,0)*(E6-D6)))),"")</f>
        <v>9</v>
      </c>
      <c r="G6" s="14">
        <f>IFERROR(IF(OR(E6&lt;=D6,E6&lt;=6),"",IF(D6&gt;6,VLOOKUP($C6,DATA!$A$1:$U$112,5,0)*(E6-D6),IF(E6&gt;6,VLOOKUP($C6,DATA!$A$1:$U$112,5,0)*(E6-6)+VLOOKUP($C6,DATA!$A$1:$U$112,2,0)*(6-D6),VLOOKUP($C6,DATA!$A$1:$U$112,2,0)*(E6-D6)))),"")</f>
        <v>15</v>
      </c>
      <c r="H6" s="15" t="str">
        <f>IFERROR(IF(E6&lt;&gt;10,"",IF(ISBLANK(VLOOKUP(C6,DATA!$A$1:$U$112,6,0)),"","＋"&amp;VLOOKUP(C6,DATA!$A$1:$U$112,7,0))),"")</f>
        <v/>
      </c>
      <c r="I6" s="16">
        <f>IFERROR(IF(E6&lt;=D6,"",IF(D6&gt;6,VLOOKUP($C6,DATA!$A$1:$U$112,10,0)*(E6-D6),IF(E6&gt;6,VLOOKUP($C6,DATA!$A$1:$U$112,10,0)*(E6-6)+VLOOKUP($C6,DATA!$A$1:$U$112,8,0)*(6-D6),VLOOKUP($C6,DATA!$A$1:$U$112,8,0)*(E6-D6)))),"")</f>
        <v>9</v>
      </c>
      <c r="J6" s="14">
        <f>IFERROR(IF(OR(E6&lt;=D6,E6&lt;=6),"",IF(D6&gt;6,VLOOKUP($C6,DATA!$A$1:$U$112,11,0)*(E6-D6),IF(E6&gt;6,VLOOKUP($C6,DATA!$A$1:$U$112,11,0)*(E6-6)+VLOOKUP($C6,DATA!$A$1:$U$112,8,0)*(6-D6),VLOOKUP($C6,DATA!$A$1:$U$112,8,0)*(E6-D6)))),"")</f>
        <v>15</v>
      </c>
      <c r="K6" s="15" t="str">
        <f>IFERROR(IF(E6&lt;&gt;10,"",IF(ISBLANK(VLOOKUP(C6,DATA!$A$1:$U$112,6,0)),"","＋"&amp;VLOOKUP(C6,DATA!$A$1:$U$112,13,0))),"")</f>
        <v/>
      </c>
      <c r="L6" s="17" t="str">
        <f>IFERROR(IF(OR(D6&gt;=6,ISBLANK(E6),D6&gt;=E6),"",IF(ISBLANK(VLOOKUP(C6,DATA!$A$1:$U$112,14,0)),"",VLOOKUP(C6,DATA!$A$1:$U$112,14,0))),"")</f>
        <v/>
      </c>
      <c r="M6" s="18" t="str">
        <f>IFERROR(IF(OR(D6&gt;=6,ISBLANK(E6),D6&gt;=E6),"",IF(ISBLANK(VLOOKUP(C6,DATA!$A$1:$U$112,14,0)),"",VLOOKUP(C6,DATA!$A$1:$U$112,15,0)*IF(E6&gt;=6,(6-D6),E6-D6))),"")</f>
        <v/>
      </c>
      <c r="N6" s="18" t="str">
        <f>IFERROR(IF(OR(E6&lt;7,ISBLANK(E6),D6&gt;=E6),"",VLOOKUP(C6,DATA!$A$1:$U$112,16,0)),"")</f>
        <v>20.3cm(3号)連装砲</v>
      </c>
      <c r="O6" s="18">
        <f>IFERROR(IF(OR(E6&lt;7,ISBLANK(E6),D6&gt;=E6),"",VLOOKUP(C6,DATA!$A$1:$U$112,17,0)*IF(D6&lt;=6,(E6-6),E6-D6)),"")</f>
        <v>3</v>
      </c>
      <c r="P6" s="18" t="str">
        <f>IFERROR(IF(OR(E6&lt;&gt;10,ISBLANK(E6)),"",IF(ISBLANK(VLOOKUP(C6,DATA!$A$1:$U$112,18,0)),"",VLOOKUP(C6,DATA!$A$1:$U$112,18,0))),"")</f>
        <v/>
      </c>
      <c r="Q6" s="18" t="str">
        <f>IFERROR(IF(OR(E6&lt;&gt;10,ISBLANK(E6)),"",IF(ISBLANK(VLOOKUP(C6,DATA!$A$1:$U$112,19,0)),"",VLOOKUP(C6,DATA!$A$1:$U$112,19,0))),"")</f>
        <v/>
      </c>
      <c r="R6" s="31" t="str">
        <f>IFERROR(IF(OR(E6&lt;&gt;10,ISBLANK(E6)),"",IF(ISBLANK(VLOOKUP(C6,DATA!$A$1:$U$112,20,0)),"",VLOOKUP(C6,DATA!$A$1:$U$112,20,0))),"")</f>
        <v/>
      </c>
      <c r="S6" s="31" t="str">
        <f>IFERROR(IF(OR(E6&lt;&gt;10,ISBLANK(E6)),"",IF(ISBLANK(VLOOKUP(C6,DATA!$A$1:$U$112,21,0)),"",VLOOKUP(C6,DATA!$A$1:$U$112,21,0))),"")</f>
        <v/>
      </c>
    </row>
    <row r="7" spans="2:20" x14ac:dyDescent="0.4">
      <c r="B7" s="11"/>
      <c r="C7" s="12"/>
      <c r="D7" s="11"/>
      <c r="E7" s="12"/>
      <c r="F7" s="13" t="str">
        <f>IFERROR(IF(E7&lt;=D7,"",IF(D7&gt;6,VLOOKUP($C7,DATA!$A$1:$U$112,4,0)*(E7-D7),IF(E7&gt;6,VLOOKUP($C7,DATA!$A$1:$U$112,4,0)*(E7-6)+VLOOKUP($C7,DATA!$A$1:$U$112,2,0)*(6-D7),VLOOKUP($C7,DATA!$A$1:$U$112,2,0)*(E7-D7)))),"")</f>
        <v/>
      </c>
      <c r="G7" s="14" t="str">
        <f>IFERROR(IF(OR(E7&lt;=D7,E7&lt;=6),"",IF(D7&gt;6,VLOOKUP($C7,DATA!$A$1:$U$112,5,0)*(E7-D7),IF(E7&gt;6,VLOOKUP($C7,DATA!$A$1:$U$112,5,0)*(E7-6)+VLOOKUP($C7,DATA!$A$1:$U$112,2,0)*(6-D7),VLOOKUP($C7,DATA!$A$1:$U$112,2,0)*(E7-D7)))),"")</f>
        <v/>
      </c>
      <c r="H7" s="15" t="str">
        <f>IFERROR(IF(E7&lt;&gt;10,"",IF(ISBLANK(VLOOKUP(C7,DATA!$A$1:$U$112,6,0)),"","＋"&amp;VLOOKUP(C7,DATA!$A$1:$U$112,7,0))),"")</f>
        <v/>
      </c>
      <c r="I7" s="16" t="str">
        <f>IFERROR(IF(E7&lt;=D7,"",IF(D7&gt;6,VLOOKUP($C7,DATA!$A$1:$U$112,10,0)*(E7-D7),IF(E7&gt;6,VLOOKUP($C7,DATA!$A$1:$U$112,10,0)*(E7-6)+VLOOKUP($C7,DATA!$A$1:$U$112,8,0)*(6-D7),VLOOKUP($C7,DATA!$A$1:$U$112,8,0)*(E7-D7)))),"")</f>
        <v/>
      </c>
      <c r="J7" s="14" t="str">
        <f>IFERROR(IF(OR(E7&lt;=D7,E7&lt;=6),"",IF(D7&gt;6,VLOOKUP($C7,DATA!$A$1:$U$112,11,0)*(E7-D7),IF(E7&gt;6,VLOOKUP($C7,DATA!$A$1:$U$112,11,0)*(E7-6)+VLOOKUP($C7,DATA!$A$1:$U$112,8,0)*(6-D7),VLOOKUP($C7,DATA!$A$1:$U$112,8,0)*(E7-D7)))),"")</f>
        <v/>
      </c>
      <c r="K7" s="15" t="str">
        <f>IFERROR(IF(E7&lt;&gt;10,"",IF(ISBLANK(VLOOKUP(C7,DATA!$A$1:$U$112,6,0)),"","＋"&amp;VLOOKUP(C7,DATA!$A$1:$U$112,13,0))),"")</f>
        <v/>
      </c>
      <c r="L7" s="17" t="str">
        <f>IFERROR(IF(OR(D7&gt;=6,ISBLANK(E7),D7&gt;=E7),"",IF(ISBLANK(VLOOKUP(C7,DATA!$A$1:$U$112,14,0)),"",VLOOKUP(C7,DATA!$A$1:$U$112,14,0))),"")</f>
        <v/>
      </c>
      <c r="M7" s="18" t="str">
        <f>IFERROR(IF(OR(D7&gt;=6,ISBLANK(E7),D7&gt;=E7),"",IF(ISBLANK(VLOOKUP(C7,DATA!$A$1:$U$112,14,0)),"",VLOOKUP(C7,DATA!$A$1:$U$112,15,0)*IF(E7&gt;=6,(6-D7),E7-D7))),"")</f>
        <v/>
      </c>
      <c r="N7" s="18" t="str">
        <f>IFERROR(IF(OR(E7&lt;7,ISBLANK(E7),D7&gt;=E7),"",VLOOKUP(C7,DATA!$A$1:$U$112,16,0)),"")</f>
        <v/>
      </c>
      <c r="O7" s="18" t="str">
        <f>IFERROR(IF(OR(E7&lt;7,ISBLANK(E7),D7&gt;=E7),"",VLOOKUP(C7,DATA!$A$1:$U$112,17,0)*IF(D7&lt;=6,(E7-6),E7-D7)),"")</f>
        <v/>
      </c>
      <c r="P7" s="18" t="str">
        <f>IFERROR(IF(OR(E7&lt;&gt;10,ISBLANK(E7)),"",IF(ISBLANK(VLOOKUP(C7,DATA!$A$1:$U$112,18,0)),"",VLOOKUP(C7,DATA!$A$1:$U$112,18,0))),"")</f>
        <v/>
      </c>
      <c r="Q7" s="18" t="str">
        <f>IFERROR(IF(OR(E7&lt;&gt;10,ISBLANK(E7)),"",IF(ISBLANK(VLOOKUP(C7,DATA!$A$1:$U$112,19,0)),"",VLOOKUP(C7,DATA!$A$1:$U$112,19,0))),"")</f>
        <v/>
      </c>
      <c r="R7" s="31" t="str">
        <f>IFERROR(IF(OR(E7&lt;&gt;10,ISBLANK(E7)),"",IF(ISBLANK(VLOOKUP(C7,DATA!$A$1:$U$112,20,0)),"",VLOOKUP(C7,DATA!$A$1:$U$112,20,0))),"")</f>
        <v/>
      </c>
      <c r="S7" s="31" t="str">
        <f>IFERROR(IF(OR(E7&lt;&gt;10,ISBLANK(E7)),"",IF(ISBLANK(VLOOKUP(C7,DATA!$A$1:$U$112,21,0)),"",VLOOKUP(C7,DATA!$A$1:$U$112,21,0))),"")</f>
        <v/>
      </c>
    </row>
    <row r="8" spans="2:20" x14ac:dyDescent="0.4">
      <c r="B8" s="11" t="s">
        <v>25</v>
      </c>
      <c r="C8" s="12" t="s">
        <v>37</v>
      </c>
      <c r="D8" s="11">
        <v>6</v>
      </c>
      <c r="E8" s="12">
        <v>10</v>
      </c>
      <c r="F8" s="13">
        <f>IFERROR(IF(E8&lt;=D8,"",IF(D8&gt;6,VLOOKUP($C8,DATA!$A$1:$U$112,4,0)*(E8-D8),IF(E8&gt;6,VLOOKUP($C8,DATA!$A$1:$U$112,4,0)*(E8-6)+VLOOKUP($C8,DATA!$A$1:$U$112,2,0)*(6-D8),VLOOKUP($C8,DATA!$A$1:$U$112,2,0)*(E8-D8)))),"")</f>
        <v>32</v>
      </c>
      <c r="G8" s="14">
        <f>IFERROR(IF(OR(E8&lt;=D8,E8&lt;=6),"",IF(D8&gt;6,VLOOKUP($C8,DATA!$A$1:$U$112,5,0)*(E8-D8),IF(E8&gt;6,VLOOKUP($C8,DATA!$A$1:$U$112,5,0)*(E8-6)+VLOOKUP($C8,DATA!$A$1:$U$112,2,0)*(6-D8),VLOOKUP($C8,DATA!$A$1:$U$112,2,0)*(E8-D8)))),"")</f>
        <v>48</v>
      </c>
      <c r="H8" s="15" t="str">
        <f>IFERROR(IF(E8&lt;&gt;10,"",IF(ISBLANK(VLOOKUP(C8,DATA!$A$1:$U$112,6,0)),"","＋"&amp;VLOOKUP(C8,DATA!$A$1:$U$112,7,0))),"")</f>
        <v>＋20</v>
      </c>
      <c r="I8" s="16">
        <f>IFERROR(IF(E8&lt;=D8,"",IF(D8&gt;6,VLOOKUP($C8,DATA!$A$1:$U$112,10,0)*(E8-D8),IF(E8&gt;6,VLOOKUP($C8,DATA!$A$1:$U$112,10,0)*(E8-6)+VLOOKUP($C8,DATA!$A$1:$U$112,8,0)*(6-D8),VLOOKUP($C8,DATA!$A$1:$U$112,8,0)*(E8-D8)))),"")</f>
        <v>64</v>
      </c>
      <c r="J8" s="14">
        <f>IFERROR(IF(OR(E8&lt;=D8,E8&lt;=6),"",IF(D8&gt;6,VLOOKUP($C8,DATA!$A$1:$U$112,11,0)*(E8-D8),IF(E8&gt;6,VLOOKUP($C8,DATA!$A$1:$U$112,11,0)*(E8-6)+VLOOKUP($C8,DATA!$A$1:$U$112,8,0)*(6-D8),VLOOKUP($C8,DATA!$A$1:$U$112,8,0)*(E8-D8)))),"")</f>
        <v>96</v>
      </c>
      <c r="K8" s="15" t="str">
        <f>IFERROR(IF(E8&lt;&gt;10,"",IF(ISBLANK(VLOOKUP(C8,DATA!$A$1:$U$112,6,0)),"","＋"&amp;VLOOKUP(C8,DATA!$A$1:$U$112,13,0))),"")</f>
        <v>＋28</v>
      </c>
      <c r="L8" s="17" t="str">
        <f>IFERROR(IF(OR(D8&gt;=6,ISBLANK(E8),D8&gt;=E8),"",IF(ISBLANK(VLOOKUP(C8,DATA!$A$1:$U$112,14,0)),"",VLOOKUP(C8,DATA!$A$1:$U$112,14,0))),"")</f>
        <v/>
      </c>
      <c r="M8" s="18" t="str">
        <f>IFERROR(IF(OR(D8&gt;=6,ISBLANK(E8),D8&gt;=E8),"",IF(ISBLANK(VLOOKUP(C8,DATA!$A$1:$U$112,14,0)),"",VLOOKUP(C8,DATA!$A$1:$U$112,15,0)*IF(E8&gt;=6,(6-D8),E8-D8))),"")</f>
        <v/>
      </c>
      <c r="N8" s="18" t="str">
        <f>IFERROR(IF(OR(E8&lt;7,ISBLANK(E8),D8&gt;=E8),"",VLOOKUP(C8,DATA!$A$1:$U$112,16,0)),"")</f>
        <v>46cm三連装砲</v>
      </c>
      <c r="O8" s="18">
        <f>IFERROR(IF(OR(E8&lt;7,ISBLANK(E8),D8&gt;=E8),"",VLOOKUP(C8,DATA!$A$1:$U$112,17,0)*IF(D8&lt;=6,(E8-6),E8-D8)),"")</f>
        <v>12</v>
      </c>
      <c r="P8" s="18" t="str">
        <f>IFERROR(IF(OR(E8&lt;&gt;10,ISBLANK(E8)),"",IF(ISBLANK(VLOOKUP(C8,DATA!$A$1:$U$112,18,0)),"",VLOOKUP(C8,DATA!$A$1:$U$112,18,0))),"")</f>
        <v>32号対水上電探</v>
      </c>
      <c r="Q8" s="18">
        <f>IFERROR(IF(OR(E8&lt;&gt;10,ISBLANK(E8)),"",IF(ISBLANK(VLOOKUP(C8,DATA!$A$1:$U$112,19,0)),"",VLOOKUP(C8,DATA!$A$1:$U$112,19,0))),"")</f>
        <v>2</v>
      </c>
      <c r="R8" s="31" t="str">
        <f>IFERROR(IF(OR(E8&lt;&gt;10,ISBLANK(E8)),"",IF(ISBLANK(VLOOKUP(C8,DATA!$A$1:$U$112,20,0)),"",VLOOKUP(C8,DATA!$A$1:$U$112,20,0))),"")</f>
        <v/>
      </c>
      <c r="S8" s="31" t="str">
        <f>IFERROR(IF(OR(E8&lt;&gt;10,ISBLANK(E8)),"",IF(ISBLANK(VLOOKUP(C8,DATA!$A$1:$U$112,21,0)),"",VLOOKUP(C8,DATA!$A$1:$U$112,21,0))),"")</f>
        <v/>
      </c>
    </row>
    <row r="9" spans="2:20" x14ac:dyDescent="0.4">
      <c r="B9" s="11" t="s">
        <v>25</v>
      </c>
      <c r="C9" s="12" t="s">
        <v>37</v>
      </c>
      <c r="D9" s="11">
        <v>6</v>
      </c>
      <c r="E9" s="12">
        <v>10</v>
      </c>
      <c r="F9" s="13">
        <f>IFERROR(IF(E9&lt;=D9,"",IF(D9&gt;6,VLOOKUP($C9,DATA!$A$1:$U$112,4,0)*(E9-D9),IF(E9&gt;6,VLOOKUP($C9,DATA!$A$1:$U$112,4,0)*(E9-6)+VLOOKUP($C9,DATA!$A$1:$U$112,2,0)*(6-D9),VLOOKUP($C9,DATA!$A$1:$U$112,2,0)*(E9-D9)))),"")</f>
        <v>32</v>
      </c>
      <c r="G9" s="14">
        <f>IFERROR(IF(OR(E9&lt;=D9,E9&lt;=6),"",IF(D9&gt;6,VLOOKUP($C9,DATA!$A$1:$U$112,5,0)*(E9-D9),IF(E9&gt;6,VLOOKUP($C9,DATA!$A$1:$U$112,5,0)*(E9-6)+VLOOKUP($C9,DATA!$A$1:$U$112,2,0)*(6-D9),VLOOKUP($C9,DATA!$A$1:$U$112,2,0)*(E9-D9)))),"")</f>
        <v>48</v>
      </c>
      <c r="H9" s="15" t="str">
        <f>IFERROR(IF(E9&lt;&gt;10,"",IF(ISBLANK(VLOOKUP(C9,DATA!$A$1:$U$112,6,0)),"","＋"&amp;VLOOKUP(C9,DATA!$A$1:$U$112,7,0))),"")</f>
        <v>＋20</v>
      </c>
      <c r="I9" s="16">
        <f>IFERROR(IF(E9&lt;=D9,"",IF(D9&gt;6,VLOOKUP($C9,DATA!$A$1:$U$112,10,0)*(E9-D9),IF(E9&gt;6,VLOOKUP($C9,DATA!$A$1:$U$112,10,0)*(E9-6)+VLOOKUP($C9,DATA!$A$1:$U$112,8,0)*(6-D9),VLOOKUP($C9,DATA!$A$1:$U$112,8,0)*(E9-D9)))),"")</f>
        <v>64</v>
      </c>
      <c r="J9" s="14">
        <f>IFERROR(IF(OR(E9&lt;=D9,E9&lt;=6),"",IF(D9&gt;6,VLOOKUP($C9,DATA!$A$1:$U$112,11,0)*(E9-D9),IF(E9&gt;6,VLOOKUP($C9,DATA!$A$1:$U$112,11,0)*(E9-6)+VLOOKUP($C9,DATA!$A$1:$U$112,8,0)*(6-D9),VLOOKUP($C9,DATA!$A$1:$U$112,8,0)*(E9-D9)))),"")</f>
        <v>96</v>
      </c>
      <c r="K9" s="15" t="str">
        <f>IFERROR(IF(E9&lt;&gt;10,"",IF(ISBLANK(VLOOKUP(C9,DATA!$A$1:$U$112,6,0)),"","＋"&amp;VLOOKUP(C9,DATA!$A$1:$U$112,13,0))),"")</f>
        <v>＋28</v>
      </c>
      <c r="L9" s="17" t="str">
        <f>IFERROR(IF(OR(D9&gt;=6,ISBLANK(E9),D9&gt;=E9),"",IF(ISBLANK(VLOOKUP(C9,DATA!$A$1:$U$112,14,0)),"",VLOOKUP(C9,DATA!$A$1:$U$112,14,0))),"")</f>
        <v/>
      </c>
      <c r="M9" s="18" t="str">
        <f>IFERROR(IF(OR(D9&gt;=6,ISBLANK(E9),D9&gt;=E9),"",IF(ISBLANK(VLOOKUP(C9,DATA!$A$1:$U$112,14,0)),"",VLOOKUP(C9,DATA!$A$1:$U$112,15,0)*IF(E9&gt;=6,(6-D9),E9-D9))),"")</f>
        <v/>
      </c>
      <c r="N9" s="18" t="str">
        <f>IFERROR(IF(OR(E9&lt;7,ISBLANK(E9),D9&gt;=E9),"",VLOOKUP(C9,DATA!$A$1:$U$112,16,0)),"")</f>
        <v>46cm三連装砲</v>
      </c>
      <c r="O9" s="18">
        <f>IFERROR(IF(OR(E9&lt;7,ISBLANK(E9),D9&gt;=E9),"",VLOOKUP(C9,DATA!$A$1:$U$112,17,0)*IF(D9&lt;=6,(E9-6),E9-D9)),"")</f>
        <v>12</v>
      </c>
      <c r="P9" s="18" t="str">
        <f>IFERROR(IF(OR(E9&lt;&gt;10,ISBLANK(E9)),"",IF(ISBLANK(VLOOKUP(C9,DATA!$A$1:$U$112,18,0)),"",VLOOKUP(C9,DATA!$A$1:$U$112,18,0))),"")</f>
        <v>32号対水上電探</v>
      </c>
      <c r="Q9" s="18">
        <f>IFERROR(IF(OR(E9&lt;&gt;10,ISBLANK(E9)),"",IF(ISBLANK(VLOOKUP(C9,DATA!$A$1:$U$112,19,0)),"",VLOOKUP(C9,DATA!$A$1:$U$112,19,0))),"")</f>
        <v>2</v>
      </c>
      <c r="R9" s="31" t="str">
        <f>IFERROR(IF(OR(E9&lt;&gt;10,ISBLANK(E9)),"",IF(ISBLANK(VLOOKUP(C9,DATA!$A$1:$U$112,20,0)),"",VLOOKUP(C9,DATA!$A$1:$U$112,20,0))),"")</f>
        <v/>
      </c>
      <c r="S9" s="31" t="str">
        <f>IFERROR(IF(OR(E9&lt;&gt;10,ISBLANK(E9)),"",IF(ISBLANK(VLOOKUP(C9,DATA!$A$1:$U$112,21,0)),"",VLOOKUP(C9,DATA!$A$1:$U$112,21,0))),"")</f>
        <v/>
      </c>
    </row>
    <row r="10" spans="2:20" x14ac:dyDescent="0.4">
      <c r="B10" s="11" t="s">
        <v>25</v>
      </c>
      <c r="C10" s="12" t="s">
        <v>37</v>
      </c>
      <c r="D10" s="11">
        <v>6</v>
      </c>
      <c r="E10" s="12">
        <v>10</v>
      </c>
      <c r="F10" s="13">
        <f>IFERROR(IF(E10&lt;=D10,"",IF(D10&gt;6,VLOOKUP($C10,DATA!$A$1:$U$112,4,0)*(E10-D10),IF(E10&gt;6,VLOOKUP($C10,DATA!$A$1:$U$112,4,0)*(E10-6)+VLOOKUP($C10,DATA!$A$1:$U$112,2,0)*(6-D10),VLOOKUP($C10,DATA!$A$1:$U$112,2,0)*(E10-D10)))),"")</f>
        <v>32</v>
      </c>
      <c r="G10" s="14">
        <f>IFERROR(IF(OR(E10&lt;=D10,E10&lt;=6),"",IF(D10&gt;6,VLOOKUP($C10,DATA!$A$1:$U$112,5,0)*(E10-D10),IF(E10&gt;6,VLOOKUP($C10,DATA!$A$1:$U$112,5,0)*(E10-6)+VLOOKUP($C10,DATA!$A$1:$U$112,2,0)*(6-D10),VLOOKUP($C10,DATA!$A$1:$U$112,2,0)*(E10-D10)))),"")</f>
        <v>48</v>
      </c>
      <c r="H10" s="15" t="str">
        <f>IFERROR(IF(E10&lt;&gt;10,"",IF(ISBLANK(VLOOKUP(C10,DATA!$A$1:$U$112,6,0)),"","＋"&amp;VLOOKUP(C10,DATA!$A$1:$U$112,7,0))),"")</f>
        <v>＋20</v>
      </c>
      <c r="I10" s="16">
        <f>IFERROR(IF(E10&lt;=D10,"",IF(D10&gt;6,VLOOKUP($C10,DATA!$A$1:$U$112,10,0)*(E10-D10),IF(E10&gt;6,VLOOKUP($C10,DATA!$A$1:$U$112,10,0)*(E10-6)+VLOOKUP($C10,DATA!$A$1:$U$112,8,0)*(6-D10),VLOOKUP($C10,DATA!$A$1:$U$112,8,0)*(E10-D10)))),"")</f>
        <v>64</v>
      </c>
      <c r="J10" s="14">
        <f>IFERROR(IF(OR(E10&lt;=D10,E10&lt;=6),"",IF(D10&gt;6,VLOOKUP($C10,DATA!$A$1:$U$112,11,0)*(E10-D10),IF(E10&gt;6,VLOOKUP($C10,DATA!$A$1:$U$112,11,0)*(E10-6)+VLOOKUP($C10,DATA!$A$1:$U$112,8,0)*(6-D10),VLOOKUP($C10,DATA!$A$1:$U$112,8,0)*(E10-D10)))),"")</f>
        <v>96</v>
      </c>
      <c r="K10" s="15" t="str">
        <f>IFERROR(IF(E10&lt;&gt;10,"",IF(ISBLANK(VLOOKUP(C10,DATA!$A$1:$U$112,6,0)),"","＋"&amp;VLOOKUP(C10,DATA!$A$1:$U$112,13,0))),"")</f>
        <v>＋28</v>
      </c>
      <c r="L10" s="17" t="str">
        <f>IFERROR(IF(OR(D10&gt;=6,ISBLANK(E10),D10&gt;=E10),"",IF(ISBLANK(VLOOKUP(C10,DATA!$A$1:$U$112,14,0)),"",VLOOKUP(C10,DATA!$A$1:$U$112,14,0))),"")</f>
        <v/>
      </c>
      <c r="M10" s="18" t="str">
        <f>IFERROR(IF(OR(D10&gt;=6,ISBLANK(E10),D10&gt;=E10),"",IF(ISBLANK(VLOOKUP(C10,DATA!$A$1:$U$112,14,0)),"",VLOOKUP(C10,DATA!$A$1:$U$112,15,0)*IF(E10&gt;=6,(6-D10),E10-D10))),"")</f>
        <v/>
      </c>
      <c r="N10" s="18" t="str">
        <f>IFERROR(IF(OR(E10&lt;7,ISBLANK(E10),D10&gt;=E10),"",VLOOKUP(C10,DATA!$A$1:$U$112,16,0)),"")</f>
        <v>46cm三連装砲</v>
      </c>
      <c r="O10" s="18">
        <f>IFERROR(IF(OR(E10&lt;7,ISBLANK(E10),D10&gt;=E10),"",VLOOKUP(C10,DATA!$A$1:$U$112,17,0)*IF(D10&lt;=6,(E10-6),E10-D10)),"")</f>
        <v>12</v>
      </c>
      <c r="P10" s="18" t="str">
        <f>IFERROR(IF(OR(E10&lt;&gt;10,ISBLANK(E10)),"",IF(ISBLANK(VLOOKUP(C10,DATA!$A$1:$U$112,18,0)),"",VLOOKUP(C10,DATA!$A$1:$U$112,18,0))),"")</f>
        <v>32号対水上電探</v>
      </c>
      <c r="Q10" s="18">
        <f>IFERROR(IF(OR(E10&lt;&gt;10,ISBLANK(E10)),"",IF(ISBLANK(VLOOKUP(C10,DATA!$A$1:$U$112,19,0)),"",VLOOKUP(C10,DATA!$A$1:$U$112,19,0))),"")</f>
        <v>2</v>
      </c>
      <c r="R10" s="31" t="str">
        <f>IFERROR(IF(OR(E10&lt;&gt;10,ISBLANK(E10)),"",IF(ISBLANK(VLOOKUP(C10,DATA!$A$1:$U$112,20,0)),"",VLOOKUP(C10,DATA!$A$1:$U$112,20,0))),"")</f>
        <v/>
      </c>
      <c r="S10" s="31" t="str">
        <f>IFERROR(IF(OR(E10&lt;&gt;10,ISBLANK(E10)),"",IF(ISBLANK(VLOOKUP(C10,DATA!$A$1:$U$112,21,0)),"",VLOOKUP(C10,DATA!$A$1:$U$112,21,0))),"")</f>
        <v/>
      </c>
    </row>
    <row r="11" spans="2:20" x14ac:dyDescent="0.4">
      <c r="B11" s="11" t="s">
        <v>25</v>
      </c>
      <c r="C11" s="12" t="s">
        <v>189</v>
      </c>
      <c r="D11" s="11">
        <v>6</v>
      </c>
      <c r="E11" s="12">
        <v>10</v>
      </c>
      <c r="F11" s="13">
        <f>IFERROR(IF(E11&lt;=D11,"",IF(D11&gt;6,VLOOKUP($C11,DATA!$A$1:$U$112,4,0)*(E11-D11),IF(E11&gt;6,VLOOKUP($C11,DATA!$A$1:$U$112,4,0)*(E11-6)+VLOOKUP($C11,DATA!$A$1:$U$112,2,0)*(6-D11),VLOOKUP($C11,DATA!$A$1:$U$112,2,0)*(E11-D11)))),"")</f>
        <v>32</v>
      </c>
      <c r="G11" s="14">
        <f>IFERROR(IF(OR(E11&lt;=D11,E11&lt;=6),"",IF(D11&gt;6,VLOOKUP($C11,DATA!$A$1:$U$112,5,0)*(E11-D11),IF(E11&gt;6,VLOOKUP($C11,DATA!$A$1:$U$112,5,0)*(E11-6)+VLOOKUP($C11,DATA!$A$1:$U$112,2,0)*(6-D11),VLOOKUP($C11,DATA!$A$1:$U$112,2,0)*(E11-D11)))),"")</f>
        <v>64</v>
      </c>
      <c r="H11" s="15" t="str">
        <f>IFERROR(IF(E11&lt;&gt;10,"",IF(ISBLANK(VLOOKUP(C11,DATA!$A$1:$U$112,6,0)),"","＋"&amp;VLOOKUP(C11,DATA!$A$1:$U$112,7,0))),"")</f>
        <v/>
      </c>
      <c r="I11" s="16">
        <f>IFERROR(IF(E11&lt;=D11,"",IF(D11&gt;6,VLOOKUP($C11,DATA!$A$1:$U$112,10,0)*(E11-D11),IF(E11&gt;6,VLOOKUP($C11,DATA!$A$1:$U$112,10,0)*(E11-6)+VLOOKUP($C11,DATA!$A$1:$U$112,8,0)*(6-D11),VLOOKUP($C11,DATA!$A$1:$U$112,8,0)*(E11-D11)))),"")</f>
        <v>64</v>
      </c>
      <c r="J11" s="14">
        <f>IFERROR(IF(OR(E11&lt;=D11,E11&lt;=6),"",IF(D11&gt;6,VLOOKUP($C11,DATA!$A$1:$U$112,11,0)*(E11-D11),IF(E11&gt;6,VLOOKUP($C11,DATA!$A$1:$U$112,11,0)*(E11-6)+VLOOKUP($C11,DATA!$A$1:$U$112,8,0)*(6-D11),VLOOKUP($C11,DATA!$A$1:$U$112,8,0)*(E11-D11)))),"")</f>
        <v>96</v>
      </c>
      <c r="K11" s="15" t="str">
        <f>IFERROR(IF(E11&lt;&gt;10,"",IF(ISBLANK(VLOOKUP(C11,DATA!$A$1:$U$112,6,0)),"","＋"&amp;VLOOKUP(C11,DATA!$A$1:$U$112,13,0))),"")</f>
        <v/>
      </c>
      <c r="L11" s="17" t="str">
        <f>IFERROR(IF(OR(D11&gt;=6,ISBLANK(E11),D11&gt;=E11),"",IF(ISBLANK(VLOOKUP(C11,DATA!$A$1:$U$112,14,0)),"",VLOOKUP(C11,DATA!$A$1:$U$112,14,0))),"")</f>
        <v/>
      </c>
      <c r="M11" s="18" t="str">
        <f>IFERROR(IF(OR(D11&gt;=6,ISBLANK(E11),D11&gt;=E11),"",IF(ISBLANK(VLOOKUP(C11,DATA!$A$1:$U$112,14,0)),"",VLOOKUP(C11,DATA!$A$1:$U$112,15,0)*IF(E11&gt;=6,(6-D11),E11-D11))),"")</f>
        <v/>
      </c>
      <c r="N11" s="18" t="str">
        <f>IFERROR(IF(OR(E11&lt;7,ISBLANK(E11),D11&gt;=E11),"",VLOOKUP(C11,DATA!$A$1:$U$112,16,0)),"")</f>
        <v>32号対水上電探</v>
      </c>
      <c r="O11" s="18">
        <f>IFERROR(IF(OR(E11&lt;7,ISBLANK(E11),D11&gt;=E11),"",VLOOKUP(C11,DATA!$A$1:$U$112,17,0)*IF(D11&lt;=6,(E11-6),E11-D11)),"")</f>
        <v>8</v>
      </c>
      <c r="P11" s="18" t="str">
        <f>IFERROR(IF(OR(E11&lt;&gt;10,ISBLANK(E11)),"",IF(ISBLANK(VLOOKUP(C11,DATA!$A$1:$U$112,18,0)),"",VLOOKUP(C11,DATA!$A$1:$U$112,18,0))),"")</f>
        <v/>
      </c>
      <c r="Q11" s="18" t="str">
        <f>IFERROR(IF(OR(E11&lt;&gt;10,ISBLANK(E11)),"",IF(ISBLANK(VLOOKUP(C11,DATA!$A$1:$U$112,19,0)),"",VLOOKUP(C11,DATA!$A$1:$U$112,19,0))),"")</f>
        <v/>
      </c>
      <c r="R11" s="31" t="str">
        <f>IFERROR(IF(OR(E11&lt;&gt;10,ISBLANK(E11)),"",IF(ISBLANK(VLOOKUP(C11,DATA!$A$1:$U$112,20,0)),"",VLOOKUP(C11,DATA!$A$1:$U$112,20,0))),"")</f>
        <v/>
      </c>
      <c r="S11" s="31" t="str">
        <f>IFERROR(IF(OR(E11&lt;&gt;10,ISBLANK(E11)),"",IF(ISBLANK(VLOOKUP(C11,DATA!$A$1:$U$112,21,0)),"",VLOOKUP(C11,DATA!$A$1:$U$112,21,0))),"")</f>
        <v/>
      </c>
    </row>
    <row r="12" spans="2:20" x14ac:dyDescent="0.4">
      <c r="B12" s="11" t="s">
        <v>25</v>
      </c>
      <c r="C12" s="12" t="s">
        <v>30</v>
      </c>
      <c r="D12" s="11">
        <v>10</v>
      </c>
      <c r="E12" s="12">
        <v>10</v>
      </c>
      <c r="F12" s="13" t="str">
        <f>IFERROR(IF(E12&lt;=D12,"",IF(D12&gt;6,VLOOKUP($C12,DATA!$A$1:$U$112,4,0)*(E12-D12),IF(E12&gt;6,VLOOKUP($C12,DATA!$A$1:$U$112,4,0)*(E12-6)+VLOOKUP($C12,DATA!$A$1:$U$112,2,0)*(6-D12),VLOOKUP($C12,DATA!$A$1:$U$112,2,0)*(E12-D12)))),"")</f>
        <v/>
      </c>
      <c r="G12" s="14" t="str">
        <f>IFERROR(IF(OR(E12&lt;=D12,E12&lt;=6),"",IF(D12&gt;6,VLOOKUP($C12,DATA!$A$1:$U$112,5,0)*(E12-D12),IF(E12&gt;6,VLOOKUP($C12,DATA!$A$1:$U$112,5,0)*(E12-6)+VLOOKUP($C12,DATA!$A$1:$U$112,2,0)*(6-D12),VLOOKUP($C12,DATA!$A$1:$U$112,2,0)*(E12-D12)))),"")</f>
        <v/>
      </c>
      <c r="H12" s="15" t="str">
        <f>IFERROR(IF(E12&lt;&gt;10,"",IF(ISBLANK(VLOOKUP(C12,DATA!$A$1:$U$112,6,0)),"","＋"&amp;VLOOKUP(C12,DATA!$A$1:$U$112,7,0))),"")</f>
        <v/>
      </c>
      <c r="I12" s="16" t="str">
        <f>IFERROR(IF(E12&lt;=D12,"",IF(D12&gt;6,VLOOKUP($C12,DATA!$A$1:$U$112,10,0)*(E12-D12),IF(E12&gt;6,VLOOKUP($C12,DATA!$A$1:$U$112,10,0)*(E12-6)+VLOOKUP($C12,DATA!$A$1:$U$112,8,0)*(6-D12),VLOOKUP($C12,DATA!$A$1:$U$112,8,0)*(E12-D12)))),"")</f>
        <v/>
      </c>
      <c r="J12" s="14" t="str">
        <f>IFERROR(IF(OR(E12&lt;=D12,E12&lt;=6),"",IF(D12&gt;6,VLOOKUP($C12,DATA!$A$1:$U$112,11,0)*(E12-D12),IF(E12&gt;6,VLOOKUP($C12,DATA!$A$1:$U$112,11,0)*(E12-6)+VLOOKUP($C12,DATA!$A$1:$U$112,8,0)*(6-D12),VLOOKUP($C12,DATA!$A$1:$U$112,8,0)*(E12-D12)))),"")</f>
        <v/>
      </c>
      <c r="K12" s="15" t="str">
        <f>IFERROR(IF(E12&lt;&gt;10,"",IF(ISBLANK(VLOOKUP(C12,DATA!$A$1:$U$112,6,0)),"","＋"&amp;VLOOKUP(C12,DATA!$A$1:$U$112,13,0))),"")</f>
        <v/>
      </c>
      <c r="L12" s="17" t="str">
        <f>IFERROR(IF(OR(D12&gt;=6,ISBLANK(E12),D12&gt;=E12),"",IF(ISBLANK(VLOOKUP(C12,DATA!$A$1:$U$112,14,0)),"",VLOOKUP(C12,DATA!$A$1:$U$112,14,0))),"")</f>
        <v/>
      </c>
      <c r="M12" s="18" t="str">
        <f>IFERROR(IF(OR(D12&gt;=6,ISBLANK(E12),D12&gt;=E12),"",IF(ISBLANK(VLOOKUP(C12,DATA!$A$1:$U$112,14,0)),"",VLOOKUP(C12,DATA!$A$1:$U$112,15,0)*IF(E12&gt;=6,(6-D12),E12-D12))),"")</f>
        <v/>
      </c>
      <c r="N12" s="18" t="str">
        <f>IFERROR(IF(OR(E12&lt;7,ISBLANK(E12),D12&gt;=E12),"",VLOOKUP(C12,DATA!$A$1:$U$112,16,0)),"")</f>
        <v/>
      </c>
      <c r="O12" s="18" t="str">
        <f>IFERROR(IF(OR(E12&lt;7,ISBLANK(E12),D12&gt;=E12),"",VLOOKUP(C12,DATA!$A$1:$U$112,17,0)*IF(D12&lt;=6,(E12-6),E12-D12)),"")</f>
        <v/>
      </c>
      <c r="P12" s="18" t="str">
        <f>IFERROR(IF(OR(E12&lt;&gt;10,ISBLANK(E12)),"",IF(ISBLANK(VLOOKUP(C12,DATA!$A$1:$U$112,18,0)),"",VLOOKUP(C12,DATA!$A$1:$U$112,18,0))),"")</f>
        <v/>
      </c>
      <c r="Q12" s="18" t="str">
        <f>IFERROR(IF(OR(E12&lt;&gt;10,ISBLANK(E12)),"",IF(ISBLANK(VLOOKUP(C12,DATA!$A$1:$U$112,19,0)),"",VLOOKUP(C12,DATA!$A$1:$U$112,19,0))),"")</f>
        <v/>
      </c>
      <c r="R12" s="31" t="str">
        <f>IFERROR(IF(OR(E12&lt;&gt;10,ISBLANK(E12)),"",IF(ISBLANK(VLOOKUP(C12,DATA!$A$1:$U$112,20,0)),"",VLOOKUP(C12,DATA!$A$1:$U$112,20,0))),"")</f>
        <v/>
      </c>
      <c r="S12" s="31" t="str">
        <f>IFERROR(IF(OR(E12&lt;&gt;10,ISBLANK(E12)),"",IF(ISBLANK(VLOOKUP(C12,DATA!$A$1:$U$112,21,0)),"",VLOOKUP(C12,DATA!$A$1:$U$112,21,0))),"")</f>
        <v/>
      </c>
    </row>
    <row r="13" spans="2:20" x14ac:dyDescent="0.4">
      <c r="B13" s="11" t="s">
        <v>25</v>
      </c>
      <c r="C13" s="12" t="s">
        <v>190</v>
      </c>
      <c r="D13" s="11">
        <v>5</v>
      </c>
      <c r="E13" s="12">
        <v>10</v>
      </c>
      <c r="F13" s="13">
        <f>IFERROR(IF(E13&lt;=D13,"",IF(D13&gt;6,VLOOKUP($C13,DATA!$A$1:$U$112,4,0)*(E13-D13),IF(E13&gt;6,VLOOKUP($C13,DATA!$A$1:$U$112,4,0)*(E13-6)+VLOOKUP($C13,DATA!$A$1:$U$112,2,0)*(6-D13),VLOOKUP($C13,DATA!$A$1:$U$112,2,0)*(E13-D13)))),"")</f>
        <v>34</v>
      </c>
      <c r="G13" s="14">
        <f>IFERROR(IF(OR(E13&lt;=D13,E13&lt;=6),"",IF(D13&gt;6,VLOOKUP($C13,DATA!$A$1:$U$112,5,0)*(E13-D13),IF(E13&gt;6,VLOOKUP($C13,DATA!$A$1:$U$112,5,0)*(E13-6)+VLOOKUP($C13,DATA!$A$1:$U$112,2,0)*(6-D13),VLOOKUP($C13,DATA!$A$1:$U$112,2,0)*(E13-D13)))),"")</f>
        <v>46</v>
      </c>
      <c r="H13" s="15" t="str">
        <f>IFERROR(IF(E13&lt;&gt;10,"",IF(ISBLANK(VLOOKUP(C13,DATA!$A$1:$U$112,6,0)),"","＋"&amp;VLOOKUP(C13,DATA!$A$1:$U$112,7,0))),"")</f>
        <v/>
      </c>
      <c r="I13" s="16">
        <f>IFERROR(IF(E13&lt;=D13,"",IF(D13&gt;6,VLOOKUP($C13,DATA!$A$1:$U$112,10,0)*(E13-D13),IF(E13&gt;6,VLOOKUP($C13,DATA!$A$1:$U$112,10,0)*(E13-6)+VLOOKUP($C13,DATA!$A$1:$U$112,8,0)*(6-D13),VLOOKUP($C13,DATA!$A$1:$U$112,8,0)*(E13-D13)))),"")</f>
        <v>46</v>
      </c>
      <c r="J13" s="14">
        <f>IFERROR(IF(OR(E13&lt;=D13,E13&lt;=6),"",IF(D13&gt;6,VLOOKUP($C13,DATA!$A$1:$U$112,11,0)*(E13-D13),IF(E13&gt;6,VLOOKUP($C13,DATA!$A$1:$U$112,11,0)*(E13-6)+VLOOKUP($C13,DATA!$A$1:$U$112,8,0)*(6-D13),VLOOKUP($C13,DATA!$A$1:$U$112,8,0)*(E13-D13)))),"")</f>
        <v>54</v>
      </c>
      <c r="K13" s="15" t="str">
        <f>IFERROR(IF(E13&lt;&gt;10,"",IF(ISBLANK(VLOOKUP(C13,DATA!$A$1:$U$112,6,0)),"","＋"&amp;VLOOKUP(C13,DATA!$A$1:$U$112,13,0))),"")</f>
        <v/>
      </c>
      <c r="L13" s="17" t="str">
        <f>IFERROR(IF(OR(D13&gt;=6,ISBLANK(E13),D13&gt;=E13),"",IF(ISBLANK(VLOOKUP(C13,DATA!$A$1:$U$112,14,0)),"",VLOOKUP(C13,DATA!$A$1:$U$112,14,0))),"")</f>
        <v>41cm連装砲</v>
      </c>
      <c r="M13" s="18">
        <f>IFERROR(IF(OR(D13&gt;=6,ISBLANK(E13),D13&gt;=E13),"",IF(ISBLANK(VLOOKUP(C13,DATA!$A$1:$U$112,14,0)),"",VLOOKUP(C13,DATA!$A$1:$U$112,15,0)*IF(E13&gt;=6,(6-D13),E13-D13))),"")</f>
        <v>2</v>
      </c>
      <c r="N13" s="18" t="str">
        <f>IFERROR(IF(OR(E13&lt;7,ISBLANK(E13),D13&gt;=E13),"",VLOOKUP(C13,DATA!$A$1:$U$112,16,0)),"")</f>
        <v>46cm三連装砲</v>
      </c>
      <c r="O13" s="18">
        <f>IFERROR(IF(OR(E13&lt;7,ISBLANK(E13),D13&gt;=E13),"",VLOOKUP(C13,DATA!$A$1:$U$112,17,0)*IF(D13&lt;=6,(E13-6),E13-D13)),"")</f>
        <v>8</v>
      </c>
      <c r="P13" s="18" t="str">
        <f>IFERROR(IF(OR(E13&lt;&gt;10,ISBLANK(E13)),"",IF(ISBLANK(VLOOKUP(C13,DATA!$A$1:$U$112,18,0)),"",VLOOKUP(C13,DATA!$A$1:$U$112,18,0))),"")</f>
        <v/>
      </c>
      <c r="Q13" s="18" t="str">
        <f>IFERROR(IF(OR(E13&lt;&gt;10,ISBLANK(E13)),"",IF(ISBLANK(VLOOKUP(C13,DATA!$A$1:$U$112,19,0)),"",VLOOKUP(C13,DATA!$A$1:$U$112,19,0))),"")</f>
        <v/>
      </c>
      <c r="R13" s="31" t="str">
        <f>IFERROR(IF(OR(E13&lt;&gt;10,ISBLANK(E13)),"",IF(ISBLANK(VLOOKUP(C13,DATA!$A$1:$U$112,20,0)),"",VLOOKUP(C13,DATA!$A$1:$U$112,20,0))),"")</f>
        <v/>
      </c>
      <c r="S13" s="31" t="str">
        <f>IFERROR(IF(OR(E13&lt;&gt;10,ISBLANK(E13)),"",IF(ISBLANK(VLOOKUP(C13,DATA!$A$1:$U$112,21,0)),"",VLOOKUP(C13,DATA!$A$1:$U$112,21,0))),"")</f>
        <v/>
      </c>
    </row>
    <row r="14" spans="2:20" x14ac:dyDescent="0.4">
      <c r="B14" s="11" t="s">
        <v>25</v>
      </c>
      <c r="C14" s="12" t="s">
        <v>40</v>
      </c>
      <c r="D14" s="11">
        <v>2</v>
      </c>
      <c r="E14" s="12">
        <v>10</v>
      </c>
      <c r="F14" s="13">
        <f>IFERROR(IF(E14&lt;=D14,"",IF(D14&gt;6,VLOOKUP($C14,DATA!$A$1:$U$112,4,0)*(E14-D14),IF(E14&gt;6,VLOOKUP($C14,DATA!$A$1:$U$112,4,0)*(E14-6)+VLOOKUP($C14,DATA!$A$1:$U$112,2,0)*(6-D14),VLOOKUP($C14,DATA!$A$1:$U$112,2,0)*(E14-D14)))),"")</f>
        <v>48</v>
      </c>
      <c r="G14" s="14">
        <f>IFERROR(IF(OR(E14&lt;=D14,E14&lt;=6),"",IF(D14&gt;6,VLOOKUP($C14,DATA!$A$1:$U$112,5,0)*(E14-D14),IF(E14&gt;6,VLOOKUP($C14,DATA!$A$1:$U$112,5,0)*(E14-6)+VLOOKUP($C14,DATA!$A$1:$U$112,2,0)*(6-D14),VLOOKUP($C14,DATA!$A$1:$U$112,2,0)*(E14-D14)))),"")</f>
        <v>60</v>
      </c>
      <c r="H14" s="15" t="str">
        <f>IFERROR(IF(E14&lt;&gt;10,"",IF(ISBLANK(VLOOKUP(C14,DATA!$A$1:$U$112,6,0)),"","＋"&amp;VLOOKUP(C14,DATA!$A$1:$U$112,7,0))),"")</f>
        <v/>
      </c>
      <c r="I14" s="16">
        <f>IFERROR(IF(E14&lt;=D14,"",IF(D14&gt;6,VLOOKUP($C14,DATA!$A$1:$U$112,10,0)*(E14-D14),IF(E14&gt;6,VLOOKUP($C14,DATA!$A$1:$U$112,10,0)*(E14-6)+VLOOKUP($C14,DATA!$A$1:$U$112,8,0)*(6-D14),VLOOKUP($C14,DATA!$A$1:$U$112,8,0)*(E14-D14)))),"")</f>
        <v>68</v>
      </c>
      <c r="J14" s="14">
        <f>IFERROR(IF(OR(E14&lt;=D14,E14&lt;=6),"",IF(D14&gt;6,VLOOKUP($C14,DATA!$A$1:$U$112,11,0)*(E14-D14),IF(E14&gt;6,VLOOKUP($C14,DATA!$A$1:$U$112,11,0)*(E14-6)+VLOOKUP($C14,DATA!$A$1:$U$112,8,0)*(6-D14),VLOOKUP($C14,DATA!$A$1:$U$112,8,0)*(E14-D14)))),"")</f>
        <v>88</v>
      </c>
      <c r="K14" s="15" t="str">
        <f>IFERROR(IF(E14&lt;&gt;10,"",IF(ISBLANK(VLOOKUP(C14,DATA!$A$1:$U$112,6,0)),"","＋"&amp;VLOOKUP(C14,DATA!$A$1:$U$112,13,0))),"")</f>
        <v/>
      </c>
      <c r="L14" s="17" t="str">
        <f>IFERROR(IF(OR(D14&gt;=6,ISBLANK(E14),D14&gt;=E14),"",IF(ISBLANK(VLOOKUP(C14,DATA!$A$1:$U$112,14,0)),"",VLOOKUP(C14,DATA!$A$1:$U$112,14,0))),"")</f>
        <v>46cm三連装砲</v>
      </c>
      <c r="M14" s="18">
        <f>IFERROR(IF(OR(D14&gt;=6,ISBLANK(E14),D14&gt;=E14),"",IF(ISBLANK(VLOOKUP(C14,DATA!$A$1:$U$112,14,0)),"",VLOOKUP(C14,DATA!$A$1:$U$112,15,0)*IF(E14&gt;=6,(6-D14),E14-D14))),"")</f>
        <v>8</v>
      </c>
      <c r="N14" s="18" t="str">
        <f>IFERROR(IF(OR(E14&lt;7,ISBLANK(E14),D14&gt;=E14),"",VLOOKUP(C14,DATA!$A$1:$U$112,16,0)),"")</f>
        <v>46cm三連装砲</v>
      </c>
      <c r="O14" s="18">
        <f>IFERROR(IF(OR(E14&lt;7,ISBLANK(E14),D14&gt;=E14),"",VLOOKUP(C14,DATA!$A$1:$U$112,17,0)*IF(D14&lt;=6,(E14-6),E14-D14)),"")</f>
        <v>12</v>
      </c>
      <c r="P14" s="18" t="str">
        <f>IFERROR(IF(OR(E14&lt;&gt;10,ISBLANK(E14)),"",IF(ISBLANK(VLOOKUP(C14,DATA!$A$1:$U$112,18,0)),"",VLOOKUP(C14,DATA!$A$1:$U$112,18,0))),"")</f>
        <v/>
      </c>
      <c r="Q14" s="18" t="str">
        <f>IFERROR(IF(OR(E14&lt;&gt;10,ISBLANK(E14)),"",IF(ISBLANK(VLOOKUP(C14,DATA!$A$1:$U$112,19,0)),"",VLOOKUP(C14,DATA!$A$1:$U$112,19,0))),"")</f>
        <v/>
      </c>
      <c r="R14" s="31" t="str">
        <f>IFERROR(IF(OR(E14&lt;&gt;10,ISBLANK(E14)),"",IF(ISBLANK(VLOOKUP(C14,DATA!$A$1:$U$112,20,0)),"",VLOOKUP(C14,DATA!$A$1:$U$112,20,0))),"")</f>
        <v/>
      </c>
      <c r="S14" s="31" t="str">
        <f>IFERROR(IF(OR(E14&lt;&gt;10,ISBLANK(E14)),"",IF(ISBLANK(VLOOKUP(C14,DATA!$A$1:$U$112,21,0)),"",VLOOKUP(C14,DATA!$A$1:$U$112,21,0))),"")</f>
        <v/>
      </c>
    </row>
    <row r="15" spans="2:20" x14ac:dyDescent="0.4">
      <c r="B15" s="11" t="s">
        <v>25</v>
      </c>
      <c r="C15" s="12" t="s">
        <v>40</v>
      </c>
      <c r="D15" s="11">
        <v>2</v>
      </c>
      <c r="E15" s="12">
        <v>10</v>
      </c>
      <c r="F15" s="13">
        <f>IFERROR(IF(E15&lt;=D15,"",IF(D15&gt;6,VLOOKUP($C15,DATA!$A$1:$U$112,4,0)*(E15-D15),IF(E15&gt;6,VLOOKUP($C15,DATA!$A$1:$U$112,4,0)*(E15-6)+VLOOKUP($C15,DATA!$A$1:$U$112,2,0)*(6-D15),VLOOKUP($C15,DATA!$A$1:$U$112,2,0)*(E15-D15)))),"")</f>
        <v>48</v>
      </c>
      <c r="G15" s="14">
        <f>IFERROR(IF(OR(E15&lt;=D15,E15&lt;=6),"",IF(D15&gt;6,VLOOKUP($C15,DATA!$A$1:$U$112,5,0)*(E15-D15),IF(E15&gt;6,VLOOKUP($C15,DATA!$A$1:$U$112,5,0)*(E15-6)+VLOOKUP($C15,DATA!$A$1:$U$112,2,0)*(6-D15),VLOOKUP($C15,DATA!$A$1:$U$112,2,0)*(E15-D15)))),"")</f>
        <v>60</v>
      </c>
      <c r="H15" s="15" t="str">
        <f>IFERROR(IF(E15&lt;&gt;10,"",IF(ISBLANK(VLOOKUP(C15,DATA!$A$1:$U$112,6,0)),"","＋"&amp;VLOOKUP(C15,DATA!$A$1:$U$112,7,0))),"")</f>
        <v/>
      </c>
      <c r="I15" s="16">
        <f>IFERROR(IF(E15&lt;=D15,"",IF(D15&gt;6,VLOOKUP($C15,DATA!$A$1:$U$112,10,0)*(E15-D15),IF(E15&gt;6,VLOOKUP($C15,DATA!$A$1:$U$112,10,0)*(E15-6)+VLOOKUP($C15,DATA!$A$1:$U$112,8,0)*(6-D15),VLOOKUP($C15,DATA!$A$1:$U$112,8,0)*(E15-D15)))),"")</f>
        <v>68</v>
      </c>
      <c r="J15" s="14">
        <f>IFERROR(IF(OR(E15&lt;=D15,E15&lt;=6),"",IF(D15&gt;6,VLOOKUP($C15,DATA!$A$1:$U$112,11,0)*(E15-D15),IF(E15&gt;6,VLOOKUP($C15,DATA!$A$1:$U$112,11,0)*(E15-6)+VLOOKUP($C15,DATA!$A$1:$U$112,8,0)*(6-D15),VLOOKUP($C15,DATA!$A$1:$U$112,8,0)*(E15-D15)))),"")</f>
        <v>88</v>
      </c>
      <c r="K15" s="15" t="str">
        <f>IFERROR(IF(E15&lt;&gt;10,"",IF(ISBLANK(VLOOKUP(C15,DATA!$A$1:$U$112,6,0)),"","＋"&amp;VLOOKUP(C15,DATA!$A$1:$U$112,13,0))),"")</f>
        <v/>
      </c>
      <c r="L15" s="17" t="str">
        <f>IFERROR(IF(OR(D15&gt;=6,ISBLANK(E15),D15&gt;=E15),"",IF(ISBLANK(VLOOKUP(C15,DATA!$A$1:$U$112,14,0)),"",VLOOKUP(C15,DATA!$A$1:$U$112,14,0))),"")</f>
        <v>46cm三連装砲</v>
      </c>
      <c r="M15" s="18">
        <f>IFERROR(IF(OR(D15&gt;=6,ISBLANK(E15),D15&gt;=E15),"",IF(ISBLANK(VLOOKUP(C15,DATA!$A$1:$U$112,14,0)),"",VLOOKUP(C15,DATA!$A$1:$U$112,15,0)*IF(E15&gt;=6,(6-D15),E15-D15))),"")</f>
        <v>8</v>
      </c>
      <c r="N15" s="18" t="str">
        <f>IFERROR(IF(OR(E15&lt;7,ISBLANK(E15),D15&gt;=E15),"",VLOOKUP(C15,DATA!$A$1:$U$112,16,0)),"")</f>
        <v>46cm三連装砲</v>
      </c>
      <c r="O15" s="18">
        <f>IFERROR(IF(OR(E15&lt;7,ISBLANK(E15),D15&gt;=E15),"",VLOOKUP(C15,DATA!$A$1:$U$112,17,0)*IF(D15&lt;=6,(E15-6),E15-D15)),"")</f>
        <v>12</v>
      </c>
      <c r="P15" s="18" t="str">
        <f>IFERROR(IF(OR(E15&lt;&gt;10,ISBLANK(E15)),"",IF(ISBLANK(VLOOKUP(C15,DATA!$A$1:$U$112,18,0)),"",VLOOKUP(C15,DATA!$A$1:$U$112,18,0))),"")</f>
        <v/>
      </c>
      <c r="Q15" s="18" t="str">
        <f>IFERROR(IF(OR(E15&lt;&gt;10,ISBLANK(E15)),"",IF(ISBLANK(VLOOKUP(C15,DATA!$A$1:$U$112,19,0)),"",VLOOKUP(C15,DATA!$A$1:$U$112,19,0))),"")</f>
        <v/>
      </c>
      <c r="R15" s="31" t="str">
        <f>IFERROR(IF(OR(E15&lt;&gt;10,ISBLANK(E15)),"",IF(ISBLANK(VLOOKUP(C15,DATA!$A$1:$U$112,20,0)),"",VLOOKUP(C15,DATA!$A$1:$U$112,20,0))),"")</f>
        <v/>
      </c>
      <c r="S15" s="31" t="str">
        <f>IFERROR(IF(OR(E15&lt;&gt;10,ISBLANK(E15)),"",IF(ISBLANK(VLOOKUP(C15,DATA!$A$1:$U$112,21,0)),"",VLOOKUP(C15,DATA!$A$1:$U$112,21,0))),"")</f>
        <v/>
      </c>
    </row>
    <row r="16" spans="2:20" x14ac:dyDescent="0.4">
      <c r="B16" s="11"/>
      <c r="C16" s="12"/>
      <c r="D16" s="11"/>
      <c r="E16" s="12"/>
      <c r="F16" s="13" t="str">
        <f>IFERROR(IF(E16&lt;=D16,"",IF(D16&gt;6,VLOOKUP($C16,DATA!$A$1:$U$112,4,0)*(E16-D16),IF(E16&gt;6,VLOOKUP($C16,DATA!$A$1:$U$112,4,0)*(E16-6)+VLOOKUP($C16,DATA!$A$1:$U$112,2,0)*(6-D16),VLOOKUP($C16,DATA!$A$1:$U$112,2,0)*(E16-D16)))),"")</f>
        <v/>
      </c>
      <c r="G16" s="14" t="str">
        <f>IFERROR(IF(OR(E16&lt;=D16,E16&lt;=6),"",IF(D16&gt;6,VLOOKUP($C16,DATA!$A$1:$U$112,5,0)*(E16-D16),IF(E16&gt;6,VLOOKUP($C16,DATA!$A$1:$U$112,5,0)*(E16-6)+VLOOKUP($C16,DATA!$A$1:$U$112,2,0)*(6-D16),VLOOKUP($C16,DATA!$A$1:$U$112,2,0)*(E16-D16)))),"")</f>
        <v/>
      </c>
      <c r="H16" s="15" t="str">
        <f>IFERROR(IF(E16&lt;&gt;10,"",IF(ISBLANK(VLOOKUP(C16,DATA!$A$1:$U$112,6,0)),"","＋"&amp;VLOOKUP(C16,DATA!$A$1:$U$112,7,0))),"")</f>
        <v/>
      </c>
      <c r="I16" s="16" t="str">
        <f>IFERROR(IF(E16&lt;=D16,"",IF(D16&gt;6,VLOOKUP($C16,DATA!$A$1:$U$112,10,0)*(E16-D16),IF(E16&gt;6,VLOOKUP($C16,DATA!$A$1:$U$112,10,0)*(E16-6)+VLOOKUP($C16,DATA!$A$1:$U$112,8,0)*(6-D16),VLOOKUP($C16,DATA!$A$1:$U$112,8,0)*(E16-D16)))),"")</f>
        <v/>
      </c>
      <c r="J16" s="14" t="str">
        <f>IFERROR(IF(OR(E16&lt;=D16,E16&lt;=6),"",IF(D16&gt;6,VLOOKUP($C16,DATA!$A$1:$U$112,11,0)*(E16-D16),IF(E16&gt;6,VLOOKUP($C16,DATA!$A$1:$U$112,11,0)*(E16-6)+VLOOKUP($C16,DATA!$A$1:$U$112,8,0)*(6-D16),VLOOKUP($C16,DATA!$A$1:$U$112,8,0)*(E16-D16)))),"")</f>
        <v/>
      </c>
      <c r="K16" s="15" t="str">
        <f>IFERROR(IF(E16&lt;&gt;10,"",IF(ISBLANK(VLOOKUP(C16,DATA!$A$1:$U$112,6,0)),"","＋"&amp;VLOOKUP(C16,DATA!$A$1:$U$112,13,0))),"")</f>
        <v/>
      </c>
      <c r="L16" s="17" t="str">
        <f>IFERROR(IF(OR(D16&gt;=6,ISBLANK(E16),D16&gt;=E16),"",IF(ISBLANK(VLOOKUP(C16,DATA!$A$1:$U$112,14,0)),"",VLOOKUP(C16,DATA!$A$1:$U$112,14,0))),"")</f>
        <v/>
      </c>
      <c r="M16" s="18" t="str">
        <f>IFERROR(IF(OR(D16&gt;=6,ISBLANK(E16),D16&gt;=E16),"",IF(ISBLANK(VLOOKUP(C16,DATA!$A$1:$U$112,14,0)),"",VLOOKUP(C16,DATA!$A$1:$U$112,15,0)*IF(E16&gt;=6,(6-D16),E16-D16))),"")</f>
        <v/>
      </c>
      <c r="N16" s="18" t="str">
        <f>IFERROR(IF(OR(E16&lt;7,ISBLANK(E16),D16&gt;=E16),"",VLOOKUP(C16,DATA!$A$1:$U$112,16,0)),"")</f>
        <v/>
      </c>
      <c r="O16" s="18" t="str">
        <f>IFERROR(IF(OR(E16&lt;7,ISBLANK(E16),D16&gt;=E16),"",VLOOKUP(C16,DATA!$A$1:$U$112,17,0)*IF(D16&lt;=6,(E16-6),E16-D16)),"")</f>
        <v/>
      </c>
      <c r="P16" s="18" t="str">
        <f>IFERROR(IF(OR(E16&lt;&gt;10,ISBLANK(E16)),"",IF(ISBLANK(VLOOKUP(C16,DATA!$A$1:$U$112,18,0)),"",VLOOKUP(C16,DATA!$A$1:$U$112,18,0))),"")</f>
        <v/>
      </c>
      <c r="Q16" s="18" t="str">
        <f>IFERROR(IF(OR(E16&lt;&gt;10,ISBLANK(E16)),"",IF(ISBLANK(VLOOKUP(C16,DATA!$A$1:$U$112,19,0)),"",VLOOKUP(C16,DATA!$A$1:$U$112,19,0))),"")</f>
        <v/>
      </c>
      <c r="R16" s="31" t="str">
        <f>IFERROR(IF(OR(E16&lt;&gt;10,ISBLANK(E16)),"",IF(ISBLANK(VLOOKUP(C16,DATA!$A$1:$U$112,20,0)),"",VLOOKUP(C16,DATA!$A$1:$U$112,20,0))),"")</f>
        <v/>
      </c>
      <c r="S16" s="31" t="str">
        <f>IFERROR(IF(OR(E16&lt;&gt;10,ISBLANK(E16)),"",IF(ISBLANK(VLOOKUP(C16,DATA!$A$1:$U$112,21,0)),"",VLOOKUP(C16,DATA!$A$1:$U$112,21,0))),"")</f>
        <v/>
      </c>
    </row>
    <row r="17" spans="2:19" x14ac:dyDescent="0.4">
      <c r="B17" s="11" t="s">
        <v>41</v>
      </c>
      <c r="C17" s="12" t="s">
        <v>46</v>
      </c>
      <c r="D17" s="11">
        <v>0</v>
      </c>
      <c r="E17" s="12">
        <v>10</v>
      </c>
      <c r="F17" s="13">
        <f>IFERROR(IF(E17&lt;=D17,"",IF(D17&gt;6,VLOOKUP($C17,DATA!$A$1:$U$112,4,0)*(E17-D17),IF(E17&gt;6,VLOOKUP($C17,DATA!$A$1:$U$112,4,0)*(E17-6)+VLOOKUP($C17,DATA!$A$1:$U$112,2,0)*(6-D17),VLOOKUP($C17,DATA!$A$1:$U$112,2,0)*(E17-D17)))),"")</f>
        <v>24</v>
      </c>
      <c r="G17" s="14">
        <f>IFERROR(IF(OR(E17&lt;=D17,E17&lt;=6),"",IF(D17&gt;6,VLOOKUP($C17,DATA!$A$1:$U$112,5,0)*(E17-D17),IF(E17&gt;6,VLOOKUP($C17,DATA!$A$1:$U$112,5,0)*(E17-6)+VLOOKUP($C17,DATA!$A$1:$U$112,2,0)*(6-D17),VLOOKUP($C17,DATA!$A$1:$U$112,2,0)*(E17-D17)))),"")</f>
        <v>32</v>
      </c>
      <c r="H17" s="15" t="str">
        <f>IFERROR(IF(E17&lt;&gt;10,"",IF(ISBLANK(VLOOKUP(C17,DATA!$A$1:$U$112,6,0)),"","＋"&amp;VLOOKUP(C17,DATA!$A$1:$U$112,7,0))),"")</f>
        <v/>
      </c>
      <c r="I17" s="16">
        <f>IFERROR(IF(E17&lt;=D17,"",IF(D17&gt;6,VLOOKUP($C17,DATA!$A$1:$U$112,10,0)*(E17-D17),IF(E17&gt;6,VLOOKUP($C17,DATA!$A$1:$U$112,10,0)*(E17-6)+VLOOKUP($C17,DATA!$A$1:$U$112,8,0)*(6-D17),VLOOKUP($C17,DATA!$A$1:$U$112,8,0)*(E17-D17)))),"")</f>
        <v>24</v>
      </c>
      <c r="J17" s="14">
        <f>IFERROR(IF(OR(E17&lt;=D17,E17&lt;=6),"",IF(D17&gt;6,VLOOKUP($C17,DATA!$A$1:$U$112,11,0)*(E17-D17),IF(E17&gt;6,VLOOKUP($C17,DATA!$A$1:$U$112,11,0)*(E17-6)+VLOOKUP($C17,DATA!$A$1:$U$112,8,0)*(6-D17),VLOOKUP($C17,DATA!$A$1:$U$112,8,0)*(E17-D17)))),"")</f>
        <v>28</v>
      </c>
      <c r="K17" s="15" t="str">
        <f>IFERROR(IF(E17&lt;&gt;10,"",IF(ISBLANK(VLOOKUP(C17,DATA!$A$1:$U$112,6,0)),"","＋"&amp;VLOOKUP(C17,DATA!$A$1:$U$112,13,0))),"")</f>
        <v/>
      </c>
      <c r="L17" s="17" t="str">
        <f>IFERROR(IF(OR(D17&gt;=6,ISBLANK(E17),D17&gt;=E17),"",IF(ISBLANK(VLOOKUP(C17,DATA!$A$1:$U$112,14,0)),"",VLOOKUP(C17,DATA!$A$1:$U$112,14,0))),"")</f>
        <v/>
      </c>
      <c r="M17" s="18" t="str">
        <f>IFERROR(IF(OR(D17&gt;=6,ISBLANK(E17),D17&gt;=E17),"",IF(ISBLANK(VLOOKUP(C17,DATA!$A$1:$U$112,14,0)),"",VLOOKUP(C17,DATA!$A$1:$U$112,15,0)*IF(E17&gt;=6,(6-D17),E17-D17))),"")</f>
        <v/>
      </c>
      <c r="N17" s="18" t="str">
        <f>IFERROR(IF(OR(E17&lt;7,ISBLANK(E17),D17&gt;=E17),"",VLOOKUP(C17,DATA!$A$1:$U$112,16,0)),"")</f>
        <v>15.5cm三連装砲</v>
      </c>
      <c r="O17" s="18">
        <f>IFERROR(IF(OR(E17&lt;7,ISBLANK(E17),D17&gt;=E17),"",VLOOKUP(C17,DATA!$A$1:$U$112,17,0)*IF(D17&lt;=6,(E17-6),E17-D17)),"")</f>
        <v>4</v>
      </c>
      <c r="P17" s="18" t="str">
        <f>IFERROR(IF(OR(E17&lt;&gt;10,ISBLANK(E17)),"",IF(ISBLANK(VLOOKUP(C17,DATA!$A$1:$U$112,18,0)),"",VLOOKUP(C17,DATA!$A$1:$U$112,18,0))),"")</f>
        <v/>
      </c>
      <c r="Q17" s="18" t="str">
        <f>IFERROR(IF(OR(E17&lt;&gt;10,ISBLANK(E17)),"",IF(ISBLANK(VLOOKUP(C17,DATA!$A$1:$U$112,19,0)),"",VLOOKUP(C17,DATA!$A$1:$U$112,19,0))),"")</f>
        <v/>
      </c>
      <c r="R17" s="31" t="str">
        <f>IFERROR(IF(OR(E17&lt;&gt;10,ISBLANK(E17)),"",IF(ISBLANK(VLOOKUP(C17,DATA!$A$1:$U$112,20,0)),"",VLOOKUP(C17,DATA!$A$1:$U$112,20,0))),"")</f>
        <v/>
      </c>
      <c r="S17" s="31" t="str">
        <f>IFERROR(IF(OR(E17&lt;&gt;10,ISBLANK(E17)),"",IF(ISBLANK(VLOOKUP(C17,DATA!$A$1:$U$112,21,0)),"",VLOOKUP(C17,DATA!$A$1:$U$112,21,0))),"")</f>
        <v/>
      </c>
    </row>
    <row r="18" spans="2:19" x14ac:dyDescent="0.4">
      <c r="B18" s="11" t="s">
        <v>41</v>
      </c>
      <c r="C18" s="12" t="s">
        <v>202</v>
      </c>
      <c r="D18" s="11">
        <v>0</v>
      </c>
      <c r="E18" s="12">
        <v>10</v>
      </c>
      <c r="F18" s="13">
        <f>IFERROR(IF(E18&lt;=D18,"",IF(D18&gt;6,VLOOKUP($C18,DATA!$A$1:$U$112,4,0)*(E18-D18),IF(E18&gt;6,VLOOKUP($C18,DATA!$A$1:$U$112,4,0)*(E18-6)+VLOOKUP($C18,DATA!$A$1:$U$112,2,0)*(6-D18),VLOOKUP($C18,DATA!$A$1:$U$112,2,0)*(E18-D18)))),"")</f>
        <v>20</v>
      </c>
      <c r="G18" s="14">
        <f>IFERROR(IF(OR(E18&lt;=D18,E18&lt;=6),"",IF(D18&gt;6,VLOOKUP($C18,DATA!$A$1:$U$112,5,0)*(E18-D18),IF(E18&gt;6,VLOOKUP($C18,DATA!$A$1:$U$112,5,0)*(E18-6)+VLOOKUP($C18,DATA!$A$1:$U$112,2,0)*(6-D18),VLOOKUP($C18,DATA!$A$1:$U$112,2,0)*(E18-D18)))),"")</f>
        <v>28</v>
      </c>
      <c r="H18" s="15" t="str">
        <f>IFERROR(IF(E18&lt;&gt;10,"",IF(ISBLANK(VLOOKUP(C18,DATA!$A$1:$U$112,6,0)),"","＋"&amp;VLOOKUP(C18,DATA!$A$1:$U$112,7,0))),"")</f>
        <v>＋8</v>
      </c>
      <c r="I18" s="16">
        <f>IFERROR(IF(E18&lt;=D18,"",IF(D18&gt;6,VLOOKUP($C18,DATA!$A$1:$U$112,10,0)*(E18-D18),IF(E18&gt;6,VLOOKUP($C18,DATA!$A$1:$U$112,10,0)*(E18-6)+VLOOKUP($C18,DATA!$A$1:$U$112,8,0)*(6-D18),VLOOKUP($C18,DATA!$A$1:$U$112,8,0)*(E18-D18)))),"")</f>
        <v>20</v>
      </c>
      <c r="J18" s="14">
        <f>IFERROR(IF(OR(E18&lt;=D18,E18&lt;=6),"",IF(D18&gt;6,VLOOKUP($C18,DATA!$A$1:$U$112,11,0)*(E18-D18),IF(E18&gt;6,VLOOKUP($C18,DATA!$A$1:$U$112,11,0)*(E18-6)+VLOOKUP($C18,DATA!$A$1:$U$112,8,0)*(6-D18),VLOOKUP($C18,DATA!$A$1:$U$112,8,0)*(E18-D18)))),"")</f>
        <v>24</v>
      </c>
      <c r="K18" s="15" t="str">
        <f>IFERROR(IF(E18&lt;&gt;10,"",IF(ISBLANK(VLOOKUP(C18,DATA!$A$1:$U$112,6,0)),"","＋"&amp;VLOOKUP(C18,DATA!$A$1:$U$112,13,0))),"")</f>
        <v>＋12</v>
      </c>
      <c r="L18" s="17" t="str">
        <f>IFERROR(IF(OR(D18&gt;=6,ISBLANK(E18),D18&gt;=E18),"",IF(ISBLANK(VLOOKUP(C18,DATA!$A$1:$U$112,14,0)),"",VLOOKUP(C18,DATA!$A$1:$U$112,14,0))),"")</f>
        <v/>
      </c>
      <c r="M18" s="18" t="str">
        <f>IFERROR(IF(OR(D18&gt;=6,ISBLANK(E18),D18&gt;=E18),"",IF(ISBLANK(VLOOKUP(C18,DATA!$A$1:$U$112,14,0)),"",VLOOKUP(C18,DATA!$A$1:$U$112,15,0)*IF(E18&gt;=6,(6-D18),E18-D18))),"")</f>
        <v/>
      </c>
      <c r="N18" s="18" t="str">
        <f>IFERROR(IF(OR(E18&lt;7,ISBLANK(E18),D18&gt;=E18),"",VLOOKUP(C18,DATA!$A$1:$U$112,16,0)),"")</f>
        <v>15.5cm三連装副砲</v>
      </c>
      <c r="O18" s="18">
        <f>IFERROR(IF(OR(E18&lt;7,ISBLANK(E18),D18&gt;=E18),"",VLOOKUP(C18,DATA!$A$1:$U$112,17,0)*IF(D18&lt;=6,(E18-6),E18-D18)),"")</f>
        <v>4</v>
      </c>
      <c r="P18" s="18" t="str">
        <f>IFERROR(IF(OR(E18&lt;&gt;10,ISBLANK(E18)),"",IF(ISBLANK(VLOOKUP(C18,DATA!$A$1:$U$112,18,0)),"",VLOOKUP(C18,DATA!$A$1:$U$112,18,0))),"")</f>
        <v>15.5cm三連装副砲</v>
      </c>
      <c r="Q18" s="18">
        <f>IFERROR(IF(OR(E18&lt;&gt;10,ISBLANK(E18)),"",IF(ISBLANK(VLOOKUP(C18,DATA!$A$1:$U$112,19,0)),"",VLOOKUP(C18,DATA!$A$1:$U$112,19,0))),"")</f>
        <v>2</v>
      </c>
      <c r="R18" s="31" t="str">
        <f>IFERROR(IF(OR(E18&lt;&gt;10,ISBLANK(E18)),"",IF(ISBLANK(VLOOKUP(C18,DATA!$A$1:$U$112,20,0)),"",VLOOKUP(C18,DATA!$A$1:$U$112,20,0))),"")</f>
        <v>新型砲熕兵装資材</v>
      </c>
      <c r="S18" s="31">
        <f>IFERROR(IF(OR(E18&lt;&gt;10,ISBLANK(E18)),"",IF(ISBLANK(VLOOKUP(C18,DATA!$A$1:$U$112,21,0)),"",VLOOKUP(C18,DATA!$A$1:$U$112,21,0))),"")</f>
        <v>1</v>
      </c>
    </row>
    <row r="19" spans="2:19" x14ac:dyDescent="0.4">
      <c r="B19" s="11" t="s">
        <v>41</v>
      </c>
      <c r="C19" s="12" t="s">
        <v>222</v>
      </c>
      <c r="D19" s="11">
        <v>0</v>
      </c>
      <c r="E19" s="12">
        <v>10</v>
      </c>
      <c r="F19" s="13">
        <f>IFERROR(IF(E19&lt;=D19,"",IF(D19&gt;6,VLOOKUP($C19,DATA!$A$1:$U$112,4,0)*(E19-D19),IF(E19&gt;6,VLOOKUP($C19,DATA!$A$1:$U$112,4,0)*(E19-6)+VLOOKUP($C19,DATA!$A$1:$U$112,2,0)*(6-D19),VLOOKUP($C19,DATA!$A$1:$U$112,2,0)*(E19-D19)))),"")</f>
        <v>48</v>
      </c>
      <c r="G19" s="14">
        <f>IFERROR(IF(OR(E19&lt;=D19,E19&lt;=6),"",IF(D19&gt;6,VLOOKUP($C19,DATA!$A$1:$U$112,5,0)*(E19-D19),IF(E19&gt;6,VLOOKUP($C19,DATA!$A$1:$U$112,5,0)*(E19-6)+VLOOKUP($C19,DATA!$A$1:$U$112,2,0)*(6-D19),VLOOKUP($C19,DATA!$A$1:$U$112,2,0)*(E19-D19)))),"")</f>
        <v>56</v>
      </c>
      <c r="H19" s="15" t="str">
        <f>IFERROR(IF(E19&lt;&gt;10,"",IF(ISBLANK(VLOOKUP(C19,DATA!$A$1:$U$112,6,0)),"","＋"&amp;VLOOKUP(C19,DATA!$A$1:$U$112,7,0))),"")</f>
        <v/>
      </c>
      <c r="I19" s="16">
        <f>IFERROR(IF(E19&lt;=D19,"",IF(D19&gt;6,VLOOKUP($C19,DATA!$A$1:$U$112,10,0)*(E19-D19),IF(E19&gt;6,VLOOKUP($C19,DATA!$A$1:$U$112,10,0)*(E19-6)+VLOOKUP($C19,DATA!$A$1:$U$112,8,0)*(6-D19),VLOOKUP($C19,DATA!$A$1:$U$112,8,0)*(E19-D19)))),"")</f>
        <v>68</v>
      </c>
      <c r="J19" s="14">
        <f>IFERROR(IF(OR(E19&lt;=D19,E19&lt;=6),"",IF(D19&gt;6,VLOOKUP($C19,DATA!$A$1:$U$112,11,0)*(E19-D19),IF(E19&gt;6,VLOOKUP($C19,DATA!$A$1:$U$112,11,0)*(E19-6)+VLOOKUP($C19,DATA!$A$1:$U$112,8,0)*(6-D19),VLOOKUP($C19,DATA!$A$1:$U$112,8,0)*(E19-D19)))),"")</f>
        <v>96</v>
      </c>
      <c r="K19" s="15" t="str">
        <f>IFERROR(IF(E19&lt;&gt;10,"",IF(ISBLANK(VLOOKUP(C19,DATA!$A$1:$U$112,6,0)),"","＋"&amp;VLOOKUP(C19,DATA!$A$1:$U$112,13,0))),"")</f>
        <v/>
      </c>
      <c r="L19" s="17" t="str">
        <f>IFERROR(IF(OR(D19&gt;=6,ISBLANK(E19),D19&gt;=E19),"",IF(ISBLANK(VLOOKUP(C19,DATA!$A$1:$U$112,14,0)),"",VLOOKUP(C19,DATA!$A$1:$U$112,14,0))),"")</f>
        <v>10cm連装高角砲</v>
      </c>
      <c r="M19" s="18">
        <f>IFERROR(IF(OR(D19&gt;=6,ISBLANK(E19),D19&gt;=E19),"",IF(ISBLANK(VLOOKUP(C19,DATA!$A$1:$U$112,14,0)),"",VLOOKUP(C19,DATA!$A$1:$U$112,15,0)*IF(E19&gt;=6,(6-D19),E19-D19))),"")</f>
        <v>12</v>
      </c>
      <c r="N19" s="18" t="str">
        <f>IFERROR(IF(OR(E19&lt;7,ISBLANK(E19),D19&gt;=E19),"",VLOOKUP(C19,DATA!$A$1:$U$112,16,0)),"")</f>
        <v>25mm単装機銃</v>
      </c>
      <c r="O19" s="18">
        <f>IFERROR(IF(OR(E19&lt;7,ISBLANK(E19),D19&gt;=E19),"",VLOOKUP(C19,DATA!$A$1:$U$112,17,0)*IF(D19&lt;=6,(E19-6),E19-D19)),"")</f>
        <v>8</v>
      </c>
      <c r="P19" s="18" t="str">
        <f>IFERROR(IF(OR(E19&lt;&gt;10,ISBLANK(E19)),"",IF(ISBLANK(VLOOKUP(C19,DATA!$A$1:$U$112,18,0)),"",VLOOKUP(C19,DATA!$A$1:$U$112,18,0))),"")</f>
        <v/>
      </c>
      <c r="Q19" s="18" t="str">
        <f>IFERROR(IF(OR(E19&lt;&gt;10,ISBLANK(E19)),"",IF(ISBLANK(VLOOKUP(C19,DATA!$A$1:$U$112,19,0)),"",VLOOKUP(C19,DATA!$A$1:$U$112,19,0))),"")</f>
        <v/>
      </c>
      <c r="R19" s="31" t="str">
        <f>IFERROR(IF(OR(E19&lt;&gt;10,ISBLANK(E19)),"",IF(ISBLANK(VLOOKUP(C19,DATA!$A$1:$U$112,20,0)),"",VLOOKUP(C19,DATA!$A$1:$U$112,20,0))),"")</f>
        <v/>
      </c>
      <c r="S19" s="31" t="str">
        <f>IFERROR(IF(OR(E19&lt;&gt;10,ISBLANK(E19)),"",IF(ISBLANK(VLOOKUP(C19,DATA!$A$1:$U$112,21,0)),"",VLOOKUP(C19,DATA!$A$1:$U$112,21,0))),"")</f>
        <v/>
      </c>
    </row>
    <row r="20" spans="2:19" x14ac:dyDescent="0.4">
      <c r="B20" s="11"/>
      <c r="C20" s="12"/>
      <c r="D20" s="11"/>
      <c r="E20" s="12"/>
      <c r="F20" s="13" t="str">
        <f>IFERROR(IF(E20&lt;=D20,"",IF(D20&gt;6,VLOOKUP($C20,DATA!$A$1:$U$112,4,0)*(E20-D20),IF(E20&gt;6,VLOOKUP($C20,DATA!$A$1:$U$112,4,0)*(E20-6)+VLOOKUP($C20,DATA!$A$1:$U$112,2,0)*(6-D20),VLOOKUP($C20,DATA!$A$1:$U$112,2,0)*(E20-D20)))),"")</f>
        <v/>
      </c>
      <c r="G20" s="14" t="str">
        <f>IFERROR(IF(OR(E20&lt;=D20,E20&lt;=6),"",IF(D20&gt;6,VLOOKUP($C20,DATA!$A$1:$U$112,5,0)*(E20-D20),IF(E20&gt;6,VLOOKUP($C20,DATA!$A$1:$U$112,5,0)*(E20-6)+VLOOKUP($C20,DATA!$A$1:$U$112,2,0)*(6-D20),VLOOKUP($C20,DATA!$A$1:$U$112,2,0)*(E20-D20)))),"")</f>
        <v/>
      </c>
      <c r="H20" s="15" t="str">
        <f>IFERROR(IF(E20&lt;&gt;10,"",IF(ISBLANK(VLOOKUP(C20,DATA!$A$1:$U$112,6,0)),"","＋"&amp;VLOOKUP(C20,DATA!$A$1:$U$112,7,0))),"")</f>
        <v/>
      </c>
      <c r="I20" s="16" t="str">
        <f>IFERROR(IF(E20&lt;=D20,"",IF(D20&gt;6,VLOOKUP($C20,DATA!$A$1:$U$112,10,0)*(E20-D20),IF(E20&gt;6,VLOOKUP($C20,DATA!$A$1:$U$112,10,0)*(E20-6)+VLOOKUP($C20,DATA!$A$1:$U$112,8,0)*(6-D20),VLOOKUP($C20,DATA!$A$1:$U$112,8,0)*(E20-D20)))),"")</f>
        <v/>
      </c>
      <c r="J20" s="14" t="str">
        <f>IFERROR(IF(OR(E20&lt;=D20,E20&lt;=6),"",IF(D20&gt;6,VLOOKUP($C20,DATA!$A$1:$U$112,11,0)*(E20-D20),IF(E20&gt;6,VLOOKUP($C20,DATA!$A$1:$U$112,11,0)*(E20-6)+VLOOKUP($C20,DATA!$A$1:$U$112,8,0)*(6-D20),VLOOKUP($C20,DATA!$A$1:$U$112,8,0)*(E20-D20)))),"")</f>
        <v/>
      </c>
      <c r="K20" s="15" t="str">
        <f>IFERROR(IF(E20&lt;&gt;10,"",IF(ISBLANK(VLOOKUP(C20,DATA!$A$1:$U$112,6,0)),"","＋"&amp;VLOOKUP(C20,DATA!$A$1:$U$112,13,0))),"")</f>
        <v/>
      </c>
      <c r="L20" s="17" t="str">
        <f>IFERROR(IF(OR(D20&gt;=6,ISBLANK(E20),D20&gt;=E20),"",IF(ISBLANK(VLOOKUP(C20,DATA!$A$1:$U$112,14,0)),"",VLOOKUP(C20,DATA!$A$1:$U$112,14,0))),"")</f>
        <v/>
      </c>
      <c r="M20" s="18" t="str">
        <f>IFERROR(IF(OR(D20&gt;=6,ISBLANK(E20),D20&gt;=E20),"",IF(ISBLANK(VLOOKUP(C20,DATA!$A$1:$U$112,14,0)),"",VLOOKUP(C20,DATA!$A$1:$U$112,15,0)*IF(E20&gt;=6,(6-D20),E20-D20))),"")</f>
        <v/>
      </c>
      <c r="N20" s="18" t="str">
        <f>IFERROR(IF(OR(E20&lt;7,ISBLANK(E20),D20&gt;=E20),"",VLOOKUP(C20,DATA!$A$1:$U$112,16,0)),"")</f>
        <v/>
      </c>
      <c r="O20" s="18" t="str">
        <f>IFERROR(IF(OR(E20&lt;7,ISBLANK(E20),D20&gt;=E20),"",VLOOKUP(C20,DATA!$A$1:$U$112,17,0)*IF(D20&lt;=6,(E20-6),E20-D20)),"")</f>
        <v/>
      </c>
      <c r="P20" s="18" t="str">
        <f>IFERROR(IF(OR(E20&lt;&gt;10,ISBLANK(E20)),"",IF(ISBLANK(VLOOKUP(C20,DATA!$A$1:$U$112,18,0)),"",VLOOKUP(C20,DATA!$A$1:$U$112,18,0))),"")</f>
        <v/>
      </c>
      <c r="Q20" s="18" t="str">
        <f>IFERROR(IF(OR(E20&lt;&gt;10,ISBLANK(E20)),"",IF(ISBLANK(VLOOKUP(C20,DATA!$A$1:$U$112,19,0)),"",VLOOKUP(C20,DATA!$A$1:$U$112,19,0))),"")</f>
        <v/>
      </c>
      <c r="R20" s="31" t="str">
        <f>IFERROR(IF(OR(E20&lt;&gt;10,ISBLANK(E20)),"",IF(ISBLANK(VLOOKUP(C20,DATA!$A$1:$U$112,20,0)),"",VLOOKUP(C20,DATA!$A$1:$U$112,20,0))),"")</f>
        <v/>
      </c>
      <c r="S20" s="31" t="str">
        <f>IFERROR(IF(OR(E20&lt;&gt;10,ISBLANK(E20)),"",IF(ISBLANK(VLOOKUP(C20,DATA!$A$1:$U$112,21,0)),"",VLOOKUP(C20,DATA!$A$1:$U$112,21,0))),"")</f>
        <v/>
      </c>
    </row>
    <row r="21" spans="2:19" x14ac:dyDescent="0.4">
      <c r="B21" s="11" t="s">
        <v>101</v>
      </c>
      <c r="C21" s="12" t="s">
        <v>107</v>
      </c>
      <c r="D21" s="11">
        <v>10</v>
      </c>
      <c r="E21" s="12">
        <v>10</v>
      </c>
      <c r="F21" s="13" t="str">
        <f>IFERROR(IF(E21&lt;=D21,"",IF(D21&gt;6,VLOOKUP($C21,DATA!$A$1:$U$112,4,0)*(E21-D21),IF(E21&gt;6,VLOOKUP($C21,DATA!$A$1:$U$112,4,0)*(E21-6)+VLOOKUP($C21,DATA!$A$1:$U$112,2,0)*(6-D21),VLOOKUP($C21,DATA!$A$1:$U$112,2,0)*(E21-D21)))),"")</f>
        <v/>
      </c>
      <c r="G21" s="14" t="str">
        <f>IFERROR(IF(OR(E21&lt;=D21,E21&lt;=6),"",IF(D21&gt;6,VLOOKUP($C21,DATA!$A$1:$U$112,5,0)*(E21-D21),IF(E21&gt;6,VLOOKUP($C21,DATA!$A$1:$U$112,5,0)*(E21-6)+VLOOKUP($C21,DATA!$A$1:$U$112,2,0)*(6-D21),VLOOKUP($C21,DATA!$A$1:$U$112,2,0)*(E21-D21)))),"")</f>
        <v/>
      </c>
      <c r="H21" s="15" t="str">
        <f>IFERROR(IF(E21&lt;&gt;10,"",IF(ISBLANK(VLOOKUP(C21,DATA!$A$1:$U$112,6,0)),"","＋"&amp;VLOOKUP(C21,DATA!$A$1:$U$112,7,0))),"")</f>
        <v/>
      </c>
      <c r="I21" s="16" t="str">
        <f>IFERROR(IF(E21&lt;=D21,"",IF(D21&gt;6,VLOOKUP($C21,DATA!$A$1:$U$112,10,0)*(E21-D21),IF(E21&gt;6,VLOOKUP($C21,DATA!$A$1:$U$112,10,0)*(E21-6)+VLOOKUP($C21,DATA!$A$1:$U$112,8,0)*(6-D21),VLOOKUP($C21,DATA!$A$1:$U$112,8,0)*(E21-D21)))),"")</f>
        <v/>
      </c>
      <c r="J21" s="14" t="str">
        <f>IFERROR(IF(OR(E21&lt;=D21,E21&lt;=6),"",IF(D21&gt;6,VLOOKUP($C21,DATA!$A$1:$U$112,11,0)*(E21-D21),IF(E21&gt;6,VLOOKUP($C21,DATA!$A$1:$U$112,11,0)*(E21-6)+VLOOKUP($C21,DATA!$A$1:$U$112,8,0)*(6-D21),VLOOKUP($C21,DATA!$A$1:$U$112,8,0)*(E21-D21)))),"")</f>
        <v/>
      </c>
      <c r="K21" s="15" t="str">
        <f>IFERROR(IF(E21&lt;&gt;10,"",IF(ISBLANK(VLOOKUP(C21,DATA!$A$1:$U$112,6,0)),"","＋"&amp;VLOOKUP(C21,DATA!$A$1:$U$112,13,0))),"")</f>
        <v/>
      </c>
      <c r="L21" s="17" t="str">
        <f>IFERROR(IF(OR(D21&gt;=6,ISBLANK(E21),D21&gt;=E21),"",IF(ISBLANK(VLOOKUP(C21,DATA!$A$1:$U$112,14,0)),"",VLOOKUP(C21,DATA!$A$1:$U$112,14,0))),"")</f>
        <v/>
      </c>
      <c r="M21" s="18" t="str">
        <f>IFERROR(IF(OR(D21&gt;=6,ISBLANK(E21),D21&gt;=E21),"",IF(ISBLANK(VLOOKUP(C21,DATA!$A$1:$U$112,14,0)),"",VLOOKUP(C21,DATA!$A$1:$U$112,15,0)*IF(E21&gt;=6,(6-D21),E21-D21))),"")</f>
        <v/>
      </c>
      <c r="N21" s="18" t="str">
        <f>IFERROR(IF(OR(E21&lt;7,ISBLANK(E21),D21&gt;=E21),"",VLOOKUP(C21,DATA!$A$1:$U$112,16,0)),"")</f>
        <v/>
      </c>
      <c r="O21" s="18" t="str">
        <f>IFERROR(IF(OR(E21&lt;7,ISBLANK(E21),D21&gt;=E21),"",VLOOKUP(C21,DATA!$A$1:$U$112,17,0)*IF(D21&lt;=6,(E21-6),E21-D21)),"")</f>
        <v/>
      </c>
      <c r="P21" s="18" t="str">
        <f>IFERROR(IF(OR(E21&lt;&gt;10,ISBLANK(E21)),"",IF(ISBLANK(VLOOKUP(C21,DATA!$A$1:$U$112,18,0)),"",VLOOKUP(C21,DATA!$A$1:$U$112,18,0))),"")</f>
        <v/>
      </c>
      <c r="Q21" s="18" t="str">
        <f>IFERROR(IF(OR(E21&lt;&gt;10,ISBLANK(E21)),"",IF(ISBLANK(VLOOKUP(C21,DATA!$A$1:$U$112,19,0)),"",VLOOKUP(C21,DATA!$A$1:$U$112,19,0))),"")</f>
        <v/>
      </c>
      <c r="R21" s="31" t="str">
        <f>IFERROR(IF(OR(E21&lt;&gt;10,ISBLANK(E21)),"",IF(ISBLANK(VLOOKUP(C21,DATA!$A$1:$U$112,20,0)),"",VLOOKUP(C21,DATA!$A$1:$U$112,20,0))),"")</f>
        <v/>
      </c>
      <c r="S21" s="31" t="str">
        <f>IFERROR(IF(OR(E21&lt;&gt;10,ISBLANK(E21)),"",IF(ISBLANK(VLOOKUP(C21,DATA!$A$1:$U$112,21,0)),"",VLOOKUP(C21,DATA!$A$1:$U$112,21,0))),"")</f>
        <v/>
      </c>
    </row>
    <row r="22" spans="2:19" x14ac:dyDescent="0.4">
      <c r="B22" s="11" t="s">
        <v>101</v>
      </c>
      <c r="C22" s="12" t="s">
        <v>107</v>
      </c>
      <c r="D22" s="11">
        <v>6</v>
      </c>
      <c r="E22" s="12">
        <v>10</v>
      </c>
      <c r="F22" s="13">
        <f>IFERROR(IF(E22&lt;=D22,"",IF(D22&gt;6,VLOOKUP($C22,DATA!$A$1:$U$112,4,0)*(E22-D22),IF(E22&gt;6,VLOOKUP($C22,DATA!$A$1:$U$112,4,0)*(E22-6)+VLOOKUP($C22,DATA!$A$1:$U$112,2,0)*(6-D22),VLOOKUP($C22,DATA!$A$1:$U$112,2,0)*(E22-D22)))),"")</f>
        <v>24</v>
      </c>
      <c r="G22" s="14">
        <f>IFERROR(IF(OR(E22&lt;=D22,E22&lt;=6),"",IF(D22&gt;6,VLOOKUP($C22,DATA!$A$1:$U$112,5,0)*(E22-D22),IF(E22&gt;6,VLOOKUP($C22,DATA!$A$1:$U$112,5,0)*(E22-6)+VLOOKUP($C22,DATA!$A$1:$U$112,2,0)*(6-D22),VLOOKUP($C22,DATA!$A$1:$U$112,2,0)*(E22-D22)))),"")</f>
        <v>48</v>
      </c>
      <c r="H22" s="15" t="str">
        <f>IFERROR(IF(E22&lt;&gt;10,"",IF(ISBLANK(VLOOKUP(C22,DATA!$A$1:$U$112,6,0)),"","＋"&amp;VLOOKUP(C22,DATA!$A$1:$U$112,7,0))),"")</f>
        <v/>
      </c>
      <c r="I22" s="16">
        <f>IFERROR(IF(E22&lt;=D22,"",IF(D22&gt;6,VLOOKUP($C22,DATA!$A$1:$U$112,10,0)*(E22-D22),IF(E22&gt;6,VLOOKUP($C22,DATA!$A$1:$U$112,10,0)*(E22-6)+VLOOKUP($C22,DATA!$A$1:$U$112,8,0)*(6-D22),VLOOKUP($C22,DATA!$A$1:$U$112,8,0)*(E22-D22)))),"")</f>
        <v>36</v>
      </c>
      <c r="J22" s="14">
        <f>IFERROR(IF(OR(E22&lt;=D22,E22&lt;=6),"",IF(D22&gt;6,VLOOKUP($C22,DATA!$A$1:$U$112,11,0)*(E22-D22),IF(E22&gt;6,VLOOKUP($C22,DATA!$A$1:$U$112,11,0)*(E22-6)+VLOOKUP($C22,DATA!$A$1:$U$112,8,0)*(6-D22),VLOOKUP($C22,DATA!$A$1:$U$112,8,0)*(E22-D22)))),"")</f>
        <v>48</v>
      </c>
      <c r="K22" s="15" t="str">
        <f>IFERROR(IF(E22&lt;&gt;10,"",IF(ISBLANK(VLOOKUP(C22,DATA!$A$1:$U$112,6,0)),"","＋"&amp;VLOOKUP(C22,DATA!$A$1:$U$112,13,0))),"")</f>
        <v/>
      </c>
      <c r="L22" s="17" t="str">
        <f>IFERROR(IF(OR(D22&gt;=6,ISBLANK(E22),D22&gt;=E22),"",IF(ISBLANK(VLOOKUP(C22,DATA!$A$1:$U$112,14,0)),"",VLOOKUP(C22,DATA!$A$1:$U$112,14,0))),"")</f>
        <v/>
      </c>
      <c r="M22" s="18" t="str">
        <f>IFERROR(IF(OR(D22&gt;=6,ISBLANK(E22),D22&gt;=E22),"",IF(ISBLANK(VLOOKUP(C22,DATA!$A$1:$U$112,14,0)),"",VLOOKUP(C22,DATA!$A$1:$U$112,15,0)*IF(E22&gt;=6,(6-D22),E22-D22))),"")</f>
        <v/>
      </c>
      <c r="N22" s="18" t="str">
        <f>IFERROR(IF(OR(E22&lt;7,ISBLANK(E22),D22&gt;=E22),"",VLOOKUP(C22,DATA!$A$1:$U$112,16,0)),"")</f>
        <v>61cm五連装(酸素)魚雷</v>
      </c>
      <c r="O22" s="18">
        <f>IFERROR(IF(OR(E22&lt;7,ISBLANK(E22),D22&gt;=E22),"",VLOOKUP(C22,DATA!$A$1:$U$112,17,0)*IF(D22&lt;=6,(E22-6),E22-D22)),"")</f>
        <v>4</v>
      </c>
      <c r="P22" s="18" t="str">
        <f>IFERROR(IF(OR(E22&lt;&gt;10,ISBLANK(E22)),"",IF(ISBLANK(VLOOKUP(C22,DATA!$A$1:$U$112,18,0)),"",VLOOKUP(C22,DATA!$A$1:$U$112,18,0))),"")</f>
        <v/>
      </c>
      <c r="Q22" s="18" t="str">
        <f>IFERROR(IF(OR(E22&lt;&gt;10,ISBLANK(E22)),"",IF(ISBLANK(VLOOKUP(C22,DATA!$A$1:$U$112,19,0)),"",VLOOKUP(C22,DATA!$A$1:$U$112,19,0))),"")</f>
        <v/>
      </c>
      <c r="R22" s="31" t="str">
        <f>IFERROR(IF(OR(E22&lt;&gt;10,ISBLANK(E22)),"",IF(ISBLANK(VLOOKUP(C22,DATA!$A$1:$U$112,20,0)),"",VLOOKUP(C22,DATA!$A$1:$U$112,20,0))),"")</f>
        <v/>
      </c>
      <c r="S22" s="31" t="str">
        <f>IFERROR(IF(OR(E22&lt;&gt;10,ISBLANK(E22)),"",IF(ISBLANK(VLOOKUP(C22,DATA!$A$1:$U$112,21,0)),"",VLOOKUP(C22,DATA!$A$1:$U$112,21,0))),"")</f>
        <v/>
      </c>
    </row>
    <row r="23" spans="2:19" x14ac:dyDescent="0.4">
      <c r="B23" s="11" t="s">
        <v>101</v>
      </c>
      <c r="C23" s="12" t="s">
        <v>107</v>
      </c>
      <c r="D23" s="11">
        <v>10</v>
      </c>
      <c r="E23" s="12">
        <v>10</v>
      </c>
      <c r="F23" s="13" t="str">
        <f>IFERROR(IF(E23&lt;=D23,"",IF(D23&gt;6,VLOOKUP($C23,DATA!$A$1:$U$112,4,0)*(E23-D23),IF(E23&gt;6,VLOOKUP($C23,DATA!$A$1:$U$112,4,0)*(E23-6)+VLOOKUP($C23,DATA!$A$1:$U$112,2,0)*(6-D23),VLOOKUP($C23,DATA!$A$1:$U$112,2,0)*(E23-D23)))),"")</f>
        <v/>
      </c>
      <c r="G23" s="14" t="str">
        <f>IFERROR(IF(OR(E23&lt;=D23,E23&lt;=6),"",IF(D23&gt;6,VLOOKUP($C23,DATA!$A$1:$U$112,5,0)*(E23-D23),IF(E23&gt;6,VLOOKUP($C23,DATA!$A$1:$U$112,5,0)*(E23-6)+VLOOKUP($C23,DATA!$A$1:$U$112,2,0)*(6-D23),VLOOKUP($C23,DATA!$A$1:$U$112,2,0)*(E23-D23)))),"")</f>
        <v/>
      </c>
      <c r="H23" s="15" t="str">
        <f>IFERROR(IF(E23&lt;&gt;10,"",IF(ISBLANK(VLOOKUP(C23,DATA!$A$1:$U$112,6,0)),"","＋"&amp;VLOOKUP(C23,DATA!$A$1:$U$112,7,0))),"")</f>
        <v/>
      </c>
      <c r="I23" s="16" t="str">
        <f>IFERROR(IF(E23&lt;=D23,"",IF(D23&gt;6,VLOOKUP($C23,DATA!$A$1:$U$112,10,0)*(E23-D23),IF(E23&gt;6,VLOOKUP($C23,DATA!$A$1:$U$112,10,0)*(E23-6)+VLOOKUP($C23,DATA!$A$1:$U$112,8,0)*(6-D23),VLOOKUP($C23,DATA!$A$1:$U$112,8,0)*(E23-D23)))),"")</f>
        <v/>
      </c>
      <c r="J23" s="14" t="str">
        <f>IFERROR(IF(OR(E23&lt;=D23,E23&lt;=6),"",IF(D23&gt;6,VLOOKUP($C23,DATA!$A$1:$U$112,11,0)*(E23-D23),IF(E23&gt;6,VLOOKUP($C23,DATA!$A$1:$U$112,11,0)*(E23-6)+VLOOKUP($C23,DATA!$A$1:$U$112,8,0)*(6-D23),VLOOKUP($C23,DATA!$A$1:$U$112,8,0)*(E23-D23)))),"")</f>
        <v/>
      </c>
      <c r="K23" s="15" t="str">
        <f>IFERROR(IF(E23&lt;&gt;10,"",IF(ISBLANK(VLOOKUP(C23,DATA!$A$1:$U$112,6,0)),"","＋"&amp;VLOOKUP(C23,DATA!$A$1:$U$112,13,0))),"")</f>
        <v/>
      </c>
      <c r="L23" s="17" t="str">
        <f>IFERROR(IF(OR(D23&gt;=6,ISBLANK(E23),D23&gt;=E23),"",IF(ISBLANK(VLOOKUP(C23,DATA!$A$1:$U$112,14,0)),"",VLOOKUP(C23,DATA!$A$1:$U$112,14,0))),"")</f>
        <v/>
      </c>
      <c r="M23" s="18" t="str">
        <f>IFERROR(IF(OR(D23&gt;=6,ISBLANK(E23),D23&gt;=E23),"",IF(ISBLANK(VLOOKUP(C23,DATA!$A$1:$U$112,14,0)),"",VLOOKUP(C23,DATA!$A$1:$U$112,15,0)*IF(E23&gt;=6,(6-D23),E23-D23))),"")</f>
        <v/>
      </c>
      <c r="N23" s="18" t="str">
        <f>IFERROR(IF(OR(E23&lt;7,ISBLANK(E23),D23&gt;=E23),"",VLOOKUP(C23,DATA!$A$1:$U$112,16,0)),"")</f>
        <v/>
      </c>
      <c r="O23" s="18" t="str">
        <f>IFERROR(IF(OR(E23&lt;7,ISBLANK(E23),D23&gt;=E23),"",VLOOKUP(C23,DATA!$A$1:$U$112,17,0)*IF(D23&lt;=6,(E23-6),E23-D23)),"")</f>
        <v/>
      </c>
      <c r="P23" s="18" t="str">
        <f>IFERROR(IF(OR(E23&lt;&gt;10,ISBLANK(E23)),"",IF(ISBLANK(VLOOKUP(C23,DATA!$A$1:$U$112,18,0)),"",VLOOKUP(C23,DATA!$A$1:$U$112,18,0))),"")</f>
        <v/>
      </c>
      <c r="Q23" s="18" t="str">
        <f>IFERROR(IF(OR(E23&lt;&gt;10,ISBLANK(E23)),"",IF(ISBLANK(VLOOKUP(C23,DATA!$A$1:$U$112,19,0)),"",VLOOKUP(C23,DATA!$A$1:$U$112,19,0))),"")</f>
        <v/>
      </c>
      <c r="R23" s="31" t="str">
        <f>IFERROR(IF(OR(E23&lt;&gt;10,ISBLANK(E23)),"",IF(ISBLANK(VLOOKUP(C23,DATA!$A$1:$U$112,20,0)),"",VLOOKUP(C23,DATA!$A$1:$U$112,20,0))),"")</f>
        <v/>
      </c>
      <c r="S23" s="31" t="str">
        <f>IFERROR(IF(OR(E23&lt;&gt;10,ISBLANK(E23)),"",IF(ISBLANK(VLOOKUP(C23,DATA!$A$1:$U$112,21,0)),"",VLOOKUP(C23,DATA!$A$1:$U$112,21,0))),"")</f>
        <v/>
      </c>
    </row>
    <row r="24" spans="2:19" x14ac:dyDescent="0.4">
      <c r="B24" s="11" t="s">
        <v>101</v>
      </c>
      <c r="C24" s="12" t="s">
        <v>106</v>
      </c>
      <c r="D24" s="11">
        <v>10</v>
      </c>
      <c r="E24" s="12">
        <v>10</v>
      </c>
      <c r="F24" s="13" t="str">
        <f>IFERROR(IF(E24&lt;=D24,"",IF(D24&gt;6,VLOOKUP($C24,DATA!$A$1:$U$112,4,0)*(E24-D24),IF(E24&gt;6,VLOOKUP($C24,DATA!$A$1:$U$112,4,0)*(E24-6)+VLOOKUP($C24,DATA!$A$1:$U$112,2,0)*(6-D24),VLOOKUP($C24,DATA!$A$1:$U$112,2,0)*(E24-D24)))),"")</f>
        <v/>
      </c>
      <c r="G24" s="14" t="str">
        <f>IFERROR(IF(OR(E24&lt;=D24,E24&lt;=6),"",IF(D24&gt;6,VLOOKUP($C24,DATA!$A$1:$U$112,5,0)*(E24-D24),IF(E24&gt;6,VLOOKUP($C24,DATA!$A$1:$U$112,5,0)*(E24-6)+VLOOKUP($C24,DATA!$A$1:$U$112,2,0)*(6-D24),VLOOKUP($C24,DATA!$A$1:$U$112,2,0)*(E24-D24)))),"")</f>
        <v/>
      </c>
      <c r="H24" s="15" t="str">
        <f>IFERROR(IF(E24&lt;&gt;10,"",IF(ISBLANK(VLOOKUP(C24,DATA!$A$1:$U$112,6,0)),"","＋"&amp;VLOOKUP(C24,DATA!$A$1:$U$112,7,0))),"")</f>
        <v/>
      </c>
      <c r="I24" s="16" t="str">
        <f>IFERROR(IF(E24&lt;=D24,"",IF(D24&gt;6,VLOOKUP($C24,DATA!$A$1:$U$112,10,0)*(E24-D24),IF(E24&gt;6,VLOOKUP($C24,DATA!$A$1:$U$112,10,0)*(E24-6)+VLOOKUP($C24,DATA!$A$1:$U$112,8,0)*(6-D24),VLOOKUP($C24,DATA!$A$1:$U$112,8,0)*(E24-D24)))),"")</f>
        <v/>
      </c>
      <c r="J24" s="14" t="str">
        <f>IFERROR(IF(OR(E24&lt;=D24,E24&lt;=6),"",IF(D24&gt;6,VLOOKUP($C24,DATA!$A$1:$U$112,11,0)*(E24-D24),IF(E24&gt;6,VLOOKUP($C24,DATA!$A$1:$U$112,11,0)*(E24-6)+VLOOKUP($C24,DATA!$A$1:$U$112,8,0)*(6-D24),VLOOKUP($C24,DATA!$A$1:$U$112,8,0)*(E24-D24)))),"")</f>
        <v/>
      </c>
      <c r="K24" s="15" t="str">
        <f>IFERROR(IF(E24&lt;&gt;10,"",IF(ISBLANK(VLOOKUP(C24,DATA!$A$1:$U$112,6,0)),"","＋"&amp;VLOOKUP(C24,DATA!$A$1:$U$112,13,0))),"")</f>
        <v/>
      </c>
      <c r="L24" s="17" t="str">
        <f>IFERROR(IF(OR(D24&gt;=6,ISBLANK(E24),D24&gt;=E24),"",IF(ISBLANK(VLOOKUP(C24,DATA!$A$1:$U$112,14,0)),"",VLOOKUP(C24,DATA!$A$1:$U$112,14,0))),"")</f>
        <v/>
      </c>
      <c r="M24" s="18" t="str">
        <f>IFERROR(IF(OR(D24&gt;=6,ISBLANK(E24),D24&gt;=E24),"",IF(ISBLANK(VLOOKUP(C24,DATA!$A$1:$U$112,14,0)),"",VLOOKUP(C24,DATA!$A$1:$U$112,15,0)*IF(E24&gt;=6,(6-D24),E24-D24))),"")</f>
        <v/>
      </c>
      <c r="N24" s="18" t="str">
        <f>IFERROR(IF(OR(E24&lt;7,ISBLANK(E24),D24&gt;=E24),"",VLOOKUP(C24,DATA!$A$1:$U$112,16,0)),"")</f>
        <v/>
      </c>
      <c r="O24" s="18" t="str">
        <f>IFERROR(IF(OR(E24&lt;7,ISBLANK(E24),D24&gt;=E24),"",VLOOKUP(C24,DATA!$A$1:$U$112,17,0)*IF(D24&lt;=6,(E24-6),E24-D24)),"")</f>
        <v/>
      </c>
      <c r="P24" s="18" t="str">
        <f>IFERROR(IF(OR(E24&lt;&gt;10,ISBLANK(E24)),"",IF(ISBLANK(VLOOKUP(C24,DATA!$A$1:$U$112,18,0)),"",VLOOKUP(C24,DATA!$A$1:$U$112,18,0))),"")</f>
        <v/>
      </c>
      <c r="Q24" s="18" t="str">
        <f>IFERROR(IF(OR(E24&lt;&gt;10,ISBLANK(E24)),"",IF(ISBLANK(VLOOKUP(C24,DATA!$A$1:$U$112,19,0)),"",VLOOKUP(C24,DATA!$A$1:$U$112,19,0))),"")</f>
        <v/>
      </c>
      <c r="R24" s="31" t="str">
        <f>IFERROR(IF(OR(E24&lt;&gt;10,ISBLANK(E24)),"",IF(ISBLANK(VLOOKUP(C24,DATA!$A$1:$U$112,20,0)),"",VLOOKUP(C24,DATA!$A$1:$U$112,20,0))),"")</f>
        <v/>
      </c>
      <c r="S24" s="31" t="str">
        <f>IFERROR(IF(OR(E24&lt;&gt;10,ISBLANK(E24)),"",IF(ISBLANK(VLOOKUP(C24,DATA!$A$1:$U$112,21,0)),"",VLOOKUP(C24,DATA!$A$1:$U$112,21,0))),"")</f>
        <v/>
      </c>
    </row>
    <row r="25" spans="2:19" x14ac:dyDescent="0.4">
      <c r="B25" s="11" t="s">
        <v>101</v>
      </c>
      <c r="C25" s="12" t="s">
        <v>106</v>
      </c>
      <c r="D25" s="11">
        <v>8</v>
      </c>
      <c r="E25" s="12">
        <v>10</v>
      </c>
      <c r="F25" s="13">
        <f>IFERROR(IF(E25&lt;=D25,"",IF(D25&gt;6,VLOOKUP($C25,DATA!$A$1:$U$112,4,0)*(E25-D25),IF(E25&gt;6,VLOOKUP($C25,DATA!$A$1:$U$112,4,0)*(E25-6)+VLOOKUP($C25,DATA!$A$1:$U$112,2,0)*(6-D25),VLOOKUP($C25,DATA!$A$1:$U$112,2,0)*(E25-D25)))),"")</f>
        <v>6</v>
      </c>
      <c r="G25" s="14">
        <f>IFERROR(IF(OR(E25&lt;=D25,E25&lt;=6),"",IF(D25&gt;6,VLOOKUP($C25,DATA!$A$1:$U$112,5,0)*(E25-D25),IF(E25&gt;6,VLOOKUP($C25,DATA!$A$1:$U$112,5,0)*(E25-6)+VLOOKUP($C25,DATA!$A$1:$U$112,2,0)*(6-D25),VLOOKUP($C25,DATA!$A$1:$U$112,2,0)*(E25-D25)))),"")</f>
        <v>14</v>
      </c>
      <c r="H25" s="15" t="str">
        <f>IFERROR(IF(E25&lt;&gt;10,"",IF(ISBLANK(VLOOKUP(C25,DATA!$A$1:$U$112,6,0)),"","＋"&amp;VLOOKUP(C25,DATA!$A$1:$U$112,7,0))),"")</f>
        <v/>
      </c>
      <c r="I25" s="16">
        <f>IFERROR(IF(E25&lt;=D25,"",IF(D25&gt;6,VLOOKUP($C25,DATA!$A$1:$U$112,10,0)*(E25-D25),IF(E25&gt;6,VLOOKUP($C25,DATA!$A$1:$U$112,10,0)*(E25-6)+VLOOKUP($C25,DATA!$A$1:$U$112,8,0)*(6-D25),VLOOKUP($C25,DATA!$A$1:$U$112,8,0)*(E25-D25)))),"")</f>
        <v>10</v>
      </c>
      <c r="J25" s="14">
        <f>IFERROR(IF(OR(E25&lt;=D25,E25&lt;=6),"",IF(D25&gt;6,VLOOKUP($C25,DATA!$A$1:$U$112,11,0)*(E25-D25),IF(E25&gt;6,VLOOKUP($C25,DATA!$A$1:$U$112,11,0)*(E25-6)+VLOOKUP($C25,DATA!$A$1:$U$112,8,0)*(6-D25),VLOOKUP($C25,DATA!$A$1:$U$112,8,0)*(E25-D25)))),"")</f>
        <v>18</v>
      </c>
      <c r="K25" s="15" t="str">
        <f>IFERROR(IF(E25&lt;&gt;10,"",IF(ISBLANK(VLOOKUP(C25,DATA!$A$1:$U$112,6,0)),"","＋"&amp;VLOOKUP(C25,DATA!$A$1:$U$112,13,0))),"")</f>
        <v/>
      </c>
      <c r="L25" s="17" t="str">
        <f>IFERROR(IF(OR(D25&gt;=6,ISBLANK(E25),D25&gt;=E25),"",IF(ISBLANK(VLOOKUP(C25,DATA!$A$1:$U$112,14,0)),"",VLOOKUP(C25,DATA!$A$1:$U$112,14,0))),"")</f>
        <v/>
      </c>
      <c r="M25" s="18" t="str">
        <f>IFERROR(IF(OR(D25&gt;=6,ISBLANK(E25),D25&gt;=E25),"",IF(ISBLANK(VLOOKUP(C25,DATA!$A$1:$U$112,14,0)),"",VLOOKUP(C25,DATA!$A$1:$U$112,15,0)*IF(E25&gt;=6,(6-D25),E25-D25))),"")</f>
        <v/>
      </c>
      <c r="N25" s="18" t="str">
        <f>IFERROR(IF(OR(E25&lt;7,ISBLANK(E25),D25&gt;=E25),"",VLOOKUP(C25,DATA!$A$1:$U$112,16,0)),"")</f>
        <v>61cm五連装(酸素)魚雷</v>
      </c>
      <c r="O25" s="18">
        <f>IFERROR(IF(OR(E25&lt;7,ISBLANK(E25),D25&gt;=E25),"",VLOOKUP(C25,DATA!$A$1:$U$112,17,0)*IF(D25&lt;=6,(E25-6),E25-D25)),"")</f>
        <v>2</v>
      </c>
      <c r="P25" s="18" t="str">
        <f>IFERROR(IF(OR(E25&lt;&gt;10,ISBLANK(E25)),"",IF(ISBLANK(VLOOKUP(C25,DATA!$A$1:$U$112,18,0)),"",VLOOKUP(C25,DATA!$A$1:$U$112,18,0))),"")</f>
        <v/>
      </c>
      <c r="Q25" s="18" t="str">
        <f>IFERROR(IF(OR(E25&lt;&gt;10,ISBLANK(E25)),"",IF(ISBLANK(VLOOKUP(C25,DATA!$A$1:$U$112,19,0)),"",VLOOKUP(C25,DATA!$A$1:$U$112,19,0))),"")</f>
        <v/>
      </c>
      <c r="R25" s="31" t="str">
        <f>IFERROR(IF(OR(E25&lt;&gt;10,ISBLANK(E25)),"",IF(ISBLANK(VLOOKUP(C25,DATA!$A$1:$U$112,20,0)),"",VLOOKUP(C25,DATA!$A$1:$U$112,20,0))),"")</f>
        <v/>
      </c>
      <c r="S25" s="31" t="str">
        <f>IFERROR(IF(OR(E25&lt;&gt;10,ISBLANK(E25)),"",IF(ISBLANK(VLOOKUP(C25,DATA!$A$1:$U$112,21,0)),"",VLOOKUP(C25,DATA!$A$1:$U$112,21,0))),"")</f>
        <v/>
      </c>
    </row>
    <row r="26" spans="2:19" x14ac:dyDescent="0.4">
      <c r="B26" s="11" t="s">
        <v>101</v>
      </c>
      <c r="C26" s="12" t="s">
        <v>106</v>
      </c>
      <c r="D26" s="11">
        <v>6</v>
      </c>
      <c r="E26" s="12">
        <v>10</v>
      </c>
      <c r="F26" s="13">
        <f>IFERROR(IF(E26&lt;=D26,"",IF(D26&gt;6,VLOOKUP($C26,DATA!$A$1:$U$112,4,0)*(E26-D26),IF(E26&gt;6,VLOOKUP($C26,DATA!$A$1:$U$112,4,0)*(E26-6)+VLOOKUP($C26,DATA!$A$1:$U$112,2,0)*(6-D26),VLOOKUP($C26,DATA!$A$1:$U$112,2,0)*(E26-D26)))),"")</f>
        <v>12</v>
      </c>
      <c r="G26" s="14">
        <f>IFERROR(IF(OR(E26&lt;=D26,E26&lt;=6),"",IF(D26&gt;6,VLOOKUP($C26,DATA!$A$1:$U$112,5,0)*(E26-D26),IF(E26&gt;6,VLOOKUP($C26,DATA!$A$1:$U$112,5,0)*(E26-6)+VLOOKUP($C26,DATA!$A$1:$U$112,2,0)*(6-D26),VLOOKUP($C26,DATA!$A$1:$U$112,2,0)*(E26-D26)))),"")</f>
        <v>28</v>
      </c>
      <c r="H26" s="15" t="str">
        <f>IFERROR(IF(E26&lt;&gt;10,"",IF(ISBLANK(VLOOKUP(C26,DATA!$A$1:$U$112,6,0)),"","＋"&amp;VLOOKUP(C26,DATA!$A$1:$U$112,7,0))),"")</f>
        <v/>
      </c>
      <c r="I26" s="16">
        <f>IFERROR(IF(E26&lt;=D26,"",IF(D26&gt;6,VLOOKUP($C26,DATA!$A$1:$U$112,10,0)*(E26-D26),IF(E26&gt;6,VLOOKUP($C26,DATA!$A$1:$U$112,10,0)*(E26-6)+VLOOKUP($C26,DATA!$A$1:$U$112,8,0)*(6-D26),VLOOKUP($C26,DATA!$A$1:$U$112,8,0)*(E26-D26)))),"")</f>
        <v>20</v>
      </c>
      <c r="J26" s="14">
        <f>IFERROR(IF(OR(E26&lt;=D26,E26&lt;=6),"",IF(D26&gt;6,VLOOKUP($C26,DATA!$A$1:$U$112,11,0)*(E26-D26),IF(E26&gt;6,VLOOKUP($C26,DATA!$A$1:$U$112,11,0)*(E26-6)+VLOOKUP($C26,DATA!$A$1:$U$112,8,0)*(6-D26),VLOOKUP($C26,DATA!$A$1:$U$112,8,0)*(E26-D26)))),"")</f>
        <v>36</v>
      </c>
      <c r="K26" s="15" t="str">
        <f>IFERROR(IF(E26&lt;&gt;10,"",IF(ISBLANK(VLOOKUP(C26,DATA!$A$1:$U$112,6,0)),"","＋"&amp;VLOOKUP(C26,DATA!$A$1:$U$112,13,0))),"")</f>
        <v/>
      </c>
      <c r="L26" s="17" t="str">
        <f>IFERROR(IF(OR(D26&gt;=6,ISBLANK(E26),D26&gt;=E26),"",IF(ISBLANK(VLOOKUP(C26,DATA!$A$1:$U$112,14,0)),"",VLOOKUP(C26,DATA!$A$1:$U$112,14,0))),"")</f>
        <v/>
      </c>
      <c r="M26" s="18" t="str">
        <f>IFERROR(IF(OR(D26&gt;=6,ISBLANK(E26),D26&gt;=E26),"",IF(ISBLANK(VLOOKUP(C26,DATA!$A$1:$U$112,14,0)),"",VLOOKUP(C26,DATA!$A$1:$U$112,15,0)*IF(E26&gt;=6,(6-D26),E26-D26))),"")</f>
        <v/>
      </c>
      <c r="N26" s="18" t="str">
        <f>IFERROR(IF(OR(E26&lt;7,ISBLANK(E26),D26&gt;=E26),"",VLOOKUP(C26,DATA!$A$1:$U$112,16,0)),"")</f>
        <v>61cm五連装(酸素)魚雷</v>
      </c>
      <c r="O26" s="18">
        <f>IFERROR(IF(OR(E26&lt;7,ISBLANK(E26),D26&gt;=E26),"",VLOOKUP(C26,DATA!$A$1:$U$112,17,0)*IF(D26&lt;=6,(E26-6),E26-D26)),"")</f>
        <v>4</v>
      </c>
      <c r="P26" s="18" t="str">
        <f>IFERROR(IF(OR(E26&lt;&gt;10,ISBLANK(E26)),"",IF(ISBLANK(VLOOKUP(C26,DATA!$A$1:$U$112,18,0)),"",VLOOKUP(C26,DATA!$A$1:$U$112,18,0))),"")</f>
        <v/>
      </c>
      <c r="Q26" s="18" t="str">
        <f>IFERROR(IF(OR(E26&lt;&gt;10,ISBLANK(E26)),"",IF(ISBLANK(VLOOKUP(C26,DATA!$A$1:$U$112,19,0)),"",VLOOKUP(C26,DATA!$A$1:$U$112,19,0))),"")</f>
        <v/>
      </c>
      <c r="R26" s="31" t="str">
        <f>IFERROR(IF(OR(E26&lt;&gt;10,ISBLANK(E26)),"",IF(ISBLANK(VLOOKUP(C26,DATA!$A$1:$U$112,20,0)),"",VLOOKUP(C26,DATA!$A$1:$U$112,20,0))),"")</f>
        <v/>
      </c>
      <c r="S26" s="31" t="str">
        <f>IFERROR(IF(OR(E26&lt;&gt;10,ISBLANK(E26)),"",IF(ISBLANK(VLOOKUP(C26,DATA!$A$1:$U$112,21,0)),"",VLOOKUP(C26,DATA!$A$1:$U$112,21,0))),"")</f>
        <v/>
      </c>
    </row>
    <row r="27" spans="2:19" x14ac:dyDescent="0.4">
      <c r="B27" s="11" t="s">
        <v>101</v>
      </c>
      <c r="C27" s="12" t="s">
        <v>106</v>
      </c>
      <c r="D27" s="11">
        <v>6</v>
      </c>
      <c r="E27" s="12">
        <v>10</v>
      </c>
      <c r="F27" s="13">
        <f>IFERROR(IF(E27&lt;=D27,"",IF(D27&gt;6,VLOOKUP($C27,DATA!$A$1:$U$112,4,0)*(E27-D27),IF(E27&gt;6,VLOOKUP($C27,DATA!$A$1:$U$112,4,0)*(E27-6)+VLOOKUP($C27,DATA!$A$1:$U$112,2,0)*(6-D27),VLOOKUP($C27,DATA!$A$1:$U$112,2,0)*(E27-D27)))),"")</f>
        <v>12</v>
      </c>
      <c r="G27" s="14">
        <f>IFERROR(IF(OR(E27&lt;=D27,E27&lt;=6),"",IF(D27&gt;6,VLOOKUP($C27,DATA!$A$1:$U$112,5,0)*(E27-D27),IF(E27&gt;6,VLOOKUP($C27,DATA!$A$1:$U$112,5,0)*(E27-6)+VLOOKUP($C27,DATA!$A$1:$U$112,2,0)*(6-D27),VLOOKUP($C27,DATA!$A$1:$U$112,2,0)*(E27-D27)))),"")</f>
        <v>28</v>
      </c>
      <c r="H27" s="15" t="str">
        <f>IFERROR(IF(E27&lt;&gt;10,"",IF(ISBLANK(VLOOKUP(C27,DATA!$A$1:$U$112,6,0)),"","＋"&amp;VLOOKUP(C27,DATA!$A$1:$U$112,7,0))),"")</f>
        <v/>
      </c>
      <c r="I27" s="16">
        <f>IFERROR(IF(E27&lt;=D27,"",IF(D27&gt;6,VLOOKUP($C27,DATA!$A$1:$U$112,10,0)*(E27-D27),IF(E27&gt;6,VLOOKUP($C27,DATA!$A$1:$U$112,10,0)*(E27-6)+VLOOKUP($C27,DATA!$A$1:$U$112,8,0)*(6-D27),VLOOKUP($C27,DATA!$A$1:$U$112,8,0)*(E27-D27)))),"")</f>
        <v>20</v>
      </c>
      <c r="J27" s="14">
        <f>IFERROR(IF(OR(E27&lt;=D27,E27&lt;=6),"",IF(D27&gt;6,VLOOKUP($C27,DATA!$A$1:$U$112,11,0)*(E27-D27),IF(E27&gt;6,VLOOKUP($C27,DATA!$A$1:$U$112,11,0)*(E27-6)+VLOOKUP($C27,DATA!$A$1:$U$112,8,0)*(6-D27),VLOOKUP($C27,DATA!$A$1:$U$112,8,0)*(E27-D27)))),"")</f>
        <v>36</v>
      </c>
      <c r="K27" s="15" t="str">
        <f>IFERROR(IF(E27&lt;&gt;10,"",IF(ISBLANK(VLOOKUP(C27,DATA!$A$1:$U$112,6,0)),"","＋"&amp;VLOOKUP(C27,DATA!$A$1:$U$112,13,0))),"")</f>
        <v/>
      </c>
      <c r="L27" s="17" t="str">
        <f>IFERROR(IF(OR(D27&gt;=6,ISBLANK(E27),D27&gt;=E27),"",IF(ISBLANK(VLOOKUP(C27,DATA!$A$1:$U$112,14,0)),"",VLOOKUP(C27,DATA!$A$1:$U$112,14,0))),"")</f>
        <v/>
      </c>
      <c r="M27" s="18" t="str">
        <f>IFERROR(IF(OR(D27&gt;=6,ISBLANK(E27),D27&gt;=E27),"",IF(ISBLANK(VLOOKUP(C27,DATA!$A$1:$U$112,14,0)),"",VLOOKUP(C27,DATA!$A$1:$U$112,15,0)*IF(E27&gt;=6,(6-D27),E27-D27))),"")</f>
        <v/>
      </c>
      <c r="N27" s="18" t="str">
        <f>IFERROR(IF(OR(E27&lt;7,ISBLANK(E27),D27&gt;=E27),"",VLOOKUP(C27,DATA!$A$1:$U$112,16,0)),"")</f>
        <v>61cm五連装(酸素)魚雷</v>
      </c>
      <c r="O27" s="18">
        <f>IFERROR(IF(OR(E27&lt;7,ISBLANK(E27),D27&gt;=E27),"",VLOOKUP(C27,DATA!$A$1:$U$112,17,0)*IF(D27&lt;=6,(E27-6),E27-D27)),"")</f>
        <v>4</v>
      </c>
      <c r="P27" s="18" t="str">
        <f>IFERROR(IF(OR(E27&lt;&gt;10,ISBLANK(E27)),"",IF(ISBLANK(VLOOKUP(C27,DATA!$A$1:$U$112,18,0)),"",VLOOKUP(C27,DATA!$A$1:$U$112,18,0))),"")</f>
        <v/>
      </c>
      <c r="Q27" s="18" t="str">
        <f>IFERROR(IF(OR(E27&lt;&gt;10,ISBLANK(E27)),"",IF(ISBLANK(VLOOKUP(C27,DATA!$A$1:$U$112,19,0)),"",VLOOKUP(C27,DATA!$A$1:$U$112,19,0))),"")</f>
        <v/>
      </c>
      <c r="R27" s="31" t="str">
        <f>IFERROR(IF(OR(E27&lt;&gt;10,ISBLANK(E27)),"",IF(ISBLANK(VLOOKUP(C27,DATA!$A$1:$U$112,20,0)),"",VLOOKUP(C27,DATA!$A$1:$U$112,20,0))),"")</f>
        <v/>
      </c>
      <c r="S27" s="31" t="str">
        <f>IFERROR(IF(OR(E27&lt;&gt;10,ISBLANK(E27)),"",IF(ISBLANK(VLOOKUP(C27,DATA!$A$1:$U$112,21,0)),"",VLOOKUP(C27,DATA!$A$1:$U$112,21,0))),"")</f>
        <v/>
      </c>
    </row>
    <row r="28" spans="2:19" x14ac:dyDescent="0.4">
      <c r="B28" s="11" t="s">
        <v>101</v>
      </c>
      <c r="C28" s="12" t="s">
        <v>106</v>
      </c>
      <c r="D28" s="11">
        <v>6</v>
      </c>
      <c r="E28" s="12">
        <v>10</v>
      </c>
      <c r="F28" s="13">
        <f>IFERROR(IF(E28&lt;=D28,"",IF(D28&gt;6,VLOOKUP($C28,DATA!$A$1:$U$112,4,0)*(E28-D28),IF(E28&gt;6,VLOOKUP($C28,DATA!$A$1:$U$112,4,0)*(E28-6)+VLOOKUP($C28,DATA!$A$1:$U$112,2,0)*(6-D28),VLOOKUP($C28,DATA!$A$1:$U$112,2,0)*(E28-D28)))),"")</f>
        <v>12</v>
      </c>
      <c r="G28" s="14">
        <f>IFERROR(IF(OR(E28&lt;=D28,E28&lt;=6),"",IF(D28&gt;6,VLOOKUP($C28,DATA!$A$1:$U$112,5,0)*(E28-D28),IF(E28&gt;6,VLOOKUP($C28,DATA!$A$1:$U$112,5,0)*(E28-6)+VLOOKUP($C28,DATA!$A$1:$U$112,2,0)*(6-D28),VLOOKUP($C28,DATA!$A$1:$U$112,2,0)*(E28-D28)))),"")</f>
        <v>28</v>
      </c>
      <c r="H28" s="15" t="str">
        <f>IFERROR(IF(E28&lt;&gt;10,"",IF(ISBLANK(VLOOKUP(C28,DATA!$A$1:$U$112,6,0)),"","＋"&amp;VLOOKUP(C28,DATA!$A$1:$U$112,7,0))),"")</f>
        <v/>
      </c>
      <c r="I28" s="16">
        <f>IFERROR(IF(E28&lt;=D28,"",IF(D28&gt;6,VLOOKUP($C28,DATA!$A$1:$U$112,10,0)*(E28-D28),IF(E28&gt;6,VLOOKUP($C28,DATA!$A$1:$U$112,10,0)*(E28-6)+VLOOKUP($C28,DATA!$A$1:$U$112,8,0)*(6-D28),VLOOKUP($C28,DATA!$A$1:$U$112,8,0)*(E28-D28)))),"")</f>
        <v>20</v>
      </c>
      <c r="J28" s="14">
        <f>IFERROR(IF(OR(E28&lt;=D28,E28&lt;=6),"",IF(D28&gt;6,VLOOKUP($C28,DATA!$A$1:$U$112,11,0)*(E28-D28),IF(E28&gt;6,VLOOKUP($C28,DATA!$A$1:$U$112,11,0)*(E28-6)+VLOOKUP($C28,DATA!$A$1:$U$112,8,0)*(6-D28),VLOOKUP($C28,DATA!$A$1:$U$112,8,0)*(E28-D28)))),"")</f>
        <v>36</v>
      </c>
      <c r="K28" s="15" t="str">
        <f>IFERROR(IF(E28&lt;&gt;10,"",IF(ISBLANK(VLOOKUP(C28,DATA!$A$1:$U$112,6,0)),"","＋"&amp;VLOOKUP(C28,DATA!$A$1:$U$112,13,0))),"")</f>
        <v/>
      </c>
      <c r="L28" s="17" t="str">
        <f>IFERROR(IF(OR(D28&gt;=6,ISBLANK(E28),D28&gt;=E28),"",IF(ISBLANK(VLOOKUP(C28,DATA!$A$1:$U$112,14,0)),"",VLOOKUP(C28,DATA!$A$1:$U$112,14,0))),"")</f>
        <v/>
      </c>
      <c r="M28" s="18" t="str">
        <f>IFERROR(IF(OR(D28&gt;=6,ISBLANK(E28),D28&gt;=E28),"",IF(ISBLANK(VLOOKUP(C28,DATA!$A$1:$U$112,14,0)),"",VLOOKUP(C28,DATA!$A$1:$U$112,15,0)*IF(E28&gt;=6,(6-D28),E28-D28))),"")</f>
        <v/>
      </c>
      <c r="N28" s="18" t="str">
        <f>IFERROR(IF(OR(E28&lt;7,ISBLANK(E28),D28&gt;=E28),"",VLOOKUP(C28,DATA!$A$1:$U$112,16,0)),"")</f>
        <v>61cm五連装(酸素)魚雷</v>
      </c>
      <c r="O28" s="18">
        <f>IFERROR(IF(OR(E28&lt;7,ISBLANK(E28),D28&gt;=E28),"",VLOOKUP(C28,DATA!$A$1:$U$112,17,0)*IF(D28&lt;=6,(E28-6),E28-D28)),"")</f>
        <v>4</v>
      </c>
      <c r="P28" s="18" t="str">
        <f>IFERROR(IF(OR(E28&lt;&gt;10,ISBLANK(E28)),"",IF(ISBLANK(VLOOKUP(C28,DATA!$A$1:$U$112,18,0)),"",VLOOKUP(C28,DATA!$A$1:$U$112,18,0))),"")</f>
        <v/>
      </c>
      <c r="Q28" s="18" t="str">
        <f>IFERROR(IF(OR(E28&lt;&gt;10,ISBLANK(E28)),"",IF(ISBLANK(VLOOKUP(C28,DATA!$A$1:$U$112,19,0)),"",VLOOKUP(C28,DATA!$A$1:$U$112,19,0))),"")</f>
        <v/>
      </c>
      <c r="R28" s="31" t="str">
        <f>IFERROR(IF(OR(E28&lt;&gt;10,ISBLANK(E28)),"",IF(ISBLANK(VLOOKUP(C28,DATA!$A$1:$U$112,20,0)),"",VLOOKUP(C28,DATA!$A$1:$U$112,20,0))),"")</f>
        <v/>
      </c>
      <c r="S28" s="31" t="str">
        <f>IFERROR(IF(OR(E28&lt;&gt;10,ISBLANK(E28)),"",IF(ISBLANK(VLOOKUP(C28,DATA!$A$1:$U$112,21,0)),"",VLOOKUP(C28,DATA!$A$1:$U$112,21,0))),"")</f>
        <v/>
      </c>
    </row>
    <row r="29" spans="2:19" x14ac:dyDescent="0.4">
      <c r="B29" s="11" t="s">
        <v>101</v>
      </c>
      <c r="C29" s="12" t="s">
        <v>106</v>
      </c>
      <c r="D29" s="11">
        <v>6</v>
      </c>
      <c r="E29" s="12">
        <v>10</v>
      </c>
      <c r="F29" s="13">
        <f>IFERROR(IF(E29&lt;=D29,"",IF(D29&gt;6,VLOOKUP($C29,DATA!$A$1:$U$112,4,0)*(E29-D29),IF(E29&gt;6,VLOOKUP($C29,DATA!$A$1:$U$112,4,0)*(E29-6)+VLOOKUP($C29,DATA!$A$1:$U$112,2,0)*(6-D29),VLOOKUP($C29,DATA!$A$1:$U$112,2,0)*(E29-D29)))),"")</f>
        <v>12</v>
      </c>
      <c r="G29" s="14">
        <f>IFERROR(IF(OR(E29&lt;=D29,E29&lt;=6),"",IF(D29&gt;6,VLOOKUP($C29,DATA!$A$1:$U$112,5,0)*(E29-D29),IF(E29&gt;6,VLOOKUP($C29,DATA!$A$1:$U$112,5,0)*(E29-6)+VLOOKUP($C29,DATA!$A$1:$U$112,2,0)*(6-D29),VLOOKUP($C29,DATA!$A$1:$U$112,2,0)*(E29-D29)))),"")</f>
        <v>28</v>
      </c>
      <c r="H29" s="15" t="str">
        <f>IFERROR(IF(E29&lt;&gt;10,"",IF(ISBLANK(VLOOKUP(C29,DATA!$A$1:$U$112,6,0)),"","＋"&amp;VLOOKUP(C29,DATA!$A$1:$U$112,7,0))),"")</f>
        <v/>
      </c>
      <c r="I29" s="16">
        <f>IFERROR(IF(E29&lt;=D29,"",IF(D29&gt;6,VLOOKUP($C29,DATA!$A$1:$U$112,10,0)*(E29-D29),IF(E29&gt;6,VLOOKUP($C29,DATA!$A$1:$U$112,10,0)*(E29-6)+VLOOKUP($C29,DATA!$A$1:$U$112,8,0)*(6-D29),VLOOKUP($C29,DATA!$A$1:$U$112,8,0)*(E29-D29)))),"")</f>
        <v>20</v>
      </c>
      <c r="J29" s="14">
        <f>IFERROR(IF(OR(E29&lt;=D29,E29&lt;=6),"",IF(D29&gt;6,VLOOKUP($C29,DATA!$A$1:$U$112,11,0)*(E29-D29),IF(E29&gt;6,VLOOKUP($C29,DATA!$A$1:$U$112,11,0)*(E29-6)+VLOOKUP($C29,DATA!$A$1:$U$112,8,0)*(6-D29),VLOOKUP($C29,DATA!$A$1:$U$112,8,0)*(E29-D29)))),"")</f>
        <v>36</v>
      </c>
      <c r="K29" s="15" t="str">
        <f>IFERROR(IF(E29&lt;&gt;10,"",IF(ISBLANK(VLOOKUP(C29,DATA!$A$1:$U$112,6,0)),"","＋"&amp;VLOOKUP(C29,DATA!$A$1:$U$112,13,0))),"")</f>
        <v/>
      </c>
      <c r="L29" s="17" t="str">
        <f>IFERROR(IF(OR(D29&gt;=6,ISBLANK(E29),D29&gt;=E29),"",IF(ISBLANK(VLOOKUP(C29,DATA!$A$1:$U$112,14,0)),"",VLOOKUP(C29,DATA!$A$1:$U$112,14,0))),"")</f>
        <v/>
      </c>
      <c r="M29" s="18" t="str">
        <f>IFERROR(IF(OR(D29&gt;=6,ISBLANK(E29),D29&gt;=E29),"",IF(ISBLANK(VLOOKUP(C29,DATA!$A$1:$U$112,14,0)),"",VLOOKUP(C29,DATA!$A$1:$U$112,15,0)*IF(E29&gt;=6,(6-D29),E29-D29))),"")</f>
        <v/>
      </c>
      <c r="N29" s="18" t="str">
        <f>IFERROR(IF(OR(E29&lt;7,ISBLANK(E29),D29&gt;=E29),"",VLOOKUP(C29,DATA!$A$1:$U$112,16,0)),"")</f>
        <v>61cm五連装(酸素)魚雷</v>
      </c>
      <c r="O29" s="18">
        <f>IFERROR(IF(OR(E29&lt;7,ISBLANK(E29),D29&gt;=E29),"",VLOOKUP(C29,DATA!$A$1:$U$112,17,0)*IF(D29&lt;=6,(E29-6),E29-D29)),"")</f>
        <v>4</v>
      </c>
      <c r="P29" s="18" t="str">
        <f>IFERROR(IF(OR(E29&lt;&gt;10,ISBLANK(E29)),"",IF(ISBLANK(VLOOKUP(C29,DATA!$A$1:$U$112,18,0)),"",VLOOKUP(C29,DATA!$A$1:$U$112,18,0))),"")</f>
        <v/>
      </c>
      <c r="Q29" s="18" t="str">
        <f>IFERROR(IF(OR(E29&lt;&gt;10,ISBLANK(E29)),"",IF(ISBLANK(VLOOKUP(C29,DATA!$A$1:$U$112,19,0)),"",VLOOKUP(C29,DATA!$A$1:$U$112,19,0))),"")</f>
        <v/>
      </c>
      <c r="R29" s="31" t="str">
        <f>IFERROR(IF(OR(E29&lt;&gt;10,ISBLANK(E29)),"",IF(ISBLANK(VLOOKUP(C29,DATA!$A$1:$U$112,20,0)),"",VLOOKUP(C29,DATA!$A$1:$U$112,20,0))),"")</f>
        <v/>
      </c>
      <c r="S29" s="31" t="str">
        <f>IFERROR(IF(OR(E29&lt;&gt;10,ISBLANK(E29)),"",IF(ISBLANK(VLOOKUP(C29,DATA!$A$1:$U$112,21,0)),"",VLOOKUP(C29,DATA!$A$1:$U$112,21,0))),"")</f>
        <v/>
      </c>
    </row>
    <row r="30" spans="2:19" x14ac:dyDescent="0.4">
      <c r="B30" s="11" t="s">
        <v>101</v>
      </c>
      <c r="C30" s="12" t="s">
        <v>106</v>
      </c>
      <c r="D30" s="11">
        <v>6</v>
      </c>
      <c r="E30" s="12">
        <v>10</v>
      </c>
      <c r="F30" s="13">
        <f>IFERROR(IF(E30&lt;=D30,"",IF(D30&gt;6,VLOOKUP($C30,DATA!$A$1:$U$112,4,0)*(E30-D30),IF(E30&gt;6,VLOOKUP($C30,DATA!$A$1:$U$112,4,0)*(E30-6)+VLOOKUP($C30,DATA!$A$1:$U$112,2,0)*(6-D30),VLOOKUP($C30,DATA!$A$1:$U$112,2,0)*(E30-D30)))),"")</f>
        <v>12</v>
      </c>
      <c r="G30" s="14">
        <f>IFERROR(IF(OR(E30&lt;=D30,E30&lt;=6),"",IF(D30&gt;6,VLOOKUP($C30,DATA!$A$1:$U$112,5,0)*(E30-D30),IF(E30&gt;6,VLOOKUP($C30,DATA!$A$1:$U$112,5,0)*(E30-6)+VLOOKUP($C30,DATA!$A$1:$U$112,2,0)*(6-D30),VLOOKUP($C30,DATA!$A$1:$U$112,2,0)*(E30-D30)))),"")</f>
        <v>28</v>
      </c>
      <c r="H30" s="15" t="str">
        <f>IFERROR(IF(E30&lt;&gt;10,"",IF(ISBLANK(VLOOKUP(C30,DATA!$A$1:$U$112,6,0)),"","＋"&amp;VLOOKUP(C30,DATA!$A$1:$U$112,7,0))),"")</f>
        <v/>
      </c>
      <c r="I30" s="16">
        <f>IFERROR(IF(E30&lt;=D30,"",IF(D30&gt;6,VLOOKUP($C30,DATA!$A$1:$U$112,10,0)*(E30-D30),IF(E30&gt;6,VLOOKUP($C30,DATA!$A$1:$U$112,10,0)*(E30-6)+VLOOKUP($C30,DATA!$A$1:$U$112,8,0)*(6-D30),VLOOKUP($C30,DATA!$A$1:$U$112,8,0)*(E30-D30)))),"")</f>
        <v>20</v>
      </c>
      <c r="J30" s="14">
        <f>IFERROR(IF(OR(E30&lt;=D30,E30&lt;=6),"",IF(D30&gt;6,VLOOKUP($C30,DATA!$A$1:$U$112,11,0)*(E30-D30),IF(E30&gt;6,VLOOKUP($C30,DATA!$A$1:$U$112,11,0)*(E30-6)+VLOOKUP($C30,DATA!$A$1:$U$112,8,0)*(6-D30),VLOOKUP($C30,DATA!$A$1:$U$112,8,0)*(E30-D30)))),"")</f>
        <v>36</v>
      </c>
      <c r="K30" s="15" t="str">
        <f>IFERROR(IF(E30&lt;&gt;10,"",IF(ISBLANK(VLOOKUP(C30,DATA!$A$1:$U$112,6,0)),"","＋"&amp;VLOOKUP(C30,DATA!$A$1:$U$112,13,0))),"")</f>
        <v/>
      </c>
      <c r="L30" s="17" t="str">
        <f>IFERROR(IF(OR(D30&gt;=6,ISBLANK(E30),D30&gt;=E30),"",IF(ISBLANK(VLOOKUP(C30,DATA!$A$1:$U$112,14,0)),"",VLOOKUP(C30,DATA!$A$1:$U$112,14,0))),"")</f>
        <v/>
      </c>
      <c r="M30" s="18" t="str">
        <f>IFERROR(IF(OR(D30&gt;=6,ISBLANK(E30),D30&gt;=E30),"",IF(ISBLANK(VLOOKUP(C30,DATA!$A$1:$U$112,14,0)),"",VLOOKUP(C30,DATA!$A$1:$U$112,15,0)*IF(E30&gt;=6,(6-D30),E30-D30))),"")</f>
        <v/>
      </c>
      <c r="N30" s="18" t="str">
        <f>IFERROR(IF(OR(E30&lt;7,ISBLANK(E30),D30&gt;=E30),"",VLOOKUP(C30,DATA!$A$1:$U$112,16,0)),"")</f>
        <v>61cm五連装(酸素)魚雷</v>
      </c>
      <c r="O30" s="18">
        <f>IFERROR(IF(OR(E30&lt;7,ISBLANK(E30),D30&gt;=E30),"",VLOOKUP(C30,DATA!$A$1:$U$112,17,0)*IF(D30&lt;=6,(E30-6),E30-D30)),"")</f>
        <v>4</v>
      </c>
      <c r="P30" s="18" t="str">
        <f>IFERROR(IF(OR(E30&lt;&gt;10,ISBLANK(E30)),"",IF(ISBLANK(VLOOKUP(C30,DATA!$A$1:$U$112,18,0)),"",VLOOKUP(C30,DATA!$A$1:$U$112,18,0))),"")</f>
        <v/>
      </c>
      <c r="Q30" s="18" t="str">
        <f>IFERROR(IF(OR(E30&lt;&gt;10,ISBLANK(E30)),"",IF(ISBLANK(VLOOKUP(C30,DATA!$A$1:$U$112,19,0)),"",VLOOKUP(C30,DATA!$A$1:$U$112,19,0))),"")</f>
        <v/>
      </c>
      <c r="R30" s="31" t="str">
        <f>IFERROR(IF(OR(E30&lt;&gt;10,ISBLANK(E30)),"",IF(ISBLANK(VLOOKUP(C30,DATA!$A$1:$U$112,20,0)),"",VLOOKUP(C30,DATA!$A$1:$U$112,20,0))),"")</f>
        <v/>
      </c>
      <c r="S30" s="31" t="str">
        <f>IFERROR(IF(OR(E30&lt;&gt;10,ISBLANK(E30)),"",IF(ISBLANK(VLOOKUP(C30,DATA!$A$1:$U$112,21,0)),"",VLOOKUP(C30,DATA!$A$1:$U$112,21,0))),"")</f>
        <v/>
      </c>
    </row>
    <row r="31" spans="2:19" x14ac:dyDescent="0.4">
      <c r="B31" s="11" t="s">
        <v>101</v>
      </c>
      <c r="C31" s="12" t="s">
        <v>106</v>
      </c>
      <c r="D31" s="11">
        <v>6</v>
      </c>
      <c r="E31" s="12">
        <v>10</v>
      </c>
      <c r="F31" s="13">
        <f>IFERROR(IF(E31&lt;=D31,"",IF(D31&gt;6,VLOOKUP($C31,DATA!$A$1:$U$112,4,0)*(E31-D31),IF(E31&gt;6,VLOOKUP($C31,DATA!$A$1:$U$112,4,0)*(E31-6)+VLOOKUP($C31,DATA!$A$1:$U$112,2,0)*(6-D31),VLOOKUP($C31,DATA!$A$1:$U$112,2,0)*(E31-D31)))),"")</f>
        <v>12</v>
      </c>
      <c r="G31" s="14">
        <f>IFERROR(IF(OR(E31&lt;=D31,E31&lt;=6),"",IF(D31&gt;6,VLOOKUP($C31,DATA!$A$1:$U$112,5,0)*(E31-D31),IF(E31&gt;6,VLOOKUP($C31,DATA!$A$1:$U$112,5,0)*(E31-6)+VLOOKUP($C31,DATA!$A$1:$U$112,2,0)*(6-D31),VLOOKUP($C31,DATA!$A$1:$U$112,2,0)*(E31-D31)))),"")</f>
        <v>28</v>
      </c>
      <c r="H31" s="15" t="str">
        <f>IFERROR(IF(E31&lt;&gt;10,"",IF(ISBLANK(VLOOKUP(C31,DATA!$A$1:$U$112,6,0)),"","＋"&amp;VLOOKUP(C31,DATA!$A$1:$U$112,7,0))),"")</f>
        <v/>
      </c>
      <c r="I31" s="16">
        <f>IFERROR(IF(E31&lt;=D31,"",IF(D31&gt;6,VLOOKUP($C31,DATA!$A$1:$U$112,10,0)*(E31-D31),IF(E31&gt;6,VLOOKUP($C31,DATA!$A$1:$U$112,10,0)*(E31-6)+VLOOKUP($C31,DATA!$A$1:$U$112,8,0)*(6-D31),VLOOKUP($C31,DATA!$A$1:$U$112,8,0)*(E31-D31)))),"")</f>
        <v>20</v>
      </c>
      <c r="J31" s="14">
        <f>IFERROR(IF(OR(E31&lt;=D31,E31&lt;=6),"",IF(D31&gt;6,VLOOKUP($C31,DATA!$A$1:$U$112,11,0)*(E31-D31),IF(E31&gt;6,VLOOKUP($C31,DATA!$A$1:$U$112,11,0)*(E31-6)+VLOOKUP($C31,DATA!$A$1:$U$112,8,0)*(6-D31),VLOOKUP($C31,DATA!$A$1:$U$112,8,0)*(E31-D31)))),"")</f>
        <v>36</v>
      </c>
      <c r="K31" s="15" t="str">
        <f>IFERROR(IF(E31&lt;&gt;10,"",IF(ISBLANK(VLOOKUP(C31,DATA!$A$1:$U$112,6,0)),"","＋"&amp;VLOOKUP(C31,DATA!$A$1:$U$112,13,0))),"")</f>
        <v/>
      </c>
      <c r="L31" s="17" t="str">
        <f>IFERROR(IF(OR(D31&gt;=6,ISBLANK(E31),D31&gt;=E31),"",IF(ISBLANK(VLOOKUP(C31,DATA!$A$1:$U$112,14,0)),"",VLOOKUP(C31,DATA!$A$1:$U$112,14,0))),"")</f>
        <v/>
      </c>
      <c r="M31" s="18" t="str">
        <f>IFERROR(IF(OR(D31&gt;=6,ISBLANK(E31),D31&gt;=E31),"",IF(ISBLANK(VLOOKUP(C31,DATA!$A$1:$U$112,14,0)),"",VLOOKUP(C31,DATA!$A$1:$U$112,15,0)*IF(E31&gt;=6,(6-D31),E31-D31))),"")</f>
        <v/>
      </c>
      <c r="N31" s="18" t="str">
        <f>IFERROR(IF(OR(E31&lt;7,ISBLANK(E31),D31&gt;=E31),"",VLOOKUP(C31,DATA!$A$1:$U$112,16,0)),"")</f>
        <v>61cm五連装(酸素)魚雷</v>
      </c>
      <c r="O31" s="18">
        <f>IFERROR(IF(OR(E31&lt;7,ISBLANK(E31),D31&gt;=E31),"",VLOOKUP(C31,DATA!$A$1:$U$112,17,0)*IF(D31&lt;=6,(E31-6),E31-D31)),"")</f>
        <v>4</v>
      </c>
      <c r="P31" s="18" t="str">
        <f>IFERROR(IF(OR(E31&lt;&gt;10,ISBLANK(E31)),"",IF(ISBLANK(VLOOKUP(C31,DATA!$A$1:$U$112,18,0)),"",VLOOKUP(C31,DATA!$A$1:$U$112,18,0))),"")</f>
        <v/>
      </c>
      <c r="Q31" s="18" t="str">
        <f>IFERROR(IF(OR(E31&lt;&gt;10,ISBLANK(E31)),"",IF(ISBLANK(VLOOKUP(C31,DATA!$A$1:$U$112,19,0)),"",VLOOKUP(C31,DATA!$A$1:$U$112,19,0))),"")</f>
        <v/>
      </c>
      <c r="R31" s="31" t="str">
        <f>IFERROR(IF(OR(E31&lt;&gt;10,ISBLANK(E31)),"",IF(ISBLANK(VLOOKUP(C31,DATA!$A$1:$U$112,20,0)),"",VLOOKUP(C31,DATA!$A$1:$U$112,20,0))),"")</f>
        <v/>
      </c>
      <c r="S31" s="31" t="str">
        <f>IFERROR(IF(OR(E31&lt;&gt;10,ISBLANK(E31)),"",IF(ISBLANK(VLOOKUP(C31,DATA!$A$1:$U$112,21,0)),"",VLOOKUP(C31,DATA!$A$1:$U$112,21,0))),"")</f>
        <v/>
      </c>
    </row>
    <row r="32" spans="2:19" x14ac:dyDescent="0.4">
      <c r="B32" s="11"/>
      <c r="C32" s="12"/>
      <c r="D32" s="11"/>
      <c r="E32" s="12"/>
      <c r="F32" s="13" t="str">
        <f>IFERROR(IF(E32&lt;=D32,"",IF(D32&gt;6,VLOOKUP($C32,DATA!$A$1:$U$112,4,0)*(E32-D32),IF(E32&gt;6,VLOOKUP($C32,DATA!$A$1:$U$112,4,0)*(E32-6)+VLOOKUP($C32,DATA!$A$1:$U$112,2,0)*(6-D32),VLOOKUP($C32,DATA!$A$1:$U$112,2,0)*(E32-D32)))),"")</f>
        <v/>
      </c>
      <c r="G32" s="14" t="str">
        <f>IFERROR(IF(OR(E32&lt;=D32,E32&lt;=6),"",IF(D32&gt;6,VLOOKUP($C32,DATA!$A$1:$U$112,5,0)*(E32-D32),IF(E32&gt;6,VLOOKUP($C32,DATA!$A$1:$U$112,5,0)*(E32-6)+VLOOKUP($C32,DATA!$A$1:$U$112,2,0)*(6-D32),VLOOKUP($C32,DATA!$A$1:$U$112,2,0)*(E32-D32)))),"")</f>
        <v/>
      </c>
      <c r="H32" s="15" t="str">
        <f>IFERROR(IF(E32&lt;&gt;10,"",IF(ISBLANK(VLOOKUP(C32,DATA!$A$1:$U$112,6,0)),"","＋"&amp;VLOOKUP(C32,DATA!$A$1:$U$112,7,0))),"")</f>
        <v/>
      </c>
      <c r="I32" s="16" t="str">
        <f>IFERROR(IF(E32&lt;=D32,"",IF(D32&gt;6,VLOOKUP($C32,DATA!$A$1:$U$112,10,0)*(E32-D32),IF(E32&gt;6,VLOOKUP($C32,DATA!$A$1:$U$112,10,0)*(E32-6)+VLOOKUP($C32,DATA!$A$1:$U$112,8,0)*(6-D32),VLOOKUP($C32,DATA!$A$1:$U$112,8,0)*(E32-D32)))),"")</f>
        <v/>
      </c>
      <c r="J32" s="14" t="str">
        <f>IFERROR(IF(OR(E32&lt;=D32,E32&lt;=6),"",IF(D32&gt;6,VLOOKUP($C32,DATA!$A$1:$U$112,11,0)*(E32-D32),IF(E32&gt;6,VLOOKUP($C32,DATA!$A$1:$U$112,11,0)*(E32-6)+VLOOKUP($C32,DATA!$A$1:$U$112,8,0)*(6-D32),VLOOKUP($C32,DATA!$A$1:$U$112,8,0)*(E32-D32)))),"")</f>
        <v/>
      </c>
      <c r="K32" s="15" t="str">
        <f>IFERROR(IF(E32&lt;&gt;10,"",IF(ISBLANK(VLOOKUP(C32,DATA!$A$1:$U$112,6,0)),"","＋"&amp;VLOOKUP(C32,DATA!$A$1:$U$112,13,0))),"")</f>
        <v/>
      </c>
      <c r="L32" s="17" t="str">
        <f>IFERROR(IF(OR(D32&gt;=6,ISBLANK(E32),D32&gt;=E32),"",IF(ISBLANK(VLOOKUP(C32,DATA!$A$1:$U$112,14,0)),"",VLOOKUP(C32,DATA!$A$1:$U$112,14,0))),"")</f>
        <v/>
      </c>
      <c r="M32" s="18" t="str">
        <f>IFERROR(IF(OR(D32&gt;=6,ISBLANK(E32),D32&gt;=E32),"",IF(ISBLANK(VLOOKUP(C32,DATA!$A$1:$U$112,14,0)),"",VLOOKUP(C32,DATA!$A$1:$U$112,15,0)*IF(E32&gt;=6,(6-D32),E32-D32))),"")</f>
        <v/>
      </c>
      <c r="N32" s="18" t="str">
        <f>IFERROR(IF(OR(E32&lt;7,ISBLANK(E32),D32&gt;=E32),"",VLOOKUP(C32,DATA!$A$1:$U$112,16,0)),"")</f>
        <v/>
      </c>
      <c r="O32" s="18" t="str">
        <f>IFERROR(IF(OR(E32&lt;7,ISBLANK(E32),D32&gt;=E32),"",VLOOKUP(C32,DATA!$A$1:$U$112,17,0)*IF(D32&lt;=6,(E32-6),E32-D32)),"")</f>
        <v/>
      </c>
      <c r="P32" s="18" t="str">
        <f>IFERROR(IF(OR(E32&lt;&gt;10,ISBLANK(E32)),"",IF(ISBLANK(VLOOKUP(C32,DATA!$A$1:$U$112,18,0)),"",VLOOKUP(C32,DATA!$A$1:$U$112,18,0))),"")</f>
        <v/>
      </c>
      <c r="Q32" s="18" t="str">
        <f>IFERROR(IF(OR(E32&lt;&gt;10,ISBLANK(E32)),"",IF(ISBLANK(VLOOKUP(C32,DATA!$A$1:$U$112,19,0)),"",VLOOKUP(C32,DATA!$A$1:$U$112,19,0))),"")</f>
        <v/>
      </c>
      <c r="R32" s="31" t="str">
        <f>IFERROR(IF(OR(E32&lt;&gt;10,ISBLANK(E32)),"",IF(ISBLANK(VLOOKUP(C32,DATA!$A$1:$U$112,20,0)),"",VLOOKUP(C32,DATA!$A$1:$U$112,20,0))),"")</f>
        <v/>
      </c>
      <c r="S32" s="31" t="str">
        <f>IFERROR(IF(OR(E32&lt;&gt;10,ISBLANK(E32)),"",IF(ISBLANK(VLOOKUP(C32,DATA!$A$1:$U$112,21,0)),"",VLOOKUP(C32,DATA!$A$1:$U$112,21,0))),"")</f>
        <v/>
      </c>
    </row>
    <row r="33" spans="2:19" x14ac:dyDescent="0.4">
      <c r="B33" s="11" t="s">
        <v>223</v>
      </c>
      <c r="C33" s="12" t="s">
        <v>58</v>
      </c>
      <c r="D33" s="11">
        <v>0</v>
      </c>
      <c r="E33" s="12">
        <v>10</v>
      </c>
      <c r="F33" s="13">
        <f>IFERROR(IF(E33&lt;=D33,"",IF(D33&gt;6,VLOOKUP($C33,DATA!$A$1:$U$112,4,0)*(E33-D33),IF(E33&gt;6,VLOOKUP($C33,DATA!$A$1:$U$112,4,0)*(E33-6)+VLOOKUP($C33,DATA!$A$1:$U$112,2,0)*(6-D33),VLOOKUP($C33,DATA!$A$1:$U$112,2,0)*(E33-D33)))),"")</f>
        <v>20</v>
      </c>
      <c r="G33" s="14">
        <f>IFERROR(IF(OR(E33&lt;=D33,E33&lt;=6),"",IF(D33&gt;6,VLOOKUP($C33,DATA!$A$1:$U$112,5,0)*(E33-D33),IF(E33&gt;6,VLOOKUP($C33,DATA!$A$1:$U$112,5,0)*(E33-6)+VLOOKUP($C33,DATA!$A$1:$U$112,2,0)*(6-D33),VLOOKUP($C33,DATA!$A$1:$U$112,2,0)*(E33-D33)))),"")</f>
        <v>32</v>
      </c>
      <c r="H33" s="15" t="str">
        <f>IFERROR(IF(E33&lt;&gt;10,"",IF(ISBLANK(VLOOKUP(C33,DATA!$A$1:$U$112,6,0)),"","＋"&amp;VLOOKUP(C33,DATA!$A$1:$U$112,7,0))),"")</f>
        <v>＋5</v>
      </c>
      <c r="I33" s="16">
        <f>IFERROR(IF(E33&lt;=D33,"",IF(D33&gt;6,VLOOKUP($C33,DATA!$A$1:$U$112,10,0)*(E33-D33),IF(E33&gt;6,VLOOKUP($C33,DATA!$A$1:$U$112,10,0)*(E33-6)+VLOOKUP($C33,DATA!$A$1:$U$112,8,0)*(6-D33),VLOOKUP($C33,DATA!$A$1:$U$112,8,0)*(E33-D33)))),"")</f>
        <v>24</v>
      </c>
      <c r="J33" s="14">
        <f>IFERROR(IF(OR(E33&lt;=D33,E33&lt;=6),"",IF(D33&gt;6,VLOOKUP($C33,DATA!$A$1:$U$112,11,0)*(E33-D33),IF(E33&gt;6,VLOOKUP($C33,DATA!$A$1:$U$112,11,0)*(E33-6)+VLOOKUP($C33,DATA!$A$1:$U$112,8,0)*(6-D33),VLOOKUP($C33,DATA!$A$1:$U$112,8,0)*(E33-D33)))),"")</f>
        <v>32</v>
      </c>
      <c r="K33" s="15" t="str">
        <f>IFERROR(IF(E33&lt;&gt;10,"",IF(ISBLANK(VLOOKUP(C33,DATA!$A$1:$U$112,6,0)),"","＋"&amp;VLOOKUP(C33,DATA!$A$1:$U$112,13,0))),"")</f>
        <v>＋7</v>
      </c>
      <c r="L33" s="17" t="str">
        <f>IFERROR(IF(OR(D33&gt;=6,ISBLANK(E33),D33&gt;=E33),"",IF(ISBLANK(VLOOKUP(C33,DATA!$A$1:$U$112,14,0)),"",VLOOKUP(C33,DATA!$A$1:$U$112,14,0))),"")</f>
        <v>零式艦戦21型</v>
      </c>
      <c r="M33" s="18">
        <f>IFERROR(IF(OR(D33&gt;=6,ISBLANK(E33),D33&gt;=E33),"",IF(ISBLANK(VLOOKUP(C33,DATA!$A$1:$U$112,14,0)),"",VLOOKUP(C33,DATA!$A$1:$U$112,15,0)*IF(E33&gt;=6,(6-D33),E33-D33))),"")</f>
        <v>12</v>
      </c>
      <c r="N33" s="18" t="str">
        <f>IFERROR(IF(OR(E33&lt;7,ISBLANK(E33),D33&gt;=E33),"",VLOOKUP(C33,DATA!$A$1:$U$112,16,0)),"")</f>
        <v>零式艦戦21型</v>
      </c>
      <c r="O33" s="18">
        <f>IFERROR(IF(OR(E33&lt;7,ISBLANK(E33),D33&gt;=E33),"",VLOOKUP(C33,DATA!$A$1:$U$112,17,0)*IF(D33&lt;=6,(E33-6),E33-D33)),"")</f>
        <v>12</v>
      </c>
      <c r="P33" s="18" t="str">
        <f>IFERROR(IF(OR(E33&lt;&gt;10,ISBLANK(E33)),"",IF(ISBLANK(VLOOKUP(C33,DATA!$A$1:$U$112,18,0)),"",VLOOKUP(C33,DATA!$A$1:$U$112,18,0))),"")</f>
        <v>7.7mm機銃</v>
      </c>
      <c r="Q33" s="18">
        <f>IFERROR(IF(OR(E33&lt;&gt;10,ISBLANK(E33)),"",IF(ISBLANK(VLOOKUP(C33,DATA!$A$1:$U$112,19,0)),"",VLOOKUP(C33,DATA!$A$1:$U$112,19,0))),"")</f>
        <v>3</v>
      </c>
      <c r="R33" s="31" t="str">
        <f>IFERROR(IF(OR(E33&lt;&gt;10,ISBLANK(E33)),"",IF(ISBLANK(VLOOKUP(C33,DATA!$A$1:$U$112,20,0)),"",VLOOKUP(C33,DATA!$A$1:$U$112,20,0))),"")</f>
        <v/>
      </c>
      <c r="S33" s="31" t="str">
        <f>IFERROR(IF(OR(E33&lt;&gt;10,ISBLANK(E33)),"",IF(ISBLANK(VLOOKUP(C33,DATA!$A$1:$U$112,21,0)),"",VLOOKUP(C33,DATA!$A$1:$U$112,21,0))),"")</f>
        <v/>
      </c>
    </row>
    <row r="34" spans="2:19" x14ac:dyDescent="0.4">
      <c r="B34" s="11"/>
      <c r="C34" s="12"/>
      <c r="D34" s="11"/>
      <c r="E34" s="12"/>
      <c r="F34" s="13" t="str">
        <f>IFERROR(IF(E34&lt;=D34,"",IF(D34&gt;6,VLOOKUP($C34,DATA!$A$1:$U$112,4,0)*(E34-D34),IF(E34&gt;6,VLOOKUP($C34,DATA!$A$1:$U$112,4,0)*(E34-6)+VLOOKUP($C34,DATA!$A$1:$U$112,2,0)*(6-D34),VLOOKUP($C34,DATA!$A$1:$U$112,2,0)*(E34-D34)))),"")</f>
        <v/>
      </c>
      <c r="G34" s="14" t="str">
        <f>IFERROR(IF(OR(E34&lt;=D34,E34&lt;=6),"",IF(D34&gt;6,VLOOKUP($C34,DATA!$A$1:$U$112,5,0)*(E34-D34),IF(E34&gt;6,VLOOKUP($C34,DATA!$A$1:$U$112,5,0)*(E34-6)+VLOOKUP($C34,DATA!$A$1:$U$112,2,0)*(6-D34),VLOOKUP($C34,DATA!$A$1:$U$112,2,0)*(E34-D34)))),"")</f>
        <v/>
      </c>
      <c r="H34" s="15" t="str">
        <f>IFERROR(IF(E34&lt;&gt;10,"",IF(ISBLANK(VLOOKUP(C34,DATA!$A$1:$U$112,6,0)),"","＋"&amp;VLOOKUP(C34,DATA!$A$1:$U$112,7,0))),"")</f>
        <v/>
      </c>
      <c r="I34" s="16" t="str">
        <f>IFERROR(IF(E34&lt;=D34,"",IF(D34&gt;6,VLOOKUP($C34,DATA!$A$1:$U$112,10,0)*(E34-D34),IF(E34&gt;6,VLOOKUP($C34,DATA!$A$1:$U$112,10,0)*(E34-6)+VLOOKUP($C34,DATA!$A$1:$U$112,8,0)*(6-D34),VLOOKUP($C34,DATA!$A$1:$U$112,8,0)*(E34-D34)))),"")</f>
        <v/>
      </c>
      <c r="J34" s="14" t="str">
        <f>IFERROR(IF(OR(E34&lt;=D34,E34&lt;=6),"",IF(D34&gt;6,VLOOKUP($C34,DATA!$A$1:$U$112,11,0)*(E34-D34),IF(E34&gt;6,VLOOKUP($C34,DATA!$A$1:$U$112,11,0)*(E34-6)+VLOOKUP($C34,DATA!$A$1:$U$112,8,0)*(6-D34),VLOOKUP($C34,DATA!$A$1:$U$112,8,0)*(E34-D34)))),"")</f>
        <v/>
      </c>
      <c r="K34" s="15" t="str">
        <f>IFERROR(IF(E34&lt;&gt;10,"",IF(ISBLANK(VLOOKUP(C34,DATA!$A$1:$U$112,6,0)),"","＋"&amp;VLOOKUP(C34,DATA!$A$1:$U$112,13,0))),"")</f>
        <v/>
      </c>
      <c r="L34" s="17" t="str">
        <f>IFERROR(IF(OR(D34&gt;=6,ISBLANK(E34),D34&gt;=E34),"",IF(ISBLANK(VLOOKUP(C34,DATA!$A$1:$U$112,14,0)),"",VLOOKUP(C34,DATA!$A$1:$U$112,14,0))),"")</f>
        <v/>
      </c>
      <c r="M34" s="18" t="str">
        <f>IFERROR(IF(OR(D34&gt;=6,ISBLANK(E34),D34&gt;=E34),"",IF(ISBLANK(VLOOKUP(C34,DATA!$A$1:$U$112,14,0)),"",VLOOKUP(C34,DATA!$A$1:$U$112,15,0)*IF(E34&gt;=6,(6-D34),E34-D34))),"")</f>
        <v/>
      </c>
      <c r="N34" s="18" t="str">
        <f>IFERROR(IF(OR(E34&lt;7,ISBLANK(E34),D34&gt;=E34),"",VLOOKUP(C34,DATA!$A$1:$U$112,16,0)),"")</f>
        <v/>
      </c>
      <c r="O34" s="18" t="str">
        <f>IFERROR(IF(OR(E34&lt;7,ISBLANK(E34),D34&gt;=E34),"",VLOOKUP(C34,DATA!$A$1:$U$112,17,0)*IF(D34&lt;=6,(E34-6),E34-D34)),"")</f>
        <v/>
      </c>
      <c r="P34" s="18" t="str">
        <f>IFERROR(IF(OR(E34&lt;&gt;10,ISBLANK(E34)),"",IF(ISBLANK(VLOOKUP(C34,DATA!$A$1:$U$112,18,0)),"",VLOOKUP(C34,DATA!$A$1:$U$112,18,0))),"")</f>
        <v/>
      </c>
      <c r="Q34" s="18" t="str">
        <f>IFERROR(IF(OR(E34&lt;&gt;10,ISBLANK(E34)),"",IF(ISBLANK(VLOOKUP(C34,DATA!$A$1:$U$112,19,0)),"",VLOOKUP(C34,DATA!$A$1:$U$112,19,0))),"")</f>
        <v/>
      </c>
      <c r="R34" s="31" t="str">
        <f>IFERROR(IF(OR(E34&lt;&gt;10,ISBLANK(E34)),"",IF(ISBLANK(VLOOKUP(C34,DATA!$A$1:$U$112,20,0)),"",VLOOKUP(C34,DATA!$A$1:$U$112,20,0))),"")</f>
        <v/>
      </c>
      <c r="S34" s="31" t="str">
        <f>IFERROR(IF(OR(E34&lt;&gt;10,ISBLANK(E34)),"",IF(ISBLANK(VLOOKUP(C34,DATA!$A$1:$U$112,21,0)),"",VLOOKUP(C34,DATA!$A$1:$U$112,21,0))),"")</f>
        <v/>
      </c>
    </row>
    <row r="35" spans="2:19" x14ac:dyDescent="0.4">
      <c r="B35" s="11" t="s">
        <v>227</v>
      </c>
      <c r="C35" s="12" t="s">
        <v>53</v>
      </c>
      <c r="D35" s="11">
        <v>1</v>
      </c>
      <c r="E35" s="12">
        <v>10</v>
      </c>
      <c r="F35" s="13">
        <f>IFERROR(IF(E35&lt;=D35,"",IF(D35&gt;6,VLOOKUP($C35,DATA!$A$1:$U$112,4,0)*(E35-D35),IF(E35&gt;6,VLOOKUP($C35,DATA!$A$1:$U$112,4,0)*(E35-6)+VLOOKUP($C35,DATA!$A$1:$U$112,2,0)*(6-D35),VLOOKUP($C35,DATA!$A$1:$U$112,2,0)*(E35-D35)))),"")</f>
        <v>53</v>
      </c>
      <c r="G35" s="14">
        <f>IFERROR(IF(OR(E35&lt;=D35,E35&lt;=6),"",IF(D35&gt;6,VLOOKUP($C35,DATA!$A$1:$U$112,5,0)*(E35-D35),IF(E35&gt;6,VLOOKUP($C35,DATA!$A$1:$U$112,5,0)*(E35-6)+VLOOKUP($C35,DATA!$A$1:$U$112,2,0)*(6-D35),VLOOKUP($C35,DATA!$A$1:$U$112,2,0)*(E35-D35)))),"")</f>
        <v>57</v>
      </c>
      <c r="H35" s="15" t="str">
        <f>IFERROR(IF(E35&lt;&gt;10,"",IF(ISBLANK(VLOOKUP(C35,DATA!$A$1:$U$112,6,0)),"","＋"&amp;VLOOKUP(C35,DATA!$A$1:$U$112,7,0))),"")</f>
        <v>＋16</v>
      </c>
      <c r="I35" s="16">
        <f>IFERROR(IF(E35&lt;=D35,"",IF(D35&gt;6,VLOOKUP($C35,DATA!$A$1:$U$112,10,0)*(E35-D35),IF(E35&gt;6,VLOOKUP($C35,DATA!$A$1:$U$112,10,0)*(E35-6)+VLOOKUP($C35,DATA!$A$1:$U$112,8,0)*(6-D35),VLOOKUP($C35,DATA!$A$1:$U$112,8,0)*(E35-D35)))),"")</f>
        <v>31</v>
      </c>
      <c r="J35" s="14">
        <f>IFERROR(IF(OR(E35&lt;=D35,E35&lt;=6),"",IF(D35&gt;6,VLOOKUP($C35,DATA!$A$1:$U$112,11,0)*(E35-D35),IF(E35&gt;6,VLOOKUP($C35,DATA!$A$1:$U$112,11,0)*(E35-6)+VLOOKUP($C35,DATA!$A$1:$U$112,8,0)*(6-D35),VLOOKUP($C35,DATA!$A$1:$U$112,8,0)*(E35-D35)))),"")</f>
        <v>39</v>
      </c>
      <c r="K35" s="15" t="str">
        <f>IFERROR(IF(E35&lt;&gt;10,"",IF(ISBLANK(VLOOKUP(C35,DATA!$A$1:$U$112,6,0)),"","＋"&amp;VLOOKUP(C35,DATA!$A$1:$U$112,13,0))),"")</f>
        <v>＋12</v>
      </c>
      <c r="L35" s="17" t="str">
        <f>IFERROR(IF(OR(D35&gt;=6,ISBLANK(E35),D35&gt;=E35),"",IF(ISBLANK(VLOOKUP(C35,DATA!$A$1:$U$112,14,0)),"",VLOOKUP(C35,DATA!$A$1:$U$112,14,0))),"")</f>
        <v>零式艦戦21型</v>
      </c>
      <c r="M35" s="18">
        <f>IFERROR(IF(OR(D35&gt;=6,ISBLANK(E35),D35&gt;=E35),"",IF(ISBLANK(VLOOKUP(C35,DATA!$A$1:$U$112,14,0)),"",VLOOKUP(C35,DATA!$A$1:$U$112,15,0)*IF(E35&gt;=6,(6-D35),E35-D35))),"")</f>
        <v>10</v>
      </c>
      <c r="N35" s="18" t="str">
        <f>IFERROR(IF(OR(E35&lt;7,ISBLANK(E35),D35&gt;=E35),"",VLOOKUP(C35,DATA!$A$1:$U$112,16,0)),"")</f>
        <v>零式水上偵察機</v>
      </c>
      <c r="O35" s="18">
        <f>IFERROR(IF(OR(E35&lt;7,ISBLANK(E35),D35&gt;=E35),"",VLOOKUP(C35,DATA!$A$1:$U$112,17,0)*IF(D35&lt;=6,(E35-6),E35-D35)),"")</f>
        <v>8</v>
      </c>
      <c r="P35" s="18" t="str">
        <f>IFERROR(IF(OR(E35&lt;&gt;10,ISBLANK(E35)),"",IF(ISBLANK(VLOOKUP(C35,DATA!$A$1:$U$112,18,0)),"",VLOOKUP(C35,DATA!$A$1:$U$112,18,0))),"")</f>
        <v>瑞雲</v>
      </c>
      <c r="Q35" s="18">
        <f>IFERROR(IF(OR(E35&lt;&gt;10,ISBLANK(E35)),"",IF(ISBLANK(VLOOKUP(C35,DATA!$A$1:$U$112,19,0)),"",VLOOKUP(C35,DATA!$A$1:$U$112,19,0))),"")</f>
        <v>2</v>
      </c>
      <c r="R35" s="31" t="str">
        <f>IFERROR(IF(OR(E35&lt;&gt;10,ISBLANK(E35)),"",IF(ISBLANK(VLOOKUP(C35,DATA!$A$1:$U$112,20,0)),"",VLOOKUP(C35,DATA!$A$1:$U$112,20,0))),"")</f>
        <v/>
      </c>
      <c r="S35" s="31" t="str">
        <f>IFERROR(IF(OR(E35&lt;&gt;10,ISBLANK(E35)),"",IF(ISBLANK(VLOOKUP(C35,DATA!$A$1:$U$112,21,0)),"",VLOOKUP(C35,DATA!$A$1:$U$112,21,0))),"")</f>
        <v/>
      </c>
    </row>
    <row r="36" spans="2:19" x14ac:dyDescent="0.4">
      <c r="B36" s="11" t="s">
        <v>227</v>
      </c>
      <c r="C36" s="12" t="s">
        <v>55</v>
      </c>
      <c r="D36" s="11">
        <v>6</v>
      </c>
      <c r="E36" s="12">
        <v>10</v>
      </c>
      <c r="F36" s="13">
        <f>IFERROR(IF(E36&lt;=D36,"",IF(D36&gt;6,VLOOKUP($C36,DATA!$A$1:$U$112,4,0)*(E36-D36),IF(E36&gt;6,VLOOKUP($C36,DATA!$A$1:$U$112,4,0)*(E36-6)+VLOOKUP($C36,DATA!$A$1:$U$112,2,0)*(6-D36),VLOOKUP($C36,DATA!$A$1:$U$112,2,0)*(E36-D36)))),"")</f>
        <v>28</v>
      </c>
      <c r="G36" s="14">
        <f>IFERROR(IF(OR(E36&lt;=D36,E36&lt;=6),"",IF(D36&gt;6,VLOOKUP($C36,DATA!$A$1:$U$112,5,0)*(E36-D36),IF(E36&gt;6,VLOOKUP($C36,DATA!$A$1:$U$112,5,0)*(E36-6)+VLOOKUP($C36,DATA!$A$1:$U$112,2,0)*(6-D36),VLOOKUP($C36,DATA!$A$1:$U$112,2,0)*(E36-D36)))),"")</f>
        <v>44</v>
      </c>
      <c r="H36" s="15" t="str">
        <f>IFERROR(IF(E36&lt;&gt;10,"",IF(ISBLANK(VLOOKUP(C36,DATA!$A$1:$U$112,6,0)),"","＋"&amp;VLOOKUP(C36,DATA!$A$1:$U$112,7,0))),"")</f>
        <v/>
      </c>
      <c r="I36" s="16">
        <f>IFERROR(IF(E36&lt;=D36,"",IF(D36&gt;6,VLOOKUP($C36,DATA!$A$1:$U$112,10,0)*(E36-D36),IF(E36&gt;6,VLOOKUP($C36,DATA!$A$1:$U$112,10,0)*(E36-6)+VLOOKUP($C36,DATA!$A$1:$U$112,8,0)*(6-D36),VLOOKUP($C36,DATA!$A$1:$U$112,8,0)*(E36-D36)))),"")</f>
        <v>48</v>
      </c>
      <c r="J36" s="14">
        <f>IFERROR(IF(OR(E36&lt;=D36,E36&lt;=6),"",IF(D36&gt;6,VLOOKUP($C36,DATA!$A$1:$U$112,11,0)*(E36-D36),IF(E36&gt;6,VLOOKUP($C36,DATA!$A$1:$U$112,11,0)*(E36-6)+VLOOKUP($C36,DATA!$A$1:$U$112,8,0)*(6-D36),VLOOKUP($C36,DATA!$A$1:$U$112,8,0)*(E36-D36)))),"")</f>
        <v>68</v>
      </c>
      <c r="K36" s="15" t="str">
        <f>IFERROR(IF(E36&lt;&gt;10,"",IF(ISBLANK(VLOOKUP(C36,DATA!$A$1:$U$112,6,0)),"","＋"&amp;VLOOKUP(C36,DATA!$A$1:$U$112,13,0))),"")</f>
        <v/>
      </c>
      <c r="L36" s="17" t="str">
        <f>IFERROR(IF(OR(D36&gt;=6,ISBLANK(E36),D36&gt;=E36),"",IF(ISBLANK(VLOOKUP(C36,DATA!$A$1:$U$112,14,0)),"",VLOOKUP(C36,DATA!$A$1:$U$112,14,0))),"")</f>
        <v/>
      </c>
      <c r="M36" s="18" t="str">
        <f>IFERROR(IF(OR(D36&gt;=6,ISBLANK(E36),D36&gt;=E36),"",IF(ISBLANK(VLOOKUP(C36,DATA!$A$1:$U$112,14,0)),"",VLOOKUP(C36,DATA!$A$1:$U$112,15,0)*IF(E36&gt;=6,(6-D36),E36-D36))),"")</f>
        <v/>
      </c>
      <c r="N36" s="18" t="str">
        <f>IFERROR(IF(OR(E36&lt;7,ISBLANK(E36),D36&gt;=E36),"",VLOOKUP(C36,DATA!$A$1:$U$112,16,0)),"")</f>
        <v>紫電改二</v>
      </c>
      <c r="O36" s="18">
        <f>IFERROR(IF(OR(E36&lt;7,ISBLANK(E36),D36&gt;=E36),"",VLOOKUP(C36,DATA!$A$1:$U$112,17,0)*IF(D36&lt;=6,(E36-6),E36-D36)),"")</f>
        <v>4</v>
      </c>
      <c r="P36" s="18" t="str">
        <f>IFERROR(IF(OR(E36&lt;&gt;10,ISBLANK(E36)),"",IF(ISBLANK(VLOOKUP(C36,DATA!$A$1:$U$112,18,0)),"",VLOOKUP(C36,DATA!$A$1:$U$112,18,0))),"")</f>
        <v/>
      </c>
      <c r="Q36" s="18" t="str">
        <f>IFERROR(IF(OR(E36&lt;&gt;10,ISBLANK(E36)),"",IF(ISBLANK(VLOOKUP(C36,DATA!$A$1:$U$112,19,0)),"",VLOOKUP(C36,DATA!$A$1:$U$112,19,0))),"")</f>
        <v/>
      </c>
      <c r="R36" s="31" t="str">
        <f>IFERROR(IF(OR(E36&lt;&gt;10,ISBLANK(E36)),"",IF(ISBLANK(VLOOKUP(C36,DATA!$A$1:$U$112,20,0)),"",VLOOKUP(C36,DATA!$A$1:$U$112,20,0))),"")</f>
        <v/>
      </c>
      <c r="S36" s="31" t="str">
        <f>IFERROR(IF(OR(E36&lt;&gt;10,ISBLANK(E36)),"",IF(ISBLANK(VLOOKUP(C36,DATA!$A$1:$U$112,21,0)),"",VLOOKUP(C36,DATA!$A$1:$U$112,21,0))),"")</f>
        <v/>
      </c>
    </row>
    <row r="37" spans="2:19" x14ac:dyDescent="0.4">
      <c r="B37" s="11" t="s">
        <v>227</v>
      </c>
      <c r="C37" s="12" t="s">
        <v>55</v>
      </c>
      <c r="D37" s="11">
        <v>0</v>
      </c>
      <c r="E37" s="12">
        <v>10</v>
      </c>
      <c r="F37" s="13">
        <f>IFERROR(IF(E37&lt;=D37,"",IF(D37&gt;6,VLOOKUP($C37,DATA!$A$1:$U$112,4,0)*(E37-D37),IF(E37&gt;6,VLOOKUP($C37,DATA!$A$1:$U$112,4,0)*(E37-6)+VLOOKUP($C37,DATA!$A$1:$U$112,2,0)*(6-D37),VLOOKUP($C37,DATA!$A$1:$U$112,2,0)*(E37-D37)))),"")</f>
        <v>64</v>
      </c>
      <c r="G37" s="14">
        <f>IFERROR(IF(OR(E37&lt;=D37,E37&lt;=6),"",IF(D37&gt;6,VLOOKUP($C37,DATA!$A$1:$U$112,5,0)*(E37-D37),IF(E37&gt;6,VLOOKUP($C37,DATA!$A$1:$U$112,5,0)*(E37-6)+VLOOKUP($C37,DATA!$A$1:$U$112,2,0)*(6-D37),VLOOKUP($C37,DATA!$A$1:$U$112,2,0)*(E37-D37)))),"")</f>
        <v>80</v>
      </c>
      <c r="H37" s="15" t="str">
        <f>IFERROR(IF(E37&lt;&gt;10,"",IF(ISBLANK(VLOOKUP(C37,DATA!$A$1:$U$112,6,0)),"","＋"&amp;VLOOKUP(C37,DATA!$A$1:$U$112,7,0))),"")</f>
        <v/>
      </c>
      <c r="I37" s="16">
        <f>IFERROR(IF(E37&lt;=D37,"",IF(D37&gt;6,VLOOKUP($C37,DATA!$A$1:$U$112,10,0)*(E37-D37),IF(E37&gt;6,VLOOKUP($C37,DATA!$A$1:$U$112,10,0)*(E37-6)+VLOOKUP($C37,DATA!$A$1:$U$112,8,0)*(6-D37),VLOOKUP($C37,DATA!$A$1:$U$112,8,0)*(E37-D37)))),"")</f>
        <v>108</v>
      </c>
      <c r="J37" s="14">
        <f>IFERROR(IF(OR(E37&lt;=D37,E37&lt;=6),"",IF(D37&gt;6,VLOOKUP($C37,DATA!$A$1:$U$112,11,0)*(E37-D37),IF(E37&gt;6,VLOOKUP($C37,DATA!$A$1:$U$112,11,0)*(E37-6)+VLOOKUP($C37,DATA!$A$1:$U$112,8,0)*(6-D37),VLOOKUP($C37,DATA!$A$1:$U$112,8,0)*(E37-D37)))),"")</f>
        <v>128</v>
      </c>
      <c r="K37" s="15" t="str">
        <f>IFERROR(IF(E37&lt;&gt;10,"",IF(ISBLANK(VLOOKUP(C37,DATA!$A$1:$U$112,6,0)),"","＋"&amp;VLOOKUP(C37,DATA!$A$1:$U$112,13,0))),"")</f>
        <v/>
      </c>
      <c r="L37" s="17" t="str">
        <f>IFERROR(IF(OR(D37&gt;=6,ISBLANK(E37),D37&gt;=E37),"",IF(ISBLANK(VLOOKUP(C37,DATA!$A$1:$U$112,14,0)),"",VLOOKUP(C37,DATA!$A$1:$U$112,14,0))),"")</f>
        <v>紫電改二</v>
      </c>
      <c r="M37" s="18">
        <f>IFERROR(IF(OR(D37&gt;=6,ISBLANK(E37),D37&gt;=E37),"",IF(ISBLANK(VLOOKUP(C37,DATA!$A$1:$U$112,14,0)),"",VLOOKUP(C37,DATA!$A$1:$U$112,15,0)*IF(E37&gt;=6,(6-D37),E37-D37))),"")</f>
        <v>6</v>
      </c>
      <c r="N37" s="18" t="str">
        <f>IFERROR(IF(OR(E37&lt;7,ISBLANK(E37),D37&gt;=E37),"",VLOOKUP(C37,DATA!$A$1:$U$112,16,0)),"")</f>
        <v>紫電改二</v>
      </c>
      <c r="O37" s="18">
        <f>IFERROR(IF(OR(E37&lt;7,ISBLANK(E37),D37&gt;=E37),"",VLOOKUP(C37,DATA!$A$1:$U$112,17,0)*IF(D37&lt;=6,(E37-6),E37-D37)),"")</f>
        <v>4</v>
      </c>
      <c r="P37" s="18" t="str">
        <f>IFERROR(IF(OR(E37&lt;&gt;10,ISBLANK(E37)),"",IF(ISBLANK(VLOOKUP(C37,DATA!$A$1:$U$112,18,0)),"",VLOOKUP(C37,DATA!$A$1:$U$112,18,0))),"")</f>
        <v/>
      </c>
      <c r="Q37" s="18" t="str">
        <f>IFERROR(IF(OR(E37&lt;&gt;10,ISBLANK(E37)),"",IF(ISBLANK(VLOOKUP(C37,DATA!$A$1:$U$112,19,0)),"",VLOOKUP(C37,DATA!$A$1:$U$112,19,0))),"")</f>
        <v/>
      </c>
      <c r="R37" s="31" t="str">
        <f>IFERROR(IF(OR(E37&lt;&gt;10,ISBLANK(E37)),"",IF(ISBLANK(VLOOKUP(C37,DATA!$A$1:$U$112,20,0)),"",VLOOKUP(C37,DATA!$A$1:$U$112,20,0))),"")</f>
        <v/>
      </c>
      <c r="S37" s="31" t="str">
        <f>IFERROR(IF(OR(E37&lt;&gt;10,ISBLANK(E37)),"",IF(ISBLANK(VLOOKUP(C37,DATA!$A$1:$U$112,21,0)),"",VLOOKUP(C37,DATA!$A$1:$U$112,21,0))),"")</f>
        <v/>
      </c>
    </row>
    <row r="38" spans="2:19" x14ac:dyDescent="0.4">
      <c r="B38" s="11" t="s">
        <v>227</v>
      </c>
      <c r="C38" s="12" t="s">
        <v>54</v>
      </c>
      <c r="D38" s="11">
        <v>4</v>
      </c>
      <c r="E38" s="12">
        <v>10</v>
      </c>
      <c r="F38" s="13">
        <f>IFERROR(IF(E38&lt;=D38,"",IF(D38&gt;6,VLOOKUP($C38,DATA!$A$1:$U$112,4,0)*(E38-D38),IF(E38&gt;6,VLOOKUP($C38,DATA!$A$1:$U$112,4,0)*(E38-6)+VLOOKUP($C38,DATA!$A$1:$U$112,2,0)*(6-D38),VLOOKUP($C38,DATA!$A$1:$U$112,2,0)*(E38-D38)))),"")</f>
        <v>46</v>
      </c>
      <c r="G38" s="14">
        <f>IFERROR(IF(OR(E38&lt;=D38,E38&lt;=6),"",IF(D38&gt;6,VLOOKUP($C38,DATA!$A$1:$U$112,5,0)*(E38-D38),IF(E38&gt;6,VLOOKUP($C38,DATA!$A$1:$U$112,5,0)*(E38-6)+VLOOKUP($C38,DATA!$A$1:$U$112,2,0)*(6-D38),VLOOKUP($C38,DATA!$A$1:$U$112,2,0)*(E38-D38)))),"")</f>
        <v>54</v>
      </c>
      <c r="H38" s="15" t="str">
        <f>IFERROR(IF(E38&lt;&gt;10,"",IF(ISBLANK(VLOOKUP(C38,DATA!$A$1:$U$112,6,0)),"","＋"&amp;VLOOKUP(C38,DATA!$A$1:$U$112,7,0))),"")</f>
        <v/>
      </c>
      <c r="I38" s="16">
        <f>IFERROR(IF(E38&lt;=D38,"",IF(D38&gt;6,VLOOKUP($C38,DATA!$A$1:$U$112,10,0)*(E38-D38),IF(E38&gt;6,VLOOKUP($C38,DATA!$A$1:$U$112,10,0)*(E38-6)+VLOOKUP($C38,DATA!$A$1:$U$112,8,0)*(6-D38),VLOOKUP($C38,DATA!$A$1:$U$112,8,0)*(E38-D38)))),"")</f>
        <v>34</v>
      </c>
      <c r="J38" s="14">
        <f>IFERROR(IF(OR(E38&lt;=D38,E38&lt;=6),"",IF(D38&gt;6,VLOOKUP($C38,DATA!$A$1:$U$112,11,0)*(E38-D38),IF(E38&gt;6,VLOOKUP($C38,DATA!$A$1:$U$112,11,0)*(E38-6)+VLOOKUP($C38,DATA!$A$1:$U$112,8,0)*(6-D38),VLOOKUP($C38,DATA!$A$1:$U$112,8,0)*(E38-D38)))),"")</f>
        <v>42</v>
      </c>
      <c r="K38" s="15" t="str">
        <f>IFERROR(IF(E38&lt;&gt;10,"",IF(ISBLANK(VLOOKUP(C38,DATA!$A$1:$U$112,6,0)),"","＋"&amp;VLOOKUP(C38,DATA!$A$1:$U$112,13,0))),"")</f>
        <v/>
      </c>
      <c r="L38" s="17" t="str">
        <f>IFERROR(IF(OR(D38&gt;=6,ISBLANK(E38),D38&gt;=E38),"",IF(ISBLANK(VLOOKUP(C38,DATA!$A$1:$U$112,14,0)),"",VLOOKUP(C38,DATA!$A$1:$U$112,14,0))),"")</f>
        <v>零式艦戦32型</v>
      </c>
      <c r="M38" s="18">
        <f>IFERROR(IF(OR(D38&gt;=6,ISBLANK(E38),D38&gt;=E38),"",IF(ISBLANK(VLOOKUP(C38,DATA!$A$1:$U$112,14,0)),"",VLOOKUP(C38,DATA!$A$1:$U$112,15,0)*IF(E38&gt;=6,(6-D38),E38-D38))),"")</f>
        <v>4</v>
      </c>
      <c r="N38" s="18" t="str">
        <f>IFERROR(IF(OR(E38&lt;7,ISBLANK(E38),D38&gt;=E38),"",VLOOKUP(C38,DATA!$A$1:$U$112,16,0)),"")</f>
        <v>瑞雲</v>
      </c>
      <c r="O38" s="18">
        <f>IFERROR(IF(OR(E38&lt;7,ISBLANK(E38),D38&gt;=E38),"",VLOOKUP(C38,DATA!$A$1:$U$112,17,0)*IF(D38&lt;=6,(E38-6),E38-D38)),"")</f>
        <v>12</v>
      </c>
      <c r="P38" s="18" t="str">
        <f>IFERROR(IF(OR(E38&lt;&gt;10,ISBLANK(E38)),"",IF(ISBLANK(VLOOKUP(C38,DATA!$A$1:$U$112,18,0)),"",VLOOKUP(C38,DATA!$A$1:$U$112,18,0))),"")</f>
        <v/>
      </c>
      <c r="Q38" s="18" t="str">
        <f>IFERROR(IF(OR(E38&lt;&gt;10,ISBLANK(E38)),"",IF(ISBLANK(VLOOKUP(C38,DATA!$A$1:$U$112,19,0)),"",VLOOKUP(C38,DATA!$A$1:$U$112,19,0))),"")</f>
        <v/>
      </c>
      <c r="R38" s="31" t="str">
        <f>IFERROR(IF(OR(E38&lt;&gt;10,ISBLANK(E38)),"",IF(ISBLANK(VLOOKUP(C38,DATA!$A$1:$U$112,20,0)),"",VLOOKUP(C38,DATA!$A$1:$U$112,20,0))),"")</f>
        <v/>
      </c>
      <c r="S38" s="31" t="str">
        <f>IFERROR(IF(OR(E38&lt;&gt;10,ISBLANK(E38)),"",IF(ISBLANK(VLOOKUP(C38,DATA!$A$1:$U$112,21,0)),"",VLOOKUP(C38,DATA!$A$1:$U$112,21,0))),"")</f>
        <v/>
      </c>
    </row>
    <row r="39" spans="2:19" x14ac:dyDescent="0.4">
      <c r="B39" s="11"/>
      <c r="C39" s="12"/>
      <c r="D39" s="11"/>
      <c r="E39" s="12"/>
      <c r="F39" s="13" t="str">
        <f>IFERROR(IF(E39&lt;=D39,"",IF(D39&gt;6,VLOOKUP($C39,DATA!$A$1:$U$112,4,0)*(E39-D39),IF(E39&gt;6,VLOOKUP($C39,DATA!$A$1:$U$112,4,0)*(E39-6)+VLOOKUP($C39,DATA!$A$1:$U$112,2,0)*(6-D39),VLOOKUP($C39,DATA!$A$1:$U$112,2,0)*(E39-D39)))),"")</f>
        <v/>
      </c>
      <c r="G39" s="14" t="str">
        <f>IFERROR(IF(OR(E39&lt;=D39,E39&lt;=6),"",IF(D39&gt;6,VLOOKUP($C39,DATA!$A$1:$U$112,5,0)*(E39-D39),IF(E39&gt;6,VLOOKUP($C39,DATA!$A$1:$U$112,5,0)*(E39-6)+VLOOKUP($C39,DATA!$A$1:$U$112,2,0)*(6-D39),VLOOKUP($C39,DATA!$A$1:$U$112,2,0)*(E39-D39)))),"")</f>
        <v/>
      </c>
      <c r="H39" s="15" t="str">
        <f>IFERROR(IF(E39&lt;&gt;10,"",IF(ISBLANK(VLOOKUP(C39,DATA!$A$1:$U$112,6,0)),"","＋"&amp;VLOOKUP(C39,DATA!$A$1:$U$112,7,0))),"")</f>
        <v/>
      </c>
      <c r="I39" s="16" t="str">
        <f>IFERROR(IF(E39&lt;=D39,"",IF(D39&gt;6,VLOOKUP($C39,DATA!$A$1:$U$112,10,0)*(E39-D39),IF(E39&gt;6,VLOOKUP($C39,DATA!$A$1:$U$112,10,0)*(E39-6)+VLOOKUP($C39,DATA!$A$1:$U$112,8,0)*(6-D39),VLOOKUP($C39,DATA!$A$1:$U$112,8,0)*(E39-D39)))),"")</f>
        <v/>
      </c>
      <c r="J39" s="14" t="str">
        <f>IFERROR(IF(OR(E39&lt;=D39,E39&lt;=6),"",IF(D39&gt;6,VLOOKUP($C39,DATA!$A$1:$U$112,11,0)*(E39-D39),IF(E39&gt;6,VLOOKUP($C39,DATA!$A$1:$U$112,11,0)*(E39-6)+VLOOKUP($C39,DATA!$A$1:$U$112,8,0)*(6-D39),VLOOKUP($C39,DATA!$A$1:$U$112,8,0)*(E39-D39)))),"")</f>
        <v/>
      </c>
      <c r="K39" s="15" t="str">
        <f>IFERROR(IF(E39&lt;&gt;10,"",IF(ISBLANK(VLOOKUP(C39,DATA!$A$1:$U$112,6,0)),"","＋"&amp;VLOOKUP(C39,DATA!$A$1:$U$112,13,0))),"")</f>
        <v/>
      </c>
      <c r="L39" s="17" t="str">
        <f>IFERROR(IF(OR(D39&gt;=6,ISBLANK(E39),D39&gt;=E39),"",IF(ISBLANK(VLOOKUP(C39,DATA!$A$1:$U$112,14,0)),"",VLOOKUP(C39,DATA!$A$1:$U$112,14,0))),"")</f>
        <v/>
      </c>
      <c r="M39" s="18" t="str">
        <f>IFERROR(IF(OR(D39&gt;=6,ISBLANK(E39),D39&gt;=E39),"",IF(ISBLANK(VLOOKUP(C39,DATA!$A$1:$U$112,14,0)),"",VLOOKUP(C39,DATA!$A$1:$U$112,15,0)*IF(E39&gt;=6,(6-D39),E39-D39))),"")</f>
        <v/>
      </c>
      <c r="N39" s="18" t="str">
        <f>IFERROR(IF(OR(E39&lt;7,ISBLANK(E39),D39&gt;=E39),"",VLOOKUP(C39,DATA!$A$1:$U$112,16,0)),"")</f>
        <v/>
      </c>
      <c r="O39" s="18" t="str">
        <f>IFERROR(IF(OR(E39&lt;7,ISBLANK(E39),D39&gt;=E39),"",VLOOKUP(C39,DATA!$A$1:$U$112,17,0)*IF(D39&lt;=6,(E39-6),E39-D39)),"")</f>
        <v/>
      </c>
      <c r="P39" s="18" t="str">
        <f>IFERROR(IF(OR(E39&lt;&gt;10,ISBLANK(E39)),"",IF(ISBLANK(VLOOKUP(C39,DATA!$A$1:$U$112,18,0)),"",VLOOKUP(C39,DATA!$A$1:$U$112,18,0))),"")</f>
        <v/>
      </c>
      <c r="Q39" s="18" t="str">
        <f>IFERROR(IF(OR(E39&lt;&gt;10,ISBLANK(E39)),"",IF(ISBLANK(VLOOKUP(C39,DATA!$A$1:$U$112,19,0)),"",VLOOKUP(C39,DATA!$A$1:$U$112,19,0))),"")</f>
        <v/>
      </c>
      <c r="R39" s="31" t="str">
        <f>IFERROR(IF(OR(E39&lt;&gt;10,ISBLANK(E39)),"",IF(ISBLANK(VLOOKUP(C39,DATA!$A$1:$U$112,20,0)),"",VLOOKUP(C39,DATA!$A$1:$U$112,20,0))),"")</f>
        <v/>
      </c>
      <c r="S39" s="31" t="str">
        <f>IFERROR(IF(OR(E39&lt;&gt;10,ISBLANK(E39)),"",IF(ISBLANK(VLOOKUP(C39,DATA!$A$1:$U$112,21,0)),"",VLOOKUP(C39,DATA!$A$1:$U$112,21,0))),"")</f>
        <v/>
      </c>
    </row>
    <row r="40" spans="2:19" x14ac:dyDescent="0.4">
      <c r="B40" s="11" t="s">
        <v>228</v>
      </c>
      <c r="C40" s="12" t="s">
        <v>196</v>
      </c>
      <c r="D40" s="11">
        <v>8</v>
      </c>
      <c r="E40" s="12">
        <v>10</v>
      </c>
      <c r="F40" s="13">
        <f>IFERROR(IF(E40&lt;=D40,"",IF(D40&gt;6,VLOOKUP($C40,DATA!$A$1:$U$112,4,0)*(E40-D40),IF(E40&gt;6,VLOOKUP($C40,DATA!$A$1:$U$112,4,0)*(E40-6)+VLOOKUP($C40,DATA!$A$1:$U$112,2,0)*(6-D40),VLOOKUP($C40,DATA!$A$1:$U$112,2,0)*(E40-D40)))),"")</f>
        <v>12</v>
      </c>
      <c r="G40" s="14">
        <f>IFERROR(IF(OR(E40&lt;=D40,E40&lt;=6),"",IF(D40&gt;6,VLOOKUP($C40,DATA!$A$1:$U$112,5,0)*(E40-D40),IF(E40&gt;6,VLOOKUP($C40,DATA!$A$1:$U$112,5,0)*(E40-6)+VLOOKUP($C40,DATA!$A$1:$U$112,2,0)*(6-D40),VLOOKUP($C40,DATA!$A$1:$U$112,2,0)*(E40-D40)))),"")</f>
        <v>14</v>
      </c>
      <c r="H40" s="15" t="str">
        <f>IFERROR(IF(E40&lt;&gt;10,"",IF(ISBLANK(VLOOKUP(C40,DATA!$A$1:$U$112,6,0)),"","＋"&amp;VLOOKUP(C40,DATA!$A$1:$U$112,7,0))),"")</f>
        <v/>
      </c>
      <c r="I40" s="16">
        <f>IFERROR(IF(E40&lt;=D40,"",IF(D40&gt;6,VLOOKUP($C40,DATA!$A$1:$U$112,10,0)*(E40-D40),IF(E40&gt;6,VLOOKUP($C40,DATA!$A$1:$U$112,10,0)*(E40-6)+VLOOKUP($C40,DATA!$A$1:$U$112,8,0)*(6-D40),VLOOKUP($C40,DATA!$A$1:$U$112,8,0)*(E40-D40)))),"")</f>
        <v>14</v>
      </c>
      <c r="J40" s="14">
        <f>IFERROR(IF(OR(E40&lt;=D40,E40&lt;=6),"",IF(D40&gt;6,VLOOKUP($C40,DATA!$A$1:$U$112,11,0)*(E40-D40),IF(E40&gt;6,VLOOKUP($C40,DATA!$A$1:$U$112,11,0)*(E40-6)+VLOOKUP($C40,DATA!$A$1:$U$112,8,0)*(6-D40),VLOOKUP($C40,DATA!$A$1:$U$112,8,0)*(E40-D40)))),"")</f>
        <v>20</v>
      </c>
      <c r="K40" s="15" t="str">
        <f>IFERROR(IF(E40&lt;&gt;10,"",IF(ISBLANK(VLOOKUP(C40,DATA!$A$1:$U$112,6,0)),"","＋"&amp;VLOOKUP(C40,DATA!$A$1:$U$112,13,0))),"")</f>
        <v/>
      </c>
      <c r="L40" s="17" t="str">
        <f>IFERROR(IF(OR(D40&gt;=6,ISBLANK(E40),D40&gt;=E40),"",IF(ISBLANK(VLOOKUP(C40,DATA!$A$1:$U$112,14,0)),"",VLOOKUP(C40,DATA!$A$1:$U$112,14,0))),"")</f>
        <v/>
      </c>
      <c r="M40" s="18" t="str">
        <f>IFERROR(IF(OR(D40&gt;=6,ISBLANK(E40),D40&gt;=E40),"",IF(ISBLANK(VLOOKUP(C40,DATA!$A$1:$U$112,14,0)),"",VLOOKUP(C40,DATA!$A$1:$U$112,15,0)*IF(E40&gt;=6,(6-D40),E40-D40))),"")</f>
        <v/>
      </c>
      <c r="N40" s="18" t="str">
        <f>IFERROR(IF(OR(E40&lt;7,ISBLANK(E40),D40&gt;=E40),"",VLOOKUP(C40,DATA!$A$1:$U$112,16,0)),"")</f>
        <v>瑞雲</v>
      </c>
      <c r="O40" s="18">
        <f>IFERROR(IF(OR(E40&lt;7,ISBLANK(E40),D40&gt;=E40),"",VLOOKUP(C40,DATA!$A$1:$U$112,17,0)*IF(D40&lt;=6,(E40-6),E40-D40)),"")</f>
        <v>4</v>
      </c>
      <c r="P40" s="18" t="str">
        <f>IFERROR(IF(OR(E40&lt;&gt;10,ISBLANK(E40)),"",IF(ISBLANK(VLOOKUP(C40,DATA!$A$1:$U$112,18,0)),"",VLOOKUP(C40,DATA!$A$1:$U$112,18,0))),"")</f>
        <v/>
      </c>
      <c r="Q40" s="18" t="str">
        <f>IFERROR(IF(OR(E40&lt;&gt;10,ISBLANK(E40)),"",IF(ISBLANK(VLOOKUP(C40,DATA!$A$1:$U$112,19,0)),"",VLOOKUP(C40,DATA!$A$1:$U$112,19,0))),"")</f>
        <v/>
      </c>
      <c r="R40" s="31" t="str">
        <f>IFERROR(IF(OR(E40&lt;&gt;10,ISBLANK(E40)),"",IF(ISBLANK(VLOOKUP(C40,DATA!$A$1:$U$112,20,0)),"",VLOOKUP(C40,DATA!$A$1:$U$112,20,0))),"")</f>
        <v/>
      </c>
      <c r="S40" s="31" t="str">
        <f>IFERROR(IF(OR(E40&lt;&gt;10,ISBLANK(E40)),"",IF(ISBLANK(VLOOKUP(C40,DATA!$A$1:$U$112,21,0)),"",VLOOKUP(C40,DATA!$A$1:$U$112,21,0))),"")</f>
        <v/>
      </c>
    </row>
    <row r="41" spans="2:19" x14ac:dyDescent="0.4">
      <c r="B41" s="11"/>
      <c r="C41" s="12"/>
      <c r="D41" s="11"/>
      <c r="E41" s="12"/>
      <c r="F41" s="13" t="str">
        <f>IFERROR(IF(E41&lt;=D41,"",IF(D41&gt;6,VLOOKUP($C41,DATA!$A$1:$U$112,4,0)*(E41-D41),IF(E41&gt;6,VLOOKUP($C41,DATA!$A$1:$U$112,4,0)*(E41-6)+VLOOKUP($C41,DATA!$A$1:$U$112,2,0)*(6-D41),VLOOKUP($C41,DATA!$A$1:$U$112,2,0)*(E41-D41)))),"")</f>
        <v/>
      </c>
      <c r="G41" s="14" t="str">
        <f>IFERROR(IF(OR(E41&lt;=D41,E41&lt;=6),"",IF(D41&gt;6,VLOOKUP($C41,DATA!$A$1:$U$112,5,0)*(E41-D41),IF(E41&gt;6,VLOOKUP($C41,DATA!$A$1:$U$112,5,0)*(E41-6)+VLOOKUP($C41,DATA!$A$1:$U$112,2,0)*(6-D41),VLOOKUP($C41,DATA!$A$1:$U$112,2,0)*(E41-D41)))),"")</f>
        <v/>
      </c>
      <c r="H41" s="15" t="str">
        <f>IFERROR(IF(E41&lt;&gt;10,"",IF(ISBLANK(VLOOKUP(C41,DATA!$A$1:$U$112,6,0)),"","＋"&amp;VLOOKUP(C41,DATA!$A$1:$U$112,7,0))),"")</f>
        <v/>
      </c>
      <c r="I41" s="16" t="str">
        <f>IFERROR(IF(E41&lt;=D41,"",IF(D41&gt;6,VLOOKUP($C41,DATA!$A$1:$U$112,10,0)*(E41-D41),IF(E41&gt;6,VLOOKUP($C41,DATA!$A$1:$U$112,10,0)*(E41-6)+VLOOKUP($C41,DATA!$A$1:$U$112,8,0)*(6-D41),VLOOKUP($C41,DATA!$A$1:$U$112,8,0)*(E41-D41)))),"")</f>
        <v/>
      </c>
      <c r="J41" s="14" t="str">
        <f>IFERROR(IF(OR(E41&lt;=D41,E41&lt;=6),"",IF(D41&gt;6,VLOOKUP($C41,DATA!$A$1:$U$112,11,0)*(E41-D41),IF(E41&gt;6,VLOOKUP($C41,DATA!$A$1:$U$112,11,0)*(E41-6)+VLOOKUP($C41,DATA!$A$1:$U$112,8,0)*(6-D41),VLOOKUP($C41,DATA!$A$1:$U$112,8,0)*(E41-D41)))),"")</f>
        <v/>
      </c>
      <c r="K41" s="15" t="str">
        <f>IFERROR(IF(E41&lt;&gt;10,"",IF(ISBLANK(VLOOKUP(C41,DATA!$A$1:$U$112,6,0)),"","＋"&amp;VLOOKUP(C41,DATA!$A$1:$U$112,13,0))),"")</f>
        <v/>
      </c>
      <c r="L41" s="17" t="str">
        <f>IFERROR(IF(OR(D41&gt;=6,ISBLANK(E41),D41&gt;=E41),"",IF(ISBLANK(VLOOKUP(C41,DATA!$A$1:$U$112,14,0)),"",VLOOKUP(C41,DATA!$A$1:$U$112,14,0))),"")</f>
        <v/>
      </c>
      <c r="M41" s="18" t="str">
        <f>IFERROR(IF(OR(D41&gt;=6,ISBLANK(E41),D41&gt;=E41),"",IF(ISBLANK(VLOOKUP(C41,DATA!$A$1:$U$112,14,0)),"",VLOOKUP(C41,DATA!$A$1:$U$112,15,0)*IF(E41&gt;=6,(6-D41),E41-D41))),"")</f>
        <v/>
      </c>
      <c r="N41" s="18" t="str">
        <f>IFERROR(IF(OR(E41&lt;7,ISBLANK(E41),D41&gt;=E41),"",VLOOKUP(C41,DATA!$A$1:$U$112,16,0)),"")</f>
        <v/>
      </c>
      <c r="O41" s="18" t="str">
        <f>IFERROR(IF(OR(E41&lt;7,ISBLANK(E41),D41&gt;=E41),"",VLOOKUP(C41,DATA!$A$1:$U$112,17,0)*IF(D41&lt;=6,(E41-6),E41-D41)),"")</f>
        <v/>
      </c>
      <c r="P41" s="18" t="str">
        <f>IFERROR(IF(OR(E41&lt;&gt;10,ISBLANK(E41)),"",IF(ISBLANK(VLOOKUP(C41,DATA!$A$1:$U$112,18,0)),"",VLOOKUP(C41,DATA!$A$1:$U$112,18,0))),"")</f>
        <v/>
      </c>
      <c r="Q41" s="18" t="str">
        <f>IFERROR(IF(OR(E41&lt;&gt;10,ISBLANK(E41)),"",IF(ISBLANK(VLOOKUP(C41,DATA!$A$1:$U$112,19,0)),"",VLOOKUP(C41,DATA!$A$1:$U$112,19,0))),"")</f>
        <v/>
      </c>
      <c r="R41" s="31" t="str">
        <f>IFERROR(IF(OR(E41&lt;&gt;10,ISBLANK(E41)),"",IF(ISBLANK(VLOOKUP(C41,DATA!$A$1:$U$112,20,0)),"",VLOOKUP(C41,DATA!$A$1:$U$112,20,0))),"")</f>
        <v/>
      </c>
      <c r="S41" s="31" t="str">
        <f>IFERROR(IF(OR(E41&lt;&gt;10,ISBLANK(E41)),"",IF(ISBLANK(VLOOKUP(C41,DATA!$A$1:$U$112,21,0)),"",VLOOKUP(C41,DATA!$A$1:$U$112,21,0))),"")</f>
        <v/>
      </c>
    </row>
    <row r="42" spans="2:19" x14ac:dyDescent="0.4">
      <c r="B42" s="11" t="s">
        <v>108</v>
      </c>
      <c r="C42" s="12" t="s">
        <v>116</v>
      </c>
      <c r="D42" s="11">
        <v>6</v>
      </c>
      <c r="E42" s="12">
        <v>10</v>
      </c>
      <c r="F42" s="13">
        <f>IFERROR(IF(E42&lt;=D42,"",IF(D42&gt;6,VLOOKUP($C42,DATA!$A$1:$U$112,4,0)*(E42-D42),IF(E42&gt;6,VLOOKUP($C42,DATA!$A$1:$U$112,4,0)*(E42-6)+VLOOKUP($C42,DATA!$A$1:$U$112,2,0)*(6-D42),VLOOKUP($C42,DATA!$A$1:$U$112,2,0)*(E42-D42)))),"")</f>
        <v>28</v>
      </c>
      <c r="G42" s="14">
        <f>IFERROR(IF(OR(E42&lt;=D42,E42&lt;=6),"",IF(D42&gt;6,VLOOKUP($C42,DATA!$A$1:$U$112,5,0)*(E42-D42),IF(E42&gt;6,VLOOKUP($C42,DATA!$A$1:$U$112,5,0)*(E42-6)+VLOOKUP($C42,DATA!$A$1:$U$112,2,0)*(6-D42),VLOOKUP($C42,DATA!$A$1:$U$112,2,0)*(E42-D42)))),"")</f>
        <v>40</v>
      </c>
      <c r="H42" s="15" t="str">
        <f>IFERROR(IF(E42&lt;&gt;10,"",IF(ISBLANK(VLOOKUP(C42,DATA!$A$1:$U$112,6,0)),"","＋"&amp;VLOOKUP(C42,DATA!$A$1:$U$112,7,0))),"")</f>
        <v/>
      </c>
      <c r="I42" s="16">
        <f>IFERROR(IF(E42&lt;=D42,"",IF(D42&gt;6,VLOOKUP($C42,DATA!$A$1:$U$112,10,0)*(E42-D42),IF(E42&gt;6,VLOOKUP($C42,DATA!$A$1:$U$112,10,0)*(E42-6)+VLOOKUP($C42,DATA!$A$1:$U$112,8,0)*(6-D42),VLOOKUP($C42,DATA!$A$1:$U$112,8,0)*(E42-D42)))),"")</f>
        <v>56</v>
      </c>
      <c r="J42" s="14">
        <f>IFERROR(IF(OR(E42&lt;=D42,E42&lt;=6),"",IF(D42&gt;6,VLOOKUP($C42,DATA!$A$1:$U$112,11,0)*(E42-D42),IF(E42&gt;6,VLOOKUP($C42,DATA!$A$1:$U$112,11,0)*(E42-6)+VLOOKUP($C42,DATA!$A$1:$U$112,8,0)*(6-D42),VLOOKUP($C42,DATA!$A$1:$U$112,8,0)*(E42-D42)))),"")</f>
        <v>72</v>
      </c>
      <c r="K42" s="15" t="str">
        <f>IFERROR(IF(E42&lt;&gt;10,"",IF(ISBLANK(VLOOKUP(C42,DATA!$A$1:$U$112,6,0)),"","＋"&amp;VLOOKUP(C42,DATA!$A$1:$U$112,13,0))),"")</f>
        <v/>
      </c>
      <c r="L42" s="17" t="str">
        <f>IFERROR(IF(OR(D42&gt;=6,ISBLANK(E42),D42&gt;=E42),"",IF(ISBLANK(VLOOKUP(C42,DATA!$A$1:$U$112,14,0)),"",VLOOKUP(C42,DATA!$A$1:$U$112,14,0))),"")</f>
        <v/>
      </c>
      <c r="M42" s="18" t="str">
        <f>IFERROR(IF(OR(D42&gt;=6,ISBLANK(E42),D42&gt;=E42),"",IF(ISBLANK(VLOOKUP(C42,DATA!$A$1:$U$112,14,0)),"",VLOOKUP(C42,DATA!$A$1:$U$112,15,0)*IF(E42&gt;=6,(6-D42),E42-D42))),"")</f>
        <v/>
      </c>
      <c r="N42" s="18" t="str">
        <f>IFERROR(IF(OR(E42&lt;7,ISBLANK(E42),D42&gt;=E42),"",VLOOKUP(C42,DATA!$A$1:$U$112,16,0)),"")</f>
        <v>32号対水上電探</v>
      </c>
      <c r="O42" s="18">
        <f>IFERROR(IF(OR(E42&lt;7,ISBLANK(E42),D42&gt;=E42),"",VLOOKUP(C42,DATA!$A$1:$U$112,17,0)*IF(D42&lt;=6,(E42-6),E42-D42)),"")</f>
        <v>4</v>
      </c>
      <c r="P42" s="18" t="str">
        <f>IFERROR(IF(OR(E42&lt;&gt;10,ISBLANK(E42)),"",IF(ISBLANK(VLOOKUP(C42,DATA!$A$1:$U$112,18,0)),"",VLOOKUP(C42,DATA!$A$1:$U$112,18,0))),"")</f>
        <v/>
      </c>
      <c r="Q42" s="18" t="str">
        <f>IFERROR(IF(OR(E42&lt;&gt;10,ISBLANK(E42)),"",IF(ISBLANK(VLOOKUP(C42,DATA!$A$1:$U$112,19,0)),"",VLOOKUP(C42,DATA!$A$1:$U$112,19,0))),"")</f>
        <v/>
      </c>
      <c r="R42" s="31" t="str">
        <f>IFERROR(IF(OR(E42&lt;&gt;10,ISBLANK(E42)),"",IF(ISBLANK(VLOOKUP(C42,DATA!$A$1:$U$112,20,0)),"",VLOOKUP(C42,DATA!$A$1:$U$112,20,0))),"")</f>
        <v/>
      </c>
      <c r="S42" s="31" t="str">
        <f>IFERROR(IF(OR(E42&lt;&gt;10,ISBLANK(E42)),"",IF(ISBLANK(VLOOKUP(C42,DATA!$A$1:$U$112,21,0)),"",VLOOKUP(C42,DATA!$A$1:$U$112,21,0))),"")</f>
        <v/>
      </c>
    </row>
    <row r="43" spans="2:19" x14ac:dyDescent="0.4">
      <c r="B43" s="11" t="s">
        <v>108</v>
      </c>
      <c r="C43" s="12" t="s">
        <v>113</v>
      </c>
      <c r="D43" s="11">
        <v>2</v>
      </c>
      <c r="E43" s="12">
        <v>2</v>
      </c>
      <c r="F43" s="13" t="str">
        <f>IFERROR(IF(E43&lt;=D43,"",IF(D43&gt;6,VLOOKUP($C43,DATA!$A$1:$U$112,4,0)*(E43-D43),IF(E43&gt;6,VLOOKUP($C43,DATA!$A$1:$U$112,4,0)*(E43-6)+VLOOKUP($C43,DATA!$A$1:$U$112,2,0)*(6-D43),VLOOKUP($C43,DATA!$A$1:$U$112,2,0)*(E43-D43)))),"")</f>
        <v/>
      </c>
      <c r="G43" s="14" t="str">
        <f>IFERROR(IF(OR(E43&lt;=D43,E43&lt;=6),"",IF(D43&gt;6,VLOOKUP($C43,DATA!$A$1:$U$112,5,0)*(E43-D43),IF(E43&gt;6,VLOOKUP($C43,DATA!$A$1:$U$112,5,0)*(E43-6)+VLOOKUP($C43,DATA!$A$1:$U$112,2,0)*(6-D43),VLOOKUP($C43,DATA!$A$1:$U$112,2,0)*(E43-D43)))),"")</f>
        <v/>
      </c>
      <c r="H43" s="15" t="str">
        <f>IFERROR(IF(E43&lt;&gt;10,"",IF(ISBLANK(VLOOKUP(C43,DATA!$A$1:$U$112,6,0)),"","＋"&amp;VLOOKUP(C43,DATA!$A$1:$U$112,7,0))),"")</f>
        <v/>
      </c>
      <c r="I43" s="16" t="str">
        <f>IFERROR(IF(E43&lt;=D43,"",IF(D43&gt;6,VLOOKUP($C43,DATA!$A$1:$U$112,10,0)*(E43-D43),IF(E43&gt;6,VLOOKUP($C43,DATA!$A$1:$U$112,10,0)*(E43-6)+VLOOKUP($C43,DATA!$A$1:$U$112,8,0)*(6-D43),VLOOKUP($C43,DATA!$A$1:$U$112,8,0)*(E43-D43)))),"")</f>
        <v/>
      </c>
      <c r="J43" s="14" t="str">
        <f>IFERROR(IF(OR(E43&lt;=D43,E43&lt;=6),"",IF(D43&gt;6,VLOOKUP($C43,DATA!$A$1:$U$112,11,0)*(E43-D43),IF(E43&gt;6,VLOOKUP($C43,DATA!$A$1:$U$112,11,0)*(E43-6)+VLOOKUP($C43,DATA!$A$1:$U$112,8,0)*(6-D43),VLOOKUP($C43,DATA!$A$1:$U$112,8,0)*(E43-D43)))),"")</f>
        <v/>
      </c>
      <c r="K43" s="15" t="str">
        <f>IFERROR(IF(E43&lt;&gt;10,"",IF(ISBLANK(VLOOKUP(C43,DATA!$A$1:$U$112,6,0)),"","＋"&amp;VLOOKUP(C43,DATA!$A$1:$U$112,13,0))),"")</f>
        <v/>
      </c>
      <c r="L43" s="17" t="str">
        <f>IFERROR(IF(OR(D43&gt;=6,ISBLANK(E43),D43&gt;=E43),"",IF(ISBLANK(VLOOKUP(C43,DATA!$A$1:$U$112,14,0)),"",VLOOKUP(C43,DATA!$A$1:$U$112,14,0))),"")</f>
        <v/>
      </c>
      <c r="M43" s="18" t="str">
        <f>IFERROR(IF(OR(D43&gt;=6,ISBLANK(E43),D43&gt;=E43),"",IF(ISBLANK(VLOOKUP(C43,DATA!$A$1:$U$112,14,0)),"",VLOOKUP(C43,DATA!$A$1:$U$112,15,0)*IF(E43&gt;=6,(6-D43),E43-D43))),"")</f>
        <v/>
      </c>
      <c r="N43" s="18" t="str">
        <f>IFERROR(IF(OR(E43&lt;7,ISBLANK(E43),D43&gt;=E43),"",VLOOKUP(C43,DATA!$A$1:$U$112,16,0)),"")</f>
        <v/>
      </c>
      <c r="O43" s="18" t="str">
        <f>IFERROR(IF(OR(E43&lt;7,ISBLANK(E43),D43&gt;=E43),"",VLOOKUP(C43,DATA!$A$1:$U$112,17,0)*IF(D43&lt;=6,(E43-6),E43-D43)),"")</f>
        <v/>
      </c>
      <c r="P43" s="18" t="str">
        <f>IFERROR(IF(OR(E43&lt;&gt;10,ISBLANK(E43)),"",IF(ISBLANK(VLOOKUP(C43,DATA!$A$1:$U$112,18,0)),"",VLOOKUP(C43,DATA!$A$1:$U$112,18,0))),"")</f>
        <v/>
      </c>
      <c r="Q43" s="18" t="str">
        <f>IFERROR(IF(OR(E43&lt;&gt;10,ISBLANK(E43)),"",IF(ISBLANK(VLOOKUP(C43,DATA!$A$1:$U$112,19,0)),"",VLOOKUP(C43,DATA!$A$1:$U$112,19,0))),"")</f>
        <v/>
      </c>
      <c r="R43" s="31" t="str">
        <f>IFERROR(IF(OR(E43&lt;&gt;10,ISBLANK(E43)),"",IF(ISBLANK(VLOOKUP(C43,DATA!$A$1:$U$112,20,0)),"",VLOOKUP(C43,DATA!$A$1:$U$112,20,0))),"")</f>
        <v/>
      </c>
      <c r="S43" s="31" t="str">
        <f>IFERROR(IF(OR(E43&lt;&gt;10,ISBLANK(E43)),"",IF(ISBLANK(VLOOKUP(C43,DATA!$A$1:$U$112,21,0)),"",VLOOKUP(C43,DATA!$A$1:$U$112,21,0))),"")</f>
        <v/>
      </c>
    </row>
    <row r="44" spans="2:19" x14ac:dyDescent="0.4">
      <c r="B44" s="11"/>
      <c r="C44" s="12"/>
      <c r="D44" s="11"/>
      <c r="E44" s="12"/>
      <c r="F44" s="13" t="str">
        <f>IFERROR(IF(E44&lt;=D44,"",IF(D44&gt;6,VLOOKUP($C44,DATA!$A$1:$U$112,4,0)*(E44-D44),IF(E44&gt;6,VLOOKUP($C44,DATA!$A$1:$U$112,4,0)*(E44-6)+VLOOKUP($C44,DATA!$A$1:$U$112,2,0)*(6-D44),VLOOKUP($C44,DATA!$A$1:$U$112,2,0)*(E44-D44)))),"")</f>
        <v/>
      </c>
      <c r="G44" s="14" t="str">
        <f>IFERROR(IF(OR(E44&lt;=D44,E44&lt;=6),"",IF(D44&gt;6,VLOOKUP($C44,DATA!$A$1:$U$112,5,0)*(E44-D44),IF(E44&gt;6,VLOOKUP($C44,DATA!$A$1:$U$112,5,0)*(E44-6)+VLOOKUP($C44,DATA!$A$1:$U$112,2,0)*(6-D44),VLOOKUP($C44,DATA!$A$1:$U$112,2,0)*(E44-D44)))),"")</f>
        <v/>
      </c>
      <c r="H44" s="15" t="str">
        <f>IFERROR(IF(E44&lt;&gt;10,"",IF(ISBLANK(VLOOKUP(C44,DATA!$A$1:$U$112,6,0)),"","＋"&amp;VLOOKUP(C44,DATA!$A$1:$U$112,7,0))),"")</f>
        <v/>
      </c>
      <c r="I44" s="16" t="str">
        <f>IFERROR(IF(E44&lt;=D44,"",IF(D44&gt;6,VLOOKUP($C44,DATA!$A$1:$U$112,10,0)*(E44-D44),IF(E44&gt;6,VLOOKUP($C44,DATA!$A$1:$U$112,10,0)*(E44-6)+VLOOKUP($C44,DATA!$A$1:$U$112,8,0)*(6-D44),VLOOKUP($C44,DATA!$A$1:$U$112,8,0)*(E44-D44)))),"")</f>
        <v/>
      </c>
      <c r="J44" s="14" t="str">
        <f>IFERROR(IF(OR(E44&lt;=D44,E44&lt;=6),"",IF(D44&gt;6,VLOOKUP($C44,DATA!$A$1:$U$112,11,0)*(E44-D44),IF(E44&gt;6,VLOOKUP($C44,DATA!$A$1:$U$112,11,0)*(E44-6)+VLOOKUP($C44,DATA!$A$1:$U$112,8,0)*(6-D44),VLOOKUP($C44,DATA!$A$1:$U$112,8,0)*(E44-D44)))),"")</f>
        <v/>
      </c>
      <c r="K44" s="15" t="str">
        <f>IFERROR(IF(E44&lt;&gt;10,"",IF(ISBLANK(VLOOKUP(C44,DATA!$A$1:$U$112,6,0)),"","＋"&amp;VLOOKUP(C44,DATA!$A$1:$U$112,13,0))),"")</f>
        <v/>
      </c>
      <c r="L44" s="17" t="str">
        <f>IFERROR(IF(OR(D44&gt;=6,ISBLANK(E44),D44&gt;=E44),"",IF(ISBLANK(VLOOKUP(C44,DATA!$A$1:$U$112,14,0)),"",VLOOKUP(C44,DATA!$A$1:$U$112,14,0))),"")</f>
        <v/>
      </c>
      <c r="M44" s="18" t="str">
        <f>IFERROR(IF(OR(D44&gt;=6,ISBLANK(E44),D44&gt;=E44),"",IF(ISBLANK(VLOOKUP(C44,DATA!$A$1:$U$112,14,0)),"",VLOOKUP(C44,DATA!$A$1:$U$112,15,0)*IF(E44&gt;=6,(6-D44),E44-D44))),"")</f>
        <v/>
      </c>
      <c r="N44" s="18" t="str">
        <f>IFERROR(IF(OR(E44&lt;7,ISBLANK(E44),D44&gt;=E44),"",VLOOKUP(C44,DATA!$A$1:$U$112,16,0)),"")</f>
        <v/>
      </c>
      <c r="O44" s="18" t="str">
        <f>IFERROR(IF(OR(E44&lt;7,ISBLANK(E44),D44&gt;=E44),"",VLOOKUP(C44,DATA!$A$1:$U$112,17,0)*IF(D44&lt;=6,(E44-6),E44-D44)),"")</f>
        <v/>
      </c>
      <c r="P44" s="18" t="str">
        <f>IFERROR(IF(OR(E44&lt;&gt;10,ISBLANK(E44)),"",IF(ISBLANK(VLOOKUP(C44,DATA!$A$1:$U$112,18,0)),"",VLOOKUP(C44,DATA!$A$1:$U$112,18,0))),"")</f>
        <v/>
      </c>
      <c r="Q44" s="18" t="str">
        <f>IFERROR(IF(OR(E44&lt;&gt;10,ISBLANK(E44)),"",IF(ISBLANK(VLOOKUP(C44,DATA!$A$1:$U$112,19,0)),"",VLOOKUP(C44,DATA!$A$1:$U$112,19,0))),"")</f>
        <v/>
      </c>
      <c r="R44" s="31" t="str">
        <f>IFERROR(IF(OR(E44&lt;&gt;10,ISBLANK(E44)),"",IF(ISBLANK(VLOOKUP(C44,DATA!$A$1:$U$112,20,0)),"",VLOOKUP(C44,DATA!$A$1:$U$112,20,0))),"")</f>
        <v/>
      </c>
      <c r="S44" s="31" t="str">
        <f>IFERROR(IF(OR(E44&lt;&gt;10,ISBLANK(E44)),"",IF(ISBLANK(VLOOKUP(C44,DATA!$A$1:$U$112,21,0)),"",VLOOKUP(C44,DATA!$A$1:$U$112,21,0))),"")</f>
        <v/>
      </c>
    </row>
    <row r="45" spans="2:19" x14ac:dyDescent="0.4">
      <c r="B45" s="11" t="s">
        <v>230</v>
      </c>
      <c r="C45" s="12" t="s">
        <v>73</v>
      </c>
      <c r="D45" s="11">
        <v>6</v>
      </c>
      <c r="E45" s="12">
        <v>6</v>
      </c>
      <c r="F45" s="13" t="str">
        <f>IFERROR(IF(E45&lt;=D45,"",IF(D45&gt;6,VLOOKUP($C45,DATA!$A$1:$U$112,4,0)*(E45-D45),IF(E45&gt;6,VLOOKUP($C45,DATA!$A$1:$U$112,4,0)*(E45-6)+VLOOKUP($C45,DATA!$A$1:$U$112,2,0)*(6-D45),VLOOKUP($C45,DATA!$A$1:$U$112,2,0)*(E45-D45)))),"")</f>
        <v/>
      </c>
      <c r="G45" s="14" t="str">
        <f>IFERROR(IF(OR(E45&lt;=D45,E45&lt;=6),"",IF(D45&gt;6,VLOOKUP($C45,DATA!$A$1:$U$112,5,0)*(E45-D45),IF(E45&gt;6,VLOOKUP($C45,DATA!$A$1:$U$112,5,0)*(E45-6)+VLOOKUP($C45,DATA!$A$1:$U$112,2,0)*(6-D45),VLOOKUP($C45,DATA!$A$1:$U$112,2,0)*(E45-D45)))),"")</f>
        <v/>
      </c>
      <c r="H45" s="15" t="str">
        <f>IFERROR(IF(E45&lt;&gt;10,"",IF(ISBLANK(VLOOKUP(C45,DATA!$A$1:$U$112,6,0)),"","＋"&amp;VLOOKUP(C45,DATA!$A$1:$U$112,7,0))),"")</f>
        <v/>
      </c>
      <c r="I45" s="16" t="str">
        <f>IFERROR(IF(E45&lt;=D45,"",IF(D45&gt;6,VLOOKUP($C45,DATA!$A$1:$U$112,10,0)*(E45-D45),IF(E45&gt;6,VLOOKUP($C45,DATA!$A$1:$U$112,10,0)*(E45-6)+VLOOKUP($C45,DATA!$A$1:$U$112,8,0)*(6-D45),VLOOKUP($C45,DATA!$A$1:$U$112,8,0)*(E45-D45)))),"")</f>
        <v/>
      </c>
      <c r="J45" s="14" t="str">
        <f>IFERROR(IF(OR(E45&lt;=D45,E45&lt;=6),"",IF(D45&gt;6,VLOOKUP($C45,DATA!$A$1:$U$112,11,0)*(E45-D45),IF(E45&gt;6,VLOOKUP($C45,DATA!$A$1:$U$112,11,0)*(E45-6)+VLOOKUP($C45,DATA!$A$1:$U$112,8,0)*(6-D45),VLOOKUP($C45,DATA!$A$1:$U$112,8,0)*(E45-D45)))),"")</f>
        <v/>
      </c>
      <c r="K45" s="15" t="str">
        <f>IFERROR(IF(E45&lt;&gt;10,"",IF(ISBLANK(VLOOKUP(C45,DATA!$A$1:$U$112,6,0)),"","＋"&amp;VLOOKUP(C45,DATA!$A$1:$U$112,13,0))),"")</f>
        <v/>
      </c>
      <c r="L45" s="17" t="str">
        <f>IFERROR(IF(OR(D45&gt;=6,ISBLANK(E45),D45&gt;=E45),"",IF(ISBLANK(VLOOKUP(C45,DATA!$A$1:$U$112,14,0)),"",VLOOKUP(C45,DATA!$A$1:$U$112,14,0))),"")</f>
        <v/>
      </c>
      <c r="M45" s="18" t="str">
        <f>IFERROR(IF(OR(D45&gt;=6,ISBLANK(E45),D45&gt;=E45),"",IF(ISBLANK(VLOOKUP(C45,DATA!$A$1:$U$112,14,0)),"",VLOOKUP(C45,DATA!$A$1:$U$112,15,0)*IF(E45&gt;=6,(6-D45),E45-D45))),"")</f>
        <v/>
      </c>
      <c r="N45" s="18" t="str">
        <f>IFERROR(IF(OR(E45&lt;7,ISBLANK(E45),D45&gt;=E45),"",VLOOKUP(C45,DATA!$A$1:$U$112,16,0)),"")</f>
        <v/>
      </c>
      <c r="O45" s="18" t="str">
        <f>IFERROR(IF(OR(E45&lt;7,ISBLANK(E45),D45&gt;=E45),"",VLOOKUP(C45,DATA!$A$1:$U$112,17,0)*IF(D45&lt;=6,(E45-6),E45-D45)),"")</f>
        <v/>
      </c>
      <c r="P45" s="18" t="str">
        <f>IFERROR(IF(OR(E45&lt;&gt;10,ISBLANK(E45)),"",IF(ISBLANK(VLOOKUP(C45,DATA!$A$1:$U$112,18,0)),"",VLOOKUP(C45,DATA!$A$1:$U$112,18,0))),"")</f>
        <v/>
      </c>
      <c r="Q45" s="18" t="str">
        <f>IFERROR(IF(OR(E45&lt;&gt;10,ISBLANK(E45)),"",IF(ISBLANK(VLOOKUP(C45,DATA!$A$1:$U$112,19,0)),"",VLOOKUP(C45,DATA!$A$1:$U$112,19,0))),"")</f>
        <v/>
      </c>
      <c r="R45" s="31" t="str">
        <f>IFERROR(IF(OR(E45&lt;&gt;10,ISBLANK(E45)),"",IF(ISBLANK(VLOOKUP(C45,DATA!$A$1:$U$112,20,0)),"",VLOOKUP(C45,DATA!$A$1:$U$112,20,0))),"")</f>
        <v/>
      </c>
      <c r="S45" s="31" t="str">
        <f>IFERROR(IF(OR(E45&lt;&gt;10,ISBLANK(E45)),"",IF(ISBLANK(VLOOKUP(C45,DATA!$A$1:$U$112,21,0)),"",VLOOKUP(C45,DATA!$A$1:$U$112,21,0))),"")</f>
        <v/>
      </c>
    </row>
    <row r="46" spans="2:19" x14ac:dyDescent="0.4">
      <c r="B46" s="11" t="s">
        <v>230</v>
      </c>
      <c r="C46" s="12" t="s">
        <v>73</v>
      </c>
      <c r="D46" s="11">
        <v>3</v>
      </c>
      <c r="E46" s="12">
        <v>3</v>
      </c>
      <c r="F46" s="13" t="str">
        <f>IFERROR(IF(E46&lt;=D46,"",IF(D46&gt;6,VLOOKUP($C46,DATA!$A$1:$U$112,4,0)*(E46-D46),IF(E46&gt;6,VLOOKUP($C46,DATA!$A$1:$U$112,4,0)*(E46-6)+VLOOKUP($C46,DATA!$A$1:$U$112,2,0)*(6-D46),VLOOKUP($C46,DATA!$A$1:$U$112,2,0)*(E46-D46)))),"")</f>
        <v/>
      </c>
      <c r="G46" s="14" t="str">
        <f>IFERROR(IF(OR(E46&lt;=D46,E46&lt;=6),"",IF(D46&gt;6,VLOOKUP($C46,DATA!$A$1:$U$112,5,0)*(E46-D46),IF(E46&gt;6,VLOOKUP($C46,DATA!$A$1:$U$112,5,0)*(E46-6)+VLOOKUP($C46,DATA!$A$1:$U$112,2,0)*(6-D46),VLOOKUP($C46,DATA!$A$1:$U$112,2,0)*(E46-D46)))),"")</f>
        <v/>
      </c>
      <c r="H46" s="15" t="str">
        <f>IFERROR(IF(E46&lt;&gt;10,"",IF(ISBLANK(VLOOKUP(C46,DATA!$A$1:$U$112,6,0)),"","＋"&amp;VLOOKUP(C46,DATA!$A$1:$U$112,7,0))),"")</f>
        <v/>
      </c>
      <c r="I46" s="16" t="str">
        <f>IFERROR(IF(E46&lt;=D46,"",IF(D46&gt;6,VLOOKUP($C46,DATA!$A$1:$U$112,10,0)*(E46-D46),IF(E46&gt;6,VLOOKUP($C46,DATA!$A$1:$U$112,10,0)*(E46-6)+VLOOKUP($C46,DATA!$A$1:$U$112,8,0)*(6-D46),VLOOKUP($C46,DATA!$A$1:$U$112,8,0)*(E46-D46)))),"")</f>
        <v/>
      </c>
      <c r="J46" s="14" t="str">
        <f>IFERROR(IF(OR(E46&lt;=D46,E46&lt;=6),"",IF(D46&gt;6,VLOOKUP($C46,DATA!$A$1:$U$112,11,0)*(E46-D46),IF(E46&gt;6,VLOOKUP($C46,DATA!$A$1:$U$112,11,0)*(E46-6)+VLOOKUP($C46,DATA!$A$1:$U$112,8,0)*(6-D46),VLOOKUP($C46,DATA!$A$1:$U$112,8,0)*(E46-D46)))),"")</f>
        <v/>
      </c>
      <c r="K46" s="15" t="str">
        <f>IFERROR(IF(E46&lt;&gt;10,"",IF(ISBLANK(VLOOKUP(C46,DATA!$A$1:$U$112,6,0)),"","＋"&amp;VLOOKUP(C46,DATA!$A$1:$U$112,13,0))),"")</f>
        <v/>
      </c>
      <c r="L46" s="17" t="str">
        <f>IFERROR(IF(OR(D46&gt;=6,ISBLANK(E46),D46&gt;=E46),"",IF(ISBLANK(VLOOKUP(C46,DATA!$A$1:$U$112,14,0)),"",VLOOKUP(C46,DATA!$A$1:$U$112,14,0))),"")</f>
        <v/>
      </c>
      <c r="M46" s="18" t="str">
        <f>IFERROR(IF(OR(D46&gt;=6,ISBLANK(E46),D46&gt;=E46),"",IF(ISBLANK(VLOOKUP(C46,DATA!$A$1:$U$112,14,0)),"",VLOOKUP(C46,DATA!$A$1:$U$112,15,0)*IF(E46&gt;=6,(6-D46),E46-D46))),"")</f>
        <v/>
      </c>
      <c r="N46" s="18" t="str">
        <f>IFERROR(IF(OR(E46&lt;7,ISBLANK(E46),D46&gt;=E46),"",VLOOKUP(C46,DATA!$A$1:$U$112,16,0)),"")</f>
        <v/>
      </c>
      <c r="O46" s="18" t="str">
        <f>IFERROR(IF(OR(E46&lt;7,ISBLANK(E46),D46&gt;=E46),"",VLOOKUP(C46,DATA!$A$1:$U$112,17,0)*IF(D46&lt;=6,(E46-6),E46-D46)),"")</f>
        <v/>
      </c>
      <c r="P46" s="18" t="str">
        <f>IFERROR(IF(OR(E46&lt;&gt;10,ISBLANK(E46)),"",IF(ISBLANK(VLOOKUP(C46,DATA!$A$1:$U$112,18,0)),"",VLOOKUP(C46,DATA!$A$1:$U$112,18,0))),"")</f>
        <v/>
      </c>
      <c r="Q46" s="18" t="str">
        <f>IFERROR(IF(OR(E46&lt;&gt;10,ISBLANK(E46)),"",IF(ISBLANK(VLOOKUP(C46,DATA!$A$1:$U$112,19,0)),"",VLOOKUP(C46,DATA!$A$1:$U$112,19,0))),"")</f>
        <v/>
      </c>
      <c r="R46" s="31" t="str">
        <f>IFERROR(IF(OR(E46&lt;&gt;10,ISBLANK(E46)),"",IF(ISBLANK(VLOOKUP(C46,DATA!$A$1:$U$112,20,0)),"",VLOOKUP(C46,DATA!$A$1:$U$112,20,0))),"")</f>
        <v/>
      </c>
      <c r="S46" s="31" t="str">
        <f>IFERROR(IF(OR(E46&lt;&gt;10,ISBLANK(E46)),"",IF(ISBLANK(VLOOKUP(C46,DATA!$A$1:$U$112,21,0)),"",VLOOKUP(C46,DATA!$A$1:$U$112,21,0))),"")</f>
        <v/>
      </c>
    </row>
    <row r="47" spans="2:19" x14ac:dyDescent="0.4">
      <c r="B47" s="11" t="s">
        <v>230</v>
      </c>
      <c r="C47" s="12" t="s">
        <v>75</v>
      </c>
      <c r="D47" s="11">
        <v>0</v>
      </c>
      <c r="E47" s="12">
        <v>10</v>
      </c>
      <c r="F47" s="13">
        <f>IFERROR(IF(E47&lt;=D47,"",IF(D47&gt;6,VLOOKUP($C47,DATA!$A$1:$U$112,4,0)*(E47-D47),IF(E47&gt;6,VLOOKUP($C47,DATA!$A$1:$U$112,4,0)*(E47-6)+VLOOKUP($C47,DATA!$A$1:$U$112,2,0)*(6-D47),VLOOKUP($C47,DATA!$A$1:$U$112,2,0)*(E47-D47)))),"")</f>
        <v>24</v>
      </c>
      <c r="G47" s="14">
        <f>IFERROR(IF(OR(E47&lt;=D47,E47&lt;=6),"",IF(D47&gt;6,VLOOKUP($C47,DATA!$A$1:$U$112,5,0)*(E47-D47),IF(E47&gt;6,VLOOKUP($C47,DATA!$A$1:$U$112,5,0)*(E47-6)+VLOOKUP($C47,DATA!$A$1:$U$112,2,0)*(6-D47),VLOOKUP($C47,DATA!$A$1:$U$112,2,0)*(E47-D47)))),"")</f>
        <v>32</v>
      </c>
      <c r="H47" s="15" t="str">
        <f>IFERROR(IF(E47&lt;&gt;10,"",IF(ISBLANK(VLOOKUP(C47,DATA!$A$1:$U$112,6,0)),"","＋"&amp;VLOOKUP(C47,DATA!$A$1:$U$112,7,0))),"")</f>
        <v>＋9</v>
      </c>
      <c r="I47" s="16">
        <f>IFERROR(IF(E47&lt;=D47,"",IF(D47&gt;6,VLOOKUP($C47,DATA!$A$1:$U$112,10,0)*(E47-D47),IF(E47&gt;6,VLOOKUP($C47,DATA!$A$1:$U$112,10,0)*(E47-6)+VLOOKUP($C47,DATA!$A$1:$U$112,8,0)*(6-D47),VLOOKUP($C47,DATA!$A$1:$U$112,8,0)*(E47-D47)))),"")</f>
        <v>40</v>
      </c>
      <c r="J47" s="14">
        <f>IFERROR(IF(OR(E47&lt;=D47,E47&lt;=6),"",IF(D47&gt;6,VLOOKUP($C47,DATA!$A$1:$U$112,11,0)*(E47-D47),IF(E47&gt;6,VLOOKUP($C47,DATA!$A$1:$U$112,11,0)*(E47-6)+VLOOKUP($C47,DATA!$A$1:$U$112,8,0)*(6-D47),VLOOKUP($C47,DATA!$A$1:$U$112,8,0)*(E47-D47)))),"")</f>
        <v>48</v>
      </c>
      <c r="K47" s="15" t="str">
        <f>IFERROR(IF(E47&lt;&gt;10,"",IF(ISBLANK(VLOOKUP(C47,DATA!$A$1:$U$112,6,0)),"","＋"&amp;VLOOKUP(C47,DATA!$A$1:$U$112,13,0))),"")</f>
        <v>＋9</v>
      </c>
      <c r="L47" s="17" t="str">
        <f>IFERROR(IF(OR(D47&gt;=6,ISBLANK(E47),D47&gt;=E47),"",IF(ISBLANK(VLOOKUP(C47,DATA!$A$1:$U$112,14,0)),"",VLOOKUP(C47,DATA!$A$1:$U$112,14,0))),"")</f>
        <v/>
      </c>
      <c r="M47" s="18" t="str">
        <f>IFERROR(IF(OR(D47&gt;=6,ISBLANK(E47),D47&gt;=E47),"",IF(ISBLANK(VLOOKUP(C47,DATA!$A$1:$U$112,14,0)),"",VLOOKUP(C47,DATA!$A$1:$U$112,15,0)*IF(E47&gt;=6,(6-D47),E47-D47))),"")</f>
        <v/>
      </c>
      <c r="N47" s="18" t="str">
        <f>IFERROR(IF(OR(E47&lt;7,ISBLANK(E47),D47&gt;=E47),"",VLOOKUP(C47,DATA!$A$1:$U$112,16,0)),"")</f>
        <v>12.7cm連装高角砲</v>
      </c>
      <c r="O47" s="18">
        <f>IFERROR(IF(OR(E47&lt;7,ISBLANK(E47),D47&gt;=E47),"",VLOOKUP(C47,DATA!$A$1:$U$112,17,0)*IF(D47&lt;=6,(E47-6),E47-D47)),"")</f>
        <v>4</v>
      </c>
      <c r="P47" s="18" t="str">
        <f>IFERROR(IF(OR(E47&lt;&gt;10,ISBLANK(E47)),"",IF(ISBLANK(VLOOKUP(C47,DATA!$A$1:$U$112,18,0)),"",VLOOKUP(C47,DATA!$A$1:$U$112,18,0))),"")</f>
        <v>12.7cm連装高角砲</v>
      </c>
      <c r="Q47" s="18">
        <f>IFERROR(IF(OR(E47&lt;&gt;10,ISBLANK(E47)),"",IF(ISBLANK(VLOOKUP(C47,DATA!$A$1:$U$112,19,0)),"",VLOOKUP(C47,DATA!$A$1:$U$112,19,0))),"")</f>
        <v>2</v>
      </c>
      <c r="R47" s="31" t="str">
        <f>IFERROR(IF(OR(E47&lt;&gt;10,ISBLANK(E47)),"",IF(ISBLANK(VLOOKUP(C47,DATA!$A$1:$U$112,20,0)),"",VLOOKUP(C47,DATA!$A$1:$U$112,20,0))),"")</f>
        <v/>
      </c>
      <c r="S47" s="31" t="str">
        <f>IFERROR(IF(OR(E47&lt;&gt;10,ISBLANK(E47)),"",IF(ISBLANK(VLOOKUP(C47,DATA!$A$1:$U$112,21,0)),"",VLOOKUP(C47,DATA!$A$1:$U$112,21,0))),"")</f>
        <v/>
      </c>
    </row>
    <row r="48" spans="2:19" x14ac:dyDescent="0.4">
      <c r="B48" s="11"/>
      <c r="C48" s="12"/>
      <c r="D48" s="11"/>
      <c r="E48" s="12"/>
      <c r="F48" s="13" t="str">
        <f>IFERROR(IF(E48&lt;=D48,"",IF(D48&gt;6,VLOOKUP($C48,DATA!$A$1:$U$112,4,0)*(E48-D48),IF(E48&gt;6,VLOOKUP($C48,DATA!$A$1:$U$112,4,0)*(E48-6)+VLOOKUP($C48,DATA!$A$1:$U$112,2,0)*(6-D48),VLOOKUP($C48,DATA!$A$1:$U$112,2,0)*(E48-D48)))),"")</f>
        <v/>
      </c>
      <c r="G48" s="14" t="str">
        <f>IFERROR(IF(OR(E48&lt;=D48,E48&lt;=6),"",IF(D48&gt;6,VLOOKUP($C48,DATA!$A$1:$U$112,5,0)*(E48-D48),IF(E48&gt;6,VLOOKUP($C48,DATA!$A$1:$U$112,5,0)*(E48-6)+VLOOKUP($C48,DATA!$A$1:$U$112,2,0)*(6-D48),VLOOKUP($C48,DATA!$A$1:$U$112,2,0)*(E48-D48)))),"")</f>
        <v/>
      </c>
      <c r="H48" s="15" t="str">
        <f>IFERROR(IF(E48&lt;&gt;10,"",IF(ISBLANK(VLOOKUP(C48,DATA!$A$1:$U$112,6,0)),"","＋"&amp;VLOOKUP(C48,DATA!$A$1:$U$112,7,0))),"")</f>
        <v/>
      </c>
      <c r="I48" s="16" t="str">
        <f>IFERROR(IF(E48&lt;=D48,"",IF(D48&gt;6,VLOOKUP($C48,DATA!$A$1:$U$112,10,0)*(E48-D48),IF(E48&gt;6,VLOOKUP($C48,DATA!$A$1:$U$112,10,0)*(E48-6)+VLOOKUP($C48,DATA!$A$1:$U$112,8,0)*(6-D48),VLOOKUP($C48,DATA!$A$1:$U$112,8,0)*(E48-D48)))),"")</f>
        <v/>
      </c>
      <c r="J48" s="14" t="str">
        <f>IFERROR(IF(OR(E48&lt;=D48,E48&lt;=6),"",IF(D48&gt;6,VLOOKUP($C48,DATA!$A$1:$U$112,11,0)*(E48-D48),IF(E48&gt;6,VLOOKUP($C48,DATA!$A$1:$U$112,11,0)*(E48-6)+VLOOKUP($C48,DATA!$A$1:$U$112,8,0)*(6-D48),VLOOKUP($C48,DATA!$A$1:$U$112,8,0)*(E48-D48)))),"")</f>
        <v/>
      </c>
      <c r="K48" s="15" t="str">
        <f>IFERROR(IF(E48&lt;&gt;10,"",IF(ISBLANK(VLOOKUP(C48,DATA!$A$1:$U$112,6,0)),"","＋"&amp;VLOOKUP(C48,DATA!$A$1:$U$112,13,0))),"")</f>
        <v/>
      </c>
      <c r="L48" s="17" t="str">
        <f>IFERROR(IF(OR(D48&gt;=6,ISBLANK(E48),D48&gt;=E48),"",IF(ISBLANK(VLOOKUP(C48,DATA!$A$1:$U$112,14,0)),"",VLOOKUP(C48,DATA!$A$1:$U$112,14,0))),"")</f>
        <v/>
      </c>
      <c r="M48" s="18" t="str">
        <f>IFERROR(IF(OR(D48&gt;=6,ISBLANK(E48),D48&gt;=E48),"",IF(ISBLANK(VLOOKUP(C48,DATA!$A$1:$U$112,14,0)),"",VLOOKUP(C48,DATA!$A$1:$U$112,15,0)*IF(E48&gt;=6,(6-D48),E48-D48))),"")</f>
        <v/>
      </c>
      <c r="N48" s="18" t="str">
        <f>IFERROR(IF(OR(E48&lt;7,ISBLANK(E48),D48&gt;=E48),"",VLOOKUP(C48,DATA!$A$1:$U$112,16,0)),"")</f>
        <v/>
      </c>
      <c r="O48" s="18" t="str">
        <f>IFERROR(IF(OR(E48&lt;7,ISBLANK(E48),D48&gt;=E48),"",VLOOKUP(C48,DATA!$A$1:$U$112,17,0)*IF(D48&lt;=6,(E48-6),E48-D48)),"")</f>
        <v/>
      </c>
      <c r="P48" s="18" t="str">
        <f>IFERROR(IF(OR(E48&lt;&gt;10,ISBLANK(E48)),"",IF(ISBLANK(VLOOKUP(C48,DATA!$A$1:$U$112,18,0)),"",VLOOKUP(C48,DATA!$A$1:$U$112,18,0))),"")</f>
        <v/>
      </c>
      <c r="Q48" s="18" t="str">
        <f>IFERROR(IF(OR(E48&lt;&gt;10,ISBLANK(E48)),"",IF(ISBLANK(VLOOKUP(C48,DATA!$A$1:$U$112,19,0)),"",VLOOKUP(C48,DATA!$A$1:$U$112,19,0))),"")</f>
        <v/>
      </c>
      <c r="R48" s="31" t="str">
        <f>IFERROR(IF(OR(E48&lt;&gt;10,ISBLANK(E48)),"",IF(ISBLANK(VLOOKUP(C48,DATA!$A$1:$U$112,20,0)),"",VLOOKUP(C48,DATA!$A$1:$U$112,20,0))),"")</f>
        <v/>
      </c>
      <c r="S48" s="31" t="str">
        <f>IFERROR(IF(OR(E48&lt;&gt;10,ISBLANK(E48)),"",IF(ISBLANK(VLOOKUP(C48,DATA!$A$1:$U$112,21,0)),"",VLOOKUP(C48,DATA!$A$1:$U$112,21,0))),"")</f>
        <v/>
      </c>
    </row>
    <row r="49" spans="2:19" x14ac:dyDescent="0.4">
      <c r="B49" s="11" t="s">
        <v>229</v>
      </c>
      <c r="C49" s="12" t="s">
        <v>72</v>
      </c>
      <c r="D49" s="11">
        <v>6</v>
      </c>
      <c r="E49" s="12">
        <v>10</v>
      </c>
      <c r="F49" s="13">
        <f>IFERROR(IF(E49&lt;=D49,"",IF(D49&gt;6,VLOOKUP($C49,DATA!$A$1:$U$112,4,0)*(E49-D49),IF(E49&gt;6,VLOOKUP($C49,DATA!$A$1:$U$112,4,0)*(E49-6)+VLOOKUP($C49,DATA!$A$1:$U$112,2,0)*(6-D49),VLOOKUP($C49,DATA!$A$1:$U$112,2,0)*(E49-D49)))),"")</f>
        <v>8</v>
      </c>
      <c r="G49" s="14">
        <f>IFERROR(IF(OR(E49&lt;=D49,E49&lt;=6),"",IF(D49&gt;6,VLOOKUP($C49,DATA!$A$1:$U$112,5,0)*(E49-D49),IF(E49&gt;6,VLOOKUP($C49,DATA!$A$1:$U$112,5,0)*(E49-6)+VLOOKUP($C49,DATA!$A$1:$U$112,2,0)*(6-D49),VLOOKUP($C49,DATA!$A$1:$U$112,2,0)*(E49-D49)))),"")</f>
        <v>16</v>
      </c>
      <c r="H49" s="15" t="str">
        <f>IFERROR(IF(E49&lt;&gt;10,"",IF(ISBLANK(VLOOKUP(C49,DATA!$A$1:$U$112,6,0)),"","＋"&amp;VLOOKUP(C49,DATA!$A$1:$U$112,7,0))),"")</f>
        <v/>
      </c>
      <c r="I49" s="16">
        <f>IFERROR(IF(E49&lt;=D49,"",IF(D49&gt;6,VLOOKUP($C49,DATA!$A$1:$U$112,10,0)*(E49-D49),IF(E49&gt;6,VLOOKUP($C49,DATA!$A$1:$U$112,10,0)*(E49-6)+VLOOKUP($C49,DATA!$A$1:$U$112,8,0)*(6-D49),VLOOKUP($C49,DATA!$A$1:$U$112,8,0)*(E49-D49)))),"")</f>
        <v>16</v>
      </c>
      <c r="J49" s="14">
        <f>IFERROR(IF(OR(E49&lt;=D49,E49&lt;=6),"",IF(D49&gt;6,VLOOKUP($C49,DATA!$A$1:$U$112,11,0)*(E49-D49),IF(E49&gt;6,VLOOKUP($C49,DATA!$A$1:$U$112,11,0)*(E49-6)+VLOOKUP($C49,DATA!$A$1:$U$112,8,0)*(6-D49),VLOOKUP($C49,DATA!$A$1:$U$112,8,0)*(E49-D49)))),"")</f>
        <v>24</v>
      </c>
      <c r="K49" s="15" t="str">
        <f>IFERROR(IF(E49&lt;&gt;10,"",IF(ISBLANK(VLOOKUP(C49,DATA!$A$1:$U$112,6,0)),"","＋"&amp;VLOOKUP(C49,DATA!$A$1:$U$112,13,0))),"")</f>
        <v/>
      </c>
      <c r="L49" s="17" t="str">
        <f>IFERROR(IF(OR(D49&gt;=6,ISBLANK(E49),D49&gt;=E49),"",IF(ISBLANK(VLOOKUP(C49,DATA!$A$1:$U$112,14,0)),"",VLOOKUP(C49,DATA!$A$1:$U$112,14,0))),"")</f>
        <v/>
      </c>
      <c r="M49" s="18" t="str">
        <f>IFERROR(IF(OR(D49&gt;=6,ISBLANK(E49),D49&gt;=E49),"",IF(ISBLANK(VLOOKUP(C49,DATA!$A$1:$U$112,14,0)),"",VLOOKUP(C49,DATA!$A$1:$U$112,15,0)*IF(E49&gt;=6,(6-D49),E49-D49))),"")</f>
        <v/>
      </c>
      <c r="N49" s="18" t="str">
        <f>IFERROR(IF(OR(E49&lt;7,ISBLANK(E49),D49&gt;=E49),"",VLOOKUP(C49,DATA!$A$1:$U$112,16,0)),"")</f>
        <v>一式徹甲弾</v>
      </c>
      <c r="O49" s="18">
        <f>IFERROR(IF(OR(E49&lt;7,ISBLANK(E49),D49&gt;=E49),"",VLOOKUP(C49,DATA!$A$1:$U$112,17,0)*IF(D49&lt;=6,(E49-6),E49-D49)),"")</f>
        <v>4</v>
      </c>
      <c r="P49" s="18" t="str">
        <f>IFERROR(IF(OR(E49&lt;&gt;10,ISBLANK(E49)),"",IF(ISBLANK(VLOOKUP(C49,DATA!$A$1:$U$112,18,0)),"",VLOOKUP(C49,DATA!$A$1:$U$112,18,0))),"")</f>
        <v/>
      </c>
      <c r="Q49" s="18" t="str">
        <f>IFERROR(IF(OR(E49&lt;&gt;10,ISBLANK(E49)),"",IF(ISBLANK(VLOOKUP(C49,DATA!$A$1:$U$112,19,0)),"",VLOOKUP(C49,DATA!$A$1:$U$112,19,0))),"")</f>
        <v/>
      </c>
      <c r="R49" s="31" t="str">
        <f>IFERROR(IF(OR(E49&lt;&gt;10,ISBLANK(E49)),"",IF(ISBLANK(VLOOKUP(C49,DATA!$A$1:$U$112,20,0)),"",VLOOKUP(C49,DATA!$A$1:$U$112,20,0))),"")</f>
        <v/>
      </c>
      <c r="S49" s="31" t="str">
        <f>IFERROR(IF(OR(E49&lt;&gt;10,ISBLANK(E49)),"",IF(ISBLANK(VLOOKUP(C49,DATA!$A$1:$U$112,21,0)),"",VLOOKUP(C49,DATA!$A$1:$U$112,21,0))),"")</f>
        <v/>
      </c>
    </row>
    <row r="50" spans="2:19" x14ac:dyDescent="0.4">
      <c r="B50" s="11" t="s">
        <v>229</v>
      </c>
      <c r="C50" s="12" t="s">
        <v>72</v>
      </c>
      <c r="D50" s="11">
        <v>6</v>
      </c>
      <c r="E50" s="12">
        <v>10</v>
      </c>
      <c r="F50" s="13">
        <f>IFERROR(IF(E50&lt;=D50,"",IF(D50&gt;6,VLOOKUP($C50,DATA!$A$1:$U$112,4,0)*(E50-D50),IF(E50&gt;6,VLOOKUP($C50,DATA!$A$1:$U$112,4,0)*(E50-6)+VLOOKUP($C50,DATA!$A$1:$U$112,2,0)*(6-D50),VLOOKUP($C50,DATA!$A$1:$U$112,2,0)*(E50-D50)))),"")</f>
        <v>8</v>
      </c>
      <c r="G50" s="14">
        <f>IFERROR(IF(OR(E50&lt;=D50,E50&lt;=6),"",IF(D50&gt;6,VLOOKUP($C50,DATA!$A$1:$U$112,5,0)*(E50-D50),IF(E50&gt;6,VLOOKUP($C50,DATA!$A$1:$U$112,5,0)*(E50-6)+VLOOKUP($C50,DATA!$A$1:$U$112,2,0)*(6-D50),VLOOKUP($C50,DATA!$A$1:$U$112,2,0)*(E50-D50)))),"")</f>
        <v>16</v>
      </c>
      <c r="H50" s="15" t="str">
        <f>IFERROR(IF(E50&lt;&gt;10,"",IF(ISBLANK(VLOOKUP(C50,DATA!$A$1:$U$112,6,0)),"","＋"&amp;VLOOKUP(C50,DATA!$A$1:$U$112,7,0))),"")</f>
        <v/>
      </c>
      <c r="I50" s="16">
        <f>IFERROR(IF(E50&lt;=D50,"",IF(D50&gt;6,VLOOKUP($C50,DATA!$A$1:$U$112,10,0)*(E50-D50),IF(E50&gt;6,VLOOKUP($C50,DATA!$A$1:$U$112,10,0)*(E50-6)+VLOOKUP($C50,DATA!$A$1:$U$112,8,0)*(6-D50),VLOOKUP($C50,DATA!$A$1:$U$112,8,0)*(E50-D50)))),"")</f>
        <v>16</v>
      </c>
      <c r="J50" s="14">
        <f>IFERROR(IF(OR(E50&lt;=D50,E50&lt;=6),"",IF(D50&gt;6,VLOOKUP($C50,DATA!$A$1:$U$112,11,0)*(E50-D50),IF(E50&gt;6,VLOOKUP($C50,DATA!$A$1:$U$112,11,0)*(E50-6)+VLOOKUP($C50,DATA!$A$1:$U$112,8,0)*(6-D50),VLOOKUP($C50,DATA!$A$1:$U$112,8,0)*(E50-D50)))),"")</f>
        <v>24</v>
      </c>
      <c r="K50" s="15" t="str">
        <f>IFERROR(IF(E50&lt;&gt;10,"",IF(ISBLANK(VLOOKUP(C50,DATA!$A$1:$U$112,6,0)),"","＋"&amp;VLOOKUP(C50,DATA!$A$1:$U$112,13,0))),"")</f>
        <v/>
      </c>
      <c r="L50" s="17" t="str">
        <f>IFERROR(IF(OR(D50&gt;=6,ISBLANK(E50),D50&gt;=E50),"",IF(ISBLANK(VLOOKUP(C50,DATA!$A$1:$U$112,14,0)),"",VLOOKUP(C50,DATA!$A$1:$U$112,14,0))),"")</f>
        <v/>
      </c>
      <c r="M50" s="18" t="str">
        <f>IFERROR(IF(OR(D50&gt;=6,ISBLANK(E50),D50&gt;=E50),"",IF(ISBLANK(VLOOKUP(C50,DATA!$A$1:$U$112,14,0)),"",VLOOKUP(C50,DATA!$A$1:$U$112,15,0)*IF(E50&gt;=6,(6-D50),E50-D50))),"")</f>
        <v/>
      </c>
      <c r="N50" s="18" t="str">
        <f>IFERROR(IF(OR(E50&lt;7,ISBLANK(E50),D50&gt;=E50),"",VLOOKUP(C50,DATA!$A$1:$U$112,16,0)),"")</f>
        <v>一式徹甲弾</v>
      </c>
      <c r="O50" s="18">
        <f>IFERROR(IF(OR(E50&lt;7,ISBLANK(E50),D50&gt;=E50),"",VLOOKUP(C50,DATA!$A$1:$U$112,17,0)*IF(D50&lt;=6,(E50-6),E50-D50)),"")</f>
        <v>4</v>
      </c>
      <c r="P50" s="18" t="str">
        <f>IFERROR(IF(OR(E50&lt;&gt;10,ISBLANK(E50)),"",IF(ISBLANK(VLOOKUP(C50,DATA!$A$1:$U$112,18,0)),"",VLOOKUP(C50,DATA!$A$1:$U$112,18,0))),"")</f>
        <v/>
      </c>
      <c r="Q50" s="18" t="str">
        <f>IFERROR(IF(OR(E50&lt;&gt;10,ISBLANK(E50)),"",IF(ISBLANK(VLOOKUP(C50,DATA!$A$1:$U$112,19,0)),"",VLOOKUP(C50,DATA!$A$1:$U$112,19,0))),"")</f>
        <v/>
      </c>
      <c r="R50" s="31" t="str">
        <f>IFERROR(IF(OR(E50&lt;&gt;10,ISBLANK(E50)),"",IF(ISBLANK(VLOOKUP(C50,DATA!$A$1:$U$112,20,0)),"",VLOOKUP(C50,DATA!$A$1:$U$112,20,0))),"")</f>
        <v/>
      </c>
      <c r="S50" s="31" t="str">
        <f>IFERROR(IF(OR(E50&lt;&gt;10,ISBLANK(E50)),"",IF(ISBLANK(VLOOKUP(C50,DATA!$A$1:$U$112,21,0)),"",VLOOKUP(C50,DATA!$A$1:$U$112,21,0))),"")</f>
        <v/>
      </c>
    </row>
    <row r="51" spans="2:19" x14ac:dyDescent="0.4">
      <c r="B51" s="11" t="s">
        <v>229</v>
      </c>
      <c r="C51" s="12" t="s">
        <v>72</v>
      </c>
      <c r="D51" s="11">
        <v>6</v>
      </c>
      <c r="E51" s="12">
        <v>10</v>
      </c>
      <c r="F51" s="13">
        <f>IFERROR(IF(E51&lt;=D51,"",IF(D51&gt;6,VLOOKUP($C51,DATA!$A$1:$U$112,4,0)*(E51-D51),IF(E51&gt;6,VLOOKUP($C51,DATA!$A$1:$U$112,4,0)*(E51-6)+VLOOKUP($C51,DATA!$A$1:$U$112,2,0)*(6-D51),VLOOKUP($C51,DATA!$A$1:$U$112,2,0)*(E51-D51)))),"")</f>
        <v>8</v>
      </c>
      <c r="G51" s="14">
        <f>IFERROR(IF(OR(E51&lt;=D51,E51&lt;=6),"",IF(D51&gt;6,VLOOKUP($C51,DATA!$A$1:$U$112,5,0)*(E51-D51),IF(E51&gt;6,VLOOKUP($C51,DATA!$A$1:$U$112,5,0)*(E51-6)+VLOOKUP($C51,DATA!$A$1:$U$112,2,0)*(6-D51),VLOOKUP($C51,DATA!$A$1:$U$112,2,0)*(E51-D51)))),"")</f>
        <v>16</v>
      </c>
      <c r="H51" s="15" t="str">
        <f>IFERROR(IF(E51&lt;&gt;10,"",IF(ISBLANK(VLOOKUP(C51,DATA!$A$1:$U$112,6,0)),"","＋"&amp;VLOOKUP(C51,DATA!$A$1:$U$112,7,0))),"")</f>
        <v/>
      </c>
      <c r="I51" s="16">
        <f>IFERROR(IF(E51&lt;=D51,"",IF(D51&gt;6,VLOOKUP($C51,DATA!$A$1:$U$112,10,0)*(E51-D51),IF(E51&gt;6,VLOOKUP($C51,DATA!$A$1:$U$112,10,0)*(E51-6)+VLOOKUP($C51,DATA!$A$1:$U$112,8,0)*(6-D51),VLOOKUP($C51,DATA!$A$1:$U$112,8,0)*(E51-D51)))),"")</f>
        <v>16</v>
      </c>
      <c r="J51" s="14">
        <f>IFERROR(IF(OR(E51&lt;=D51,E51&lt;=6),"",IF(D51&gt;6,VLOOKUP($C51,DATA!$A$1:$U$112,11,0)*(E51-D51),IF(E51&gt;6,VLOOKUP($C51,DATA!$A$1:$U$112,11,0)*(E51-6)+VLOOKUP($C51,DATA!$A$1:$U$112,8,0)*(6-D51),VLOOKUP($C51,DATA!$A$1:$U$112,8,0)*(E51-D51)))),"")</f>
        <v>24</v>
      </c>
      <c r="K51" s="15" t="str">
        <f>IFERROR(IF(E51&lt;&gt;10,"",IF(ISBLANK(VLOOKUP(C51,DATA!$A$1:$U$112,6,0)),"","＋"&amp;VLOOKUP(C51,DATA!$A$1:$U$112,13,0))),"")</f>
        <v/>
      </c>
      <c r="L51" s="17" t="str">
        <f>IFERROR(IF(OR(D51&gt;=6,ISBLANK(E51),D51&gt;=E51),"",IF(ISBLANK(VLOOKUP(C51,DATA!$A$1:$U$112,14,0)),"",VLOOKUP(C51,DATA!$A$1:$U$112,14,0))),"")</f>
        <v/>
      </c>
      <c r="M51" s="18" t="str">
        <f>IFERROR(IF(OR(D51&gt;=6,ISBLANK(E51),D51&gt;=E51),"",IF(ISBLANK(VLOOKUP(C51,DATA!$A$1:$U$112,14,0)),"",VLOOKUP(C51,DATA!$A$1:$U$112,15,0)*IF(E51&gt;=6,(6-D51),E51-D51))),"")</f>
        <v/>
      </c>
      <c r="N51" s="18" t="str">
        <f>IFERROR(IF(OR(E51&lt;7,ISBLANK(E51),D51&gt;=E51),"",VLOOKUP(C51,DATA!$A$1:$U$112,16,0)),"")</f>
        <v>一式徹甲弾</v>
      </c>
      <c r="O51" s="18">
        <f>IFERROR(IF(OR(E51&lt;7,ISBLANK(E51),D51&gt;=E51),"",VLOOKUP(C51,DATA!$A$1:$U$112,17,0)*IF(D51&lt;=6,(E51-6),E51-D51)),"")</f>
        <v>4</v>
      </c>
      <c r="P51" s="18" t="str">
        <f>IFERROR(IF(OR(E51&lt;&gt;10,ISBLANK(E51)),"",IF(ISBLANK(VLOOKUP(C51,DATA!$A$1:$U$112,18,0)),"",VLOOKUP(C51,DATA!$A$1:$U$112,18,0))),"")</f>
        <v/>
      </c>
      <c r="Q51" s="18" t="str">
        <f>IFERROR(IF(OR(E51&lt;&gt;10,ISBLANK(E51)),"",IF(ISBLANK(VLOOKUP(C51,DATA!$A$1:$U$112,19,0)),"",VLOOKUP(C51,DATA!$A$1:$U$112,19,0))),"")</f>
        <v/>
      </c>
      <c r="R51" s="31" t="str">
        <f>IFERROR(IF(OR(E51&lt;&gt;10,ISBLANK(E51)),"",IF(ISBLANK(VLOOKUP(C51,DATA!$A$1:$U$112,20,0)),"",VLOOKUP(C51,DATA!$A$1:$U$112,20,0))),"")</f>
        <v/>
      </c>
      <c r="S51" s="31" t="str">
        <f>IFERROR(IF(OR(E51&lt;&gt;10,ISBLANK(E51)),"",IF(ISBLANK(VLOOKUP(C51,DATA!$A$1:$U$112,21,0)),"",VLOOKUP(C51,DATA!$A$1:$U$112,21,0))),"")</f>
        <v/>
      </c>
    </row>
    <row r="52" spans="2:19" x14ac:dyDescent="0.4">
      <c r="B52" s="11"/>
      <c r="C52" s="12"/>
      <c r="D52" s="11"/>
      <c r="E52" s="12"/>
      <c r="F52" s="13" t="str">
        <f>IFERROR(IF(E52&lt;=D52,"",IF(D52&gt;6,VLOOKUP($C52,DATA!$A$1:$U$112,4,0)*(E52-D52),IF(E52&gt;6,VLOOKUP($C52,DATA!$A$1:$U$112,4,0)*(E52-6)+VLOOKUP($C52,DATA!$A$1:$U$112,2,0)*(6-D52),VLOOKUP($C52,DATA!$A$1:$U$112,2,0)*(E52-D52)))),"")</f>
        <v/>
      </c>
      <c r="G52" s="14" t="str">
        <f>IFERROR(IF(OR(E52&lt;=D52,E52&lt;=6),"",IF(D52&gt;6,VLOOKUP($C52,DATA!$A$1:$U$112,5,0)*(E52-D52),IF(E52&gt;6,VLOOKUP($C52,DATA!$A$1:$U$112,5,0)*(E52-6)+VLOOKUP($C52,DATA!$A$1:$U$112,2,0)*(6-D52),VLOOKUP($C52,DATA!$A$1:$U$112,2,0)*(E52-D52)))),"")</f>
        <v/>
      </c>
      <c r="H52" s="15" t="str">
        <f>IFERROR(IF(E52&lt;&gt;10,"",IF(ISBLANK(VLOOKUP(C52,DATA!$A$1:$U$112,6,0)),"","＋"&amp;VLOOKUP(C52,DATA!$A$1:$U$112,7,0))),"")</f>
        <v/>
      </c>
      <c r="I52" s="16" t="str">
        <f>IFERROR(IF(E52&lt;=D52,"",IF(D52&gt;6,VLOOKUP($C52,DATA!$A$1:$U$112,10,0)*(E52-D52),IF(E52&gt;6,VLOOKUP($C52,DATA!$A$1:$U$112,10,0)*(E52-6)+VLOOKUP($C52,DATA!$A$1:$U$112,8,0)*(6-D52),VLOOKUP($C52,DATA!$A$1:$U$112,8,0)*(E52-D52)))),"")</f>
        <v/>
      </c>
      <c r="J52" s="14" t="str">
        <f>IFERROR(IF(OR(E52&lt;=D52,E52&lt;=6),"",IF(D52&gt;6,VLOOKUP($C52,DATA!$A$1:$U$112,11,0)*(E52-D52),IF(E52&gt;6,VLOOKUP($C52,DATA!$A$1:$U$112,11,0)*(E52-6)+VLOOKUP($C52,DATA!$A$1:$U$112,8,0)*(6-D52),VLOOKUP($C52,DATA!$A$1:$U$112,8,0)*(E52-D52)))),"")</f>
        <v/>
      </c>
      <c r="K52" s="15" t="str">
        <f>IFERROR(IF(E52&lt;&gt;10,"",IF(ISBLANK(VLOOKUP(C52,DATA!$A$1:$U$112,6,0)),"","＋"&amp;VLOOKUP(C52,DATA!$A$1:$U$112,13,0))),"")</f>
        <v/>
      </c>
      <c r="L52" s="17" t="str">
        <f>IFERROR(IF(OR(D52&gt;=6,ISBLANK(E52),D52&gt;=E52),"",IF(ISBLANK(VLOOKUP(C52,DATA!$A$1:$U$112,14,0)),"",VLOOKUP(C52,DATA!$A$1:$U$112,14,0))),"")</f>
        <v/>
      </c>
      <c r="M52" s="18" t="str">
        <f>IFERROR(IF(OR(D52&gt;=6,ISBLANK(E52),D52&gt;=E52),"",IF(ISBLANK(VLOOKUP(C52,DATA!$A$1:$U$112,14,0)),"",VLOOKUP(C52,DATA!$A$1:$U$112,15,0)*IF(E52&gt;=6,(6-D52),E52-D52))),"")</f>
        <v/>
      </c>
      <c r="N52" s="18" t="str">
        <f>IFERROR(IF(OR(E52&lt;7,ISBLANK(E52),D52&gt;=E52),"",VLOOKUP(C52,DATA!$A$1:$U$112,16,0)),"")</f>
        <v/>
      </c>
      <c r="O52" s="18" t="str">
        <f>IFERROR(IF(OR(E52&lt;7,ISBLANK(E52),D52&gt;=E52),"",VLOOKUP(C52,DATA!$A$1:$U$112,17,0)*IF(D52&lt;=6,(E52-6),E52-D52)),"")</f>
        <v/>
      </c>
      <c r="P52" s="18" t="str">
        <f>IFERROR(IF(OR(E52&lt;&gt;10,ISBLANK(E52)),"",IF(ISBLANK(VLOOKUP(C52,DATA!$A$1:$U$112,18,0)),"",VLOOKUP(C52,DATA!$A$1:$U$112,18,0))),"")</f>
        <v/>
      </c>
      <c r="Q52" s="18" t="str">
        <f>IFERROR(IF(OR(E52&lt;&gt;10,ISBLANK(E52)),"",IF(ISBLANK(VLOOKUP(C52,DATA!$A$1:$U$112,19,0)),"",VLOOKUP(C52,DATA!$A$1:$U$112,19,0))),"")</f>
        <v/>
      </c>
      <c r="R52" s="31" t="str">
        <f>IFERROR(IF(OR(E52&lt;&gt;10,ISBLANK(E52)),"",IF(ISBLANK(VLOOKUP(C52,DATA!$A$1:$U$112,20,0)),"",VLOOKUP(C52,DATA!$A$1:$U$112,20,0))),"")</f>
        <v/>
      </c>
      <c r="S52" s="31" t="str">
        <f>IFERROR(IF(OR(E52&lt;&gt;10,ISBLANK(E52)),"",IF(ISBLANK(VLOOKUP(C52,DATA!$A$1:$U$112,21,0)),"",VLOOKUP(C52,DATA!$A$1:$U$112,21,0))),"")</f>
        <v/>
      </c>
    </row>
    <row r="53" spans="2:19" x14ac:dyDescent="0.4">
      <c r="B53" s="11" t="s">
        <v>231</v>
      </c>
      <c r="C53" s="12" t="s">
        <v>76</v>
      </c>
      <c r="D53" s="11">
        <v>10</v>
      </c>
      <c r="E53" s="12">
        <v>10</v>
      </c>
      <c r="F53" s="13" t="str">
        <f>IFERROR(IF(E53&lt;=D53,"",IF(D53&gt;6,VLOOKUP($C53,DATA!$A$1:$U$112,4,0)*(E53-D53),IF(E53&gt;6,VLOOKUP($C53,DATA!$A$1:$U$112,4,0)*(E53-6)+VLOOKUP($C53,DATA!$A$1:$U$112,2,0)*(6-D53),VLOOKUP($C53,DATA!$A$1:$U$112,2,0)*(E53-D53)))),"")</f>
        <v/>
      </c>
      <c r="G53" s="14" t="str">
        <f>IFERROR(IF(OR(E53&lt;=D53,E53&lt;=6),"",IF(D53&gt;6,VLOOKUP($C53,DATA!$A$1:$U$112,5,0)*(E53-D53),IF(E53&gt;6,VLOOKUP($C53,DATA!$A$1:$U$112,5,0)*(E53-6)+VLOOKUP($C53,DATA!$A$1:$U$112,2,0)*(6-D53),VLOOKUP($C53,DATA!$A$1:$U$112,2,0)*(E53-D53)))),"")</f>
        <v/>
      </c>
      <c r="H53" s="15" t="str">
        <f>IFERROR(IF(E53&lt;&gt;10,"",IF(ISBLANK(VLOOKUP(C53,DATA!$A$1:$U$112,6,0)),"","＋"&amp;VLOOKUP(C53,DATA!$A$1:$U$112,7,0))),"")</f>
        <v>＋7</v>
      </c>
      <c r="I53" s="16" t="str">
        <f>IFERROR(IF(E53&lt;=D53,"",IF(D53&gt;6,VLOOKUP($C53,DATA!$A$1:$U$112,10,0)*(E53-D53),IF(E53&gt;6,VLOOKUP($C53,DATA!$A$1:$U$112,10,0)*(E53-6)+VLOOKUP($C53,DATA!$A$1:$U$112,8,0)*(6-D53),VLOOKUP($C53,DATA!$A$1:$U$112,8,0)*(E53-D53)))),"")</f>
        <v/>
      </c>
      <c r="J53" s="14" t="str">
        <f>IFERROR(IF(OR(E53&lt;=D53,E53&lt;=6),"",IF(D53&gt;6,VLOOKUP($C53,DATA!$A$1:$U$112,11,0)*(E53-D53),IF(E53&gt;6,VLOOKUP($C53,DATA!$A$1:$U$112,11,0)*(E53-6)+VLOOKUP($C53,DATA!$A$1:$U$112,8,0)*(6-D53),VLOOKUP($C53,DATA!$A$1:$U$112,8,0)*(E53-D53)))),"")</f>
        <v/>
      </c>
      <c r="K53" s="15" t="str">
        <f>IFERROR(IF(E53&lt;&gt;10,"",IF(ISBLANK(VLOOKUP(C53,DATA!$A$1:$U$112,6,0)),"","＋"&amp;VLOOKUP(C53,DATA!$A$1:$U$112,13,0))),"")</f>
        <v>＋10</v>
      </c>
      <c r="L53" s="17" t="str">
        <f>IFERROR(IF(OR(D53&gt;=6,ISBLANK(E53),D53&gt;=E53),"",IF(ISBLANK(VLOOKUP(C53,DATA!$A$1:$U$112,14,0)),"",VLOOKUP(C53,DATA!$A$1:$U$112,14,0))),"")</f>
        <v/>
      </c>
      <c r="M53" s="18" t="str">
        <f>IFERROR(IF(OR(D53&gt;=6,ISBLANK(E53),D53&gt;=E53),"",IF(ISBLANK(VLOOKUP(C53,DATA!$A$1:$U$112,14,0)),"",VLOOKUP(C53,DATA!$A$1:$U$112,15,0)*IF(E53&gt;=6,(6-D53),E53-D53))),"")</f>
        <v/>
      </c>
      <c r="N53" s="18" t="str">
        <f>IFERROR(IF(OR(E53&lt;7,ISBLANK(E53),D53&gt;=E53),"",VLOOKUP(C53,DATA!$A$1:$U$112,16,0)),"")</f>
        <v/>
      </c>
      <c r="O53" s="18" t="str">
        <f>IFERROR(IF(OR(E53&lt;7,ISBLANK(E53),D53&gt;=E53),"",VLOOKUP(C53,DATA!$A$1:$U$112,17,0)*IF(D53&lt;=6,(E53-6),E53-D53)),"")</f>
        <v/>
      </c>
      <c r="P53" s="18" t="str">
        <f>IFERROR(IF(OR(E53&lt;&gt;10,ISBLANK(E53)),"",IF(ISBLANK(VLOOKUP(C53,DATA!$A$1:$U$112,18,0)),"",VLOOKUP(C53,DATA!$A$1:$U$112,18,0))),"")</f>
        <v>熟練見張員</v>
      </c>
      <c r="Q53" s="18">
        <f>IFERROR(IF(OR(E53&lt;&gt;10,ISBLANK(E53)),"",IF(ISBLANK(VLOOKUP(C53,DATA!$A$1:$U$112,19,0)),"",VLOOKUP(C53,DATA!$A$1:$U$112,19,0))),"")</f>
        <v>1</v>
      </c>
      <c r="R53" s="31" t="str">
        <f>IFERROR(IF(OR(E53&lt;&gt;10,ISBLANK(E53)),"",IF(ISBLANK(VLOOKUP(C53,DATA!$A$1:$U$112,20,0)),"",VLOOKUP(C53,DATA!$A$1:$U$112,20,0))),"")</f>
        <v/>
      </c>
      <c r="S53" s="31" t="str">
        <f>IFERROR(IF(OR(E53&lt;&gt;10,ISBLANK(E53)),"",IF(ISBLANK(VLOOKUP(C53,DATA!$A$1:$U$112,21,0)),"",VLOOKUP(C53,DATA!$A$1:$U$112,21,0))),"")</f>
        <v/>
      </c>
    </row>
    <row r="54" spans="2:19" x14ac:dyDescent="0.4">
      <c r="B54" s="11" t="s">
        <v>231</v>
      </c>
      <c r="C54" s="12" t="s">
        <v>77</v>
      </c>
      <c r="D54" s="11">
        <v>7</v>
      </c>
      <c r="E54" s="12">
        <v>10</v>
      </c>
      <c r="F54" s="13">
        <f>IFERROR(IF(E54&lt;=D54,"",IF(D54&gt;6,VLOOKUP($C54,DATA!$A$1:$U$112,4,0)*(E54-D54),IF(E54&gt;6,VLOOKUP($C54,DATA!$A$1:$U$112,4,0)*(E54-6)+VLOOKUP($C54,DATA!$A$1:$U$112,2,0)*(6-D54),VLOOKUP($C54,DATA!$A$1:$U$112,2,0)*(E54-D54)))),"")</f>
        <v>9</v>
      </c>
      <c r="G54" s="14">
        <f>IFERROR(IF(OR(E54&lt;=D54,E54&lt;=6),"",IF(D54&gt;6,VLOOKUP($C54,DATA!$A$1:$U$112,5,0)*(E54-D54),IF(E54&gt;6,VLOOKUP($C54,DATA!$A$1:$U$112,5,0)*(E54-6)+VLOOKUP($C54,DATA!$A$1:$U$112,2,0)*(6-D54),VLOOKUP($C54,DATA!$A$1:$U$112,2,0)*(E54-D54)))),"")</f>
        <v>21</v>
      </c>
      <c r="H54" s="15" t="str">
        <f>IFERROR(IF(E54&lt;&gt;10,"",IF(ISBLANK(VLOOKUP(C54,DATA!$A$1:$U$112,6,0)),"","＋"&amp;VLOOKUP(C54,DATA!$A$1:$U$112,7,0))),"")</f>
        <v/>
      </c>
      <c r="I54" s="16">
        <f>IFERROR(IF(E54&lt;=D54,"",IF(D54&gt;6,VLOOKUP($C54,DATA!$A$1:$U$112,10,0)*(E54-D54),IF(E54&gt;6,VLOOKUP($C54,DATA!$A$1:$U$112,10,0)*(E54-6)+VLOOKUP($C54,DATA!$A$1:$U$112,8,0)*(6-D54),VLOOKUP($C54,DATA!$A$1:$U$112,8,0)*(E54-D54)))),"")</f>
        <v>15</v>
      </c>
      <c r="J54" s="14">
        <f>IFERROR(IF(OR(E54&lt;=D54,E54&lt;=6),"",IF(D54&gt;6,VLOOKUP($C54,DATA!$A$1:$U$112,11,0)*(E54-D54),IF(E54&gt;6,VLOOKUP($C54,DATA!$A$1:$U$112,11,0)*(E54-6)+VLOOKUP($C54,DATA!$A$1:$U$112,8,0)*(6-D54),VLOOKUP($C54,DATA!$A$1:$U$112,8,0)*(E54-D54)))),"")</f>
        <v>30</v>
      </c>
      <c r="K54" s="15" t="str">
        <f>IFERROR(IF(E54&lt;&gt;10,"",IF(ISBLANK(VLOOKUP(C54,DATA!$A$1:$U$112,6,0)),"","＋"&amp;VLOOKUP(C54,DATA!$A$1:$U$112,13,0))),"")</f>
        <v/>
      </c>
      <c r="L54" s="17" t="str">
        <f>IFERROR(IF(OR(D54&gt;=6,ISBLANK(E54),D54&gt;=E54),"",IF(ISBLANK(VLOOKUP(C54,DATA!$A$1:$U$112,14,0)),"",VLOOKUP(C54,DATA!$A$1:$U$112,14,0))),"")</f>
        <v/>
      </c>
      <c r="M54" s="18" t="str">
        <f>IFERROR(IF(OR(D54&gt;=6,ISBLANK(E54),D54&gt;=E54),"",IF(ISBLANK(VLOOKUP(C54,DATA!$A$1:$U$112,14,0)),"",VLOOKUP(C54,DATA!$A$1:$U$112,15,0)*IF(E54&gt;=6,(6-D54),E54-D54))),"")</f>
        <v/>
      </c>
      <c r="N54" s="18" t="str">
        <f>IFERROR(IF(OR(E54&lt;7,ISBLANK(E54),D54&gt;=E54),"",VLOOKUP(C54,DATA!$A$1:$U$112,16,0)),"")</f>
        <v>探照灯</v>
      </c>
      <c r="O54" s="18">
        <f>IFERROR(IF(OR(E54&lt;7,ISBLANK(E54),D54&gt;=E54),"",VLOOKUP(C54,DATA!$A$1:$U$112,17,0)*IF(D54&lt;=6,(E54-6),E54-D54)),"")</f>
        <v>3</v>
      </c>
      <c r="P54" s="18" t="str">
        <f>IFERROR(IF(OR(E54&lt;&gt;10,ISBLANK(E54)),"",IF(ISBLANK(VLOOKUP(C54,DATA!$A$1:$U$112,18,0)),"",VLOOKUP(C54,DATA!$A$1:$U$112,18,0))),"")</f>
        <v/>
      </c>
      <c r="Q54" s="18" t="str">
        <f>IFERROR(IF(OR(E54&lt;&gt;10,ISBLANK(E54)),"",IF(ISBLANK(VLOOKUP(C54,DATA!$A$1:$U$112,19,0)),"",VLOOKUP(C54,DATA!$A$1:$U$112,19,0))),"")</f>
        <v/>
      </c>
      <c r="R54" s="31" t="str">
        <f>IFERROR(IF(OR(E54&lt;&gt;10,ISBLANK(E54)),"",IF(ISBLANK(VLOOKUP(C54,DATA!$A$1:$U$112,20,0)),"",VLOOKUP(C54,DATA!$A$1:$U$112,20,0))),"")</f>
        <v/>
      </c>
      <c r="S54" s="31" t="str">
        <f>IFERROR(IF(OR(E54&lt;&gt;10,ISBLANK(E54)),"",IF(ISBLANK(VLOOKUP(C54,DATA!$A$1:$U$112,21,0)),"",VLOOKUP(C54,DATA!$A$1:$U$112,21,0))),"")</f>
        <v/>
      </c>
    </row>
    <row r="55" spans="2:19" x14ac:dyDescent="0.4">
      <c r="B55" s="11"/>
      <c r="C55" s="12"/>
      <c r="D55" s="11"/>
      <c r="E55" s="12"/>
      <c r="F55" s="13" t="str">
        <f>IFERROR(IF(E55&lt;=D55,"",IF(D55&gt;6,VLOOKUP($C55,DATA!$A$1:$U$112,4,0)*(E55-D55),IF(E55&gt;6,VLOOKUP($C55,DATA!$A$1:$U$112,4,0)*(E55-6)+VLOOKUP($C55,DATA!$A$1:$U$112,2,0)*(6-D55),VLOOKUP($C55,DATA!$A$1:$U$112,2,0)*(E55-D55)))),"")</f>
        <v/>
      </c>
      <c r="G55" s="14" t="str">
        <f>IFERROR(IF(OR(E55&lt;=D55,E55&lt;=6),"",IF(D55&gt;6,VLOOKUP($C55,DATA!$A$1:$U$112,5,0)*(E55-D55),IF(E55&gt;6,VLOOKUP($C55,DATA!$A$1:$U$112,5,0)*(E55-6)+VLOOKUP($C55,DATA!$A$1:$U$112,2,0)*(6-D55),VLOOKUP($C55,DATA!$A$1:$U$112,2,0)*(E55-D55)))),"")</f>
        <v/>
      </c>
      <c r="H55" s="15" t="str">
        <f>IFERROR(IF(E55&lt;&gt;10,"",IF(ISBLANK(VLOOKUP(C55,DATA!$A$1:$U$112,6,0)),"","＋"&amp;VLOOKUP(C55,DATA!$A$1:$U$112,7,0))),"")</f>
        <v/>
      </c>
      <c r="I55" s="16" t="str">
        <f>IFERROR(IF(E55&lt;=D55,"",IF(D55&gt;6,VLOOKUP($C55,DATA!$A$1:$U$112,10,0)*(E55-D55),IF(E55&gt;6,VLOOKUP($C55,DATA!$A$1:$U$112,10,0)*(E55-6)+VLOOKUP($C55,DATA!$A$1:$U$112,8,0)*(6-D55),VLOOKUP($C55,DATA!$A$1:$U$112,8,0)*(E55-D55)))),"")</f>
        <v/>
      </c>
      <c r="J55" s="14" t="str">
        <f>IFERROR(IF(OR(E55&lt;=D55,E55&lt;=6),"",IF(D55&gt;6,VLOOKUP($C55,DATA!$A$1:$U$112,11,0)*(E55-D55),IF(E55&gt;6,VLOOKUP($C55,DATA!$A$1:$U$112,11,0)*(E55-6)+VLOOKUP($C55,DATA!$A$1:$U$112,8,0)*(6-D55),VLOOKUP($C55,DATA!$A$1:$U$112,8,0)*(E55-D55)))),"")</f>
        <v/>
      </c>
      <c r="K55" s="15" t="str">
        <f>IFERROR(IF(E55&lt;&gt;10,"",IF(ISBLANK(VLOOKUP(C55,DATA!$A$1:$U$112,6,0)),"","＋"&amp;VLOOKUP(C55,DATA!$A$1:$U$112,13,0))),"")</f>
        <v/>
      </c>
      <c r="L55" s="17" t="str">
        <f>IFERROR(IF(OR(D55&gt;=6,ISBLANK(E55),D55&gt;=E55),"",IF(ISBLANK(VLOOKUP(C55,DATA!$A$1:$U$112,14,0)),"",VLOOKUP(C55,DATA!$A$1:$U$112,14,0))),"")</f>
        <v/>
      </c>
      <c r="M55" s="18" t="str">
        <f>IFERROR(IF(OR(D55&gt;=6,ISBLANK(E55),D55&gt;=E55),"",IF(ISBLANK(VLOOKUP(C55,DATA!$A$1:$U$112,14,0)),"",VLOOKUP(C55,DATA!$A$1:$U$112,15,0)*IF(E55&gt;=6,(6-D55),E55-D55))),"")</f>
        <v/>
      </c>
      <c r="N55" s="18" t="str">
        <f>IFERROR(IF(OR(E55&lt;7,ISBLANK(E55),D55&gt;=E55),"",VLOOKUP(C55,DATA!$A$1:$U$112,16,0)),"")</f>
        <v/>
      </c>
      <c r="O55" s="18" t="str">
        <f>IFERROR(IF(OR(E55&lt;7,ISBLANK(E55),D55&gt;=E55),"",VLOOKUP(C55,DATA!$A$1:$U$112,17,0)*IF(D55&lt;=6,(E55-6),E55-D55)),"")</f>
        <v/>
      </c>
      <c r="P55" s="18" t="str">
        <f>IFERROR(IF(OR(E55&lt;&gt;10,ISBLANK(E55)),"",IF(ISBLANK(VLOOKUP(C55,DATA!$A$1:$U$112,18,0)),"",VLOOKUP(C55,DATA!$A$1:$U$112,18,0))),"")</f>
        <v/>
      </c>
      <c r="Q55" s="18" t="str">
        <f>IFERROR(IF(OR(E55&lt;&gt;10,ISBLANK(E55)),"",IF(ISBLANK(VLOOKUP(C55,DATA!$A$1:$U$112,19,0)),"",VLOOKUP(C55,DATA!$A$1:$U$112,19,0))),"")</f>
        <v/>
      </c>
      <c r="R55" s="31" t="str">
        <f>IFERROR(IF(OR(E55&lt;&gt;10,ISBLANK(E55)),"",IF(ISBLANK(VLOOKUP(C55,DATA!$A$1:$U$112,20,0)),"",VLOOKUP(C55,DATA!$A$1:$U$112,20,0))),"")</f>
        <v/>
      </c>
      <c r="S55" s="31" t="str">
        <f>IFERROR(IF(OR(E55&lt;&gt;10,ISBLANK(E55)),"",IF(ISBLANK(VLOOKUP(C55,DATA!$A$1:$U$112,21,0)),"",VLOOKUP(C55,DATA!$A$1:$U$112,21,0))),"")</f>
        <v/>
      </c>
    </row>
    <row r="56" spans="2:19" x14ac:dyDescent="0.4">
      <c r="B56" s="11" t="s">
        <v>89</v>
      </c>
      <c r="C56" s="12" t="s">
        <v>93</v>
      </c>
      <c r="D56" s="11">
        <v>10</v>
      </c>
      <c r="E56" s="12">
        <v>10</v>
      </c>
      <c r="F56" s="13" t="str">
        <f>IFERROR(IF(E56&lt;=D56,"",IF(D56&gt;6,VLOOKUP($C56,DATA!$A$1:$U$112,4,0)*(E56-D56),IF(E56&gt;6,VLOOKUP($C56,DATA!$A$1:$U$112,4,0)*(E56-6)+VLOOKUP($C56,DATA!$A$1:$U$112,2,0)*(6-D56),VLOOKUP($C56,DATA!$A$1:$U$112,2,0)*(E56-D56)))),"")</f>
        <v/>
      </c>
      <c r="G56" s="14" t="str">
        <f>IFERROR(IF(OR(E56&lt;=D56,E56&lt;=6),"",IF(D56&gt;6,VLOOKUP($C56,DATA!$A$1:$U$112,5,0)*(E56-D56),IF(E56&gt;6,VLOOKUP($C56,DATA!$A$1:$U$112,5,0)*(E56-6)+VLOOKUP($C56,DATA!$A$1:$U$112,2,0)*(6-D56),VLOOKUP($C56,DATA!$A$1:$U$112,2,0)*(E56-D56)))),"")</f>
        <v/>
      </c>
      <c r="H56" s="15" t="str">
        <f>IFERROR(IF(E56&lt;&gt;10,"",IF(ISBLANK(VLOOKUP(C56,DATA!$A$1:$U$112,6,0)),"","＋"&amp;VLOOKUP(C56,DATA!$A$1:$U$112,7,0))),"")</f>
        <v/>
      </c>
      <c r="I56" s="16" t="str">
        <f>IFERROR(IF(E56&lt;=D56,"",IF(D56&gt;6,VLOOKUP($C56,DATA!$A$1:$U$112,10,0)*(E56-D56),IF(E56&gt;6,VLOOKUP($C56,DATA!$A$1:$U$112,10,0)*(E56-6)+VLOOKUP($C56,DATA!$A$1:$U$112,8,0)*(6-D56),VLOOKUP($C56,DATA!$A$1:$U$112,8,0)*(E56-D56)))),"")</f>
        <v/>
      </c>
      <c r="J56" s="14" t="str">
        <f>IFERROR(IF(OR(E56&lt;=D56,E56&lt;=6),"",IF(D56&gt;6,VLOOKUP($C56,DATA!$A$1:$U$112,11,0)*(E56-D56),IF(E56&gt;6,VLOOKUP($C56,DATA!$A$1:$U$112,11,0)*(E56-6)+VLOOKUP($C56,DATA!$A$1:$U$112,8,0)*(6-D56),VLOOKUP($C56,DATA!$A$1:$U$112,8,0)*(E56-D56)))),"")</f>
        <v/>
      </c>
      <c r="K56" s="15" t="str">
        <f>IFERROR(IF(E56&lt;&gt;10,"",IF(ISBLANK(VLOOKUP(C56,DATA!$A$1:$U$112,6,0)),"","＋"&amp;VLOOKUP(C56,DATA!$A$1:$U$112,13,0))),"")</f>
        <v/>
      </c>
      <c r="L56" s="17" t="str">
        <f>IFERROR(IF(OR(D56&gt;=6,ISBLANK(E56),D56&gt;=E56),"",IF(ISBLANK(VLOOKUP(C56,DATA!$A$1:$U$112,14,0)),"",VLOOKUP(C56,DATA!$A$1:$U$112,14,0))),"")</f>
        <v/>
      </c>
      <c r="M56" s="18" t="str">
        <f>IFERROR(IF(OR(D56&gt;=6,ISBLANK(E56),D56&gt;=E56),"",IF(ISBLANK(VLOOKUP(C56,DATA!$A$1:$U$112,14,0)),"",VLOOKUP(C56,DATA!$A$1:$U$112,15,0)*IF(E56&gt;=6,(6-D56),E56-D56))),"")</f>
        <v/>
      </c>
      <c r="N56" s="18" t="str">
        <f>IFERROR(IF(OR(E56&lt;7,ISBLANK(E56),D56&gt;=E56),"",VLOOKUP(C56,DATA!$A$1:$U$112,16,0)),"")</f>
        <v/>
      </c>
      <c r="O56" s="18" t="str">
        <f>IFERROR(IF(OR(E56&lt;7,ISBLANK(E56),D56&gt;=E56),"",VLOOKUP(C56,DATA!$A$1:$U$112,17,0)*IF(D56&lt;=6,(E56-6),E56-D56)),"")</f>
        <v/>
      </c>
      <c r="P56" s="18" t="str">
        <f>IFERROR(IF(OR(E56&lt;&gt;10,ISBLANK(E56)),"",IF(ISBLANK(VLOOKUP(C56,DATA!$A$1:$U$112,18,0)),"",VLOOKUP(C56,DATA!$A$1:$U$112,18,0))),"")</f>
        <v/>
      </c>
      <c r="Q56" s="18" t="str">
        <f>IFERROR(IF(OR(E56&lt;&gt;10,ISBLANK(E56)),"",IF(ISBLANK(VLOOKUP(C56,DATA!$A$1:$U$112,19,0)),"",VLOOKUP(C56,DATA!$A$1:$U$112,19,0))),"")</f>
        <v/>
      </c>
      <c r="R56" s="31" t="str">
        <f>IFERROR(IF(OR(E56&lt;&gt;10,ISBLANK(E56)),"",IF(ISBLANK(VLOOKUP(C56,DATA!$A$1:$U$112,20,0)),"",VLOOKUP(C56,DATA!$A$1:$U$112,20,0))),"")</f>
        <v/>
      </c>
      <c r="S56" s="31" t="str">
        <f>IFERROR(IF(OR(E56&lt;&gt;10,ISBLANK(E56)),"",IF(ISBLANK(VLOOKUP(C56,DATA!$A$1:$U$112,21,0)),"",VLOOKUP(C56,DATA!$A$1:$U$112,21,0))),"")</f>
        <v/>
      </c>
    </row>
    <row r="57" spans="2:19" x14ac:dyDescent="0.4">
      <c r="B57" s="11"/>
      <c r="C57" s="12"/>
      <c r="D57" s="11"/>
      <c r="E57" s="12"/>
      <c r="F57" s="13" t="str">
        <f>IFERROR(IF(E57&lt;=D57,"",IF(D57&gt;6,VLOOKUP($C57,DATA!$A$1:$U$112,4,0)*(E57-D57),IF(E57&gt;6,VLOOKUP($C57,DATA!$A$1:$U$112,4,0)*(E57-6)+VLOOKUP($C57,DATA!$A$1:$U$112,2,0)*(6-D57),VLOOKUP($C57,DATA!$A$1:$U$112,2,0)*(E57-D57)))),"")</f>
        <v/>
      </c>
      <c r="G57" s="14" t="str">
        <f>IFERROR(IF(OR(E57&lt;=D57,E57&lt;=6),"",IF(D57&gt;6,VLOOKUP($C57,DATA!$A$1:$U$112,5,0)*(E57-D57),IF(E57&gt;6,VLOOKUP($C57,DATA!$A$1:$U$112,5,0)*(E57-6)+VLOOKUP($C57,DATA!$A$1:$U$112,2,0)*(6-D57),VLOOKUP($C57,DATA!$A$1:$U$112,2,0)*(E57-D57)))),"")</f>
        <v/>
      </c>
      <c r="H57" s="15" t="str">
        <f>IFERROR(IF(E57&lt;&gt;10,"",IF(ISBLANK(VLOOKUP(C57,DATA!$A$1:$U$112,6,0)),"","＋"&amp;VLOOKUP(C57,DATA!$A$1:$U$112,7,0))),"")</f>
        <v/>
      </c>
      <c r="I57" s="16" t="str">
        <f>IFERROR(IF(E57&lt;=D57,"",IF(D57&gt;6,VLOOKUP($C57,DATA!$A$1:$U$112,10,0)*(E57-D57),IF(E57&gt;6,VLOOKUP($C57,DATA!$A$1:$U$112,10,0)*(E57-6)+VLOOKUP($C57,DATA!$A$1:$U$112,8,0)*(6-D57),VLOOKUP($C57,DATA!$A$1:$U$112,8,0)*(E57-D57)))),"")</f>
        <v/>
      </c>
      <c r="J57" s="14" t="str">
        <f>IFERROR(IF(OR(E57&lt;=D57,E57&lt;=6),"",IF(D57&gt;6,VLOOKUP($C57,DATA!$A$1:$U$112,11,0)*(E57-D57),IF(E57&gt;6,VLOOKUP($C57,DATA!$A$1:$U$112,11,0)*(E57-6)+VLOOKUP($C57,DATA!$A$1:$U$112,8,0)*(6-D57),VLOOKUP($C57,DATA!$A$1:$U$112,8,0)*(E57-D57)))),"")</f>
        <v/>
      </c>
      <c r="K57" s="15" t="str">
        <f>IFERROR(IF(E57&lt;&gt;10,"",IF(ISBLANK(VLOOKUP(C57,DATA!$A$1:$U$112,6,0)),"","＋"&amp;VLOOKUP(C57,DATA!$A$1:$U$112,13,0))),"")</f>
        <v/>
      </c>
      <c r="L57" s="17" t="str">
        <f>IFERROR(IF(OR(D57&gt;=6,ISBLANK(E57),D57&gt;=E57),"",IF(ISBLANK(VLOOKUP(C57,DATA!$A$1:$U$112,14,0)),"",VLOOKUP(C57,DATA!$A$1:$U$112,14,0))),"")</f>
        <v/>
      </c>
      <c r="M57" s="18" t="str">
        <f>IFERROR(IF(OR(D57&gt;=6,ISBLANK(E57),D57&gt;=E57),"",IF(ISBLANK(VLOOKUP(C57,DATA!$A$1:$U$112,14,0)),"",VLOOKUP(C57,DATA!$A$1:$U$112,15,0)*IF(E57&gt;=6,(6-D57),E57-D57))),"")</f>
        <v/>
      </c>
      <c r="N57" s="18" t="str">
        <f>IFERROR(IF(OR(E57&lt;7,ISBLANK(E57),D57&gt;=E57),"",VLOOKUP(C57,DATA!$A$1:$U$112,16,0)),"")</f>
        <v/>
      </c>
      <c r="O57" s="18" t="str">
        <f>IFERROR(IF(OR(E57&lt;7,ISBLANK(E57),D57&gt;=E57),"",VLOOKUP(C57,DATA!$A$1:$U$112,17,0)*IF(D57&lt;=6,(E57-6),E57-D57)),"")</f>
        <v/>
      </c>
      <c r="P57" s="18" t="str">
        <f>IFERROR(IF(OR(E57&lt;&gt;10,ISBLANK(E57)),"",IF(ISBLANK(VLOOKUP(C57,DATA!$A$1:$U$112,18,0)),"",VLOOKUP(C57,DATA!$A$1:$U$112,18,0))),"")</f>
        <v/>
      </c>
      <c r="Q57" s="18" t="str">
        <f>IFERROR(IF(OR(E57&lt;&gt;10,ISBLANK(E57)),"",IF(ISBLANK(VLOOKUP(C57,DATA!$A$1:$U$112,19,0)),"",VLOOKUP(C57,DATA!$A$1:$U$112,19,0))),"")</f>
        <v/>
      </c>
      <c r="R57" s="31" t="str">
        <f>IFERROR(IF(OR(E57&lt;&gt;10,ISBLANK(E57)),"",IF(ISBLANK(VLOOKUP(C57,DATA!$A$1:$U$112,20,0)),"",VLOOKUP(C57,DATA!$A$1:$U$112,20,0))),"")</f>
        <v/>
      </c>
      <c r="S57" s="31" t="str">
        <f>IFERROR(IF(OR(E57&lt;&gt;10,ISBLANK(E57)),"",IF(ISBLANK(VLOOKUP(C57,DATA!$A$1:$U$112,21,0)),"",VLOOKUP(C57,DATA!$A$1:$U$112,21,0))),"")</f>
        <v/>
      </c>
    </row>
    <row r="58" spans="2:19" x14ac:dyDescent="0.4">
      <c r="B58" s="11" t="s">
        <v>94</v>
      </c>
      <c r="C58" s="12" t="s">
        <v>98</v>
      </c>
      <c r="D58" s="11">
        <v>4</v>
      </c>
      <c r="E58" s="12">
        <v>6</v>
      </c>
      <c r="F58" s="13">
        <f>IFERROR(IF(E58&lt;=D58,"",IF(D58&gt;6,VLOOKUP($C58,DATA!$A$1:$U$112,4,0)*(E58-D58),IF(E58&gt;6,VLOOKUP($C58,DATA!$A$1:$U$112,4,0)*(E58-6)+VLOOKUP($C58,DATA!$A$1:$U$112,2,0)*(6-D58),VLOOKUP($C58,DATA!$A$1:$U$112,2,0)*(E58-D58)))),"")</f>
        <v>6</v>
      </c>
      <c r="G58" s="14" t="str">
        <f>IFERROR(IF(OR(E58&lt;=D58,E58&lt;=6),"",IF(D58&gt;6,VLOOKUP($C58,DATA!$A$1:$U$112,5,0)*(E58-D58),IF(E58&gt;6,VLOOKUP($C58,DATA!$A$1:$U$112,5,0)*(E58-6)+VLOOKUP($C58,DATA!$A$1:$U$112,2,0)*(6-D58),VLOOKUP($C58,DATA!$A$1:$U$112,2,0)*(E58-D58)))),"")</f>
        <v/>
      </c>
      <c r="H58" s="15" t="str">
        <f>IFERROR(IF(E58&lt;&gt;10,"",IF(ISBLANK(VLOOKUP(C58,DATA!$A$1:$U$112,6,0)),"","＋"&amp;VLOOKUP(C58,DATA!$A$1:$U$112,7,0))),"")</f>
        <v/>
      </c>
      <c r="I58" s="16">
        <f>IFERROR(IF(E58&lt;=D58,"",IF(D58&gt;6,VLOOKUP($C58,DATA!$A$1:$U$112,10,0)*(E58-D58),IF(E58&gt;6,VLOOKUP($C58,DATA!$A$1:$U$112,10,0)*(E58-6)+VLOOKUP($C58,DATA!$A$1:$U$112,8,0)*(6-D58),VLOOKUP($C58,DATA!$A$1:$U$112,8,0)*(E58-D58)))),"")</f>
        <v>10</v>
      </c>
      <c r="J58" s="14" t="str">
        <f>IFERROR(IF(OR(E58&lt;=D58,E58&lt;=6),"",IF(D58&gt;6,VLOOKUP($C58,DATA!$A$1:$U$112,11,0)*(E58-D58),IF(E58&gt;6,VLOOKUP($C58,DATA!$A$1:$U$112,11,0)*(E58-6)+VLOOKUP($C58,DATA!$A$1:$U$112,8,0)*(6-D58),VLOOKUP($C58,DATA!$A$1:$U$112,8,0)*(E58-D58)))),"")</f>
        <v/>
      </c>
      <c r="K58" s="15" t="str">
        <f>IFERROR(IF(E58&lt;&gt;10,"",IF(ISBLANK(VLOOKUP(C58,DATA!$A$1:$U$112,6,0)),"","＋"&amp;VLOOKUP(C58,DATA!$A$1:$U$112,13,0))),"")</f>
        <v/>
      </c>
      <c r="L58" s="17" t="str">
        <f>IFERROR(IF(OR(D58&gt;=6,ISBLANK(E58),D58&gt;=E58),"",IF(ISBLANK(VLOOKUP(C58,DATA!$A$1:$U$112,14,0)),"",VLOOKUP(C58,DATA!$A$1:$U$112,14,0))),"")</f>
        <v>九三式水中聴音機</v>
      </c>
      <c r="M58" s="18">
        <f>IFERROR(IF(OR(D58&gt;=6,ISBLANK(E58),D58&gt;=E58),"",IF(ISBLANK(VLOOKUP(C58,DATA!$A$1:$U$112,14,0)),"",VLOOKUP(C58,DATA!$A$1:$U$112,15,0)*IF(E58&gt;=6,(6-D58),E58-D58))),"")</f>
        <v>4</v>
      </c>
      <c r="N58" s="18" t="str">
        <f>IFERROR(IF(OR(E58&lt;7,ISBLANK(E58),D58&gt;=E58),"",VLOOKUP(C58,DATA!$A$1:$U$112,16,0)),"")</f>
        <v/>
      </c>
      <c r="O58" s="18" t="str">
        <f>IFERROR(IF(OR(E58&lt;7,ISBLANK(E58),D58&gt;=E58),"",VLOOKUP(C58,DATA!$A$1:$U$112,17,0)*IF(D58&lt;=6,(E58-6),E58-D58)),"")</f>
        <v/>
      </c>
      <c r="P58" s="18" t="str">
        <f>IFERROR(IF(OR(E58&lt;&gt;10,ISBLANK(E58)),"",IF(ISBLANK(VLOOKUP(C58,DATA!$A$1:$U$112,18,0)),"",VLOOKUP(C58,DATA!$A$1:$U$112,18,0))),"")</f>
        <v/>
      </c>
      <c r="Q58" s="18" t="str">
        <f>IFERROR(IF(OR(E58&lt;&gt;10,ISBLANK(E58)),"",IF(ISBLANK(VLOOKUP(C58,DATA!$A$1:$U$112,19,0)),"",VLOOKUP(C58,DATA!$A$1:$U$112,19,0))),"")</f>
        <v/>
      </c>
      <c r="R58" s="31" t="str">
        <f>IFERROR(IF(OR(E58&lt;&gt;10,ISBLANK(E58)),"",IF(ISBLANK(VLOOKUP(C58,DATA!$A$1:$U$112,20,0)),"",VLOOKUP(C58,DATA!$A$1:$U$112,20,0))),"")</f>
        <v/>
      </c>
      <c r="S58" s="31" t="str">
        <f>IFERROR(IF(OR(E58&lt;&gt;10,ISBLANK(E58)),"",IF(ISBLANK(VLOOKUP(C58,DATA!$A$1:$U$112,21,0)),"",VLOOKUP(C58,DATA!$A$1:$U$112,21,0))),"")</f>
        <v/>
      </c>
    </row>
    <row r="59" spans="2:19" x14ac:dyDescent="0.4">
      <c r="B59" s="11" t="s">
        <v>94</v>
      </c>
      <c r="C59" s="12" t="s">
        <v>98</v>
      </c>
      <c r="D59" s="11">
        <v>6</v>
      </c>
      <c r="E59" s="12">
        <v>6</v>
      </c>
      <c r="F59" s="13" t="str">
        <f>IFERROR(IF(E59&lt;=D59,"",IF(D59&gt;6,VLOOKUP($C59,DATA!$A$1:$U$112,4,0)*(E59-D59),IF(E59&gt;6,VLOOKUP($C59,DATA!$A$1:$U$112,4,0)*(E59-6)+VLOOKUP($C59,DATA!$A$1:$U$112,2,0)*(6-D59),VLOOKUP($C59,DATA!$A$1:$U$112,2,0)*(E59-D59)))),"")</f>
        <v/>
      </c>
      <c r="G59" s="14" t="str">
        <f>IFERROR(IF(OR(E59&lt;=D59,E59&lt;=6),"",IF(D59&gt;6,VLOOKUP($C59,DATA!$A$1:$U$112,5,0)*(E59-D59),IF(E59&gt;6,VLOOKUP($C59,DATA!$A$1:$U$112,5,0)*(E59-6)+VLOOKUP($C59,DATA!$A$1:$U$112,2,0)*(6-D59),VLOOKUP($C59,DATA!$A$1:$U$112,2,0)*(E59-D59)))),"")</f>
        <v/>
      </c>
      <c r="H59" s="15" t="str">
        <f>IFERROR(IF(E59&lt;&gt;10,"",IF(ISBLANK(VLOOKUP(C59,DATA!$A$1:$U$112,6,0)),"","＋"&amp;VLOOKUP(C59,DATA!$A$1:$U$112,7,0))),"")</f>
        <v/>
      </c>
      <c r="I59" s="16" t="str">
        <f>IFERROR(IF(E59&lt;=D59,"",IF(D59&gt;6,VLOOKUP($C59,DATA!$A$1:$U$112,10,0)*(E59-D59),IF(E59&gt;6,VLOOKUP($C59,DATA!$A$1:$U$112,10,0)*(E59-6)+VLOOKUP($C59,DATA!$A$1:$U$112,8,0)*(6-D59),VLOOKUP($C59,DATA!$A$1:$U$112,8,0)*(E59-D59)))),"")</f>
        <v/>
      </c>
      <c r="J59" s="14" t="str">
        <f>IFERROR(IF(OR(E59&lt;=D59,E59&lt;=6),"",IF(D59&gt;6,VLOOKUP($C59,DATA!$A$1:$U$112,11,0)*(E59-D59),IF(E59&gt;6,VLOOKUP($C59,DATA!$A$1:$U$112,11,0)*(E59-6)+VLOOKUP($C59,DATA!$A$1:$U$112,8,0)*(6-D59),VLOOKUP($C59,DATA!$A$1:$U$112,8,0)*(E59-D59)))),"")</f>
        <v/>
      </c>
      <c r="K59" s="15" t="str">
        <f>IFERROR(IF(E59&lt;&gt;10,"",IF(ISBLANK(VLOOKUP(C59,DATA!$A$1:$U$112,6,0)),"","＋"&amp;VLOOKUP(C59,DATA!$A$1:$U$112,13,0))),"")</f>
        <v/>
      </c>
      <c r="L59" s="17" t="str">
        <f>IFERROR(IF(OR(D59&gt;=6,ISBLANK(E59),D59&gt;=E59),"",IF(ISBLANK(VLOOKUP(C59,DATA!$A$1:$U$112,14,0)),"",VLOOKUP(C59,DATA!$A$1:$U$112,14,0))),"")</f>
        <v/>
      </c>
      <c r="M59" s="18" t="str">
        <f>IFERROR(IF(OR(D59&gt;=6,ISBLANK(E59),D59&gt;=E59),"",IF(ISBLANK(VLOOKUP(C59,DATA!$A$1:$U$112,14,0)),"",VLOOKUP(C59,DATA!$A$1:$U$112,15,0)*IF(E59&gt;=6,(6-D59),E59-D59))),"")</f>
        <v/>
      </c>
      <c r="N59" s="18" t="str">
        <f>IFERROR(IF(OR(E59&lt;7,ISBLANK(E59),D59&gt;=E59),"",VLOOKUP(C59,DATA!$A$1:$U$112,16,0)),"")</f>
        <v/>
      </c>
      <c r="O59" s="18" t="str">
        <f>IFERROR(IF(OR(E59&lt;7,ISBLANK(E59),D59&gt;=E59),"",VLOOKUP(C59,DATA!$A$1:$U$112,17,0)*IF(D59&lt;=6,(E59-6),E59-D59)),"")</f>
        <v/>
      </c>
      <c r="P59" s="18" t="str">
        <f>IFERROR(IF(OR(E59&lt;&gt;10,ISBLANK(E59)),"",IF(ISBLANK(VLOOKUP(C59,DATA!$A$1:$U$112,18,0)),"",VLOOKUP(C59,DATA!$A$1:$U$112,18,0))),"")</f>
        <v/>
      </c>
      <c r="Q59" s="18" t="str">
        <f>IFERROR(IF(OR(E59&lt;&gt;10,ISBLANK(E59)),"",IF(ISBLANK(VLOOKUP(C59,DATA!$A$1:$U$112,19,0)),"",VLOOKUP(C59,DATA!$A$1:$U$112,19,0))),"")</f>
        <v/>
      </c>
      <c r="R59" s="31" t="str">
        <f>IFERROR(IF(OR(E59&lt;&gt;10,ISBLANK(E59)),"",IF(ISBLANK(VLOOKUP(C59,DATA!$A$1:$U$112,20,0)),"",VLOOKUP(C59,DATA!$A$1:$U$112,20,0))),"")</f>
        <v/>
      </c>
      <c r="S59" s="31" t="str">
        <f>IFERROR(IF(OR(E59&lt;&gt;10,ISBLANK(E59)),"",IF(ISBLANK(VLOOKUP(C59,DATA!$A$1:$U$112,21,0)),"",VLOOKUP(C59,DATA!$A$1:$U$112,21,0))),"")</f>
        <v/>
      </c>
    </row>
    <row r="60" spans="2:19" x14ac:dyDescent="0.4">
      <c r="B60" s="11" t="s">
        <v>94</v>
      </c>
      <c r="C60" s="12" t="s">
        <v>98</v>
      </c>
      <c r="D60" s="11">
        <v>6</v>
      </c>
      <c r="E60" s="12">
        <v>6</v>
      </c>
      <c r="F60" s="13" t="str">
        <f>IFERROR(IF(E60&lt;=D60,"",IF(D60&gt;6,VLOOKUP($C60,DATA!$A$1:$U$112,4,0)*(E60-D60),IF(E60&gt;6,VLOOKUP($C60,DATA!$A$1:$U$112,4,0)*(E60-6)+VLOOKUP($C60,DATA!$A$1:$U$112,2,0)*(6-D60),VLOOKUP($C60,DATA!$A$1:$U$112,2,0)*(E60-D60)))),"")</f>
        <v/>
      </c>
      <c r="G60" s="14" t="str">
        <f>IFERROR(IF(OR(E60&lt;=D60,E60&lt;=6),"",IF(D60&gt;6,VLOOKUP($C60,DATA!$A$1:$U$112,5,0)*(E60-D60),IF(E60&gt;6,VLOOKUP($C60,DATA!$A$1:$U$112,5,0)*(E60-6)+VLOOKUP($C60,DATA!$A$1:$U$112,2,0)*(6-D60),VLOOKUP($C60,DATA!$A$1:$U$112,2,0)*(E60-D60)))),"")</f>
        <v/>
      </c>
      <c r="H60" s="15" t="str">
        <f>IFERROR(IF(E60&lt;&gt;10,"",IF(ISBLANK(VLOOKUP(C60,DATA!$A$1:$U$112,6,0)),"","＋"&amp;VLOOKUP(C60,DATA!$A$1:$U$112,7,0))),"")</f>
        <v/>
      </c>
      <c r="I60" s="16" t="str">
        <f>IFERROR(IF(E60&lt;=D60,"",IF(D60&gt;6,VLOOKUP($C60,DATA!$A$1:$U$112,10,0)*(E60-D60),IF(E60&gt;6,VLOOKUP($C60,DATA!$A$1:$U$112,10,0)*(E60-6)+VLOOKUP($C60,DATA!$A$1:$U$112,8,0)*(6-D60),VLOOKUP($C60,DATA!$A$1:$U$112,8,0)*(E60-D60)))),"")</f>
        <v/>
      </c>
      <c r="J60" s="14" t="str">
        <f>IFERROR(IF(OR(E60&lt;=D60,E60&lt;=6),"",IF(D60&gt;6,VLOOKUP($C60,DATA!$A$1:$U$112,11,0)*(E60-D60),IF(E60&gt;6,VLOOKUP($C60,DATA!$A$1:$U$112,11,0)*(E60-6)+VLOOKUP($C60,DATA!$A$1:$U$112,8,0)*(6-D60),VLOOKUP($C60,DATA!$A$1:$U$112,8,0)*(E60-D60)))),"")</f>
        <v/>
      </c>
      <c r="K60" s="15" t="str">
        <f>IFERROR(IF(E60&lt;&gt;10,"",IF(ISBLANK(VLOOKUP(C60,DATA!$A$1:$U$112,6,0)),"","＋"&amp;VLOOKUP(C60,DATA!$A$1:$U$112,13,0))),"")</f>
        <v/>
      </c>
      <c r="L60" s="17" t="str">
        <f>IFERROR(IF(OR(D60&gt;=6,ISBLANK(E60),D60&gt;=E60),"",IF(ISBLANK(VLOOKUP(C60,DATA!$A$1:$U$112,14,0)),"",VLOOKUP(C60,DATA!$A$1:$U$112,14,0))),"")</f>
        <v/>
      </c>
      <c r="M60" s="18" t="str">
        <f>IFERROR(IF(OR(D60&gt;=6,ISBLANK(E60),D60&gt;=E60),"",IF(ISBLANK(VLOOKUP(C60,DATA!$A$1:$U$112,14,0)),"",VLOOKUP(C60,DATA!$A$1:$U$112,15,0)*IF(E60&gt;=6,(6-D60),E60-D60))),"")</f>
        <v/>
      </c>
      <c r="N60" s="18" t="str">
        <f>IFERROR(IF(OR(E60&lt;7,ISBLANK(E60),D60&gt;=E60),"",VLOOKUP(C60,DATA!$A$1:$U$112,16,0)),"")</f>
        <v/>
      </c>
      <c r="O60" s="18" t="str">
        <f>IFERROR(IF(OR(E60&lt;7,ISBLANK(E60),D60&gt;=E60),"",VLOOKUP(C60,DATA!$A$1:$U$112,17,0)*IF(D60&lt;=6,(E60-6),E60-D60)),"")</f>
        <v/>
      </c>
      <c r="P60" s="18" t="str">
        <f>IFERROR(IF(OR(E60&lt;&gt;10,ISBLANK(E60)),"",IF(ISBLANK(VLOOKUP(C60,DATA!$A$1:$U$112,18,0)),"",VLOOKUP(C60,DATA!$A$1:$U$112,18,0))),"")</f>
        <v/>
      </c>
      <c r="Q60" s="18" t="str">
        <f>IFERROR(IF(OR(E60&lt;&gt;10,ISBLANK(E60)),"",IF(ISBLANK(VLOOKUP(C60,DATA!$A$1:$U$112,19,0)),"",VLOOKUP(C60,DATA!$A$1:$U$112,19,0))),"")</f>
        <v/>
      </c>
      <c r="R60" s="31" t="str">
        <f>IFERROR(IF(OR(E60&lt;&gt;10,ISBLANK(E60)),"",IF(ISBLANK(VLOOKUP(C60,DATA!$A$1:$U$112,20,0)),"",VLOOKUP(C60,DATA!$A$1:$U$112,20,0))),"")</f>
        <v/>
      </c>
      <c r="S60" s="31" t="str">
        <f>IFERROR(IF(OR(E60&lt;&gt;10,ISBLANK(E60)),"",IF(ISBLANK(VLOOKUP(C60,DATA!$A$1:$U$112,21,0)),"",VLOOKUP(C60,DATA!$A$1:$U$112,21,0))),"")</f>
        <v/>
      </c>
    </row>
    <row r="61" spans="2:19" x14ac:dyDescent="0.4">
      <c r="B61" s="11" t="s">
        <v>94</v>
      </c>
      <c r="C61" s="12" t="s">
        <v>100</v>
      </c>
      <c r="D61" s="11">
        <v>1</v>
      </c>
      <c r="E61" s="12">
        <v>6</v>
      </c>
      <c r="F61" s="13">
        <f>IFERROR(IF(E61&lt;=D61,"",IF(D61&gt;6,VLOOKUP($C61,DATA!$A$1:$U$112,4,0)*(E61-D61),IF(E61&gt;6,VLOOKUP($C61,DATA!$A$1:$U$112,4,0)*(E61-6)+VLOOKUP($C61,DATA!$A$1:$U$112,2,0)*(6-D61),VLOOKUP($C61,DATA!$A$1:$U$112,2,0)*(E61-D61)))),"")</f>
        <v>10</v>
      </c>
      <c r="G61" s="14" t="str">
        <f>IFERROR(IF(OR(E61&lt;=D61,E61&lt;=6),"",IF(D61&gt;6,VLOOKUP($C61,DATA!$A$1:$U$112,5,0)*(E61-D61),IF(E61&gt;6,VLOOKUP($C61,DATA!$A$1:$U$112,5,0)*(E61-6)+VLOOKUP($C61,DATA!$A$1:$U$112,2,0)*(6-D61),VLOOKUP($C61,DATA!$A$1:$U$112,2,0)*(E61-D61)))),"")</f>
        <v/>
      </c>
      <c r="H61" s="15" t="str">
        <f>IFERROR(IF(E61&lt;&gt;10,"",IF(ISBLANK(VLOOKUP(C61,DATA!$A$1:$U$112,6,0)),"","＋"&amp;VLOOKUP(C61,DATA!$A$1:$U$112,7,0))),"")</f>
        <v/>
      </c>
      <c r="I61" s="16">
        <f>IFERROR(IF(E61&lt;=D61,"",IF(D61&gt;6,VLOOKUP($C61,DATA!$A$1:$U$112,10,0)*(E61-D61),IF(E61&gt;6,VLOOKUP($C61,DATA!$A$1:$U$112,10,0)*(E61-6)+VLOOKUP($C61,DATA!$A$1:$U$112,8,0)*(6-D61),VLOOKUP($C61,DATA!$A$1:$U$112,8,0)*(E61-D61)))),"")</f>
        <v>15</v>
      </c>
      <c r="J61" s="14" t="str">
        <f>IFERROR(IF(OR(E61&lt;=D61,E61&lt;=6),"",IF(D61&gt;6,VLOOKUP($C61,DATA!$A$1:$U$112,11,0)*(E61-D61),IF(E61&gt;6,VLOOKUP($C61,DATA!$A$1:$U$112,11,0)*(E61-6)+VLOOKUP($C61,DATA!$A$1:$U$112,8,0)*(6-D61),VLOOKUP($C61,DATA!$A$1:$U$112,8,0)*(E61-D61)))),"")</f>
        <v/>
      </c>
      <c r="K61" s="15" t="str">
        <f>IFERROR(IF(E61&lt;&gt;10,"",IF(ISBLANK(VLOOKUP(C61,DATA!$A$1:$U$112,6,0)),"","＋"&amp;VLOOKUP(C61,DATA!$A$1:$U$112,13,0))),"")</f>
        <v/>
      </c>
      <c r="L61" s="17" t="str">
        <f>IFERROR(IF(OR(D61&gt;=6,ISBLANK(E61),D61&gt;=E61),"",IF(ISBLANK(VLOOKUP(C61,DATA!$A$1:$U$112,14,0)),"",VLOOKUP(C61,DATA!$A$1:$U$112,14,0))),"")</f>
        <v/>
      </c>
      <c r="M61" s="18" t="str">
        <f>IFERROR(IF(OR(D61&gt;=6,ISBLANK(E61),D61&gt;=E61),"",IF(ISBLANK(VLOOKUP(C61,DATA!$A$1:$U$112,14,0)),"",VLOOKUP(C61,DATA!$A$1:$U$112,15,0)*IF(E61&gt;=6,(6-D61),E61-D61))),"")</f>
        <v/>
      </c>
      <c r="N61" s="18" t="str">
        <f>IFERROR(IF(OR(E61&lt;7,ISBLANK(E61),D61&gt;=E61),"",VLOOKUP(C61,DATA!$A$1:$U$112,16,0)),"")</f>
        <v/>
      </c>
      <c r="O61" s="18" t="str">
        <f>IFERROR(IF(OR(E61&lt;7,ISBLANK(E61),D61&gt;=E61),"",VLOOKUP(C61,DATA!$A$1:$U$112,17,0)*IF(D61&lt;=6,(E61-6),E61-D61)),"")</f>
        <v/>
      </c>
      <c r="P61" s="18" t="str">
        <f>IFERROR(IF(OR(E61&lt;&gt;10,ISBLANK(E61)),"",IF(ISBLANK(VLOOKUP(C61,DATA!$A$1:$U$112,18,0)),"",VLOOKUP(C61,DATA!$A$1:$U$112,18,0))),"")</f>
        <v/>
      </c>
      <c r="Q61" s="18" t="str">
        <f>IFERROR(IF(OR(E61&lt;&gt;10,ISBLANK(E61)),"",IF(ISBLANK(VLOOKUP(C61,DATA!$A$1:$U$112,19,0)),"",VLOOKUP(C61,DATA!$A$1:$U$112,19,0))),"")</f>
        <v/>
      </c>
      <c r="R61" s="31" t="str">
        <f>IFERROR(IF(OR(E61&lt;&gt;10,ISBLANK(E61)),"",IF(ISBLANK(VLOOKUP(C61,DATA!$A$1:$U$112,20,0)),"",VLOOKUP(C61,DATA!$A$1:$U$112,20,0))),"")</f>
        <v/>
      </c>
      <c r="S61" s="31" t="str">
        <f>IFERROR(IF(OR(E61&lt;&gt;10,ISBLANK(E61)),"",IF(ISBLANK(VLOOKUP(C61,DATA!$A$1:$U$112,21,0)),"",VLOOKUP(C61,DATA!$A$1:$U$112,21,0))),"")</f>
        <v/>
      </c>
    </row>
    <row r="62" spans="2:19" x14ac:dyDescent="0.4">
      <c r="B62" s="11" t="s">
        <v>94</v>
      </c>
      <c r="C62" s="12" t="s">
        <v>100</v>
      </c>
      <c r="D62" s="11">
        <v>0</v>
      </c>
      <c r="E62" s="12">
        <v>6</v>
      </c>
      <c r="F62" s="13">
        <f>IFERROR(IF(E62&lt;=D62,"",IF(D62&gt;6,VLOOKUP($C62,DATA!$A$1:$U$112,4,0)*(E62-D62),IF(E62&gt;6,VLOOKUP($C62,DATA!$A$1:$U$112,4,0)*(E62-6)+VLOOKUP($C62,DATA!$A$1:$U$112,2,0)*(6-D62),VLOOKUP($C62,DATA!$A$1:$U$112,2,0)*(E62-D62)))),"")</f>
        <v>12</v>
      </c>
      <c r="G62" s="14" t="str">
        <f>IFERROR(IF(OR(E62&lt;=D62,E62&lt;=6),"",IF(D62&gt;6,VLOOKUP($C62,DATA!$A$1:$U$112,5,0)*(E62-D62),IF(E62&gt;6,VLOOKUP($C62,DATA!$A$1:$U$112,5,0)*(E62-6)+VLOOKUP($C62,DATA!$A$1:$U$112,2,0)*(6-D62),VLOOKUP($C62,DATA!$A$1:$U$112,2,0)*(E62-D62)))),"")</f>
        <v/>
      </c>
      <c r="H62" s="15" t="str">
        <f>IFERROR(IF(E62&lt;&gt;10,"",IF(ISBLANK(VLOOKUP(C62,DATA!$A$1:$U$112,6,0)),"","＋"&amp;VLOOKUP(C62,DATA!$A$1:$U$112,7,0))),"")</f>
        <v/>
      </c>
      <c r="I62" s="16">
        <f>IFERROR(IF(E62&lt;=D62,"",IF(D62&gt;6,VLOOKUP($C62,DATA!$A$1:$U$112,10,0)*(E62-D62),IF(E62&gt;6,VLOOKUP($C62,DATA!$A$1:$U$112,10,0)*(E62-6)+VLOOKUP($C62,DATA!$A$1:$U$112,8,0)*(6-D62),VLOOKUP($C62,DATA!$A$1:$U$112,8,0)*(E62-D62)))),"")</f>
        <v>18</v>
      </c>
      <c r="J62" s="14" t="str">
        <f>IFERROR(IF(OR(E62&lt;=D62,E62&lt;=6),"",IF(D62&gt;6,VLOOKUP($C62,DATA!$A$1:$U$112,11,0)*(E62-D62),IF(E62&gt;6,VLOOKUP($C62,DATA!$A$1:$U$112,11,0)*(E62-6)+VLOOKUP($C62,DATA!$A$1:$U$112,8,0)*(6-D62),VLOOKUP($C62,DATA!$A$1:$U$112,8,0)*(E62-D62)))),"")</f>
        <v/>
      </c>
      <c r="K62" s="15" t="str">
        <f>IFERROR(IF(E62&lt;&gt;10,"",IF(ISBLANK(VLOOKUP(C62,DATA!$A$1:$U$112,6,0)),"","＋"&amp;VLOOKUP(C62,DATA!$A$1:$U$112,13,0))),"")</f>
        <v/>
      </c>
      <c r="L62" s="17" t="str">
        <f>IFERROR(IF(OR(D62&gt;=6,ISBLANK(E62),D62&gt;=E62),"",IF(ISBLANK(VLOOKUP(C62,DATA!$A$1:$U$112,14,0)),"",VLOOKUP(C62,DATA!$A$1:$U$112,14,0))),"")</f>
        <v/>
      </c>
      <c r="M62" s="18" t="str">
        <f>IFERROR(IF(OR(D62&gt;=6,ISBLANK(E62),D62&gt;=E62),"",IF(ISBLANK(VLOOKUP(C62,DATA!$A$1:$U$112,14,0)),"",VLOOKUP(C62,DATA!$A$1:$U$112,15,0)*IF(E62&gt;=6,(6-D62),E62-D62))),"")</f>
        <v/>
      </c>
      <c r="N62" s="18" t="str">
        <f>IFERROR(IF(OR(E62&lt;7,ISBLANK(E62),D62&gt;=E62),"",VLOOKUP(C62,DATA!$A$1:$U$112,16,0)),"")</f>
        <v/>
      </c>
      <c r="O62" s="18" t="str">
        <f>IFERROR(IF(OR(E62&lt;7,ISBLANK(E62),D62&gt;=E62),"",VLOOKUP(C62,DATA!$A$1:$U$112,17,0)*IF(D62&lt;=6,(E62-6),E62-D62)),"")</f>
        <v/>
      </c>
      <c r="P62" s="18" t="str">
        <f>IFERROR(IF(OR(E62&lt;&gt;10,ISBLANK(E62)),"",IF(ISBLANK(VLOOKUP(C62,DATA!$A$1:$U$112,18,0)),"",VLOOKUP(C62,DATA!$A$1:$U$112,18,0))),"")</f>
        <v/>
      </c>
      <c r="Q62" s="18" t="str">
        <f>IFERROR(IF(OR(E62&lt;&gt;10,ISBLANK(E62)),"",IF(ISBLANK(VLOOKUP(C62,DATA!$A$1:$U$112,19,0)),"",VLOOKUP(C62,DATA!$A$1:$U$112,19,0))),"")</f>
        <v/>
      </c>
      <c r="R62" s="31" t="str">
        <f>IFERROR(IF(OR(E62&lt;&gt;10,ISBLANK(E62)),"",IF(ISBLANK(VLOOKUP(C62,DATA!$A$1:$U$112,20,0)),"",VLOOKUP(C62,DATA!$A$1:$U$112,20,0))),"")</f>
        <v/>
      </c>
      <c r="S62" s="31" t="str">
        <f>IFERROR(IF(OR(E62&lt;&gt;10,ISBLANK(E62)),"",IF(ISBLANK(VLOOKUP(C62,DATA!$A$1:$U$112,21,0)),"",VLOOKUP(C62,DATA!$A$1:$U$112,21,0))),"")</f>
        <v/>
      </c>
    </row>
    <row r="63" spans="2:19" x14ac:dyDescent="0.4">
      <c r="B63" s="11"/>
      <c r="C63" s="12"/>
      <c r="D63" s="11"/>
      <c r="E63" s="12"/>
      <c r="F63" s="13" t="str">
        <f>IFERROR(IF(E63&lt;=D63,"",IF(D63&gt;6,VLOOKUP($C63,DATA!$A$1:$U$112,4,0)*(E63-D63),IF(E63&gt;6,VLOOKUP($C63,DATA!$A$1:$U$112,4,0)*(E63-6)+VLOOKUP($C63,DATA!$A$1:$U$112,2,0)*(6-D63),VLOOKUP($C63,DATA!$A$1:$U$112,2,0)*(E63-D63)))),"")</f>
        <v/>
      </c>
      <c r="G63" s="14" t="str">
        <f>IFERROR(IF(OR(E63&lt;=D63,E63&lt;=6),"",IF(D63&gt;6,VLOOKUP($C63,DATA!$A$1:$U$112,5,0)*(E63-D63),IF(E63&gt;6,VLOOKUP($C63,DATA!$A$1:$U$112,5,0)*(E63-6)+VLOOKUP($C63,DATA!$A$1:$U$112,2,0)*(6-D63),VLOOKUP($C63,DATA!$A$1:$U$112,2,0)*(E63-D63)))),"")</f>
        <v/>
      </c>
      <c r="H63" s="15" t="str">
        <f>IFERROR(IF(E63&lt;&gt;10,"",IF(ISBLANK(VLOOKUP(C63,DATA!$A$1:$U$112,6,0)),"","＋"&amp;VLOOKUP(C63,DATA!$A$1:$U$112,7,0))),"")</f>
        <v/>
      </c>
      <c r="I63" s="16" t="str">
        <f>IFERROR(IF(E63&lt;=D63,"",IF(D63&gt;6,VLOOKUP($C63,DATA!$A$1:$U$112,10,0)*(E63-D63),IF(E63&gt;6,VLOOKUP($C63,DATA!$A$1:$U$112,10,0)*(E63-6)+VLOOKUP($C63,DATA!$A$1:$U$112,8,0)*(6-D63),VLOOKUP($C63,DATA!$A$1:$U$112,8,0)*(E63-D63)))),"")</f>
        <v/>
      </c>
      <c r="J63" s="14" t="str">
        <f>IFERROR(IF(OR(E63&lt;=D63,E63&lt;=6),"",IF(D63&gt;6,VLOOKUP($C63,DATA!$A$1:$U$112,11,0)*(E63-D63),IF(E63&gt;6,VLOOKUP($C63,DATA!$A$1:$U$112,11,0)*(E63-6)+VLOOKUP($C63,DATA!$A$1:$U$112,8,0)*(6-D63),VLOOKUP($C63,DATA!$A$1:$U$112,8,0)*(E63-D63)))),"")</f>
        <v/>
      </c>
      <c r="K63" s="15" t="str">
        <f>IFERROR(IF(E63&lt;&gt;10,"",IF(ISBLANK(VLOOKUP(C63,DATA!$A$1:$U$112,6,0)),"","＋"&amp;VLOOKUP(C63,DATA!$A$1:$U$112,13,0))),"")</f>
        <v/>
      </c>
      <c r="L63" s="17" t="str">
        <f>IFERROR(IF(OR(D63&gt;=6,ISBLANK(E63),D63&gt;=E63),"",IF(ISBLANK(VLOOKUP(C63,DATA!$A$1:$U$112,14,0)),"",VLOOKUP(C63,DATA!$A$1:$U$112,14,0))),"")</f>
        <v/>
      </c>
      <c r="M63" s="18" t="str">
        <f>IFERROR(IF(OR(D63&gt;=6,ISBLANK(E63),D63&gt;=E63),"",IF(ISBLANK(VLOOKUP(C63,DATA!$A$1:$U$112,14,0)),"",VLOOKUP(C63,DATA!$A$1:$U$112,15,0)*IF(E63&gt;=6,(6-D63),E63-D63))),"")</f>
        <v/>
      </c>
      <c r="N63" s="18" t="str">
        <f>IFERROR(IF(OR(E63&lt;7,ISBLANK(E63),D63&gt;=E63),"",VLOOKUP(C63,DATA!$A$1:$U$112,16,0)),"")</f>
        <v/>
      </c>
      <c r="O63" s="18" t="str">
        <f>IFERROR(IF(OR(E63&lt;7,ISBLANK(E63),D63&gt;=E63),"",VLOOKUP(C63,DATA!$A$1:$U$112,17,0)*IF(D63&lt;=6,(E63-6),E63-D63)),"")</f>
        <v/>
      </c>
      <c r="P63" s="18" t="str">
        <f>IFERROR(IF(OR(E63&lt;&gt;10,ISBLANK(E63)),"",IF(ISBLANK(VLOOKUP(C63,DATA!$A$1:$U$112,18,0)),"",VLOOKUP(C63,DATA!$A$1:$U$112,18,0))),"")</f>
        <v/>
      </c>
      <c r="Q63" s="18" t="str">
        <f>IFERROR(IF(OR(E63&lt;&gt;10,ISBLANK(E63)),"",IF(ISBLANK(VLOOKUP(C63,DATA!$A$1:$U$112,19,0)),"",VLOOKUP(C63,DATA!$A$1:$U$112,19,0))),"")</f>
        <v/>
      </c>
      <c r="R63" s="31" t="str">
        <f>IFERROR(IF(OR(E63&lt;&gt;10,ISBLANK(E63)),"",IF(ISBLANK(VLOOKUP(C63,DATA!$A$1:$U$112,20,0)),"",VLOOKUP(C63,DATA!$A$1:$U$112,20,0))),"")</f>
        <v/>
      </c>
      <c r="S63" s="31" t="str">
        <f>IFERROR(IF(OR(E63&lt;&gt;10,ISBLANK(E63)),"",IF(ISBLANK(VLOOKUP(C63,DATA!$A$1:$U$112,21,0)),"",VLOOKUP(C63,DATA!$A$1:$U$112,21,0))),"")</f>
        <v/>
      </c>
    </row>
    <row r="64" spans="2:19" x14ac:dyDescent="0.4">
      <c r="B64" s="11" t="s">
        <v>84</v>
      </c>
      <c r="C64" s="12" t="s">
        <v>88</v>
      </c>
      <c r="D64" s="11">
        <v>6</v>
      </c>
      <c r="E64" s="12">
        <v>10</v>
      </c>
      <c r="F64" s="13">
        <f>IFERROR(IF(E64&lt;=D64,"",IF(D64&gt;6,VLOOKUP($C64,DATA!$A$1:$U$112,4,0)*(E64-D64),IF(E64&gt;6,VLOOKUP($C64,DATA!$A$1:$U$112,4,0)*(E64-6)+VLOOKUP($C64,DATA!$A$1:$U$112,2,0)*(6-D64),VLOOKUP($C64,DATA!$A$1:$U$112,2,0)*(E64-D64)))),"")</f>
        <v>16</v>
      </c>
      <c r="G64" s="14">
        <f>IFERROR(IF(OR(E64&lt;=D64,E64&lt;=6),"",IF(D64&gt;6,VLOOKUP($C64,DATA!$A$1:$U$112,5,0)*(E64-D64),IF(E64&gt;6,VLOOKUP($C64,DATA!$A$1:$U$112,5,0)*(E64-6)+VLOOKUP($C64,DATA!$A$1:$U$112,2,0)*(6-D64),VLOOKUP($C64,DATA!$A$1:$U$112,2,0)*(E64-D64)))),"")</f>
        <v>24</v>
      </c>
      <c r="H64" s="15" t="str">
        <f>IFERROR(IF(E64&lt;&gt;10,"",IF(ISBLANK(VLOOKUP(C64,DATA!$A$1:$U$112,6,0)),"","＋"&amp;VLOOKUP(C64,DATA!$A$1:$U$112,7,0))),"")</f>
        <v/>
      </c>
      <c r="I64" s="16">
        <f>IFERROR(IF(E64&lt;=D64,"",IF(D64&gt;6,VLOOKUP($C64,DATA!$A$1:$U$112,10,0)*(E64-D64),IF(E64&gt;6,VLOOKUP($C64,DATA!$A$1:$U$112,10,0)*(E64-6)+VLOOKUP($C64,DATA!$A$1:$U$112,8,0)*(6-D64),VLOOKUP($C64,DATA!$A$1:$U$112,8,0)*(E64-D64)))),"")</f>
        <v>16</v>
      </c>
      <c r="J64" s="14">
        <f>IFERROR(IF(OR(E64&lt;=D64,E64&lt;=6),"",IF(D64&gt;6,VLOOKUP($C64,DATA!$A$1:$U$112,11,0)*(E64-D64),IF(E64&gt;6,VLOOKUP($C64,DATA!$A$1:$U$112,11,0)*(E64-6)+VLOOKUP($C64,DATA!$A$1:$U$112,8,0)*(6-D64),VLOOKUP($C64,DATA!$A$1:$U$112,8,0)*(E64-D64)))),"")</f>
        <v>32</v>
      </c>
      <c r="K64" s="15" t="str">
        <f>IFERROR(IF(E64&lt;&gt;10,"",IF(ISBLANK(VLOOKUP(C64,DATA!$A$1:$U$112,6,0)),"","＋"&amp;VLOOKUP(C64,DATA!$A$1:$U$112,13,0))),"")</f>
        <v/>
      </c>
      <c r="L64" s="17" t="str">
        <f>IFERROR(IF(OR(D64&gt;=6,ISBLANK(E64),D64&gt;=E64),"",IF(ISBLANK(VLOOKUP(C64,DATA!$A$1:$U$112,14,0)),"",VLOOKUP(C64,DATA!$A$1:$U$112,14,0))),"")</f>
        <v/>
      </c>
      <c r="M64" s="18" t="str">
        <f>IFERROR(IF(OR(D64&gt;=6,ISBLANK(E64),D64&gt;=E64),"",IF(ISBLANK(VLOOKUP(C64,DATA!$A$1:$U$112,14,0)),"",VLOOKUP(C64,DATA!$A$1:$U$112,15,0)*IF(E64&gt;=6,(6-D64),E64-D64))),"")</f>
        <v/>
      </c>
      <c r="N64" s="18" t="str">
        <f>IFERROR(IF(OR(E64&lt;7,ISBLANK(E64),D64&gt;=E64),"",VLOOKUP(C64,DATA!$A$1:$U$112,16,0)),"")</f>
        <v>大発動艇</v>
      </c>
      <c r="O64" s="18">
        <f>IFERROR(IF(OR(E64&lt;7,ISBLANK(E64),D64&gt;=E64),"",VLOOKUP(C64,DATA!$A$1:$U$112,17,0)*IF(D64&lt;=6,(E64-6),E64-D64)),"")</f>
        <v>4</v>
      </c>
      <c r="P64" s="18" t="str">
        <f>IFERROR(IF(OR(E64&lt;&gt;10,ISBLANK(E64)),"",IF(ISBLANK(VLOOKUP(C64,DATA!$A$1:$U$112,18,0)),"",VLOOKUP(C64,DATA!$A$1:$U$112,18,0))),"")</f>
        <v/>
      </c>
      <c r="Q64" s="18" t="str">
        <f>IFERROR(IF(OR(E64&lt;&gt;10,ISBLANK(E64)),"",IF(ISBLANK(VLOOKUP(C64,DATA!$A$1:$U$112,19,0)),"",VLOOKUP(C64,DATA!$A$1:$U$112,19,0))),"")</f>
        <v/>
      </c>
      <c r="R64" s="31" t="str">
        <f>IFERROR(IF(OR(E64&lt;&gt;10,ISBLANK(E64)),"",IF(ISBLANK(VLOOKUP(C64,DATA!$A$1:$U$112,20,0)),"",VLOOKUP(C64,DATA!$A$1:$U$112,20,0))),"")</f>
        <v/>
      </c>
      <c r="S64" s="31" t="str">
        <f>IFERROR(IF(OR(E64&lt;&gt;10,ISBLANK(E64)),"",IF(ISBLANK(VLOOKUP(C64,DATA!$A$1:$U$112,21,0)),"",VLOOKUP(C64,DATA!$A$1:$U$112,21,0))),"")</f>
        <v/>
      </c>
    </row>
    <row r="65" spans="2:19" x14ac:dyDescent="0.4">
      <c r="B65" s="11" t="s">
        <v>84</v>
      </c>
      <c r="C65" s="12" t="s">
        <v>87</v>
      </c>
      <c r="D65" s="11">
        <v>4</v>
      </c>
      <c r="E65" s="12">
        <v>4</v>
      </c>
      <c r="F65" s="13" t="str">
        <f>IFERROR(IF(E65&lt;=D65,"",IF(D65&gt;6,VLOOKUP($C65,DATA!$A$1:$U$112,4,0)*(E65-D65),IF(E65&gt;6,VLOOKUP($C65,DATA!$A$1:$U$112,4,0)*(E65-6)+VLOOKUP($C65,DATA!$A$1:$U$112,2,0)*(6-D65),VLOOKUP($C65,DATA!$A$1:$U$112,2,0)*(E65-D65)))),"")</f>
        <v/>
      </c>
      <c r="G65" s="14" t="str">
        <f>IFERROR(IF(OR(E65&lt;=D65,E65&lt;=6),"",IF(D65&gt;6,VLOOKUP($C65,DATA!$A$1:$U$112,5,0)*(E65-D65),IF(E65&gt;6,VLOOKUP($C65,DATA!$A$1:$U$112,5,0)*(E65-6)+VLOOKUP($C65,DATA!$A$1:$U$112,2,0)*(6-D65),VLOOKUP($C65,DATA!$A$1:$U$112,2,0)*(E65-D65)))),"")</f>
        <v/>
      </c>
      <c r="H65" s="15" t="str">
        <f>IFERROR(IF(E65&lt;&gt;10,"",IF(ISBLANK(VLOOKUP(C65,DATA!$A$1:$U$112,6,0)),"","＋"&amp;VLOOKUP(C65,DATA!$A$1:$U$112,7,0))),"")</f>
        <v/>
      </c>
      <c r="I65" s="16" t="str">
        <f>IFERROR(IF(E65&lt;=D65,"",IF(D65&gt;6,VLOOKUP($C65,DATA!$A$1:$U$112,10,0)*(E65-D65),IF(E65&gt;6,VLOOKUP($C65,DATA!$A$1:$U$112,10,0)*(E65-6)+VLOOKUP($C65,DATA!$A$1:$U$112,8,0)*(6-D65),VLOOKUP($C65,DATA!$A$1:$U$112,8,0)*(E65-D65)))),"")</f>
        <v/>
      </c>
      <c r="J65" s="14" t="str">
        <f>IFERROR(IF(OR(E65&lt;=D65,E65&lt;=6),"",IF(D65&gt;6,VLOOKUP($C65,DATA!$A$1:$U$112,11,0)*(E65-D65),IF(E65&gt;6,VLOOKUP($C65,DATA!$A$1:$U$112,11,0)*(E65-6)+VLOOKUP($C65,DATA!$A$1:$U$112,8,0)*(6-D65),VLOOKUP($C65,DATA!$A$1:$U$112,8,0)*(E65-D65)))),"")</f>
        <v/>
      </c>
      <c r="K65" s="15" t="str">
        <f>IFERROR(IF(E65&lt;&gt;10,"",IF(ISBLANK(VLOOKUP(C65,DATA!$A$1:$U$112,6,0)),"","＋"&amp;VLOOKUP(C65,DATA!$A$1:$U$112,13,0))),"")</f>
        <v/>
      </c>
      <c r="L65" s="17" t="str">
        <f>IFERROR(IF(OR(D65&gt;=6,ISBLANK(E65),D65&gt;=E65),"",IF(ISBLANK(VLOOKUP(C65,DATA!$A$1:$U$112,14,0)),"",VLOOKUP(C65,DATA!$A$1:$U$112,14,0))),"")</f>
        <v/>
      </c>
      <c r="M65" s="18" t="str">
        <f>IFERROR(IF(OR(D65&gt;=6,ISBLANK(E65),D65&gt;=E65),"",IF(ISBLANK(VLOOKUP(C65,DATA!$A$1:$U$112,14,0)),"",VLOOKUP(C65,DATA!$A$1:$U$112,15,0)*IF(E65&gt;=6,(6-D65),E65-D65))),"")</f>
        <v/>
      </c>
      <c r="N65" s="18" t="str">
        <f>IFERROR(IF(OR(E65&lt;7,ISBLANK(E65),D65&gt;=E65),"",VLOOKUP(C65,DATA!$A$1:$U$112,16,0)),"")</f>
        <v/>
      </c>
      <c r="O65" s="18" t="str">
        <f>IFERROR(IF(OR(E65&lt;7,ISBLANK(E65),D65&gt;=E65),"",VLOOKUP(C65,DATA!$A$1:$U$112,17,0)*IF(D65&lt;=6,(E65-6),E65-D65)),"")</f>
        <v/>
      </c>
      <c r="P65" s="18" t="str">
        <f>IFERROR(IF(OR(E65&lt;&gt;10,ISBLANK(E65)),"",IF(ISBLANK(VLOOKUP(C65,DATA!$A$1:$U$112,18,0)),"",VLOOKUP(C65,DATA!$A$1:$U$112,18,0))),"")</f>
        <v/>
      </c>
      <c r="Q65" s="18" t="str">
        <f>IFERROR(IF(OR(E65&lt;&gt;10,ISBLANK(E65)),"",IF(ISBLANK(VLOOKUP(C65,DATA!$A$1:$U$112,19,0)),"",VLOOKUP(C65,DATA!$A$1:$U$112,19,0))),"")</f>
        <v/>
      </c>
      <c r="R65" s="31" t="str">
        <f>IFERROR(IF(OR(E65&lt;&gt;10,ISBLANK(E65)),"",IF(ISBLANK(VLOOKUP(C65,DATA!$A$1:$U$112,20,0)),"",VLOOKUP(C65,DATA!$A$1:$U$112,20,0))),"")</f>
        <v/>
      </c>
      <c r="S65" s="31" t="str">
        <f>IFERROR(IF(OR(E65&lt;&gt;10,ISBLANK(E65)),"",IF(ISBLANK(VLOOKUP(C65,DATA!$A$1:$U$112,21,0)),"",VLOOKUP(C65,DATA!$A$1:$U$112,21,0))),"")</f>
        <v/>
      </c>
    </row>
    <row r="66" spans="2:19" x14ac:dyDescent="0.4">
      <c r="B66" s="11" t="s">
        <v>84</v>
      </c>
      <c r="C66" s="12" t="s">
        <v>87</v>
      </c>
      <c r="D66" s="11">
        <v>4</v>
      </c>
      <c r="E66" s="12">
        <v>4</v>
      </c>
      <c r="F66" s="13" t="str">
        <f>IFERROR(IF(E66&lt;=D66,"",IF(D66&gt;6,VLOOKUP($C66,DATA!$A$1:$U$112,4,0)*(E66-D66),IF(E66&gt;6,VLOOKUP($C66,DATA!$A$1:$U$112,4,0)*(E66-6)+VLOOKUP($C66,DATA!$A$1:$U$112,2,0)*(6-D66),VLOOKUP($C66,DATA!$A$1:$U$112,2,0)*(E66-D66)))),"")</f>
        <v/>
      </c>
      <c r="G66" s="14" t="str">
        <f>IFERROR(IF(OR(E66&lt;=D66,E66&lt;=6),"",IF(D66&gt;6,VLOOKUP($C66,DATA!$A$1:$U$112,5,0)*(E66-D66),IF(E66&gt;6,VLOOKUP($C66,DATA!$A$1:$U$112,5,0)*(E66-6)+VLOOKUP($C66,DATA!$A$1:$U$112,2,0)*(6-D66),VLOOKUP($C66,DATA!$A$1:$U$112,2,0)*(E66-D66)))),"")</f>
        <v/>
      </c>
      <c r="H66" s="15" t="str">
        <f>IFERROR(IF(E66&lt;&gt;10,"",IF(ISBLANK(VLOOKUP(C66,DATA!$A$1:$U$112,6,0)),"","＋"&amp;VLOOKUP(C66,DATA!$A$1:$U$112,7,0))),"")</f>
        <v/>
      </c>
      <c r="I66" s="16" t="str">
        <f>IFERROR(IF(E66&lt;=D66,"",IF(D66&gt;6,VLOOKUP($C66,DATA!$A$1:$U$112,10,0)*(E66-D66),IF(E66&gt;6,VLOOKUP($C66,DATA!$A$1:$U$112,10,0)*(E66-6)+VLOOKUP($C66,DATA!$A$1:$U$112,8,0)*(6-D66),VLOOKUP($C66,DATA!$A$1:$U$112,8,0)*(E66-D66)))),"")</f>
        <v/>
      </c>
      <c r="J66" s="14" t="str">
        <f>IFERROR(IF(OR(E66&lt;=D66,E66&lt;=6),"",IF(D66&gt;6,VLOOKUP($C66,DATA!$A$1:$U$112,11,0)*(E66-D66),IF(E66&gt;6,VLOOKUP($C66,DATA!$A$1:$U$112,11,0)*(E66-6)+VLOOKUP($C66,DATA!$A$1:$U$112,8,0)*(6-D66),VLOOKUP($C66,DATA!$A$1:$U$112,8,0)*(E66-D66)))),"")</f>
        <v/>
      </c>
      <c r="K66" s="15" t="str">
        <f>IFERROR(IF(E66&lt;&gt;10,"",IF(ISBLANK(VLOOKUP(C66,DATA!$A$1:$U$112,6,0)),"","＋"&amp;VLOOKUP(C66,DATA!$A$1:$U$112,13,0))),"")</f>
        <v/>
      </c>
      <c r="L66" s="17" t="str">
        <f>IFERROR(IF(OR(D66&gt;=6,ISBLANK(E66),D66&gt;=E66),"",IF(ISBLANK(VLOOKUP(C66,DATA!$A$1:$U$112,14,0)),"",VLOOKUP(C66,DATA!$A$1:$U$112,14,0))),"")</f>
        <v/>
      </c>
      <c r="M66" s="18" t="str">
        <f>IFERROR(IF(OR(D66&gt;=6,ISBLANK(E66),D66&gt;=E66),"",IF(ISBLANK(VLOOKUP(C66,DATA!$A$1:$U$112,14,0)),"",VLOOKUP(C66,DATA!$A$1:$U$112,15,0)*IF(E66&gt;=6,(6-D66),E66-D66))),"")</f>
        <v/>
      </c>
      <c r="N66" s="18" t="str">
        <f>IFERROR(IF(OR(E66&lt;7,ISBLANK(E66),D66&gt;=E66),"",VLOOKUP(C66,DATA!$A$1:$U$112,16,0)),"")</f>
        <v/>
      </c>
      <c r="O66" s="18" t="str">
        <f>IFERROR(IF(OR(E66&lt;7,ISBLANK(E66),D66&gt;=E66),"",VLOOKUP(C66,DATA!$A$1:$U$112,17,0)*IF(D66&lt;=6,(E66-6),E66-D66)),"")</f>
        <v/>
      </c>
      <c r="P66" s="18" t="str">
        <f>IFERROR(IF(OR(E66&lt;&gt;10,ISBLANK(E66)),"",IF(ISBLANK(VLOOKUP(C66,DATA!$A$1:$U$112,18,0)),"",VLOOKUP(C66,DATA!$A$1:$U$112,18,0))),"")</f>
        <v/>
      </c>
      <c r="Q66" s="18" t="str">
        <f>IFERROR(IF(OR(E66&lt;&gt;10,ISBLANK(E66)),"",IF(ISBLANK(VLOOKUP(C66,DATA!$A$1:$U$112,19,0)),"",VLOOKUP(C66,DATA!$A$1:$U$112,19,0))),"")</f>
        <v/>
      </c>
      <c r="R66" s="31" t="str">
        <f>IFERROR(IF(OR(E66&lt;&gt;10,ISBLANK(E66)),"",IF(ISBLANK(VLOOKUP(C66,DATA!$A$1:$U$112,20,0)),"",VLOOKUP(C66,DATA!$A$1:$U$112,20,0))),"")</f>
        <v/>
      </c>
      <c r="S66" s="31" t="str">
        <f>IFERROR(IF(OR(E66&lt;&gt;10,ISBLANK(E66)),"",IF(ISBLANK(VLOOKUP(C66,DATA!$A$1:$U$112,21,0)),"",VLOOKUP(C66,DATA!$A$1:$U$112,21,0))),"")</f>
        <v/>
      </c>
    </row>
    <row r="67" spans="2:19" x14ac:dyDescent="0.4">
      <c r="B67" s="11"/>
      <c r="C67" s="12"/>
      <c r="D67" s="11"/>
      <c r="E67" s="12"/>
      <c r="F67" s="13" t="str">
        <f>IFERROR(IF(E67&lt;=D67,"",IF(D67&gt;6,VLOOKUP($C67,DATA!$A$1:$U$112,4,0)*(E67-D67),IF(E67&gt;6,VLOOKUP($C67,DATA!$A$1:$U$112,4,0)*(E67-6)+VLOOKUP($C67,DATA!$A$1:$U$112,2,0)*(6-D67),VLOOKUP($C67,DATA!$A$1:$U$112,2,0)*(E67-D67)))),"")</f>
        <v/>
      </c>
      <c r="G67" s="14" t="str">
        <f>IFERROR(IF(OR(E67&lt;=D67,E67&lt;=6),"",IF(D67&gt;6,VLOOKUP($C67,DATA!$A$1:$U$112,5,0)*(E67-D67),IF(E67&gt;6,VLOOKUP($C67,DATA!$A$1:$U$112,5,0)*(E67-6)+VLOOKUP($C67,DATA!$A$1:$U$112,2,0)*(6-D67),VLOOKUP($C67,DATA!$A$1:$U$112,2,0)*(E67-D67)))),"")</f>
        <v/>
      </c>
      <c r="H67" s="15" t="str">
        <f>IFERROR(IF(E67&lt;&gt;10,"",IF(ISBLANK(VLOOKUP(C67,DATA!$A$1:$U$112,6,0)),"","＋"&amp;VLOOKUP(C67,DATA!$A$1:$U$112,7,0))),"")</f>
        <v/>
      </c>
      <c r="I67" s="16" t="str">
        <f>IFERROR(IF(E67&lt;=D67,"",IF(D67&gt;6,VLOOKUP($C67,DATA!$A$1:$U$112,10,0)*(E67-D67),IF(E67&gt;6,VLOOKUP($C67,DATA!$A$1:$U$112,10,0)*(E67-6)+VLOOKUP($C67,DATA!$A$1:$U$112,8,0)*(6-D67),VLOOKUP($C67,DATA!$A$1:$U$112,8,0)*(E67-D67)))),"")</f>
        <v/>
      </c>
      <c r="J67" s="14" t="str">
        <f>IFERROR(IF(OR(E67&lt;=D67,E67&lt;=6),"",IF(D67&gt;6,VLOOKUP($C67,DATA!$A$1:$U$112,11,0)*(E67-D67),IF(E67&gt;6,VLOOKUP($C67,DATA!$A$1:$U$112,11,0)*(E67-6)+VLOOKUP($C67,DATA!$A$1:$U$112,8,0)*(6-D67),VLOOKUP($C67,DATA!$A$1:$U$112,8,0)*(E67-D67)))),"")</f>
        <v/>
      </c>
      <c r="K67" s="15" t="str">
        <f>IFERROR(IF(E67&lt;&gt;10,"",IF(ISBLANK(VLOOKUP(C67,DATA!$A$1:$U$112,6,0)),"","＋"&amp;VLOOKUP(C67,DATA!$A$1:$U$112,13,0))),"")</f>
        <v/>
      </c>
      <c r="L67" s="17" t="str">
        <f>IFERROR(IF(OR(D67&gt;=6,ISBLANK(E67),D67&gt;=E67),"",IF(ISBLANK(VLOOKUP(C67,DATA!$A$1:$U$112,14,0)),"",VLOOKUP(C67,DATA!$A$1:$U$112,14,0))),"")</f>
        <v/>
      </c>
      <c r="M67" s="18" t="str">
        <f>IFERROR(IF(OR(D67&gt;=6,ISBLANK(E67),D67&gt;=E67),"",IF(ISBLANK(VLOOKUP(C67,DATA!$A$1:$U$112,14,0)),"",VLOOKUP(C67,DATA!$A$1:$U$112,15,0)*IF(E67&gt;=6,(6-D67),E67-D67))),"")</f>
        <v/>
      </c>
      <c r="N67" s="18" t="str">
        <f>IFERROR(IF(OR(E67&lt;7,ISBLANK(E67),D67&gt;=E67),"",VLOOKUP(C67,DATA!$A$1:$U$112,16,0)),"")</f>
        <v/>
      </c>
      <c r="O67" s="18" t="str">
        <f>IFERROR(IF(OR(E67&lt;7,ISBLANK(E67),D67&gt;=E67),"",VLOOKUP(C67,DATA!$A$1:$U$112,17,0)*IF(D67&lt;=6,(E67-6),E67-D67)),"")</f>
        <v/>
      </c>
      <c r="P67" s="18" t="str">
        <f>IFERROR(IF(OR(E67&lt;&gt;10,ISBLANK(E67)),"",IF(ISBLANK(VLOOKUP(C67,DATA!$A$1:$U$112,18,0)),"",VLOOKUP(C67,DATA!$A$1:$U$112,18,0))),"")</f>
        <v/>
      </c>
      <c r="Q67" s="18" t="str">
        <f>IFERROR(IF(OR(E67&lt;&gt;10,ISBLANK(E67)),"",IF(ISBLANK(VLOOKUP(C67,DATA!$A$1:$U$112,19,0)),"",VLOOKUP(C67,DATA!$A$1:$U$112,19,0))),"")</f>
        <v/>
      </c>
      <c r="R67" s="31" t="str">
        <f>IFERROR(IF(OR(E67&lt;&gt;10,ISBLANK(E67)),"",IF(ISBLANK(VLOOKUP(C67,DATA!$A$1:$U$112,20,0)),"",VLOOKUP(C67,DATA!$A$1:$U$112,20,0))),"")</f>
        <v/>
      </c>
      <c r="S67" s="31" t="str">
        <f>IFERROR(IF(OR(E67&lt;&gt;10,ISBLANK(E67)),"",IF(ISBLANK(VLOOKUP(C67,DATA!$A$1:$U$112,21,0)),"",VLOOKUP(C67,DATA!$A$1:$U$112,21,0))),"")</f>
        <v/>
      </c>
    </row>
    <row r="68" spans="2:19" x14ac:dyDescent="0.4">
      <c r="B68" s="11"/>
      <c r="C68" s="12"/>
      <c r="D68" s="11"/>
      <c r="E68" s="12"/>
      <c r="F68" s="13" t="str">
        <f>IFERROR(IF(E68&lt;=D68,"",IF(D68&gt;6,VLOOKUP($C68,DATA!$A$1:$U$112,4,0)*(E68-D68),IF(E68&gt;6,VLOOKUP($C68,DATA!$A$1:$U$112,4,0)*(E68-6)+VLOOKUP($C68,DATA!$A$1:$U$112,2,0)*(6-D68),VLOOKUP($C68,DATA!$A$1:$U$112,2,0)*(E68-D68)))),"")</f>
        <v/>
      </c>
      <c r="G68" s="14" t="str">
        <f>IFERROR(IF(OR(E68&lt;=D68,E68&lt;=6),"",IF(D68&gt;6,VLOOKUP($C68,DATA!$A$1:$U$112,5,0)*(E68-D68),IF(E68&gt;6,VLOOKUP($C68,DATA!$A$1:$U$112,5,0)*(E68-6)+VLOOKUP($C68,DATA!$A$1:$U$112,2,0)*(6-D68),VLOOKUP($C68,DATA!$A$1:$U$112,2,0)*(E68-D68)))),"")</f>
        <v/>
      </c>
      <c r="H68" s="15" t="str">
        <f>IFERROR(IF(E68&lt;&gt;10,"",IF(ISBLANK(VLOOKUP(C68,DATA!$A$1:$U$112,6,0)),"","＋"&amp;VLOOKUP(C68,DATA!$A$1:$U$112,7,0))),"")</f>
        <v/>
      </c>
      <c r="I68" s="16" t="str">
        <f>IFERROR(IF(E68&lt;=D68,"",IF(D68&gt;6,VLOOKUP($C68,DATA!$A$1:$U$112,10,0)*(E68-D68),IF(E68&gt;6,VLOOKUP($C68,DATA!$A$1:$U$112,10,0)*(E68-6)+VLOOKUP($C68,DATA!$A$1:$U$112,8,0)*(6-D68),VLOOKUP($C68,DATA!$A$1:$U$112,8,0)*(E68-D68)))),"")</f>
        <v/>
      </c>
      <c r="J68" s="14" t="str">
        <f>IFERROR(IF(OR(E68&lt;=D68,E68&lt;=6),"",IF(D68&gt;6,VLOOKUP($C68,DATA!$A$1:$U$112,11,0)*(E68-D68),IF(E68&gt;6,VLOOKUP($C68,DATA!$A$1:$U$112,11,0)*(E68-6)+VLOOKUP($C68,DATA!$A$1:$U$112,8,0)*(6-D68),VLOOKUP($C68,DATA!$A$1:$U$112,8,0)*(E68-D68)))),"")</f>
        <v/>
      </c>
      <c r="K68" s="15" t="str">
        <f>IFERROR(IF(E68&lt;&gt;10,"",IF(ISBLANK(VLOOKUP(C68,DATA!$A$1:$U$112,6,0)),"","＋"&amp;VLOOKUP(C68,DATA!$A$1:$U$112,13,0))),"")</f>
        <v/>
      </c>
      <c r="L68" s="17" t="str">
        <f>IFERROR(IF(OR(D68&gt;=6,ISBLANK(E68),D68&gt;=E68),"",IF(ISBLANK(VLOOKUP(C68,DATA!$A$1:$U$112,14,0)),"",VLOOKUP(C68,DATA!$A$1:$U$112,14,0))),"")</f>
        <v/>
      </c>
      <c r="M68" s="18" t="str">
        <f>IFERROR(IF(OR(D68&gt;=6,ISBLANK(E68),D68&gt;=E68),"",IF(ISBLANK(VLOOKUP(C68,DATA!$A$1:$U$112,14,0)),"",VLOOKUP(C68,DATA!$A$1:$U$112,15,0)*IF(E68&gt;=6,(6-D68),E68-D68))),"")</f>
        <v/>
      </c>
      <c r="N68" s="18" t="str">
        <f>IFERROR(IF(OR(E68&lt;7,ISBLANK(E68),D68&gt;=E68),"",VLOOKUP(C68,DATA!$A$1:$U$112,16,0)),"")</f>
        <v/>
      </c>
      <c r="O68" s="18" t="str">
        <f>IFERROR(IF(OR(E68&lt;7,ISBLANK(E68),D68&gt;=E68),"",VLOOKUP(C68,DATA!$A$1:$U$112,17,0)*IF(D68&lt;=6,(E68-6),E68-D68)),"")</f>
        <v/>
      </c>
      <c r="P68" s="18" t="str">
        <f>IFERROR(IF(OR(E68&lt;&gt;10,ISBLANK(E68)),"",IF(ISBLANK(VLOOKUP(C68,DATA!$A$1:$U$112,18,0)),"",VLOOKUP(C68,DATA!$A$1:$U$112,18,0))),"")</f>
        <v/>
      </c>
      <c r="Q68" s="18" t="str">
        <f>IFERROR(IF(OR(E68&lt;&gt;10,ISBLANK(E68)),"",IF(ISBLANK(VLOOKUP(C68,DATA!$A$1:$U$112,19,0)),"",VLOOKUP(C68,DATA!$A$1:$U$112,19,0))),"")</f>
        <v/>
      </c>
      <c r="R68" s="31" t="str">
        <f>IFERROR(IF(OR(E68&lt;&gt;10,ISBLANK(E68)),"",IF(ISBLANK(VLOOKUP(C68,DATA!$A$1:$U$112,20,0)),"",VLOOKUP(C68,DATA!$A$1:$U$112,20,0))),"")</f>
        <v/>
      </c>
      <c r="S68" s="31" t="str">
        <f>IFERROR(IF(OR(E68&lt;&gt;10,ISBLANK(E68)),"",IF(ISBLANK(VLOOKUP(C68,DATA!$A$1:$U$112,21,0)),"",VLOOKUP(C68,DATA!$A$1:$U$112,21,0))),"")</f>
        <v/>
      </c>
    </row>
    <row r="69" spans="2:19" x14ac:dyDescent="0.4">
      <c r="B69" s="11"/>
      <c r="C69" s="12"/>
      <c r="D69" s="11"/>
      <c r="E69" s="12"/>
      <c r="F69" s="13" t="str">
        <f>IFERROR(IF(E69&lt;=D69,"",IF(D69&gt;6,VLOOKUP($C69,DATA!$A$1:$U$112,4,0)*(E69-D69),IF(E69&gt;6,VLOOKUP($C69,DATA!$A$1:$U$112,4,0)*(E69-6)+VLOOKUP($C69,DATA!$A$1:$U$112,2,0)*(6-D69),VLOOKUP($C69,DATA!$A$1:$U$112,2,0)*(E69-D69)))),"")</f>
        <v/>
      </c>
      <c r="G69" s="14" t="str">
        <f>IFERROR(IF(OR(E69&lt;=D69,E69&lt;=6),"",IF(D69&gt;6,VLOOKUP($C69,DATA!$A$1:$U$112,5,0)*(E69-D69),IF(E69&gt;6,VLOOKUP($C69,DATA!$A$1:$U$112,5,0)*(E69-6)+VLOOKUP($C69,DATA!$A$1:$U$112,2,0)*(6-D69),VLOOKUP($C69,DATA!$A$1:$U$112,2,0)*(E69-D69)))),"")</f>
        <v/>
      </c>
      <c r="H69" s="15" t="str">
        <f>IFERROR(IF(E69&lt;&gt;10,"",IF(ISBLANK(VLOOKUP(C69,DATA!$A$1:$U$112,6,0)),"","＋"&amp;VLOOKUP(C69,DATA!$A$1:$U$112,7,0))),"")</f>
        <v/>
      </c>
      <c r="I69" s="16" t="str">
        <f>IFERROR(IF(E69&lt;=D69,"",IF(D69&gt;6,VLOOKUP($C69,DATA!$A$1:$U$112,10,0)*(E69-D69),IF(E69&gt;6,VLOOKUP($C69,DATA!$A$1:$U$112,10,0)*(E69-6)+VLOOKUP($C69,DATA!$A$1:$U$112,8,0)*(6-D69),VLOOKUP($C69,DATA!$A$1:$U$112,8,0)*(E69-D69)))),"")</f>
        <v/>
      </c>
      <c r="J69" s="14" t="str">
        <f>IFERROR(IF(OR(E69&lt;=D69,E69&lt;=6),"",IF(D69&gt;6,VLOOKUP($C69,DATA!$A$1:$U$112,11,0)*(E69-D69),IF(E69&gt;6,VLOOKUP($C69,DATA!$A$1:$U$112,11,0)*(E69-6)+VLOOKUP($C69,DATA!$A$1:$U$112,8,0)*(6-D69),VLOOKUP($C69,DATA!$A$1:$U$112,8,0)*(E69-D69)))),"")</f>
        <v/>
      </c>
      <c r="K69" s="15" t="str">
        <f>IFERROR(IF(E69&lt;&gt;10,"",IF(ISBLANK(VLOOKUP(C69,DATA!$A$1:$U$112,6,0)),"","＋"&amp;VLOOKUP(C69,DATA!$A$1:$U$112,13,0))),"")</f>
        <v/>
      </c>
      <c r="L69" s="17" t="str">
        <f>IFERROR(IF(OR(D69&gt;=6,ISBLANK(E69),D69&gt;=E69),"",IF(ISBLANK(VLOOKUP(C69,DATA!$A$1:$U$112,14,0)),"",VLOOKUP(C69,DATA!$A$1:$U$112,14,0))),"")</f>
        <v/>
      </c>
      <c r="M69" s="18" t="str">
        <f>IFERROR(IF(OR(D69&gt;=6,ISBLANK(E69),D69&gt;=E69),"",IF(ISBLANK(VLOOKUP(C69,DATA!$A$1:$U$112,14,0)),"",VLOOKUP(C69,DATA!$A$1:$U$112,15,0)*IF(E69&gt;=6,(6-D69),E69-D69))),"")</f>
        <v/>
      </c>
      <c r="N69" s="18" t="str">
        <f>IFERROR(IF(OR(E69&lt;7,ISBLANK(E69),D69&gt;=E69),"",VLOOKUP(C69,DATA!$A$1:$U$112,16,0)),"")</f>
        <v/>
      </c>
      <c r="O69" s="18" t="str">
        <f>IFERROR(IF(OR(E69&lt;7,ISBLANK(E69),D69&gt;=E69),"",VLOOKUP(C69,DATA!$A$1:$U$112,17,0)*IF(D69&lt;=6,(E69-6),E69-D69)),"")</f>
        <v/>
      </c>
      <c r="P69" s="18" t="str">
        <f>IFERROR(IF(OR(E69&lt;&gt;10,ISBLANK(E69)),"",IF(ISBLANK(VLOOKUP(C69,DATA!$A$1:$U$112,18,0)),"",VLOOKUP(C69,DATA!$A$1:$U$112,18,0))),"")</f>
        <v/>
      </c>
      <c r="Q69" s="18" t="str">
        <f>IFERROR(IF(OR(E69&lt;&gt;10,ISBLANK(E69)),"",IF(ISBLANK(VLOOKUP(C69,DATA!$A$1:$U$112,19,0)),"",VLOOKUP(C69,DATA!$A$1:$U$112,19,0))),"")</f>
        <v/>
      </c>
      <c r="R69" s="31" t="str">
        <f>IFERROR(IF(OR(E69&lt;&gt;10,ISBLANK(E69)),"",IF(ISBLANK(VLOOKUP(C69,DATA!$A$1:$U$112,20,0)),"",VLOOKUP(C69,DATA!$A$1:$U$112,20,0))),"")</f>
        <v/>
      </c>
      <c r="S69" s="31" t="str">
        <f>IFERROR(IF(OR(E69&lt;&gt;10,ISBLANK(E69)),"",IF(ISBLANK(VLOOKUP(C69,DATA!$A$1:$U$112,21,0)),"",VLOOKUP(C69,DATA!$A$1:$U$112,21,0))),"")</f>
        <v/>
      </c>
    </row>
    <row r="70" spans="2:19" x14ac:dyDescent="0.4">
      <c r="B70" s="11"/>
      <c r="C70" s="12"/>
      <c r="D70" s="11"/>
      <c r="E70" s="12"/>
      <c r="F70" s="13" t="str">
        <f>IFERROR(IF(E70&lt;=D70,"",IF(D70&gt;6,VLOOKUP($C70,DATA!$A$1:$U$112,4,0)*(E70-D70),IF(E70&gt;6,VLOOKUP($C70,DATA!$A$1:$U$112,4,0)*(E70-6)+VLOOKUP($C70,DATA!$A$1:$U$112,2,0)*(6-D70),VLOOKUP($C70,DATA!$A$1:$U$112,2,0)*(E70-D70)))),"")</f>
        <v/>
      </c>
      <c r="G70" s="14" t="str">
        <f>IFERROR(IF(OR(E70&lt;=D70,E70&lt;=6),"",IF(D70&gt;6,VLOOKUP($C70,DATA!$A$1:$U$112,5,0)*(E70-D70),IF(E70&gt;6,VLOOKUP($C70,DATA!$A$1:$U$112,5,0)*(E70-6)+VLOOKUP($C70,DATA!$A$1:$U$112,2,0)*(6-D70),VLOOKUP($C70,DATA!$A$1:$U$112,2,0)*(E70-D70)))),"")</f>
        <v/>
      </c>
      <c r="H70" s="15" t="str">
        <f>IFERROR(IF(E70&lt;&gt;10,"",IF(ISBLANK(VLOOKUP(C70,DATA!$A$1:$U$112,6,0)),"","＋"&amp;VLOOKUP(C70,DATA!$A$1:$U$112,7,0))),"")</f>
        <v/>
      </c>
      <c r="I70" s="16" t="str">
        <f>IFERROR(IF(E70&lt;=D70,"",IF(D70&gt;6,VLOOKUP($C70,DATA!$A$1:$U$112,10,0)*(E70-D70),IF(E70&gt;6,VLOOKUP($C70,DATA!$A$1:$U$112,10,0)*(E70-6)+VLOOKUP($C70,DATA!$A$1:$U$112,8,0)*(6-D70),VLOOKUP($C70,DATA!$A$1:$U$112,8,0)*(E70-D70)))),"")</f>
        <v/>
      </c>
      <c r="J70" s="14" t="str">
        <f>IFERROR(IF(OR(E70&lt;=D70,E70&lt;=6),"",IF(D70&gt;6,VLOOKUP($C70,DATA!$A$1:$U$112,11,0)*(E70-D70),IF(E70&gt;6,VLOOKUP($C70,DATA!$A$1:$U$112,11,0)*(E70-6)+VLOOKUP($C70,DATA!$A$1:$U$112,8,0)*(6-D70),VLOOKUP($C70,DATA!$A$1:$U$112,8,0)*(E70-D70)))),"")</f>
        <v/>
      </c>
      <c r="K70" s="15" t="str">
        <f>IFERROR(IF(E70&lt;&gt;10,"",IF(ISBLANK(VLOOKUP(C70,DATA!$A$1:$U$112,6,0)),"","＋"&amp;VLOOKUP(C70,DATA!$A$1:$U$112,13,0))),"")</f>
        <v/>
      </c>
      <c r="L70" s="17" t="str">
        <f>IFERROR(IF(OR(D70&gt;=6,ISBLANK(E70),D70&gt;=E70),"",IF(ISBLANK(VLOOKUP(C70,DATA!$A$1:$U$112,14,0)),"",VLOOKUP(C70,DATA!$A$1:$U$112,14,0))),"")</f>
        <v/>
      </c>
      <c r="M70" s="18" t="str">
        <f>IFERROR(IF(OR(D70&gt;=6,ISBLANK(E70),D70&gt;=E70),"",IF(ISBLANK(VLOOKUP(C70,DATA!$A$1:$U$112,14,0)),"",VLOOKUP(C70,DATA!$A$1:$U$112,15,0)*IF(E70&gt;=6,(6-D70),E70-D70))),"")</f>
        <v/>
      </c>
      <c r="N70" s="18" t="str">
        <f>IFERROR(IF(OR(E70&lt;7,ISBLANK(E70),D70&gt;=E70),"",VLOOKUP(C70,DATA!$A$1:$U$112,16,0)),"")</f>
        <v/>
      </c>
      <c r="O70" s="18" t="str">
        <f>IFERROR(IF(OR(E70&lt;7,ISBLANK(E70),D70&gt;=E70),"",VLOOKUP(C70,DATA!$A$1:$U$112,17,0)*IF(D70&lt;=6,(E70-6),E70-D70)),"")</f>
        <v/>
      </c>
      <c r="P70" s="18" t="str">
        <f>IFERROR(IF(OR(E70&lt;&gt;10,ISBLANK(E70)),"",IF(ISBLANK(VLOOKUP(C70,DATA!$A$1:$U$112,18,0)),"",VLOOKUP(C70,DATA!$A$1:$U$112,18,0))),"")</f>
        <v/>
      </c>
      <c r="Q70" s="18" t="str">
        <f>IFERROR(IF(OR(E70&lt;&gt;10,ISBLANK(E70)),"",IF(ISBLANK(VLOOKUP(C70,DATA!$A$1:$U$112,19,0)),"",VLOOKUP(C70,DATA!$A$1:$U$112,19,0))),"")</f>
        <v/>
      </c>
      <c r="R70" s="31" t="str">
        <f>IFERROR(IF(OR(E70&lt;&gt;10,ISBLANK(E70)),"",IF(ISBLANK(VLOOKUP(C70,DATA!$A$1:$U$112,20,0)),"",VLOOKUP(C70,DATA!$A$1:$U$112,20,0))),"")</f>
        <v/>
      </c>
      <c r="S70" s="31" t="str">
        <f>IFERROR(IF(OR(E70&lt;&gt;10,ISBLANK(E70)),"",IF(ISBLANK(VLOOKUP(C70,DATA!$A$1:$U$112,21,0)),"",VLOOKUP(C70,DATA!$A$1:$U$112,21,0))),"")</f>
        <v/>
      </c>
    </row>
    <row r="71" spans="2:19" x14ac:dyDescent="0.4">
      <c r="B71" s="11"/>
      <c r="C71" s="12"/>
      <c r="D71" s="11"/>
      <c r="E71" s="12"/>
      <c r="F71" s="13" t="str">
        <f>IFERROR(IF(E71&lt;=D71,"",IF(D71&gt;6,VLOOKUP($C71,DATA!$A$1:$U$112,4,0)*(E71-D71),IF(E71&gt;6,VLOOKUP($C71,DATA!$A$1:$U$112,4,0)*(E71-6)+VLOOKUP($C71,DATA!$A$1:$U$112,2,0)*(6-D71),VLOOKUP($C71,DATA!$A$1:$U$112,2,0)*(E71-D71)))),"")</f>
        <v/>
      </c>
      <c r="G71" s="14" t="str">
        <f>IFERROR(IF(OR(E71&lt;=D71,E71&lt;=6),"",IF(D71&gt;6,VLOOKUP($C71,DATA!$A$1:$U$112,5,0)*(E71-D71),IF(E71&gt;6,VLOOKUP($C71,DATA!$A$1:$U$112,5,0)*(E71-6)+VLOOKUP($C71,DATA!$A$1:$U$112,2,0)*(6-D71),VLOOKUP($C71,DATA!$A$1:$U$112,2,0)*(E71-D71)))),"")</f>
        <v/>
      </c>
      <c r="H71" s="15" t="str">
        <f>IFERROR(IF(E71&lt;&gt;10,"",IF(ISBLANK(VLOOKUP(C71,DATA!$A$1:$U$112,6,0)),"","＋"&amp;VLOOKUP(C71,DATA!$A$1:$U$112,7,0))),"")</f>
        <v/>
      </c>
      <c r="I71" s="16" t="str">
        <f>IFERROR(IF(E71&lt;=D71,"",IF(D71&gt;6,VLOOKUP($C71,DATA!$A$1:$U$112,10,0)*(E71-D71),IF(E71&gt;6,VLOOKUP($C71,DATA!$A$1:$U$112,10,0)*(E71-6)+VLOOKUP($C71,DATA!$A$1:$U$112,8,0)*(6-D71),VLOOKUP($C71,DATA!$A$1:$U$112,8,0)*(E71-D71)))),"")</f>
        <v/>
      </c>
      <c r="J71" s="14" t="str">
        <f>IFERROR(IF(OR(E71&lt;=D71,E71&lt;=6),"",IF(D71&gt;6,VLOOKUP($C71,DATA!$A$1:$U$112,11,0)*(E71-D71),IF(E71&gt;6,VLOOKUP($C71,DATA!$A$1:$U$112,11,0)*(E71-6)+VLOOKUP($C71,DATA!$A$1:$U$112,8,0)*(6-D71),VLOOKUP($C71,DATA!$A$1:$U$112,8,0)*(E71-D71)))),"")</f>
        <v/>
      </c>
      <c r="K71" s="15" t="str">
        <f>IFERROR(IF(E71&lt;&gt;10,"",IF(ISBLANK(VLOOKUP(C71,DATA!$A$1:$U$112,6,0)),"","＋"&amp;VLOOKUP(C71,DATA!$A$1:$U$112,13,0))),"")</f>
        <v/>
      </c>
      <c r="L71" s="17" t="str">
        <f>IFERROR(IF(OR(D71&gt;=6,ISBLANK(E71),D71&gt;=E71),"",IF(ISBLANK(VLOOKUP(C71,DATA!$A$1:$U$112,14,0)),"",VLOOKUP(C71,DATA!$A$1:$U$112,14,0))),"")</f>
        <v/>
      </c>
      <c r="M71" s="18" t="str">
        <f>IFERROR(IF(OR(D71&gt;=6,ISBLANK(E71),D71&gt;=E71),"",IF(ISBLANK(VLOOKUP(C71,DATA!$A$1:$U$112,14,0)),"",VLOOKUP(C71,DATA!$A$1:$U$112,15,0)*IF(E71&gt;=6,(6-D71),E71-D71))),"")</f>
        <v/>
      </c>
      <c r="N71" s="18" t="str">
        <f>IFERROR(IF(OR(E71&lt;7,ISBLANK(E71),D71&gt;=E71),"",VLOOKUP(C71,DATA!$A$1:$U$112,16,0)),"")</f>
        <v/>
      </c>
      <c r="O71" s="18" t="str">
        <f>IFERROR(IF(OR(E71&lt;7,ISBLANK(E71),D71&gt;=E71),"",VLOOKUP(C71,DATA!$A$1:$U$112,17,0)*IF(D71&lt;=6,(E71-6),E71-D71)),"")</f>
        <v/>
      </c>
      <c r="P71" s="18" t="str">
        <f>IFERROR(IF(OR(E71&lt;&gt;10,ISBLANK(E71)),"",IF(ISBLANK(VLOOKUP(C71,DATA!$A$1:$U$112,18,0)),"",VLOOKUP(C71,DATA!$A$1:$U$112,18,0))),"")</f>
        <v/>
      </c>
      <c r="Q71" s="18" t="str">
        <f>IFERROR(IF(OR(E71&lt;&gt;10,ISBLANK(E71)),"",IF(ISBLANK(VLOOKUP(C71,DATA!$A$1:$U$112,19,0)),"",VLOOKUP(C71,DATA!$A$1:$U$112,19,0))),"")</f>
        <v/>
      </c>
      <c r="R71" s="31" t="str">
        <f>IFERROR(IF(OR(E71&lt;&gt;10,ISBLANK(E71)),"",IF(ISBLANK(VLOOKUP(C71,DATA!$A$1:$U$112,20,0)),"",VLOOKUP(C71,DATA!$A$1:$U$112,20,0))),"")</f>
        <v/>
      </c>
      <c r="S71" s="31" t="str">
        <f>IFERROR(IF(OR(E71&lt;&gt;10,ISBLANK(E71)),"",IF(ISBLANK(VLOOKUP(C71,DATA!$A$1:$U$112,21,0)),"",VLOOKUP(C71,DATA!$A$1:$U$112,21,0))),"")</f>
        <v/>
      </c>
    </row>
    <row r="72" spans="2:19" x14ac:dyDescent="0.4">
      <c r="B72" s="11"/>
      <c r="C72" s="12"/>
      <c r="D72" s="11"/>
      <c r="E72" s="12"/>
      <c r="F72" s="13" t="str">
        <f>IFERROR(IF(E72&lt;=D72,"",IF(D72&gt;6,VLOOKUP($C72,DATA!$A$1:$U$112,4,0)*(E72-D72),IF(E72&gt;6,VLOOKUP($C72,DATA!$A$1:$U$112,4,0)*(E72-6)+VLOOKUP($C72,DATA!$A$1:$U$112,2,0)*(6-D72),VLOOKUP($C72,DATA!$A$1:$U$112,2,0)*(E72-D72)))),"")</f>
        <v/>
      </c>
      <c r="G72" s="14" t="str">
        <f>IFERROR(IF(OR(E72&lt;=D72,E72&lt;=6),"",IF(D72&gt;6,VLOOKUP($C72,DATA!$A$1:$U$112,5,0)*(E72-D72),IF(E72&gt;6,VLOOKUP($C72,DATA!$A$1:$U$112,5,0)*(E72-6)+VLOOKUP($C72,DATA!$A$1:$U$112,2,0)*(6-D72),VLOOKUP($C72,DATA!$A$1:$U$112,2,0)*(E72-D72)))),"")</f>
        <v/>
      </c>
      <c r="H72" s="15" t="str">
        <f>IFERROR(IF(E72&lt;&gt;10,"",IF(ISBLANK(VLOOKUP(C72,DATA!$A$1:$U$112,6,0)),"","＋"&amp;VLOOKUP(C72,DATA!$A$1:$U$112,7,0))),"")</f>
        <v/>
      </c>
      <c r="I72" s="16" t="str">
        <f>IFERROR(IF(E72&lt;=D72,"",IF(D72&gt;6,VLOOKUP($C72,DATA!$A$1:$U$112,10,0)*(E72-D72),IF(E72&gt;6,VLOOKUP($C72,DATA!$A$1:$U$112,10,0)*(E72-6)+VLOOKUP($C72,DATA!$A$1:$U$112,8,0)*(6-D72),VLOOKUP($C72,DATA!$A$1:$U$112,8,0)*(E72-D72)))),"")</f>
        <v/>
      </c>
      <c r="J72" s="14" t="str">
        <f>IFERROR(IF(OR(E72&lt;=D72,E72&lt;=6),"",IF(D72&gt;6,VLOOKUP($C72,DATA!$A$1:$U$112,11,0)*(E72-D72),IF(E72&gt;6,VLOOKUP($C72,DATA!$A$1:$U$112,11,0)*(E72-6)+VLOOKUP($C72,DATA!$A$1:$U$112,8,0)*(6-D72),VLOOKUP($C72,DATA!$A$1:$U$112,8,0)*(E72-D72)))),"")</f>
        <v/>
      </c>
      <c r="K72" s="15" t="str">
        <f>IFERROR(IF(E72&lt;&gt;10,"",IF(ISBLANK(VLOOKUP(C72,DATA!$A$1:$U$112,6,0)),"","＋"&amp;VLOOKUP(C72,DATA!$A$1:$U$112,13,0))),"")</f>
        <v/>
      </c>
      <c r="L72" s="17" t="str">
        <f>IFERROR(IF(OR(D72&gt;=6,ISBLANK(E72),D72&gt;=E72),"",IF(ISBLANK(VLOOKUP(C72,DATA!$A$1:$U$112,14,0)),"",VLOOKUP(C72,DATA!$A$1:$U$112,14,0))),"")</f>
        <v/>
      </c>
      <c r="M72" s="18" t="str">
        <f>IFERROR(IF(OR(D72&gt;=6,ISBLANK(E72),D72&gt;=E72),"",IF(ISBLANK(VLOOKUP(C72,DATA!$A$1:$U$112,14,0)),"",VLOOKUP(C72,DATA!$A$1:$U$112,15,0)*IF(E72&gt;=6,(6-D72),E72-D72))),"")</f>
        <v/>
      </c>
      <c r="N72" s="18" t="str">
        <f>IFERROR(IF(OR(E72&lt;7,ISBLANK(E72),D72&gt;=E72),"",VLOOKUP(C72,DATA!$A$1:$U$112,16,0)),"")</f>
        <v/>
      </c>
      <c r="O72" s="18" t="str">
        <f>IFERROR(IF(OR(E72&lt;7,ISBLANK(E72),D72&gt;=E72),"",VLOOKUP(C72,DATA!$A$1:$U$112,17,0)*IF(D72&lt;=6,(E72-6),E72-D72)),"")</f>
        <v/>
      </c>
      <c r="P72" s="18" t="str">
        <f>IFERROR(IF(OR(E72&lt;&gt;10,ISBLANK(E72)),"",IF(ISBLANK(VLOOKUP(C72,DATA!$A$1:$U$112,18,0)),"",VLOOKUP(C72,DATA!$A$1:$U$112,18,0))),"")</f>
        <v/>
      </c>
      <c r="Q72" s="18" t="str">
        <f>IFERROR(IF(OR(E72&lt;&gt;10,ISBLANK(E72)),"",IF(ISBLANK(VLOOKUP(C72,DATA!$A$1:$U$112,19,0)),"",VLOOKUP(C72,DATA!$A$1:$U$112,19,0))),"")</f>
        <v/>
      </c>
      <c r="R72" s="31" t="str">
        <f>IFERROR(IF(OR(E72&lt;&gt;10,ISBLANK(E72)),"",IF(ISBLANK(VLOOKUP(C72,DATA!$A$1:$U$112,20,0)),"",VLOOKUP(C72,DATA!$A$1:$U$112,20,0))),"")</f>
        <v/>
      </c>
      <c r="S72" s="31" t="str">
        <f>IFERROR(IF(OR(E72&lt;&gt;10,ISBLANK(E72)),"",IF(ISBLANK(VLOOKUP(C72,DATA!$A$1:$U$112,21,0)),"",VLOOKUP(C72,DATA!$A$1:$U$112,21,0))),"")</f>
        <v/>
      </c>
    </row>
    <row r="73" spans="2:19" ht="19.5" thickBot="1" x14ac:dyDescent="0.45">
      <c r="B73" s="19"/>
      <c r="C73" s="20"/>
      <c r="D73" s="19"/>
      <c r="E73" s="20"/>
      <c r="F73" s="13" t="str">
        <f>IFERROR(IF(E73&lt;=D73,"",IF(D73&gt;6,VLOOKUP($C73,DATA!$A$1:$U$112,4,0)*(E73-D73),IF(E73&gt;6,VLOOKUP($C73,DATA!$A$1:$U$112,4,0)*(E73-6)+VLOOKUP($C73,DATA!$A$1:$U$112,2,0)*(6-D73),VLOOKUP($C73,DATA!$A$1:$U$112,2,0)*(E73-D73)))),"")</f>
        <v/>
      </c>
      <c r="G73" s="14" t="str">
        <f>IFERROR(IF(OR(E73&lt;=D73,E73&lt;=6),"",IF(D73&gt;6,VLOOKUP($C73,DATA!$A$1:$U$112,5,0)*(E73-D73),IF(E73&gt;6,VLOOKUP($C73,DATA!$A$1:$U$112,5,0)*(E73-6)+VLOOKUP($C73,DATA!$A$1:$U$112,2,0)*(6-D73),VLOOKUP($C73,DATA!$A$1:$U$112,2,0)*(E73-D73)))),"")</f>
        <v/>
      </c>
      <c r="H73" s="15" t="str">
        <f>IFERROR(IF(E73&lt;&gt;10,"",IF(ISBLANK(VLOOKUP(C73,DATA!$A$1:$U$112,6,0)),"","＋"&amp;VLOOKUP(C73,DATA!$A$1:$U$112,7,0))),"")</f>
        <v/>
      </c>
      <c r="I73" s="16" t="str">
        <f>IFERROR(IF(E73&lt;=D73,"",IF(D73&gt;6,VLOOKUP($C73,DATA!$A$1:$U$112,10,0)*(E73-D73),IF(E73&gt;6,VLOOKUP($C73,DATA!$A$1:$U$112,10,0)*(E73-6)+VLOOKUP($C73,DATA!$A$1:$U$112,8,0)*(6-D73),VLOOKUP($C73,DATA!$A$1:$U$112,8,0)*(E73-D73)))),"")</f>
        <v/>
      </c>
      <c r="J73" s="14" t="str">
        <f>IFERROR(IF(OR(E73&lt;=D73,E73&lt;=6),"",IF(D73&gt;6,VLOOKUP($C73,DATA!$A$1:$U$112,11,0)*(E73-D73),IF(E73&gt;6,VLOOKUP($C73,DATA!$A$1:$U$112,11,0)*(E73-6)+VLOOKUP($C73,DATA!$A$1:$U$112,8,0)*(6-D73),VLOOKUP($C73,DATA!$A$1:$U$112,8,0)*(E73-D73)))),"")</f>
        <v/>
      </c>
      <c r="K73" s="15" t="str">
        <f>IFERROR(IF(E73&lt;&gt;10,"",IF(ISBLANK(VLOOKUP(C73,DATA!$A$1:$U$112,6,0)),"","＋"&amp;VLOOKUP(C73,DATA!$A$1:$U$112,13,0))),"")</f>
        <v/>
      </c>
      <c r="L73" s="17" t="str">
        <f>IFERROR(IF(OR(D73&gt;=6,ISBLANK(E73),D73&gt;=E73),"",IF(ISBLANK(VLOOKUP(C73,DATA!$A$1:$U$112,14,0)),"",VLOOKUP(C73,DATA!$A$1:$U$112,14,0))),"")</f>
        <v/>
      </c>
      <c r="M73" s="18" t="str">
        <f>IFERROR(IF(OR(D73&gt;=6,ISBLANK(E73),D73&gt;=E73),"",IF(ISBLANK(VLOOKUP(C73,DATA!$A$1:$U$112,14,0)),"",VLOOKUP(C73,DATA!$A$1:$U$112,15,0)*IF(E73&gt;=6,(6-D73),E73-D73))),"")</f>
        <v/>
      </c>
      <c r="N73" s="18" t="str">
        <f>IFERROR(IF(OR(E73&lt;7,ISBLANK(E73),D73&gt;=E73),"",VLOOKUP(C73,DATA!$A$1:$U$112,16,0)),"")</f>
        <v/>
      </c>
      <c r="O73" s="18" t="str">
        <f>IFERROR(IF(OR(E73&lt;7,ISBLANK(E73),D73&gt;=E73),"",VLOOKUP(C73,DATA!$A$1:$U$112,17,0)*IF(D73&lt;=6,(E73-6),E73-D73)),"")</f>
        <v/>
      </c>
      <c r="P73" s="18" t="str">
        <f>IFERROR(IF(OR(E73&lt;&gt;10,ISBLANK(E73)),"",IF(ISBLANK(VLOOKUP(C73,DATA!$A$1:$U$112,18,0)),"",VLOOKUP(C73,DATA!$A$1:$U$112,18,0))),"")</f>
        <v/>
      </c>
      <c r="Q73" s="18" t="str">
        <f>IFERROR(IF(OR(E73&lt;&gt;10,ISBLANK(E73)),"",IF(ISBLANK(VLOOKUP(C73,DATA!$A$1:$U$112,19,0)),"",VLOOKUP(C73,DATA!$A$1:$U$112,19,0))),"")</f>
        <v/>
      </c>
      <c r="R73" s="31" t="str">
        <f>IFERROR(IF(OR(E73&lt;&gt;10,ISBLANK(E73)),"",IF(ISBLANK(VLOOKUP(C73,DATA!$A$1:$U$112,20,0)),"",VLOOKUP(C73,DATA!$A$1:$U$112,20,0))),"")</f>
        <v/>
      </c>
      <c r="S73" s="31" t="str">
        <f>IFERROR(IF(OR(E73&lt;&gt;10,ISBLANK(E73)),"",IF(ISBLANK(VLOOKUP(C73,DATA!$A$1:$U$112,21,0)),"",VLOOKUP(C73,DATA!$A$1:$U$112,21,0))),"")</f>
        <v/>
      </c>
    </row>
    <row r="75" spans="2:19" x14ac:dyDescent="0.4">
      <c r="B75" s="21"/>
      <c r="C75" s="21" t="s">
        <v>11</v>
      </c>
    </row>
    <row r="76" spans="2:19" x14ac:dyDescent="0.4">
      <c r="C76" s="2" t="s">
        <v>239</v>
      </c>
    </row>
    <row r="77" spans="2:19" x14ac:dyDescent="0.4">
      <c r="C77" s="2" t="s">
        <v>238</v>
      </c>
    </row>
    <row r="78" spans="2:19" x14ac:dyDescent="0.4">
      <c r="C78" s="2" t="s">
        <v>237</v>
      </c>
    </row>
    <row r="79" spans="2:19" x14ac:dyDescent="0.4">
      <c r="C79" s="2" t="s">
        <v>236</v>
      </c>
    </row>
    <row r="101" spans="21:42" x14ac:dyDescent="0.4">
      <c r="U101" s="2">
        <v>0</v>
      </c>
      <c r="W101" s="2" t="s">
        <v>12</v>
      </c>
      <c r="X101" s="2" t="s">
        <v>25</v>
      </c>
      <c r="Y101" s="2" t="s">
        <v>41</v>
      </c>
      <c r="Z101" s="2" t="s">
        <v>226</v>
      </c>
      <c r="AA101" s="2" t="s">
        <v>227</v>
      </c>
      <c r="AB101" s="2" t="s">
        <v>228</v>
      </c>
      <c r="AC101" s="22" t="s">
        <v>223</v>
      </c>
      <c r="AD101" s="22" t="s">
        <v>224</v>
      </c>
      <c r="AE101" s="22" t="s">
        <v>225</v>
      </c>
      <c r="AF101" s="2" t="s">
        <v>229</v>
      </c>
      <c r="AG101" s="2" t="s">
        <v>230</v>
      </c>
      <c r="AH101" s="2" t="s">
        <v>231</v>
      </c>
      <c r="AI101" s="2" t="s">
        <v>232</v>
      </c>
      <c r="AJ101" s="2" t="s">
        <v>233</v>
      </c>
      <c r="AK101" s="2" t="s">
        <v>70</v>
      </c>
      <c r="AL101" s="2" t="s">
        <v>84</v>
      </c>
      <c r="AM101" s="2" t="s">
        <v>89</v>
      </c>
      <c r="AN101" s="2" t="s">
        <v>94</v>
      </c>
      <c r="AO101" s="2" t="s">
        <v>101</v>
      </c>
      <c r="AP101" s="2" t="s">
        <v>108</v>
      </c>
    </row>
    <row r="102" spans="21:42" x14ac:dyDescent="0.4">
      <c r="U102" s="2">
        <v>1</v>
      </c>
      <c r="AC102" s="22"/>
      <c r="AD102" s="22"/>
      <c r="AE102" s="22"/>
    </row>
    <row r="103" spans="21:42" x14ac:dyDescent="0.4">
      <c r="U103" s="2">
        <v>2</v>
      </c>
      <c r="W103" s="2" t="s">
        <v>13</v>
      </c>
      <c r="X103" s="2" t="s">
        <v>26</v>
      </c>
      <c r="Y103" s="2" t="s">
        <v>42</v>
      </c>
      <c r="Z103" s="2" t="s">
        <v>47</v>
      </c>
      <c r="AA103" s="2" t="s">
        <v>51</v>
      </c>
      <c r="AB103" s="2" t="s">
        <v>136</v>
      </c>
      <c r="AC103" s="22" t="s">
        <v>56</v>
      </c>
      <c r="AD103" s="22" t="s">
        <v>65</v>
      </c>
      <c r="AE103" s="22" t="s">
        <v>69</v>
      </c>
      <c r="AF103" s="2" t="s">
        <v>71</v>
      </c>
      <c r="AG103" s="2" t="s">
        <v>73</v>
      </c>
      <c r="AH103" s="2" t="s">
        <v>76</v>
      </c>
      <c r="AI103" s="2" t="s">
        <v>78</v>
      </c>
      <c r="AJ103" s="2" t="s">
        <v>80</v>
      </c>
      <c r="AK103" s="2" t="s">
        <v>213</v>
      </c>
      <c r="AL103" s="2" t="s">
        <v>235</v>
      </c>
      <c r="AM103" s="2" t="s">
        <v>90</v>
      </c>
      <c r="AN103" s="2" t="s">
        <v>95</v>
      </c>
      <c r="AO103" s="2" t="s">
        <v>102</v>
      </c>
      <c r="AP103" s="2" t="s">
        <v>109</v>
      </c>
    </row>
    <row r="104" spans="21:42" x14ac:dyDescent="0.4">
      <c r="U104" s="2">
        <v>3</v>
      </c>
      <c r="W104" s="2" t="s">
        <v>14</v>
      </c>
      <c r="X104" s="2" t="s">
        <v>27</v>
      </c>
      <c r="Y104" s="2" t="s">
        <v>43</v>
      </c>
      <c r="Z104" s="2" t="s">
        <v>48</v>
      </c>
      <c r="AA104" s="2" t="s">
        <v>52</v>
      </c>
      <c r="AB104" s="2" t="s">
        <v>196</v>
      </c>
      <c r="AC104" s="22" t="s">
        <v>57</v>
      </c>
      <c r="AD104" s="22" t="s">
        <v>66</v>
      </c>
      <c r="AE104" s="22"/>
      <c r="AF104" s="2" t="s">
        <v>72</v>
      </c>
      <c r="AG104" s="2" t="s">
        <v>74</v>
      </c>
      <c r="AH104" s="2" t="s">
        <v>77</v>
      </c>
      <c r="AI104" s="2" t="s">
        <v>79</v>
      </c>
      <c r="AJ104" s="2" t="s">
        <v>81</v>
      </c>
      <c r="AL104" s="2" t="s">
        <v>85</v>
      </c>
      <c r="AM104" s="2" t="s">
        <v>91</v>
      </c>
      <c r="AN104" s="2" t="s">
        <v>96</v>
      </c>
      <c r="AO104" s="2" t="s">
        <v>103</v>
      </c>
      <c r="AP104" s="2" t="s">
        <v>110</v>
      </c>
    </row>
    <row r="105" spans="21:42" x14ac:dyDescent="0.4">
      <c r="U105" s="2">
        <v>4</v>
      </c>
      <c r="W105" s="2" t="s">
        <v>15</v>
      </c>
      <c r="X105" s="2" t="s">
        <v>28</v>
      </c>
      <c r="Y105" s="2" t="s">
        <v>234</v>
      </c>
      <c r="Z105" s="2" t="s">
        <v>49</v>
      </c>
      <c r="AA105" s="2" t="s">
        <v>53</v>
      </c>
      <c r="AB105" s="2" t="s">
        <v>197</v>
      </c>
      <c r="AC105" s="22" t="s">
        <v>58</v>
      </c>
      <c r="AD105" s="22" t="s">
        <v>219</v>
      </c>
      <c r="AE105" s="22"/>
      <c r="AG105" s="2" t="s">
        <v>75</v>
      </c>
      <c r="AJ105" s="2" t="s">
        <v>82</v>
      </c>
      <c r="AL105" s="2" t="s">
        <v>86</v>
      </c>
      <c r="AM105" s="2" t="s">
        <v>92</v>
      </c>
      <c r="AN105" s="2" t="s">
        <v>97</v>
      </c>
      <c r="AO105" s="2" t="s">
        <v>104</v>
      </c>
      <c r="AP105" s="2" t="s">
        <v>111</v>
      </c>
    </row>
    <row r="106" spans="21:42" x14ac:dyDescent="0.4">
      <c r="U106" s="2">
        <v>5</v>
      </c>
      <c r="W106" s="2" t="s">
        <v>16</v>
      </c>
      <c r="X106" s="2" t="s">
        <v>29</v>
      </c>
      <c r="Y106" s="2" t="s">
        <v>44</v>
      </c>
      <c r="Z106" s="2" t="s">
        <v>50</v>
      </c>
      <c r="AA106" s="2" t="s">
        <v>54</v>
      </c>
      <c r="AC106" s="22" t="s">
        <v>59</v>
      </c>
      <c r="AD106" s="22"/>
      <c r="AE106" s="22"/>
      <c r="AJ106" s="2" t="s">
        <v>83</v>
      </c>
      <c r="AL106" s="2" t="s">
        <v>87</v>
      </c>
      <c r="AM106" s="2" t="s">
        <v>93</v>
      </c>
      <c r="AN106" s="2" t="s">
        <v>98</v>
      </c>
      <c r="AO106" s="2" t="s">
        <v>105</v>
      </c>
      <c r="AP106" s="2" t="s">
        <v>112</v>
      </c>
    </row>
    <row r="107" spans="21:42" x14ac:dyDescent="0.4">
      <c r="U107" s="2">
        <v>6</v>
      </c>
      <c r="W107" s="2" t="s">
        <v>17</v>
      </c>
      <c r="X107" s="2" t="s">
        <v>30</v>
      </c>
      <c r="Y107" s="2" t="s">
        <v>45</v>
      </c>
      <c r="AA107" s="2" t="s">
        <v>55</v>
      </c>
      <c r="AC107" s="22" t="s">
        <v>60</v>
      </c>
      <c r="AD107" s="22"/>
      <c r="AE107" s="22"/>
      <c r="AL107" s="2" t="s">
        <v>88</v>
      </c>
      <c r="AN107" s="2" t="s">
        <v>99</v>
      </c>
      <c r="AO107" s="2" t="s">
        <v>106</v>
      </c>
      <c r="AP107" s="2" t="s">
        <v>113</v>
      </c>
    </row>
    <row r="108" spans="21:42" x14ac:dyDescent="0.4">
      <c r="U108" s="2">
        <v>7</v>
      </c>
      <c r="W108" s="2" t="s">
        <v>18</v>
      </c>
      <c r="X108" s="2" t="s">
        <v>31</v>
      </c>
      <c r="Y108" s="2" t="s">
        <v>202</v>
      </c>
      <c r="AC108" s="22" t="s">
        <v>61</v>
      </c>
      <c r="AD108" s="22"/>
      <c r="AE108" s="22"/>
      <c r="AN108" s="2" t="s">
        <v>100</v>
      </c>
      <c r="AO108" s="2" t="s">
        <v>107</v>
      </c>
      <c r="AP108" s="2" t="s">
        <v>114</v>
      </c>
    </row>
    <row r="109" spans="21:42" x14ac:dyDescent="0.4">
      <c r="U109" s="2">
        <v>8</v>
      </c>
      <c r="W109" s="2" t="s">
        <v>19</v>
      </c>
      <c r="X109" s="2" t="s">
        <v>32</v>
      </c>
      <c r="Y109" s="2" t="s">
        <v>218</v>
      </c>
      <c r="AC109" s="22" t="s">
        <v>62</v>
      </c>
      <c r="AD109" s="22"/>
      <c r="AE109" s="22"/>
      <c r="AP109" s="2" t="s">
        <v>115</v>
      </c>
    </row>
    <row r="110" spans="21:42" x14ac:dyDescent="0.4">
      <c r="U110" s="2">
        <v>9</v>
      </c>
      <c r="W110" s="2" t="s">
        <v>20</v>
      </c>
      <c r="X110" s="2" t="s">
        <v>33</v>
      </c>
      <c r="Y110" s="2" t="s">
        <v>46</v>
      </c>
      <c r="AC110" s="22" t="s">
        <v>63</v>
      </c>
      <c r="AD110" s="22"/>
      <c r="AE110" s="22"/>
      <c r="AP110" s="2" t="s">
        <v>116</v>
      </c>
    </row>
    <row r="111" spans="21:42" x14ac:dyDescent="0.4">
      <c r="U111" s="2">
        <v>10</v>
      </c>
      <c r="W111" s="2" t="s">
        <v>192</v>
      </c>
      <c r="X111" s="2" t="s">
        <v>34</v>
      </c>
      <c r="AC111" s="2" t="s">
        <v>64</v>
      </c>
      <c r="AP111" s="2" t="s">
        <v>117</v>
      </c>
    </row>
    <row r="112" spans="21:42" x14ac:dyDescent="0.4">
      <c r="W112" s="2" t="s">
        <v>21</v>
      </c>
      <c r="X112" s="2" t="s">
        <v>35</v>
      </c>
      <c r="AC112" s="2" t="s">
        <v>67</v>
      </c>
    </row>
    <row r="113" spans="23:31" x14ac:dyDescent="0.4">
      <c r="W113" s="2" t="s">
        <v>22</v>
      </c>
      <c r="X113" s="2" t="s">
        <v>36</v>
      </c>
      <c r="AC113" s="2" t="s">
        <v>68</v>
      </c>
    </row>
    <row r="114" spans="23:31" x14ac:dyDescent="0.4">
      <c r="W114" s="2" t="s">
        <v>23</v>
      </c>
      <c r="X114" s="2" t="s">
        <v>194</v>
      </c>
      <c r="AC114" s="2" t="s">
        <v>198</v>
      </c>
    </row>
    <row r="115" spans="23:31" x14ac:dyDescent="0.4">
      <c r="W115" s="2" t="s">
        <v>24</v>
      </c>
      <c r="X115" s="2" t="s">
        <v>37</v>
      </c>
      <c r="AC115" s="2" t="s">
        <v>199</v>
      </c>
    </row>
    <row r="116" spans="23:31" x14ac:dyDescent="0.4">
      <c r="X116" s="2" t="s">
        <v>189</v>
      </c>
      <c r="AC116" s="22" t="s">
        <v>200</v>
      </c>
      <c r="AD116" s="22"/>
      <c r="AE116" s="22"/>
    </row>
    <row r="117" spans="23:31" x14ac:dyDescent="0.4">
      <c r="X117" s="2" t="s">
        <v>38</v>
      </c>
      <c r="AC117" s="22"/>
      <c r="AD117" s="22"/>
      <c r="AE117" s="22"/>
    </row>
    <row r="118" spans="23:31" x14ac:dyDescent="0.4">
      <c r="X118" s="2" t="s">
        <v>39</v>
      </c>
      <c r="AC118" s="22"/>
      <c r="AD118" s="22"/>
      <c r="AE118" s="22"/>
    </row>
    <row r="119" spans="23:31" x14ac:dyDescent="0.4">
      <c r="X119" s="2" t="s">
        <v>40</v>
      </c>
      <c r="AC119" s="22"/>
      <c r="AD119" s="22"/>
      <c r="AE119" s="22"/>
    </row>
  </sheetData>
  <mergeCells count="8">
    <mergeCell ref="P3:Q3"/>
    <mergeCell ref="L2:S2"/>
    <mergeCell ref="R3:S3"/>
    <mergeCell ref="H1:I1"/>
    <mergeCell ref="F2:H2"/>
    <mergeCell ref="I2:K2"/>
    <mergeCell ref="L3:M3"/>
    <mergeCell ref="N3:O3"/>
  </mergeCells>
  <phoneticPr fontId="1"/>
  <dataValidations count="3">
    <dataValidation type="list" allowBlank="1" showInputMessage="1" showErrorMessage="1" sqref="B4:B73" xr:uid="{00000000-0002-0000-0000-000000000000}">
      <formula1>$W$101:$AP$101</formula1>
    </dataValidation>
    <dataValidation type="list" allowBlank="1" showInputMessage="1" showErrorMessage="1" sqref="C4:C73" xr:uid="{00000000-0002-0000-0000-000001000000}">
      <formula1>OFFSET($V$102,0,IFERROR(MATCH(B4,$W$101:$AP$101,0),0),20,1)</formula1>
    </dataValidation>
    <dataValidation type="list" allowBlank="1" showInputMessage="1" showErrorMessage="1" sqref="D4:E73" xr:uid="{00000000-0002-0000-0000-000002000000}">
      <formula1>$U$101:$U$111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2"/>
  <sheetViews>
    <sheetView topLeftCell="V1" workbookViewId="0">
      <selection activeCell="V1" sqref="V1"/>
    </sheetView>
  </sheetViews>
  <sheetFormatPr defaultColWidth="12.875" defaultRowHeight="18.75" x14ac:dyDescent="0.4"/>
  <cols>
    <col min="1" max="1" width="28.5" style="2" hidden="1" customWidth="1"/>
    <col min="2" max="2" width="2.5" style="23" hidden="1" customWidth="1"/>
    <col min="3" max="4" width="2.5" style="2" hidden="1" customWidth="1"/>
    <col min="5" max="7" width="3.5" style="2" hidden="1" customWidth="1"/>
    <col min="8" max="8" width="3.5" style="23" hidden="1" customWidth="1"/>
    <col min="9" max="13" width="3.5" style="2" hidden="1" customWidth="1"/>
    <col min="14" max="14" width="19.625" style="23" hidden="1" customWidth="1"/>
    <col min="15" max="15" width="2.5" style="2" hidden="1" customWidth="1"/>
    <col min="16" max="16" width="19.625" style="2" hidden="1" customWidth="1"/>
    <col min="17" max="17" width="2.5" style="2" hidden="1" customWidth="1"/>
    <col min="18" max="18" width="21.875" style="2" hidden="1" customWidth="1"/>
    <col min="19" max="19" width="2.5" style="2" hidden="1" customWidth="1"/>
    <col min="20" max="20" width="20.625" style="23" hidden="1" customWidth="1"/>
    <col min="21" max="21" width="2.5" style="26" hidden="1" customWidth="1"/>
    <col min="22" max="16384" width="12.875" style="2"/>
  </cols>
  <sheetData>
    <row r="1" spans="1:21" x14ac:dyDescent="0.4">
      <c r="A1" s="2" t="s">
        <v>13</v>
      </c>
      <c r="B1" s="23">
        <v>1</v>
      </c>
      <c r="C1" s="2">
        <v>2</v>
      </c>
      <c r="D1" s="2">
        <v>1</v>
      </c>
      <c r="E1" s="2">
        <v>2</v>
      </c>
      <c r="F1" s="2">
        <v>3</v>
      </c>
      <c r="G1" s="2">
        <v>6</v>
      </c>
      <c r="H1" s="23">
        <v>1</v>
      </c>
      <c r="I1" s="2">
        <v>2</v>
      </c>
      <c r="J1" s="2">
        <v>1</v>
      </c>
      <c r="K1" s="2">
        <v>2</v>
      </c>
      <c r="L1" s="2">
        <v>2</v>
      </c>
      <c r="M1" s="2">
        <v>3</v>
      </c>
      <c r="P1" s="2" t="s">
        <v>13</v>
      </c>
      <c r="Q1" s="2">
        <v>1</v>
      </c>
      <c r="R1" s="2" t="s">
        <v>13</v>
      </c>
      <c r="S1" s="2">
        <v>2</v>
      </c>
    </row>
    <row r="2" spans="1:21" x14ac:dyDescent="0.4">
      <c r="A2" s="2" t="s">
        <v>14</v>
      </c>
      <c r="B2" s="23">
        <v>2</v>
      </c>
      <c r="C2" s="2">
        <v>3</v>
      </c>
      <c r="D2" s="2">
        <v>2</v>
      </c>
      <c r="E2" s="2">
        <v>4</v>
      </c>
      <c r="H2" s="23">
        <v>2</v>
      </c>
      <c r="I2" s="2">
        <v>2</v>
      </c>
      <c r="J2" s="2">
        <v>2</v>
      </c>
      <c r="K2" s="2">
        <v>2</v>
      </c>
      <c r="P2" s="2" t="s">
        <v>14</v>
      </c>
      <c r="Q2" s="2">
        <v>1</v>
      </c>
    </row>
    <row r="3" spans="1:21" x14ac:dyDescent="0.4">
      <c r="A3" s="2" t="s">
        <v>15</v>
      </c>
      <c r="B3" s="23">
        <v>3</v>
      </c>
      <c r="C3" s="2">
        <v>4</v>
      </c>
      <c r="D3" s="2">
        <v>4</v>
      </c>
      <c r="E3" s="2">
        <v>7</v>
      </c>
      <c r="H3" s="23">
        <v>6</v>
      </c>
      <c r="I3" s="2">
        <v>7</v>
      </c>
      <c r="J3" s="2">
        <v>5</v>
      </c>
      <c r="K3" s="2">
        <v>8</v>
      </c>
      <c r="P3" s="2" t="s">
        <v>118</v>
      </c>
      <c r="Q3" s="2">
        <v>2</v>
      </c>
    </row>
    <row r="4" spans="1:21" x14ac:dyDescent="0.4">
      <c r="A4" s="2" t="s">
        <v>16</v>
      </c>
      <c r="B4" s="23">
        <v>1</v>
      </c>
      <c r="C4" s="2">
        <v>2</v>
      </c>
      <c r="D4" s="2">
        <v>1</v>
      </c>
      <c r="E4" s="2">
        <v>2</v>
      </c>
      <c r="F4" s="2">
        <v>3</v>
      </c>
      <c r="G4" s="2">
        <v>6</v>
      </c>
      <c r="H4" s="23">
        <v>1</v>
      </c>
      <c r="I4" s="2">
        <v>2</v>
      </c>
      <c r="J4" s="2">
        <v>1</v>
      </c>
      <c r="K4" s="2">
        <v>2</v>
      </c>
      <c r="L4" s="2">
        <v>3</v>
      </c>
      <c r="M4" s="2">
        <v>4</v>
      </c>
      <c r="P4" s="2" t="s">
        <v>16</v>
      </c>
      <c r="Q4" s="2">
        <v>1</v>
      </c>
      <c r="R4" s="2" t="s">
        <v>16</v>
      </c>
      <c r="S4" s="2">
        <v>2</v>
      </c>
    </row>
    <row r="5" spans="1:21" x14ac:dyDescent="0.4">
      <c r="A5" s="2" t="s">
        <v>17</v>
      </c>
      <c r="B5" s="23">
        <v>1</v>
      </c>
      <c r="C5" s="2">
        <v>2</v>
      </c>
      <c r="D5" s="2">
        <v>2</v>
      </c>
      <c r="E5" s="2">
        <v>3</v>
      </c>
      <c r="H5" s="23">
        <v>2</v>
      </c>
      <c r="I5" s="2">
        <v>2</v>
      </c>
      <c r="J5" s="2">
        <v>2</v>
      </c>
      <c r="K5" s="2">
        <v>4</v>
      </c>
      <c r="P5" s="2" t="s">
        <v>17</v>
      </c>
      <c r="Q5" s="2">
        <v>1</v>
      </c>
    </row>
    <row r="6" spans="1:21" x14ac:dyDescent="0.4">
      <c r="A6" s="2" t="s">
        <v>18</v>
      </c>
      <c r="B6" s="23">
        <v>2</v>
      </c>
      <c r="C6" s="2">
        <v>3</v>
      </c>
      <c r="D6" s="2">
        <v>2</v>
      </c>
      <c r="E6" s="2">
        <v>4</v>
      </c>
      <c r="F6" s="2">
        <v>4</v>
      </c>
      <c r="G6" s="2">
        <v>10</v>
      </c>
      <c r="H6" s="23">
        <v>2</v>
      </c>
      <c r="I6" s="2">
        <v>2</v>
      </c>
      <c r="J6" s="2">
        <v>2</v>
      </c>
      <c r="K6" s="2">
        <v>3</v>
      </c>
      <c r="L6" s="2">
        <v>5</v>
      </c>
      <c r="M6" s="2">
        <v>8</v>
      </c>
      <c r="P6" s="2" t="s">
        <v>18</v>
      </c>
      <c r="Q6" s="2">
        <v>1</v>
      </c>
      <c r="R6" s="2" t="s">
        <v>111</v>
      </c>
      <c r="S6" s="2">
        <v>1</v>
      </c>
    </row>
    <row r="7" spans="1:21" x14ac:dyDescent="0.4">
      <c r="A7" s="2" t="s">
        <v>19</v>
      </c>
      <c r="B7" s="23">
        <v>2</v>
      </c>
      <c r="C7" s="2">
        <v>3</v>
      </c>
      <c r="D7" s="2">
        <v>3</v>
      </c>
      <c r="E7" s="2">
        <v>6</v>
      </c>
      <c r="H7" s="23">
        <v>3</v>
      </c>
      <c r="I7" s="2">
        <v>4</v>
      </c>
      <c r="J7" s="2">
        <v>4</v>
      </c>
      <c r="K7" s="2">
        <v>6</v>
      </c>
      <c r="N7" s="23" t="s">
        <v>18</v>
      </c>
      <c r="O7" s="2">
        <v>1</v>
      </c>
      <c r="P7" s="2" t="s">
        <v>18</v>
      </c>
      <c r="Q7" s="2">
        <v>1</v>
      </c>
    </row>
    <row r="8" spans="1:21" x14ac:dyDescent="0.4">
      <c r="A8" s="2" t="s">
        <v>20</v>
      </c>
      <c r="B8" s="23">
        <v>2</v>
      </c>
      <c r="C8" s="2">
        <v>3</v>
      </c>
      <c r="D8" s="2">
        <v>2</v>
      </c>
      <c r="E8" s="2">
        <v>4</v>
      </c>
      <c r="F8" s="2">
        <v>4</v>
      </c>
      <c r="G8" s="2">
        <v>8</v>
      </c>
      <c r="H8" s="23">
        <v>2</v>
      </c>
      <c r="I8" s="2">
        <v>2</v>
      </c>
      <c r="J8" s="2">
        <v>2</v>
      </c>
      <c r="K8" s="2">
        <v>3</v>
      </c>
      <c r="L8" s="2">
        <v>8</v>
      </c>
      <c r="M8" s="2">
        <v>12</v>
      </c>
      <c r="P8" s="2" t="s">
        <v>20</v>
      </c>
      <c r="Q8" s="2">
        <v>1</v>
      </c>
      <c r="R8" s="2" t="s">
        <v>191</v>
      </c>
      <c r="S8" s="2">
        <v>2</v>
      </c>
      <c r="T8" s="23" t="s">
        <v>205</v>
      </c>
      <c r="U8" s="26">
        <v>1</v>
      </c>
    </row>
    <row r="9" spans="1:21" x14ac:dyDescent="0.4">
      <c r="A9" s="27" t="s">
        <v>192</v>
      </c>
      <c r="B9" s="23">
        <v>4</v>
      </c>
      <c r="C9" s="27">
        <v>5</v>
      </c>
      <c r="D9" s="2">
        <v>5</v>
      </c>
      <c r="E9" s="2">
        <v>7</v>
      </c>
      <c r="F9" s="2">
        <v>2</v>
      </c>
      <c r="G9" s="2">
        <v>3</v>
      </c>
      <c r="H9" s="23">
        <v>6</v>
      </c>
      <c r="I9" s="27">
        <v>7</v>
      </c>
      <c r="J9" s="2">
        <v>8</v>
      </c>
      <c r="K9" s="2">
        <v>9</v>
      </c>
      <c r="L9" s="2">
        <v>9</v>
      </c>
      <c r="M9" s="2">
        <v>10</v>
      </c>
      <c r="N9" s="23" t="s">
        <v>191</v>
      </c>
      <c r="O9" s="2">
        <v>2</v>
      </c>
      <c r="P9" s="2" t="s">
        <v>193</v>
      </c>
      <c r="Q9" s="2">
        <v>2</v>
      </c>
      <c r="R9" s="2" t="s">
        <v>193</v>
      </c>
      <c r="S9" s="2">
        <v>1</v>
      </c>
    </row>
    <row r="10" spans="1:21" x14ac:dyDescent="0.4">
      <c r="A10" s="2" t="s">
        <v>21</v>
      </c>
      <c r="B10" s="23">
        <v>2</v>
      </c>
      <c r="C10" s="2">
        <v>3</v>
      </c>
      <c r="D10" s="2">
        <v>2</v>
      </c>
      <c r="E10" s="2">
        <v>3</v>
      </c>
      <c r="F10" s="2">
        <v>4</v>
      </c>
      <c r="G10" s="2">
        <v>10</v>
      </c>
      <c r="H10" s="23">
        <v>1</v>
      </c>
      <c r="I10" s="2">
        <v>2</v>
      </c>
      <c r="J10" s="2">
        <v>2</v>
      </c>
      <c r="K10" s="2">
        <v>3</v>
      </c>
      <c r="L10" s="2">
        <v>2</v>
      </c>
      <c r="M10" s="2">
        <v>5</v>
      </c>
      <c r="P10" s="2" t="s">
        <v>21</v>
      </c>
      <c r="Q10" s="2">
        <v>1</v>
      </c>
      <c r="R10" s="2" t="s">
        <v>21</v>
      </c>
      <c r="S10" s="2">
        <v>2</v>
      </c>
    </row>
    <row r="11" spans="1:21" x14ac:dyDescent="0.4">
      <c r="A11" s="2" t="s">
        <v>22</v>
      </c>
      <c r="B11" s="23">
        <v>2</v>
      </c>
      <c r="C11" s="2">
        <v>3</v>
      </c>
      <c r="D11" s="2">
        <v>2</v>
      </c>
      <c r="E11" s="2">
        <v>4</v>
      </c>
      <c r="F11" s="2">
        <v>4</v>
      </c>
      <c r="G11" s="2">
        <v>11</v>
      </c>
      <c r="H11" s="23">
        <v>2</v>
      </c>
      <c r="I11" s="2">
        <v>3</v>
      </c>
      <c r="J11" s="2">
        <v>2</v>
      </c>
      <c r="K11" s="2">
        <v>4</v>
      </c>
      <c r="L11" s="2">
        <v>4</v>
      </c>
      <c r="M11" s="2">
        <v>8</v>
      </c>
      <c r="P11" s="2" t="s">
        <v>22</v>
      </c>
      <c r="Q11" s="2">
        <v>1</v>
      </c>
      <c r="R11" s="2" t="s">
        <v>22</v>
      </c>
      <c r="S11" s="2">
        <v>1</v>
      </c>
    </row>
    <row r="12" spans="1:21" x14ac:dyDescent="0.4">
      <c r="A12" s="2" t="s">
        <v>23</v>
      </c>
      <c r="B12" s="23">
        <v>2</v>
      </c>
      <c r="C12" s="2">
        <v>3</v>
      </c>
      <c r="D12" s="2">
        <v>3</v>
      </c>
      <c r="E12" s="2">
        <v>5</v>
      </c>
      <c r="H12" s="23">
        <v>3</v>
      </c>
      <c r="I12" s="2">
        <v>4</v>
      </c>
      <c r="J12" s="2">
        <v>3</v>
      </c>
      <c r="K12" s="2">
        <v>5</v>
      </c>
      <c r="P12" s="2" t="s">
        <v>23</v>
      </c>
      <c r="Q12" s="2">
        <v>1</v>
      </c>
    </row>
    <row r="13" spans="1:21" x14ac:dyDescent="0.4">
      <c r="A13" s="2" t="s">
        <v>24</v>
      </c>
      <c r="B13" s="23">
        <v>3</v>
      </c>
      <c r="C13" s="2">
        <v>4</v>
      </c>
      <c r="D13" s="2">
        <v>4</v>
      </c>
      <c r="E13" s="2">
        <v>7</v>
      </c>
      <c r="H13" s="23">
        <v>4</v>
      </c>
      <c r="I13" s="2">
        <v>5</v>
      </c>
      <c r="J13" s="2">
        <v>5</v>
      </c>
      <c r="K13" s="2">
        <v>8</v>
      </c>
      <c r="N13" s="23" t="s">
        <v>119</v>
      </c>
      <c r="O13" s="2">
        <v>2</v>
      </c>
      <c r="P13" s="2" t="s">
        <v>206</v>
      </c>
      <c r="Q13" s="2">
        <v>1</v>
      </c>
    </row>
    <row r="14" spans="1:21" x14ac:dyDescent="0.4">
      <c r="A14" s="2" t="s">
        <v>26</v>
      </c>
      <c r="B14" s="23">
        <v>1</v>
      </c>
      <c r="C14" s="2">
        <v>2</v>
      </c>
      <c r="D14" s="2">
        <v>2</v>
      </c>
      <c r="E14" s="2">
        <v>4</v>
      </c>
      <c r="F14" s="2">
        <v>5</v>
      </c>
      <c r="G14" s="2">
        <v>12</v>
      </c>
      <c r="H14" s="23">
        <v>2</v>
      </c>
      <c r="I14" s="2">
        <v>3</v>
      </c>
      <c r="J14" s="2">
        <v>3</v>
      </c>
      <c r="K14" s="2">
        <v>4</v>
      </c>
      <c r="L14" s="2">
        <v>6</v>
      </c>
      <c r="M14" s="2">
        <v>12</v>
      </c>
      <c r="P14" s="2" t="s">
        <v>26</v>
      </c>
      <c r="Q14" s="2">
        <v>1</v>
      </c>
      <c r="R14" s="2" t="s">
        <v>26</v>
      </c>
      <c r="S14" s="2">
        <v>3</v>
      </c>
    </row>
    <row r="15" spans="1:21" s="22" customFormat="1" ht="13.5" x14ac:dyDescent="0.15">
      <c r="A15" s="22" t="s">
        <v>120</v>
      </c>
      <c r="B15" s="28">
        <v>2</v>
      </c>
      <c r="C15" s="22">
        <v>3</v>
      </c>
      <c r="D15" s="22">
        <v>3</v>
      </c>
      <c r="E15" s="22">
        <v>5</v>
      </c>
      <c r="H15" s="28">
        <v>3</v>
      </c>
      <c r="I15" s="22">
        <v>4</v>
      </c>
      <c r="J15" s="22">
        <v>4</v>
      </c>
      <c r="K15" s="22">
        <v>5</v>
      </c>
      <c r="N15" s="28" t="s">
        <v>26</v>
      </c>
      <c r="O15" s="22">
        <v>1</v>
      </c>
      <c r="P15" s="22" t="s">
        <v>26</v>
      </c>
      <c r="Q15" s="22">
        <v>2</v>
      </c>
      <c r="T15" s="28"/>
      <c r="U15" s="29"/>
    </row>
    <row r="16" spans="1:21" s="22" customFormat="1" ht="13.5" x14ac:dyDescent="0.15">
      <c r="A16" s="22" t="s">
        <v>121</v>
      </c>
      <c r="B16" s="28">
        <v>3</v>
      </c>
      <c r="C16" s="22">
        <v>4</v>
      </c>
      <c r="D16" s="22">
        <v>4</v>
      </c>
      <c r="E16" s="22">
        <v>7</v>
      </c>
      <c r="H16" s="28">
        <v>4</v>
      </c>
      <c r="I16" s="22">
        <v>6</v>
      </c>
      <c r="J16" s="22">
        <v>6</v>
      </c>
      <c r="K16" s="22">
        <v>9</v>
      </c>
      <c r="N16" s="28" t="s">
        <v>122</v>
      </c>
      <c r="O16" s="22">
        <v>2</v>
      </c>
      <c r="P16" s="22" t="s">
        <v>122</v>
      </c>
      <c r="Q16" s="22">
        <v>3</v>
      </c>
      <c r="T16" s="28"/>
      <c r="U16" s="29"/>
    </row>
    <row r="17" spans="1:21" s="22" customFormat="1" ht="13.5" x14ac:dyDescent="0.15">
      <c r="A17" s="22" t="s">
        <v>29</v>
      </c>
      <c r="B17" s="28">
        <v>2</v>
      </c>
      <c r="C17" s="22">
        <v>3</v>
      </c>
      <c r="D17" s="22">
        <v>3</v>
      </c>
      <c r="E17" s="22">
        <v>5</v>
      </c>
      <c r="F17" s="22">
        <v>6</v>
      </c>
      <c r="G17" s="22">
        <v>13</v>
      </c>
      <c r="H17" s="28">
        <v>4</v>
      </c>
      <c r="I17" s="22">
        <v>5</v>
      </c>
      <c r="J17" s="22">
        <v>5</v>
      </c>
      <c r="K17" s="22">
        <v>8</v>
      </c>
      <c r="L17" s="22">
        <v>10</v>
      </c>
      <c r="M17" s="22">
        <v>20</v>
      </c>
      <c r="N17" s="28" t="s">
        <v>26</v>
      </c>
      <c r="O17" s="22">
        <v>1</v>
      </c>
      <c r="P17" s="22" t="s">
        <v>26</v>
      </c>
      <c r="Q17" s="22">
        <v>2</v>
      </c>
      <c r="R17" s="22" t="s">
        <v>35</v>
      </c>
      <c r="S17" s="22">
        <v>2</v>
      </c>
      <c r="T17" s="28"/>
      <c r="U17" s="29"/>
    </row>
    <row r="18" spans="1:21" s="22" customFormat="1" ht="13.5" x14ac:dyDescent="0.15">
      <c r="A18" s="22" t="s">
        <v>30</v>
      </c>
      <c r="B18" s="28">
        <v>3</v>
      </c>
      <c r="C18" s="22">
        <v>4</v>
      </c>
      <c r="D18" s="22">
        <v>4</v>
      </c>
      <c r="E18" s="22">
        <v>6</v>
      </c>
      <c r="H18" s="28">
        <v>5</v>
      </c>
      <c r="I18" s="22">
        <v>7</v>
      </c>
      <c r="J18" s="22">
        <v>6</v>
      </c>
      <c r="K18" s="22">
        <v>9</v>
      </c>
      <c r="N18" s="28" t="s">
        <v>35</v>
      </c>
      <c r="O18" s="22">
        <v>1</v>
      </c>
      <c r="P18" s="22" t="s">
        <v>35</v>
      </c>
      <c r="Q18" s="22">
        <v>2</v>
      </c>
      <c r="T18" s="28"/>
      <c r="U18" s="29"/>
    </row>
    <row r="19" spans="1:21" s="22" customFormat="1" ht="13.5" x14ac:dyDescent="0.15">
      <c r="A19" s="22" t="s">
        <v>31</v>
      </c>
      <c r="B19" s="28">
        <v>2</v>
      </c>
      <c r="C19" s="22">
        <v>3</v>
      </c>
      <c r="D19" s="22">
        <v>3</v>
      </c>
      <c r="E19" s="22">
        <v>5</v>
      </c>
      <c r="F19" s="22">
        <v>7</v>
      </c>
      <c r="G19" s="22">
        <v>14</v>
      </c>
      <c r="H19" s="28">
        <v>4</v>
      </c>
      <c r="I19" s="22">
        <v>5</v>
      </c>
      <c r="J19" s="22">
        <v>5</v>
      </c>
      <c r="K19" s="22">
        <v>8</v>
      </c>
      <c r="L19" s="22">
        <v>12</v>
      </c>
      <c r="M19" s="22">
        <v>22</v>
      </c>
      <c r="N19" s="28" t="s">
        <v>26</v>
      </c>
      <c r="O19" s="22">
        <v>1</v>
      </c>
      <c r="P19" s="22" t="s">
        <v>26</v>
      </c>
      <c r="Q19" s="22">
        <v>2</v>
      </c>
      <c r="R19" s="22" t="s">
        <v>91</v>
      </c>
      <c r="S19" s="22">
        <v>2</v>
      </c>
      <c r="T19" s="28"/>
      <c r="U19" s="29"/>
    </row>
    <row r="20" spans="1:21" s="22" customFormat="1" ht="13.5" x14ac:dyDescent="0.15">
      <c r="A20" s="22" t="s">
        <v>32</v>
      </c>
      <c r="B20" s="28">
        <v>3</v>
      </c>
      <c r="C20" s="22">
        <v>4</v>
      </c>
      <c r="D20" s="22">
        <v>4</v>
      </c>
      <c r="E20" s="22">
        <v>6</v>
      </c>
      <c r="H20" s="28">
        <v>5</v>
      </c>
      <c r="I20" s="22">
        <v>7</v>
      </c>
      <c r="J20" s="22">
        <v>7</v>
      </c>
      <c r="K20" s="22">
        <v>10</v>
      </c>
      <c r="N20" s="28" t="s">
        <v>35</v>
      </c>
      <c r="O20" s="22">
        <v>1</v>
      </c>
      <c r="P20" s="22" t="s">
        <v>35</v>
      </c>
      <c r="Q20" s="22">
        <v>2</v>
      </c>
      <c r="T20" s="28"/>
      <c r="U20" s="29"/>
    </row>
    <row r="21" spans="1:21" s="22" customFormat="1" ht="13.5" x14ac:dyDescent="0.15">
      <c r="A21" s="22" t="s">
        <v>33</v>
      </c>
      <c r="B21" s="28">
        <v>3</v>
      </c>
      <c r="C21" s="22">
        <v>4</v>
      </c>
      <c r="D21" s="22">
        <v>3</v>
      </c>
      <c r="E21" s="22">
        <v>5</v>
      </c>
      <c r="F21" s="22">
        <v>6</v>
      </c>
      <c r="G21" s="22">
        <v>12</v>
      </c>
      <c r="H21" s="28">
        <v>3</v>
      </c>
      <c r="I21" s="22">
        <v>4</v>
      </c>
      <c r="J21" s="22">
        <v>4</v>
      </c>
      <c r="K21" s="22">
        <v>6</v>
      </c>
      <c r="L21" s="22">
        <v>8</v>
      </c>
      <c r="M21" s="22">
        <v>15</v>
      </c>
      <c r="N21" s="28" t="s">
        <v>122</v>
      </c>
      <c r="O21" s="22">
        <v>2</v>
      </c>
      <c r="P21" s="22" t="s">
        <v>35</v>
      </c>
      <c r="Q21" s="22">
        <v>2</v>
      </c>
      <c r="R21" s="22" t="s">
        <v>123</v>
      </c>
      <c r="S21" s="22">
        <v>2</v>
      </c>
      <c r="T21" s="28"/>
      <c r="U21" s="29"/>
    </row>
    <row r="22" spans="1:21" s="22" customFormat="1" ht="13.5" x14ac:dyDescent="0.15">
      <c r="A22" s="22" t="s">
        <v>34</v>
      </c>
      <c r="B22" s="28">
        <v>3</v>
      </c>
      <c r="C22" s="22">
        <v>5</v>
      </c>
      <c r="D22" s="22">
        <v>4</v>
      </c>
      <c r="E22" s="22">
        <v>7</v>
      </c>
      <c r="H22" s="28">
        <v>4</v>
      </c>
      <c r="I22" s="22">
        <v>6</v>
      </c>
      <c r="J22" s="22">
        <v>6</v>
      </c>
      <c r="K22" s="22">
        <v>8</v>
      </c>
      <c r="N22" s="28" t="s">
        <v>124</v>
      </c>
      <c r="O22" s="22">
        <v>1</v>
      </c>
      <c r="P22" s="22" t="s">
        <v>35</v>
      </c>
      <c r="Q22" s="22">
        <v>2</v>
      </c>
      <c r="T22" s="28"/>
      <c r="U22" s="29"/>
    </row>
    <row r="23" spans="1:21" s="22" customFormat="1" ht="13.5" x14ac:dyDescent="0.15">
      <c r="A23" s="22" t="s">
        <v>35</v>
      </c>
      <c r="B23" s="28">
        <v>2</v>
      </c>
      <c r="C23" s="22">
        <v>3</v>
      </c>
      <c r="D23" s="22">
        <v>3</v>
      </c>
      <c r="E23" s="22">
        <v>6</v>
      </c>
      <c r="F23" s="22">
        <v>10</v>
      </c>
      <c r="G23" s="22">
        <v>15</v>
      </c>
      <c r="H23" s="28">
        <v>3</v>
      </c>
      <c r="I23" s="22">
        <v>4</v>
      </c>
      <c r="J23" s="22">
        <v>4</v>
      </c>
      <c r="K23" s="22">
        <v>7</v>
      </c>
      <c r="L23" s="22">
        <v>12</v>
      </c>
      <c r="M23" s="22">
        <v>20</v>
      </c>
      <c r="N23" s="28" t="s">
        <v>35</v>
      </c>
      <c r="O23" s="22">
        <v>1</v>
      </c>
      <c r="P23" s="22" t="s">
        <v>35</v>
      </c>
      <c r="Q23" s="22">
        <v>2</v>
      </c>
      <c r="R23" s="22" t="s">
        <v>127</v>
      </c>
      <c r="S23" s="22">
        <v>2</v>
      </c>
      <c r="T23" s="28" t="s">
        <v>205</v>
      </c>
      <c r="U23" s="29">
        <v>2</v>
      </c>
    </row>
    <row r="24" spans="1:21" s="22" customFormat="1" ht="13.5" x14ac:dyDescent="0.15">
      <c r="A24" s="22" t="s">
        <v>125</v>
      </c>
      <c r="B24" s="28">
        <v>4</v>
      </c>
      <c r="C24" s="22">
        <v>6</v>
      </c>
      <c r="D24" s="22">
        <v>5</v>
      </c>
      <c r="E24" s="22">
        <v>8</v>
      </c>
      <c r="F24" s="22">
        <v>12</v>
      </c>
      <c r="G24" s="22">
        <v>16</v>
      </c>
      <c r="H24" s="28">
        <v>5</v>
      </c>
      <c r="I24" s="22">
        <v>7</v>
      </c>
      <c r="J24" s="22">
        <v>8</v>
      </c>
      <c r="K24" s="22">
        <v>10</v>
      </c>
      <c r="L24" s="22">
        <v>15</v>
      </c>
      <c r="M24" s="22">
        <v>30</v>
      </c>
      <c r="N24" s="28" t="s">
        <v>35</v>
      </c>
      <c r="O24" s="22">
        <v>2</v>
      </c>
      <c r="P24" s="22" t="s">
        <v>35</v>
      </c>
      <c r="Q24" s="22">
        <v>3</v>
      </c>
      <c r="R24" s="22" t="s">
        <v>127</v>
      </c>
      <c r="S24" s="22">
        <v>2</v>
      </c>
      <c r="T24" s="28" t="s">
        <v>205</v>
      </c>
      <c r="U24" s="29">
        <v>2</v>
      </c>
    </row>
    <row r="25" spans="1:21" s="22" customFormat="1" ht="13.5" x14ac:dyDescent="0.15">
      <c r="A25" s="22" t="s">
        <v>194</v>
      </c>
      <c r="B25" s="28">
        <v>6</v>
      </c>
      <c r="C25" s="22">
        <v>7</v>
      </c>
      <c r="D25" s="22">
        <v>7</v>
      </c>
      <c r="E25" s="22">
        <v>10</v>
      </c>
      <c r="H25" s="28">
        <v>6</v>
      </c>
      <c r="I25" s="22">
        <v>8</v>
      </c>
      <c r="J25" s="22">
        <v>10</v>
      </c>
      <c r="K25" s="22">
        <v>12</v>
      </c>
      <c r="N25" s="28" t="s">
        <v>124</v>
      </c>
      <c r="O25" s="22">
        <v>2</v>
      </c>
      <c r="P25" s="22" t="s">
        <v>127</v>
      </c>
      <c r="Q25" s="22">
        <v>2</v>
      </c>
      <c r="T25" s="28"/>
      <c r="U25" s="29"/>
    </row>
    <row r="26" spans="1:21" s="22" customFormat="1" ht="13.5" x14ac:dyDescent="0.15">
      <c r="A26" s="22" t="s">
        <v>126</v>
      </c>
      <c r="B26" s="28">
        <v>6</v>
      </c>
      <c r="C26" s="22">
        <v>8</v>
      </c>
      <c r="D26" s="22">
        <v>8</v>
      </c>
      <c r="E26" s="22">
        <v>12</v>
      </c>
      <c r="F26" s="22">
        <v>12</v>
      </c>
      <c r="G26" s="22">
        <v>20</v>
      </c>
      <c r="H26" s="28">
        <v>10</v>
      </c>
      <c r="I26" s="22">
        <v>15</v>
      </c>
      <c r="J26" s="22">
        <v>16</v>
      </c>
      <c r="K26" s="22">
        <v>24</v>
      </c>
      <c r="L26" s="22">
        <v>20</v>
      </c>
      <c r="M26" s="22">
        <v>28</v>
      </c>
      <c r="N26" s="28" t="s">
        <v>124</v>
      </c>
      <c r="O26" s="22">
        <v>3</v>
      </c>
      <c r="P26" s="22" t="s">
        <v>127</v>
      </c>
      <c r="Q26" s="22">
        <v>3</v>
      </c>
      <c r="R26" s="22" t="s">
        <v>128</v>
      </c>
      <c r="S26" s="22">
        <v>2</v>
      </c>
      <c r="T26" s="28"/>
      <c r="U26" s="29"/>
    </row>
    <row r="27" spans="1:21" s="22" customFormat="1" ht="13.5" x14ac:dyDescent="0.15">
      <c r="A27" s="22" t="s">
        <v>129</v>
      </c>
      <c r="B27" s="28">
        <v>8</v>
      </c>
      <c r="C27" s="22">
        <v>12</v>
      </c>
      <c r="D27" s="22">
        <v>8</v>
      </c>
      <c r="E27" s="22">
        <v>16</v>
      </c>
      <c r="H27" s="28">
        <v>16</v>
      </c>
      <c r="I27" s="22">
        <v>24</v>
      </c>
      <c r="J27" s="22">
        <v>16</v>
      </c>
      <c r="K27" s="22">
        <v>24</v>
      </c>
      <c r="N27" s="28" t="s">
        <v>130</v>
      </c>
      <c r="O27" s="22">
        <v>2</v>
      </c>
      <c r="P27" s="22" t="s">
        <v>128</v>
      </c>
      <c r="Q27" s="22">
        <v>2</v>
      </c>
      <c r="T27" s="28"/>
      <c r="U27" s="29"/>
    </row>
    <row r="28" spans="1:21" s="22" customFormat="1" ht="13.5" x14ac:dyDescent="0.15">
      <c r="A28" s="22" t="s">
        <v>38</v>
      </c>
      <c r="B28" s="28">
        <v>3</v>
      </c>
      <c r="C28" s="22">
        <v>5</v>
      </c>
      <c r="D28" s="22">
        <v>4</v>
      </c>
      <c r="E28" s="22">
        <v>7</v>
      </c>
      <c r="F28" s="22">
        <v>8</v>
      </c>
      <c r="G28" s="22">
        <v>14</v>
      </c>
      <c r="H28" s="28">
        <v>5</v>
      </c>
      <c r="I28" s="22">
        <v>6</v>
      </c>
      <c r="J28" s="22">
        <v>6</v>
      </c>
      <c r="K28" s="22">
        <v>8</v>
      </c>
      <c r="L28" s="22">
        <v>12</v>
      </c>
      <c r="M28" s="22">
        <v>18</v>
      </c>
      <c r="N28" s="28" t="s">
        <v>35</v>
      </c>
      <c r="O28" s="22">
        <v>2</v>
      </c>
      <c r="P28" s="22" t="s">
        <v>35</v>
      </c>
      <c r="Q28" s="22">
        <v>3</v>
      </c>
      <c r="R28" s="22" t="s">
        <v>35</v>
      </c>
      <c r="S28" s="22">
        <v>4</v>
      </c>
      <c r="T28" s="28"/>
      <c r="U28" s="29"/>
    </row>
    <row r="29" spans="1:21" s="22" customFormat="1" ht="13.5" x14ac:dyDescent="0.15">
      <c r="A29" s="22" t="s">
        <v>39</v>
      </c>
      <c r="B29" s="28">
        <v>4</v>
      </c>
      <c r="C29" s="22">
        <v>6</v>
      </c>
      <c r="D29" s="22">
        <v>5</v>
      </c>
      <c r="E29" s="22">
        <v>8</v>
      </c>
      <c r="H29" s="28">
        <v>6</v>
      </c>
      <c r="I29" s="22">
        <v>8</v>
      </c>
      <c r="J29" s="22">
        <v>8</v>
      </c>
      <c r="K29" s="22">
        <v>10</v>
      </c>
      <c r="N29" s="28" t="s">
        <v>39</v>
      </c>
      <c r="O29" s="22">
        <v>1</v>
      </c>
      <c r="P29" s="22" t="s">
        <v>39</v>
      </c>
      <c r="Q29" s="22">
        <v>2</v>
      </c>
      <c r="T29" s="28"/>
      <c r="U29" s="29"/>
    </row>
    <row r="30" spans="1:21" s="22" customFormat="1" ht="13.5" x14ac:dyDescent="0.15">
      <c r="A30" s="22" t="s">
        <v>40</v>
      </c>
      <c r="B30" s="28">
        <v>5</v>
      </c>
      <c r="C30" s="22">
        <v>7</v>
      </c>
      <c r="D30" s="22">
        <v>7</v>
      </c>
      <c r="E30" s="22">
        <v>10</v>
      </c>
      <c r="H30" s="28">
        <v>7</v>
      </c>
      <c r="I30" s="22">
        <v>9</v>
      </c>
      <c r="J30" s="22">
        <v>10</v>
      </c>
      <c r="K30" s="22">
        <v>15</v>
      </c>
      <c r="N30" s="28" t="s">
        <v>39</v>
      </c>
      <c r="O30" s="22">
        <v>2</v>
      </c>
      <c r="P30" s="22" t="s">
        <v>39</v>
      </c>
      <c r="Q30" s="22">
        <v>3</v>
      </c>
      <c r="T30" s="28"/>
      <c r="U30" s="29"/>
    </row>
    <row r="31" spans="1:21" s="22" customFormat="1" ht="13.5" x14ac:dyDescent="0.15">
      <c r="A31" s="22" t="s">
        <v>131</v>
      </c>
      <c r="B31" s="28">
        <v>2</v>
      </c>
      <c r="C31" s="22">
        <v>3</v>
      </c>
      <c r="D31" s="22">
        <v>3</v>
      </c>
      <c r="E31" s="22">
        <v>5</v>
      </c>
      <c r="F31" s="22">
        <v>5</v>
      </c>
      <c r="G31" s="22">
        <v>10</v>
      </c>
      <c r="H31" s="28">
        <v>4</v>
      </c>
      <c r="I31" s="22">
        <v>6</v>
      </c>
      <c r="J31" s="22">
        <v>5</v>
      </c>
      <c r="K31" s="22">
        <v>8</v>
      </c>
      <c r="L31" s="22">
        <v>9</v>
      </c>
      <c r="M31" s="22">
        <v>15</v>
      </c>
      <c r="N31" s="28" t="s">
        <v>132</v>
      </c>
      <c r="O31" s="22">
        <v>1</v>
      </c>
      <c r="P31" s="22" t="s">
        <v>132</v>
      </c>
      <c r="Q31" s="22">
        <v>2</v>
      </c>
      <c r="R31" s="22" t="s">
        <v>133</v>
      </c>
      <c r="S31" s="22">
        <v>3</v>
      </c>
      <c r="T31" s="28"/>
      <c r="U31" s="29"/>
    </row>
    <row r="32" spans="1:21" s="22" customFormat="1" ht="13.5" x14ac:dyDescent="0.15">
      <c r="A32" s="22" t="s">
        <v>134</v>
      </c>
      <c r="B32" s="28">
        <v>3</v>
      </c>
      <c r="C32" s="22">
        <v>4</v>
      </c>
      <c r="D32" s="22">
        <v>4</v>
      </c>
      <c r="E32" s="22">
        <v>8</v>
      </c>
      <c r="H32" s="28">
        <v>4</v>
      </c>
      <c r="I32" s="22">
        <v>7</v>
      </c>
      <c r="J32" s="22">
        <v>5</v>
      </c>
      <c r="K32" s="22">
        <v>9</v>
      </c>
      <c r="N32" s="28" t="s">
        <v>132</v>
      </c>
      <c r="O32" s="22">
        <v>1</v>
      </c>
      <c r="P32" s="22" t="s">
        <v>132</v>
      </c>
      <c r="Q32" s="22">
        <v>2</v>
      </c>
      <c r="T32" s="28"/>
      <c r="U32" s="29"/>
    </row>
    <row r="33" spans="1:21" s="22" customFormat="1" ht="13.5" x14ac:dyDescent="0.15">
      <c r="A33" s="22" t="s">
        <v>135</v>
      </c>
      <c r="B33" s="28">
        <v>3</v>
      </c>
      <c r="C33" s="22">
        <v>5</v>
      </c>
      <c r="D33" s="22">
        <v>4</v>
      </c>
      <c r="E33" s="22">
        <v>7</v>
      </c>
      <c r="H33" s="28">
        <v>4</v>
      </c>
      <c r="I33" s="22">
        <v>6</v>
      </c>
      <c r="J33" s="22">
        <v>6</v>
      </c>
      <c r="K33" s="22">
        <v>9</v>
      </c>
      <c r="N33" s="28" t="s">
        <v>136</v>
      </c>
      <c r="O33" s="22">
        <v>1</v>
      </c>
      <c r="P33" s="22" t="s">
        <v>137</v>
      </c>
      <c r="Q33" s="22">
        <v>1</v>
      </c>
      <c r="T33" s="28"/>
      <c r="U33" s="29"/>
    </row>
    <row r="34" spans="1:21" s="22" customFormat="1" ht="13.5" x14ac:dyDescent="0.15">
      <c r="A34" s="22" t="s">
        <v>138</v>
      </c>
      <c r="B34" s="28">
        <v>1</v>
      </c>
      <c r="C34" s="22">
        <v>2</v>
      </c>
      <c r="D34" s="22">
        <v>2</v>
      </c>
      <c r="E34" s="22">
        <v>4</v>
      </c>
      <c r="F34" s="22">
        <v>3</v>
      </c>
      <c r="G34" s="22">
        <v>5</v>
      </c>
      <c r="H34" s="28">
        <v>3</v>
      </c>
      <c r="I34" s="22">
        <v>5</v>
      </c>
      <c r="J34" s="22">
        <v>4</v>
      </c>
      <c r="K34" s="22">
        <v>6</v>
      </c>
      <c r="L34" s="22">
        <v>5</v>
      </c>
      <c r="M34" s="22">
        <v>10</v>
      </c>
      <c r="N34" s="28" t="s">
        <v>132</v>
      </c>
      <c r="O34" s="22">
        <v>1</v>
      </c>
      <c r="P34" s="22" t="s">
        <v>136</v>
      </c>
      <c r="Q34" s="22">
        <v>1</v>
      </c>
      <c r="R34" s="22" t="s">
        <v>132</v>
      </c>
      <c r="S34" s="22">
        <v>2</v>
      </c>
      <c r="T34" s="28"/>
      <c r="U34" s="29"/>
    </row>
    <row r="35" spans="1:21" s="22" customFormat="1" ht="13.5" x14ac:dyDescent="0.15">
      <c r="A35" s="22" t="s">
        <v>51</v>
      </c>
      <c r="B35" s="28">
        <v>3</v>
      </c>
      <c r="C35" s="22">
        <v>4</v>
      </c>
      <c r="D35" s="22">
        <v>5</v>
      </c>
      <c r="E35" s="22">
        <v>6</v>
      </c>
      <c r="F35" s="22">
        <v>8</v>
      </c>
      <c r="G35" s="22">
        <v>12</v>
      </c>
      <c r="H35" s="28">
        <v>6</v>
      </c>
      <c r="I35" s="22">
        <v>9</v>
      </c>
      <c r="J35" s="22">
        <v>9</v>
      </c>
      <c r="K35" s="22">
        <v>14</v>
      </c>
      <c r="L35" s="22">
        <v>24</v>
      </c>
      <c r="M35" s="22">
        <v>40</v>
      </c>
      <c r="N35" s="28" t="s">
        <v>136</v>
      </c>
      <c r="O35" s="22">
        <v>1</v>
      </c>
      <c r="P35" s="22" t="s">
        <v>136</v>
      </c>
      <c r="Q35" s="22">
        <v>2</v>
      </c>
      <c r="R35" s="22" t="s">
        <v>51</v>
      </c>
      <c r="S35" s="22">
        <v>1</v>
      </c>
      <c r="T35" s="28"/>
      <c r="U35" s="29"/>
    </row>
    <row r="36" spans="1:21" s="22" customFormat="1" ht="13.5" x14ac:dyDescent="0.15">
      <c r="A36" s="22" t="s">
        <v>136</v>
      </c>
      <c r="B36" s="28">
        <v>3</v>
      </c>
      <c r="C36" s="22">
        <v>4</v>
      </c>
      <c r="D36" s="22">
        <v>5</v>
      </c>
      <c r="E36" s="22">
        <v>7</v>
      </c>
      <c r="F36" s="22">
        <v>7</v>
      </c>
      <c r="G36" s="22">
        <v>10</v>
      </c>
      <c r="H36" s="28">
        <v>5</v>
      </c>
      <c r="I36" s="22">
        <v>7</v>
      </c>
      <c r="J36" s="22">
        <v>6</v>
      </c>
      <c r="K36" s="22">
        <v>9</v>
      </c>
      <c r="L36" s="22">
        <v>16</v>
      </c>
      <c r="M36" s="22">
        <v>24</v>
      </c>
      <c r="N36" s="28" t="s">
        <v>136</v>
      </c>
      <c r="O36" s="22">
        <v>1</v>
      </c>
      <c r="P36" s="22" t="s">
        <v>136</v>
      </c>
      <c r="Q36" s="22">
        <v>1</v>
      </c>
      <c r="R36" s="22" t="s">
        <v>136</v>
      </c>
      <c r="S36" s="22">
        <v>2</v>
      </c>
      <c r="T36" s="28" t="s">
        <v>195</v>
      </c>
      <c r="U36" s="29">
        <v>1</v>
      </c>
    </row>
    <row r="37" spans="1:21" s="22" customFormat="1" ht="13.5" x14ac:dyDescent="0.15">
      <c r="A37" s="22" t="s">
        <v>196</v>
      </c>
      <c r="B37" s="28">
        <v>5</v>
      </c>
      <c r="C37" s="22">
        <v>6</v>
      </c>
      <c r="D37" s="22">
        <v>6</v>
      </c>
      <c r="E37" s="22">
        <v>7</v>
      </c>
      <c r="H37" s="28">
        <v>6</v>
      </c>
      <c r="I37" s="22">
        <v>8</v>
      </c>
      <c r="J37" s="22">
        <v>7</v>
      </c>
      <c r="K37" s="22">
        <v>10</v>
      </c>
      <c r="N37" s="28" t="s">
        <v>136</v>
      </c>
      <c r="O37" s="22">
        <v>1</v>
      </c>
      <c r="P37" s="22" t="s">
        <v>136</v>
      </c>
      <c r="Q37" s="22">
        <v>2</v>
      </c>
      <c r="T37" s="28"/>
      <c r="U37" s="29"/>
    </row>
    <row r="38" spans="1:21" s="22" customFormat="1" ht="13.5" x14ac:dyDescent="0.15">
      <c r="A38" s="22" t="s">
        <v>197</v>
      </c>
      <c r="B38" s="28">
        <v>6</v>
      </c>
      <c r="C38" s="22">
        <v>7</v>
      </c>
      <c r="D38" s="22">
        <v>7</v>
      </c>
      <c r="E38" s="22">
        <v>9</v>
      </c>
      <c r="H38" s="28">
        <v>8</v>
      </c>
      <c r="I38" s="22">
        <v>10</v>
      </c>
      <c r="J38" s="22">
        <v>10</v>
      </c>
      <c r="K38" s="22">
        <v>16</v>
      </c>
      <c r="N38" s="28" t="s">
        <v>136</v>
      </c>
      <c r="O38" s="22">
        <v>2</v>
      </c>
      <c r="P38" s="22" t="s">
        <v>136</v>
      </c>
      <c r="Q38" s="22">
        <v>3</v>
      </c>
      <c r="T38" s="28"/>
      <c r="U38" s="29"/>
    </row>
    <row r="39" spans="1:21" s="22" customFormat="1" ht="13.5" x14ac:dyDescent="0.15">
      <c r="A39" s="22" t="s">
        <v>52</v>
      </c>
      <c r="B39" s="28">
        <v>4</v>
      </c>
      <c r="C39" s="22">
        <v>5</v>
      </c>
      <c r="D39" s="22">
        <v>6</v>
      </c>
      <c r="E39" s="22">
        <v>7</v>
      </c>
      <c r="H39" s="28">
        <v>8</v>
      </c>
      <c r="I39" s="22">
        <v>14</v>
      </c>
      <c r="J39" s="22">
        <v>14</v>
      </c>
      <c r="K39" s="22">
        <v>18</v>
      </c>
      <c r="N39" s="28" t="s">
        <v>136</v>
      </c>
      <c r="O39" s="22">
        <v>2</v>
      </c>
      <c r="P39" s="22" t="s">
        <v>139</v>
      </c>
      <c r="Q39" s="22">
        <v>1</v>
      </c>
      <c r="T39" s="28"/>
      <c r="U39" s="29"/>
    </row>
    <row r="40" spans="1:21" s="22" customFormat="1" ht="13.5" x14ac:dyDescent="0.15">
      <c r="A40" s="22" t="s">
        <v>53</v>
      </c>
      <c r="B40" s="28">
        <v>5</v>
      </c>
      <c r="C40" s="22">
        <v>6</v>
      </c>
      <c r="D40" s="22">
        <v>7</v>
      </c>
      <c r="E40" s="22">
        <v>8</v>
      </c>
      <c r="F40" s="22">
        <v>9</v>
      </c>
      <c r="G40" s="22">
        <v>16</v>
      </c>
      <c r="H40" s="28">
        <v>3</v>
      </c>
      <c r="I40" s="22">
        <v>4</v>
      </c>
      <c r="J40" s="22">
        <v>4</v>
      </c>
      <c r="K40" s="22">
        <v>6</v>
      </c>
      <c r="L40" s="22">
        <v>8</v>
      </c>
      <c r="M40" s="22">
        <v>12</v>
      </c>
      <c r="N40" s="28" t="s">
        <v>133</v>
      </c>
      <c r="O40" s="22">
        <v>2</v>
      </c>
      <c r="P40" s="22" t="s">
        <v>132</v>
      </c>
      <c r="Q40" s="22">
        <v>2</v>
      </c>
      <c r="R40" s="22" t="s">
        <v>136</v>
      </c>
      <c r="S40" s="22">
        <v>2</v>
      </c>
      <c r="T40" s="28"/>
      <c r="U40" s="29"/>
    </row>
    <row r="41" spans="1:21" s="22" customFormat="1" ht="13.5" x14ac:dyDescent="0.15">
      <c r="A41" s="22" t="s">
        <v>140</v>
      </c>
      <c r="B41" s="28">
        <v>7</v>
      </c>
      <c r="C41" s="22">
        <v>8</v>
      </c>
      <c r="D41" s="22">
        <v>8</v>
      </c>
      <c r="E41" s="22">
        <v>10</v>
      </c>
      <c r="H41" s="28">
        <v>5</v>
      </c>
      <c r="I41" s="22">
        <v>6</v>
      </c>
      <c r="J41" s="22">
        <v>6</v>
      </c>
      <c r="K41" s="22">
        <v>8</v>
      </c>
      <c r="N41" s="28" t="s">
        <v>141</v>
      </c>
      <c r="O41" s="22">
        <v>2</v>
      </c>
      <c r="P41" s="22" t="s">
        <v>136</v>
      </c>
      <c r="Q41" s="22">
        <v>3</v>
      </c>
      <c r="T41" s="28"/>
      <c r="U41" s="29"/>
    </row>
    <row r="42" spans="1:21" s="22" customFormat="1" ht="13.5" x14ac:dyDescent="0.15">
      <c r="A42" s="22" t="s">
        <v>142</v>
      </c>
      <c r="B42" s="28">
        <v>6</v>
      </c>
      <c r="C42" s="22">
        <v>8</v>
      </c>
      <c r="D42" s="22">
        <v>7</v>
      </c>
      <c r="E42" s="22">
        <v>11</v>
      </c>
      <c r="H42" s="28">
        <v>10</v>
      </c>
      <c r="I42" s="22">
        <v>12</v>
      </c>
      <c r="J42" s="22">
        <v>12</v>
      </c>
      <c r="K42" s="22">
        <v>17</v>
      </c>
      <c r="N42" s="28" t="s">
        <v>143</v>
      </c>
      <c r="O42" s="22">
        <v>1</v>
      </c>
      <c r="P42" s="22" t="s">
        <v>143</v>
      </c>
      <c r="Q42" s="22">
        <v>1</v>
      </c>
      <c r="T42" s="28"/>
      <c r="U42" s="29"/>
    </row>
    <row r="43" spans="1:21" s="22" customFormat="1" ht="13.5" x14ac:dyDescent="0.15">
      <c r="A43" s="22" t="s">
        <v>144</v>
      </c>
      <c r="B43" s="28">
        <v>1</v>
      </c>
      <c r="C43" s="22">
        <v>2</v>
      </c>
      <c r="D43" s="22">
        <v>1</v>
      </c>
      <c r="E43" s="22">
        <v>3</v>
      </c>
      <c r="F43" s="22">
        <v>2</v>
      </c>
      <c r="G43" s="22">
        <v>4</v>
      </c>
      <c r="H43" s="28">
        <v>1</v>
      </c>
      <c r="I43" s="22">
        <v>3</v>
      </c>
      <c r="J43" s="22">
        <v>2</v>
      </c>
      <c r="K43" s="22">
        <v>4</v>
      </c>
      <c r="L43" s="22">
        <v>3</v>
      </c>
      <c r="M43" s="22">
        <v>6</v>
      </c>
      <c r="N43" s="28" t="s">
        <v>145</v>
      </c>
      <c r="O43" s="22">
        <v>1</v>
      </c>
      <c r="P43" s="22" t="s">
        <v>146</v>
      </c>
      <c r="Q43" s="22">
        <v>1</v>
      </c>
      <c r="R43" s="22" t="s">
        <v>147</v>
      </c>
      <c r="S43" s="22">
        <v>2</v>
      </c>
      <c r="T43" s="28"/>
      <c r="U43" s="29"/>
    </row>
    <row r="44" spans="1:21" s="22" customFormat="1" ht="13.5" x14ac:dyDescent="0.15">
      <c r="A44" s="22" t="s">
        <v>133</v>
      </c>
      <c r="B44" s="28">
        <v>2</v>
      </c>
      <c r="C44" s="22">
        <v>3</v>
      </c>
      <c r="D44" s="22">
        <v>2</v>
      </c>
      <c r="E44" s="22">
        <v>4</v>
      </c>
      <c r="F44" s="22">
        <v>3</v>
      </c>
      <c r="G44" s="22">
        <v>5</v>
      </c>
      <c r="H44" s="28">
        <v>2</v>
      </c>
      <c r="I44" s="22">
        <v>4</v>
      </c>
      <c r="J44" s="22">
        <v>3</v>
      </c>
      <c r="K44" s="22">
        <v>5</v>
      </c>
      <c r="L44" s="22">
        <v>4</v>
      </c>
      <c r="M44" s="22">
        <v>7</v>
      </c>
      <c r="N44" s="28" t="s">
        <v>133</v>
      </c>
      <c r="O44" s="22">
        <v>1</v>
      </c>
      <c r="P44" s="22" t="s">
        <v>133</v>
      </c>
      <c r="Q44" s="22">
        <v>2</v>
      </c>
      <c r="R44" s="22" t="s">
        <v>146</v>
      </c>
      <c r="S44" s="22">
        <v>2</v>
      </c>
      <c r="T44" s="28"/>
      <c r="U44" s="29"/>
    </row>
    <row r="45" spans="1:21" s="22" customFormat="1" ht="13.5" x14ac:dyDescent="0.15">
      <c r="A45" s="22" t="s">
        <v>148</v>
      </c>
      <c r="B45" s="28">
        <v>2</v>
      </c>
      <c r="C45" s="22">
        <v>3</v>
      </c>
      <c r="D45" s="22">
        <v>2</v>
      </c>
      <c r="E45" s="22">
        <v>5</v>
      </c>
      <c r="F45" s="22">
        <v>3</v>
      </c>
      <c r="G45" s="22">
        <v>5</v>
      </c>
      <c r="H45" s="28">
        <v>2</v>
      </c>
      <c r="I45" s="22">
        <v>4</v>
      </c>
      <c r="J45" s="22">
        <v>3</v>
      </c>
      <c r="K45" s="22">
        <v>5</v>
      </c>
      <c r="L45" s="22">
        <v>4</v>
      </c>
      <c r="M45" s="22">
        <v>7</v>
      </c>
      <c r="N45" s="28" t="s">
        <v>133</v>
      </c>
      <c r="O45" s="22">
        <v>2</v>
      </c>
      <c r="P45" s="22" t="s">
        <v>133</v>
      </c>
      <c r="Q45" s="22">
        <v>3</v>
      </c>
      <c r="R45" s="22" t="s">
        <v>146</v>
      </c>
      <c r="S45" s="22">
        <v>3</v>
      </c>
      <c r="T45" s="28"/>
      <c r="U45" s="29"/>
    </row>
    <row r="46" spans="1:21" s="22" customFormat="1" ht="13.5" x14ac:dyDescent="0.15">
      <c r="A46" s="22" t="s">
        <v>141</v>
      </c>
      <c r="B46" s="28">
        <v>2</v>
      </c>
      <c r="C46" s="22">
        <v>3</v>
      </c>
      <c r="D46" s="22">
        <v>3</v>
      </c>
      <c r="E46" s="22">
        <v>4</v>
      </c>
      <c r="F46" s="22">
        <v>4</v>
      </c>
      <c r="G46" s="22">
        <v>6</v>
      </c>
      <c r="H46" s="28">
        <v>3</v>
      </c>
      <c r="I46" s="22">
        <v>5</v>
      </c>
      <c r="J46" s="22">
        <v>4</v>
      </c>
      <c r="K46" s="22">
        <v>6</v>
      </c>
      <c r="L46" s="22">
        <v>5</v>
      </c>
      <c r="M46" s="22">
        <v>8</v>
      </c>
      <c r="N46" s="28" t="s">
        <v>133</v>
      </c>
      <c r="O46" s="22">
        <v>1</v>
      </c>
      <c r="P46" s="22" t="s">
        <v>133</v>
      </c>
      <c r="Q46" s="22">
        <v>2</v>
      </c>
      <c r="R46" s="22" t="s">
        <v>141</v>
      </c>
      <c r="S46" s="22">
        <v>1</v>
      </c>
      <c r="T46" s="28"/>
      <c r="U46" s="29"/>
    </row>
    <row r="47" spans="1:21" s="22" customFormat="1" ht="13.5" x14ac:dyDescent="0.15">
      <c r="A47" s="22" t="s">
        <v>149</v>
      </c>
      <c r="B47" s="28">
        <v>2</v>
      </c>
      <c r="C47" s="22">
        <v>3</v>
      </c>
      <c r="D47" s="22">
        <v>3</v>
      </c>
      <c r="E47" s="22">
        <v>5</v>
      </c>
      <c r="F47" s="22">
        <v>4</v>
      </c>
      <c r="G47" s="22">
        <v>6</v>
      </c>
      <c r="H47" s="28">
        <v>3</v>
      </c>
      <c r="I47" s="22">
        <v>5</v>
      </c>
      <c r="J47" s="22">
        <v>4</v>
      </c>
      <c r="K47" s="22">
        <v>6</v>
      </c>
      <c r="L47" s="22">
        <v>5</v>
      </c>
      <c r="M47" s="22">
        <v>8</v>
      </c>
      <c r="N47" s="28" t="s">
        <v>133</v>
      </c>
      <c r="O47" s="22">
        <v>2</v>
      </c>
      <c r="P47" s="22" t="s">
        <v>133</v>
      </c>
      <c r="Q47" s="22">
        <v>3</v>
      </c>
      <c r="R47" s="22" t="s">
        <v>141</v>
      </c>
      <c r="S47" s="22">
        <v>2</v>
      </c>
      <c r="T47" s="28"/>
      <c r="U47" s="29"/>
    </row>
    <row r="48" spans="1:21" s="22" customFormat="1" ht="13.5" x14ac:dyDescent="0.15">
      <c r="A48" s="22" t="s">
        <v>150</v>
      </c>
      <c r="B48" s="28">
        <v>3</v>
      </c>
      <c r="C48" s="22">
        <v>4</v>
      </c>
      <c r="D48" s="22">
        <v>3</v>
      </c>
      <c r="E48" s="22">
        <v>5</v>
      </c>
      <c r="H48" s="28">
        <v>3</v>
      </c>
      <c r="I48" s="22">
        <v>5</v>
      </c>
      <c r="J48" s="22">
        <v>5</v>
      </c>
      <c r="K48" s="22">
        <v>8</v>
      </c>
      <c r="N48" s="28" t="s">
        <v>150</v>
      </c>
      <c r="O48" s="22">
        <v>1</v>
      </c>
      <c r="P48" s="22" t="s">
        <v>150</v>
      </c>
      <c r="Q48" s="22">
        <v>2</v>
      </c>
      <c r="T48" s="28"/>
      <c r="U48" s="29"/>
    </row>
    <row r="49" spans="1:21" s="22" customFormat="1" ht="13.5" x14ac:dyDescent="0.15">
      <c r="A49" s="22" t="s">
        <v>151</v>
      </c>
      <c r="B49" s="28">
        <v>3</v>
      </c>
      <c r="C49" s="22">
        <v>5</v>
      </c>
      <c r="D49" s="22">
        <v>4</v>
      </c>
      <c r="E49" s="22">
        <v>6</v>
      </c>
      <c r="H49" s="28">
        <v>4</v>
      </c>
      <c r="I49" s="22">
        <v>6</v>
      </c>
      <c r="J49" s="22">
        <v>5</v>
      </c>
      <c r="K49" s="22">
        <v>9</v>
      </c>
      <c r="N49" s="28" t="s">
        <v>150</v>
      </c>
      <c r="O49" s="22">
        <v>2</v>
      </c>
      <c r="P49" s="22" t="s">
        <v>150</v>
      </c>
      <c r="Q49" s="22">
        <v>3</v>
      </c>
      <c r="T49" s="28"/>
      <c r="U49" s="29"/>
    </row>
    <row r="50" spans="1:21" s="22" customFormat="1" ht="13.5" x14ac:dyDescent="0.15">
      <c r="A50" s="22" t="s">
        <v>152</v>
      </c>
      <c r="B50" s="28">
        <v>3</v>
      </c>
      <c r="C50" s="22">
        <v>5</v>
      </c>
      <c r="D50" s="22">
        <v>4</v>
      </c>
      <c r="E50" s="22">
        <v>6</v>
      </c>
      <c r="H50" s="28">
        <v>4</v>
      </c>
      <c r="I50" s="22">
        <v>6</v>
      </c>
      <c r="J50" s="22">
        <v>5</v>
      </c>
      <c r="K50" s="22">
        <v>9</v>
      </c>
      <c r="N50" s="28" t="s">
        <v>150</v>
      </c>
      <c r="O50" s="22">
        <v>2</v>
      </c>
      <c r="P50" s="22" t="s">
        <v>153</v>
      </c>
      <c r="Q50" s="22">
        <v>2</v>
      </c>
      <c r="T50" s="28"/>
      <c r="U50" s="29"/>
    </row>
    <row r="51" spans="1:21" s="22" customFormat="1" ht="13.5" x14ac:dyDescent="0.15">
      <c r="A51" s="22" t="s">
        <v>154</v>
      </c>
      <c r="B51" s="28">
        <v>3</v>
      </c>
      <c r="C51" s="22">
        <v>5</v>
      </c>
      <c r="D51" s="22">
        <v>4</v>
      </c>
      <c r="E51" s="22">
        <v>6</v>
      </c>
      <c r="H51" s="28">
        <v>4</v>
      </c>
      <c r="I51" s="22">
        <v>6</v>
      </c>
      <c r="J51" s="22">
        <v>5</v>
      </c>
      <c r="K51" s="22">
        <v>9</v>
      </c>
      <c r="N51" s="28" t="s">
        <v>150</v>
      </c>
      <c r="O51" s="22">
        <v>2</v>
      </c>
      <c r="P51" s="22" t="s">
        <v>150</v>
      </c>
      <c r="Q51" s="22">
        <v>3</v>
      </c>
      <c r="T51" s="28"/>
      <c r="U51" s="29"/>
    </row>
    <row r="52" spans="1:21" s="22" customFormat="1" ht="13.5" x14ac:dyDescent="0.15">
      <c r="A52" s="22" t="s">
        <v>155</v>
      </c>
      <c r="B52" s="28">
        <v>3</v>
      </c>
      <c r="C52" s="22">
        <v>5</v>
      </c>
      <c r="D52" s="22">
        <v>4</v>
      </c>
      <c r="E52" s="22">
        <v>6</v>
      </c>
      <c r="H52" s="28">
        <v>4</v>
      </c>
      <c r="I52" s="22">
        <v>6</v>
      </c>
      <c r="J52" s="22">
        <v>5</v>
      </c>
      <c r="K52" s="22">
        <v>9</v>
      </c>
      <c r="N52" s="28" t="s">
        <v>150</v>
      </c>
      <c r="O52" s="22">
        <v>2</v>
      </c>
      <c r="P52" s="22" t="s">
        <v>156</v>
      </c>
      <c r="Q52" s="22">
        <v>2</v>
      </c>
      <c r="T52" s="28"/>
      <c r="U52" s="29"/>
    </row>
    <row r="53" spans="1:21" s="22" customFormat="1" ht="13.5" x14ac:dyDescent="0.15">
      <c r="A53" s="22" t="s">
        <v>157</v>
      </c>
      <c r="B53" s="28">
        <v>3</v>
      </c>
      <c r="C53" s="22">
        <v>5</v>
      </c>
      <c r="D53" s="22">
        <v>4</v>
      </c>
      <c r="E53" s="22">
        <v>6</v>
      </c>
      <c r="F53" s="22">
        <v>6</v>
      </c>
      <c r="G53" s="22">
        <v>9</v>
      </c>
      <c r="H53" s="28">
        <v>4</v>
      </c>
      <c r="I53" s="22">
        <v>6</v>
      </c>
      <c r="J53" s="22">
        <v>5</v>
      </c>
      <c r="K53" s="22">
        <v>9</v>
      </c>
      <c r="L53" s="22">
        <v>16</v>
      </c>
      <c r="M53" s="22">
        <v>22</v>
      </c>
      <c r="N53" s="28" t="s">
        <v>150</v>
      </c>
      <c r="O53" s="22">
        <v>2</v>
      </c>
      <c r="P53" s="22" t="s">
        <v>156</v>
      </c>
      <c r="Q53" s="22">
        <v>2</v>
      </c>
      <c r="R53" s="22" t="s">
        <v>158</v>
      </c>
      <c r="S53" s="22">
        <v>1</v>
      </c>
      <c r="T53" s="28"/>
      <c r="U53" s="29"/>
    </row>
    <row r="54" spans="1:21" s="22" customFormat="1" ht="13.5" x14ac:dyDescent="0.15">
      <c r="A54" s="22" t="s">
        <v>159</v>
      </c>
      <c r="B54" s="28">
        <v>4</v>
      </c>
      <c r="C54" s="22">
        <v>6</v>
      </c>
      <c r="D54" s="22">
        <v>5</v>
      </c>
      <c r="E54" s="22">
        <v>7</v>
      </c>
      <c r="H54" s="28">
        <v>5</v>
      </c>
      <c r="I54" s="22">
        <v>6</v>
      </c>
      <c r="J54" s="22">
        <v>6</v>
      </c>
      <c r="K54" s="22">
        <v>9</v>
      </c>
      <c r="N54" s="28" t="s">
        <v>150</v>
      </c>
      <c r="O54" s="22">
        <v>3</v>
      </c>
      <c r="P54" s="22" t="s">
        <v>158</v>
      </c>
      <c r="Q54" s="22">
        <v>1</v>
      </c>
      <c r="T54" s="28"/>
      <c r="U54" s="29"/>
    </row>
    <row r="55" spans="1:21" s="22" customFormat="1" ht="13.5" x14ac:dyDescent="0.15">
      <c r="A55" s="22" t="s">
        <v>160</v>
      </c>
      <c r="B55" s="28">
        <v>3</v>
      </c>
      <c r="C55" s="22">
        <v>5</v>
      </c>
      <c r="D55" s="22">
        <v>4</v>
      </c>
      <c r="E55" s="22">
        <v>6</v>
      </c>
      <c r="H55" s="28">
        <v>4</v>
      </c>
      <c r="I55" s="22">
        <v>6</v>
      </c>
      <c r="J55" s="22">
        <v>5</v>
      </c>
      <c r="K55" s="22">
        <v>9</v>
      </c>
      <c r="N55" s="28" t="s">
        <v>150</v>
      </c>
      <c r="O55" s="22">
        <v>2</v>
      </c>
      <c r="P55" s="22" t="s">
        <v>150</v>
      </c>
      <c r="Q55" s="22">
        <v>3</v>
      </c>
      <c r="T55" s="28"/>
      <c r="U55" s="29"/>
    </row>
    <row r="56" spans="1:21" s="22" customFormat="1" ht="13.5" x14ac:dyDescent="0.15">
      <c r="A56" s="22" t="s">
        <v>161</v>
      </c>
      <c r="B56" s="28">
        <v>3</v>
      </c>
      <c r="C56" s="22">
        <v>5</v>
      </c>
      <c r="D56" s="22">
        <v>4</v>
      </c>
      <c r="E56" s="22">
        <v>6</v>
      </c>
      <c r="H56" s="28">
        <v>4</v>
      </c>
      <c r="I56" s="22">
        <v>6</v>
      </c>
      <c r="J56" s="22">
        <v>5</v>
      </c>
      <c r="K56" s="22">
        <v>9</v>
      </c>
      <c r="N56" s="28" t="s">
        <v>150</v>
      </c>
      <c r="O56" s="22">
        <v>2</v>
      </c>
      <c r="P56" s="22" t="s">
        <v>150</v>
      </c>
      <c r="Q56" s="22">
        <v>3</v>
      </c>
      <c r="T56" s="28"/>
      <c r="U56" s="29"/>
    </row>
    <row r="57" spans="1:21" s="22" customFormat="1" ht="13.5" x14ac:dyDescent="0.15">
      <c r="A57" s="22" t="s">
        <v>207</v>
      </c>
      <c r="B57" s="28">
        <v>2</v>
      </c>
      <c r="C57" s="22">
        <v>3</v>
      </c>
      <c r="D57" s="22">
        <v>2</v>
      </c>
      <c r="E57" s="22">
        <v>4</v>
      </c>
      <c r="F57" s="22">
        <v>3</v>
      </c>
      <c r="G57" s="22">
        <v>5</v>
      </c>
      <c r="H57" s="28">
        <v>2</v>
      </c>
      <c r="I57" s="22">
        <v>5</v>
      </c>
      <c r="J57" s="22">
        <v>3</v>
      </c>
      <c r="K57" s="22">
        <v>6</v>
      </c>
      <c r="L57" s="22">
        <v>4</v>
      </c>
      <c r="M57" s="22">
        <v>8</v>
      </c>
      <c r="N57" s="28"/>
      <c r="P57" s="22" t="s">
        <v>144</v>
      </c>
      <c r="Q57" s="22">
        <v>1</v>
      </c>
      <c r="R57" s="22" t="s">
        <v>162</v>
      </c>
      <c r="S57" s="22">
        <v>2</v>
      </c>
      <c r="T57" s="28"/>
      <c r="U57" s="29"/>
    </row>
    <row r="58" spans="1:21" s="22" customFormat="1" ht="13.5" x14ac:dyDescent="0.15">
      <c r="A58" s="22" t="s">
        <v>208</v>
      </c>
      <c r="B58" s="28">
        <v>3</v>
      </c>
      <c r="C58" s="22">
        <v>4</v>
      </c>
      <c r="D58" s="22">
        <v>3</v>
      </c>
      <c r="E58" s="22">
        <v>6</v>
      </c>
      <c r="F58" s="22">
        <v>6</v>
      </c>
      <c r="G58" s="22">
        <v>9</v>
      </c>
      <c r="H58" s="28">
        <v>3</v>
      </c>
      <c r="I58" s="22">
        <v>6</v>
      </c>
      <c r="J58" s="22">
        <v>4</v>
      </c>
      <c r="K58" s="22">
        <v>8</v>
      </c>
      <c r="L58" s="22">
        <v>8</v>
      </c>
      <c r="M58" s="22">
        <v>16</v>
      </c>
      <c r="N58" s="28" t="s">
        <v>133</v>
      </c>
      <c r="O58" s="22">
        <v>1</v>
      </c>
      <c r="P58" s="22" t="s">
        <v>141</v>
      </c>
      <c r="Q58" s="22">
        <v>1</v>
      </c>
      <c r="R58" s="22" t="s">
        <v>150</v>
      </c>
      <c r="S58" s="22">
        <v>2</v>
      </c>
      <c r="T58" s="28"/>
      <c r="U58" s="29"/>
    </row>
    <row r="59" spans="1:21" s="22" customFormat="1" ht="13.5" x14ac:dyDescent="0.15">
      <c r="A59" s="22" t="s">
        <v>209</v>
      </c>
      <c r="B59" s="28">
        <v>4</v>
      </c>
      <c r="C59" s="22">
        <v>6</v>
      </c>
      <c r="D59" s="22">
        <v>6</v>
      </c>
      <c r="E59" s="22">
        <v>8</v>
      </c>
      <c r="H59" s="28">
        <v>6</v>
      </c>
      <c r="I59" s="22">
        <v>7</v>
      </c>
      <c r="J59" s="22">
        <v>8</v>
      </c>
      <c r="K59" s="22">
        <v>10</v>
      </c>
      <c r="N59" s="28" t="s">
        <v>150</v>
      </c>
      <c r="O59" s="22">
        <v>2</v>
      </c>
      <c r="P59" s="22" t="s">
        <v>143</v>
      </c>
      <c r="Q59" s="22">
        <v>1</v>
      </c>
      <c r="T59" s="28"/>
      <c r="U59" s="29"/>
    </row>
    <row r="60" spans="1:21" s="22" customFormat="1" ht="13.5" x14ac:dyDescent="0.15">
      <c r="A60" s="22" t="s">
        <v>69</v>
      </c>
      <c r="B60" s="28">
        <v>6</v>
      </c>
      <c r="C60" s="22">
        <v>8</v>
      </c>
      <c r="D60" s="22">
        <v>7</v>
      </c>
      <c r="E60" s="22">
        <v>10</v>
      </c>
      <c r="F60" s="22">
        <v>10</v>
      </c>
      <c r="G60" s="22">
        <v>13</v>
      </c>
      <c r="H60" s="28">
        <v>8</v>
      </c>
      <c r="I60" s="22">
        <v>10</v>
      </c>
      <c r="J60" s="22">
        <v>10</v>
      </c>
      <c r="K60" s="22">
        <v>15</v>
      </c>
      <c r="L60" s="22">
        <v>20</v>
      </c>
      <c r="M60" s="22">
        <v>30</v>
      </c>
      <c r="N60" s="28" t="s">
        <v>163</v>
      </c>
      <c r="O60" s="22">
        <v>1</v>
      </c>
      <c r="P60" s="22" t="s">
        <v>158</v>
      </c>
      <c r="Q60" s="22">
        <v>1</v>
      </c>
      <c r="T60" s="28" t="s">
        <v>164</v>
      </c>
      <c r="U60" s="29">
        <v>1</v>
      </c>
    </row>
    <row r="61" spans="1:21" x14ac:dyDescent="0.4">
      <c r="A61" s="2" t="s">
        <v>165</v>
      </c>
      <c r="B61" s="23">
        <v>2</v>
      </c>
      <c r="C61" s="2">
        <v>3</v>
      </c>
      <c r="D61" s="2">
        <v>3</v>
      </c>
      <c r="E61" s="2">
        <v>4</v>
      </c>
      <c r="F61" s="2">
        <v>6</v>
      </c>
      <c r="G61" s="2">
        <v>10</v>
      </c>
      <c r="H61" s="23">
        <v>2</v>
      </c>
      <c r="I61" s="2">
        <v>3</v>
      </c>
      <c r="J61" s="2">
        <v>3</v>
      </c>
      <c r="K61" s="2">
        <v>4</v>
      </c>
      <c r="L61" s="2">
        <v>5</v>
      </c>
      <c r="M61" s="26">
        <v>8</v>
      </c>
      <c r="N61" s="30" t="s">
        <v>166</v>
      </c>
      <c r="O61" s="30">
        <v>1</v>
      </c>
      <c r="P61" s="30" t="s">
        <v>166</v>
      </c>
      <c r="Q61" s="2">
        <v>1</v>
      </c>
      <c r="R61" s="2" t="s">
        <v>118</v>
      </c>
      <c r="S61" s="2">
        <v>1</v>
      </c>
    </row>
    <row r="62" spans="1:21" x14ac:dyDescent="0.4">
      <c r="A62" s="2" t="s">
        <v>43</v>
      </c>
      <c r="B62" s="23">
        <v>3</v>
      </c>
      <c r="C62" s="2">
        <v>3</v>
      </c>
      <c r="D62" s="2">
        <v>4</v>
      </c>
      <c r="E62" s="2">
        <v>5</v>
      </c>
      <c r="F62" s="2">
        <v>8</v>
      </c>
      <c r="G62" s="2">
        <v>12</v>
      </c>
      <c r="H62" s="23">
        <v>4</v>
      </c>
      <c r="I62" s="2">
        <v>5</v>
      </c>
      <c r="J62" s="2">
        <v>6</v>
      </c>
      <c r="K62" s="2">
        <v>8</v>
      </c>
      <c r="L62" s="2">
        <v>8</v>
      </c>
      <c r="M62" s="2">
        <v>16</v>
      </c>
      <c r="N62" s="28" t="s">
        <v>118</v>
      </c>
      <c r="O62" s="22">
        <v>1</v>
      </c>
      <c r="P62" s="22" t="s">
        <v>118</v>
      </c>
      <c r="Q62" s="22">
        <v>2</v>
      </c>
      <c r="R62" s="2" t="s">
        <v>123</v>
      </c>
      <c r="S62" s="2">
        <v>2</v>
      </c>
    </row>
    <row r="63" spans="1:21" x14ac:dyDescent="0.4">
      <c r="A63" s="2" t="s">
        <v>210</v>
      </c>
      <c r="B63" s="23">
        <v>4</v>
      </c>
      <c r="C63" s="2">
        <v>5</v>
      </c>
      <c r="D63" s="2">
        <v>6</v>
      </c>
      <c r="E63" s="2">
        <v>8</v>
      </c>
      <c r="H63" s="23">
        <v>6</v>
      </c>
      <c r="I63" s="2">
        <v>8</v>
      </c>
      <c r="J63" s="2">
        <v>8</v>
      </c>
      <c r="K63" s="2">
        <v>15</v>
      </c>
      <c r="N63" s="28" t="s">
        <v>118</v>
      </c>
      <c r="O63" s="22">
        <v>2</v>
      </c>
      <c r="P63" s="2" t="s">
        <v>123</v>
      </c>
      <c r="Q63" s="2">
        <v>2</v>
      </c>
    </row>
    <row r="64" spans="1:21" s="22" customFormat="1" ht="13.5" x14ac:dyDescent="0.15">
      <c r="A64" s="22" t="s">
        <v>44</v>
      </c>
      <c r="B64" s="28">
        <v>1</v>
      </c>
      <c r="C64" s="22">
        <v>2</v>
      </c>
      <c r="D64" s="22">
        <v>1</v>
      </c>
      <c r="E64" s="22">
        <v>2</v>
      </c>
      <c r="H64" s="28">
        <v>1</v>
      </c>
      <c r="I64" s="22">
        <v>2</v>
      </c>
      <c r="J64" s="22">
        <v>2</v>
      </c>
      <c r="K64" s="22">
        <v>3</v>
      </c>
      <c r="N64" s="28" t="s">
        <v>118</v>
      </c>
      <c r="O64" s="22">
        <v>1</v>
      </c>
      <c r="P64" s="22" t="s">
        <v>118</v>
      </c>
      <c r="Q64" s="22">
        <v>2</v>
      </c>
      <c r="T64" s="28"/>
      <c r="U64" s="29"/>
    </row>
    <row r="65" spans="1:21" s="22" customFormat="1" ht="13.5" x14ac:dyDescent="0.15">
      <c r="A65" s="22" t="s">
        <v>45</v>
      </c>
      <c r="B65" s="28">
        <v>1</v>
      </c>
      <c r="C65" s="22">
        <v>2</v>
      </c>
      <c r="D65" s="22">
        <v>2</v>
      </c>
      <c r="E65" s="22">
        <v>3</v>
      </c>
      <c r="F65" s="22">
        <v>3</v>
      </c>
      <c r="G65" s="22">
        <v>5</v>
      </c>
      <c r="H65" s="28">
        <v>2</v>
      </c>
      <c r="I65" s="22">
        <v>2</v>
      </c>
      <c r="J65" s="22">
        <v>2</v>
      </c>
      <c r="K65" s="22">
        <v>3</v>
      </c>
      <c r="L65" s="22">
        <v>3</v>
      </c>
      <c r="M65" s="22">
        <v>4</v>
      </c>
      <c r="N65" s="28"/>
      <c r="P65" s="22" t="s">
        <v>45</v>
      </c>
      <c r="Q65" s="22">
        <v>1</v>
      </c>
      <c r="R65" s="22" t="s">
        <v>45</v>
      </c>
      <c r="S65" s="22">
        <v>2</v>
      </c>
      <c r="T65" s="28"/>
      <c r="U65" s="29"/>
    </row>
    <row r="66" spans="1:21" x14ac:dyDescent="0.4">
      <c r="A66" s="2" t="s">
        <v>201</v>
      </c>
      <c r="B66" s="23">
        <v>2</v>
      </c>
      <c r="C66" s="2">
        <v>3</v>
      </c>
      <c r="D66" s="2">
        <v>2</v>
      </c>
      <c r="E66" s="2">
        <v>4</v>
      </c>
      <c r="F66" s="2">
        <v>4</v>
      </c>
      <c r="G66" s="2">
        <v>8</v>
      </c>
      <c r="H66" s="23">
        <v>2</v>
      </c>
      <c r="I66" s="2">
        <v>2</v>
      </c>
      <c r="J66" s="2">
        <v>2</v>
      </c>
      <c r="K66" s="2">
        <v>3</v>
      </c>
      <c r="L66" s="2">
        <v>8</v>
      </c>
      <c r="M66" s="2">
        <v>12</v>
      </c>
      <c r="P66" s="2" t="s">
        <v>201</v>
      </c>
      <c r="Q66" s="2">
        <v>1</v>
      </c>
      <c r="R66" s="2" t="s">
        <v>202</v>
      </c>
      <c r="S66" s="2">
        <v>2</v>
      </c>
      <c r="T66" s="23" t="s">
        <v>205</v>
      </c>
      <c r="U66" s="26">
        <v>1</v>
      </c>
    </row>
    <row r="67" spans="1:21" x14ac:dyDescent="0.4">
      <c r="A67" s="27" t="s">
        <v>203</v>
      </c>
      <c r="B67" s="23">
        <v>4</v>
      </c>
      <c r="C67" s="27">
        <v>5</v>
      </c>
      <c r="D67" s="2">
        <v>5</v>
      </c>
      <c r="E67" s="2">
        <v>7</v>
      </c>
      <c r="F67" s="2">
        <v>2</v>
      </c>
      <c r="G67" s="2">
        <v>3</v>
      </c>
      <c r="H67" s="23">
        <v>6</v>
      </c>
      <c r="I67" s="27">
        <v>7</v>
      </c>
      <c r="J67" s="2">
        <v>8</v>
      </c>
      <c r="K67" s="2">
        <v>9</v>
      </c>
      <c r="L67" s="2">
        <v>9</v>
      </c>
      <c r="M67" s="2">
        <v>10</v>
      </c>
      <c r="N67" s="23" t="s">
        <v>202</v>
      </c>
      <c r="O67" s="2">
        <v>2</v>
      </c>
      <c r="P67" s="2" t="s">
        <v>211</v>
      </c>
      <c r="Q67" s="2">
        <v>2</v>
      </c>
      <c r="R67" s="2" t="s">
        <v>211</v>
      </c>
      <c r="S67" s="2">
        <v>1</v>
      </c>
    </row>
    <row r="68" spans="1:21" x14ac:dyDescent="0.4">
      <c r="A68" s="2" t="s">
        <v>46</v>
      </c>
      <c r="B68" s="23">
        <v>2</v>
      </c>
      <c r="C68" s="2">
        <v>3</v>
      </c>
      <c r="D68" s="2">
        <v>3</v>
      </c>
      <c r="E68" s="2">
        <v>5</v>
      </c>
      <c r="H68" s="23">
        <v>2</v>
      </c>
      <c r="I68" s="2">
        <v>3</v>
      </c>
      <c r="J68" s="2">
        <v>3</v>
      </c>
      <c r="K68" s="2">
        <v>4</v>
      </c>
      <c r="P68" s="2" t="s">
        <v>20</v>
      </c>
      <c r="Q68" s="2">
        <v>1</v>
      </c>
    </row>
    <row r="69" spans="1:21" x14ac:dyDescent="0.4">
      <c r="A69" s="2" t="s">
        <v>71</v>
      </c>
      <c r="B69" s="23">
        <v>1</v>
      </c>
      <c r="C69" s="2">
        <v>1</v>
      </c>
      <c r="D69" s="2">
        <v>1</v>
      </c>
      <c r="E69" s="2">
        <v>2</v>
      </c>
      <c r="F69" s="2">
        <v>4</v>
      </c>
      <c r="G69" s="2">
        <v>9</v>
      </c>
      <c r="H69" s="23">
        <v>2</v>
      </c>
      <c r="I69" s="2">
        <v>3</v>
      </c>
      <c r="J69" s="2">
        <v>3</v>
      </c>
      <c r="K69" s="2">
        <v>5</v>
      </c>
      <c r="L69" s="2">
        <v>6</v>
      </c>
      <c r="M69" s="2">
        <v>9</v>
      </c>
      <c r="P69" s="2" t="s">
        <v>71</v>
      </c>
      <c r="Q69" s="2">
        <v>1</v>
      </c>
      <c r="R69" s="2" t="s">
        <v>71</v>
      </c>
      <c r="S69" s="2">
        <v>3</v>
      </c>
    </row>
    <row r="70" spans="1:21" x14ac:dyDescent="0.4">
      <c r="A70" s="2" t="s">
        <v>72</v>
      </c>
      <c r="B70" s="23">
        <v>1</v>
      </c>
      <c r="C70" s="2">
        <v>1</v>
      </c>
      <c r="D70" s="2">
        <v>2</v>
      </c>
      <c r="E70" s="2">
        <v>4</v>
      </c>
      <c r="H70" s="23">
        <v>3</v>
      </c>
      <c r="I70" s="2">
        <v>5</v>
      </c>
      <c r="J70" s="2">
        <v>4</v>
      </c>
      <c r="K70" s="2">
        <v>6</v>
      </c>
      <c r="N70" s="23" t="s">
        <v>71</v>
      </c>
      <c r="O70" s="2">
        <v>2</v>
      </c>
      <c r="P70" s="2" t="s">
        <v>72</v>
      </c>
      <c r="Q70" s="2">
        <v>1</v>
      </c>
    </row>
    <row r="71" spans="1:21" x14ac:dyDescent="0.4">
      <c r="A71" s="2" t="s">
        <v>73</v>
      </c>
      <c r="B71" s="23">
        <v>1</v>
      </c>
      <c r="C71" s="2">
        <v>2</v>
      </c>
      <c r="D71" s="2">
        <v>2</v>
      </c>
      <c r="E71" s="2">
        <v>4</v>
      </c>
      <c r="F71" s="2">
        <v>4</v>
      </c>
      <c r="G71" s="2">
        <v>7</v>
      </c>
      <c r="H71" s="23">
        <v>3</v>
      </c>
      <c r="I71" s="2">
        <v>4</v>
      </c>
      <c r="J71" s="2">
        <v>3</v>
      </c>
      <c r="K71" s="2">
        <v>5</v>
      </c>
      <c r="L71" s="2">
        <v>4</v>
      </c>
      <c r="M71" s="2">
        <v>9</v>
      </c>
      <c r="P71" s="2" t="s">
        <v>167</v>
      </c>
      <c r="Q71" s="2">
        <v>1</v>
      </c>
      <c r="R71" s="2" t="s">
        <v>118</v>
      </c>
      <c r="S71" s="2">
        <v>2</v>
      </c>
    </row>
    <row r="72" spans="1:21" x14ac:dyDescent="0.4">
      <c r="A72" s="2" t="s">
        <v>74</v>
      </c>
      <c r="B72" s="23">
        <v>2</v>
      </c>
      <c r="C72" s="2">
        <v>3</v>
      </c>
      <c r="D72" s="2">
        <v>3</v>
      </c>
      <c r="E72" s="2">
        <v>5</v>
      </c>
      <c r="F72" s="2">
        <v>5</v>
      </c>
      <c r="G72" s="2">
        <v>10</v>
      </c>
      <c r="H72" s="23">
        <v>4</v>
      </c>
      <c r="I72" s="2">
        <v>5</v>
      </c>
      <c r="J72" s="2">
        <v>4</v>
      </c>
      <c r="K72" s="2">
        <v>6</v>
      </c>
      <c r="L72" s="2">
        <v>8</v>
      </c>
      <c r="M72" s="2">
        <v>10</v>
      </c>
      <c r="P72" s="2" t="s">
        <v>118</v>
      </c>
      <c r="Q72" s="2">
        <v>1</v>
      </c>
      <c r="R72" s="2" t="s">
        <v>118</v>
      </c>
      <c r="S72" s="2">
        <v>2</v>
      </c>
    </row>
    <row r="73" spans="1:21" x14ac:dyDescent="0.4">
      <c r="A73" s="2" t="s">
        <v>75</v>
      </c>
      <c r="B73" s="23">
        <v>2</v>
      </c>
      <c r="C73" s="2">
        <v>3</v>
      </c>
      <c r="D73" s="2">
        <v>3</v>
      </c>
      <c r="E73" s="2">
        <v>5</v>
      </c>
      <c r="F73" s="2">
        <v>5</v>
      </c>
      <c r="G73" s="2">
        <v>9</v>
      </c>
      <c r="H73" s="23">
        <v>4</v>
      </c>
      <c r="I73" s="2">
        <v>5</v>
      </c>
      <c r="J73" s="2">
        <v>4</v>
      </c>
      <c r="K73" s="2">
        <v>6</v>
      </c>
      <c r="L73" s="2">
        <v>7</v>
      </c>
      <c r="M73" s="2">
        <v>9</v>
      </c>
      <c r="P73" s="2" t="s">
        <v>167</v>
      </c>
      <c r="Q73" s="2">
        <v>1</v>
      </c>
      <c r="R73" s="2" t="s">
        <v>167</v>
      </c>
      <c r="S73" s="2">
        <v>2</v>
      </c>
    </row>
    <row r="74" spans="1:21" x14ac:dyDescent="0.4">
      <c r="A74" s="2" t="s">
        <v>76</v>
      </c>
      <c r="B74" s="23">
        <v>2</v>
      </c>
      <c r="C74" s="2">
        <v>3</v>
      </c>
      <c r="D74" s="2">
        <v>2</v>
      </c>
      <c r="E74" s="2">
        <v>4</v>
      </c>
      <c r="F74" s="2">
        <v>3</v>
      </c>
      <c r="G74" s="2">
        <v>7</v>
      </c>
      <c r="H74" s="23">
        <v>3</v>
      </c>
      <c r="I74" s="2">
        <v>3</v>
      </c>
      <c r="J74" s="2">
        <v>3</v>
      </c>
      <c r="K74" s="2">
        <v>5</v>
      </c>
      <c r="L74" s="2">
        <v>5</v>
      </c>
      <c r="M74" s="2">
        <v>10</v>
      </c>
      <c r="P74" s="2" t="s">
        <v>76</v>
      </c>
      <c r="Q74" s="2">
        <v>1</v>
      </c>
      <c r="R74" s="2" t="s">
        <v>168</v>
      </c>
      <c r="S74" s="2">
        <v>1</v>
      </c>
    </row>
    <row r="75" spans="1:21" x14ac:dyDescent="0.4">
      <c r="A75" s="2" t="s">
        <v>77</v>
      </c>
      <c r="B75" s="23">
        <v>3</v>
      </c>
      <c r="C75" s="2">
        <v>4</v>
      </c>
      <c r="D75" s="2">
        <v>3</v>
      </c>
      <c r="E75" s="2">
        <v>7</v>
      </c>
      <c r="H75" s="23">
        <v>4</v>
      </c>
      <c r="I75" s="2">
        <v>5</v>
      </c>
      <c r="J75" s="2">
        <v>5</v>
      </c>
      <c r="K75" s="2">
        <v>10</v>
      </c>
      <c r="N75" s="23" t="s">
        <v>76</v>
      </c>
      <c r="O75" s="2">
        <v>1</v>
      </c>
      <c r="P75" s="2" t="s">
        <v>76</v>
      </c>
      <c r="Q75" s="2">
        <v>1</v>
      </c>
    </row>
    <row r="76" spans="1:21" x14ac:dyDescent="0.4">
      <c r="A76" s="2" t="s">
        <v>78</v>
      </c>
      <c r="B76" s="23">
        <v>5</v>
      </c>
      <c r="C76" s="2">
        <v>8</v>
      </c>
      <c r="D76" s="2">
        <v>7</v>
      </c>
      <c r="E76" s="2">
        <v>9</v>
      </c>
      <c r="F76" s="2">
        <v>8</v>
      </c>
      <c r="G76" s="2">
        <v>12</v>
      </c>
      <c r="H76" s="23">
        <v>10</v>
      </c>
      <c r="I76" s="2">
        <v>20</v>
      </c>
      <c r="J76" s="2">
        <v>14</v>
      </c>
      <c r="K76" s="2">
        <v>28</v>
      </c>
      <c r="L76" s="2">
        <v>20</v>
      </c>
      <c r="M76" s="2">
        <v>40</v>
      </c>
      <c r="N76" s="23" t="s">
        <v>169</v>
      </c>
      <c r="O76" s="2">
        <v>1</v>
      </c>
      <c r="P76" s="2" t="s">
        <v>170</v>
      </c>
      <c r="Q76" s="2">
        <v>1</v>
      </c>
      <c r="R76" s="2" t="s">
        <v>170</v>
      </c>
      <c r="S76" s="2">
        <v>2</v>
      </c>
    </row>
    <row r="77" spans="1:21" x14ac:dyDescent="0.4">
      <c r="A77" s="2" t="s">
        <v>79</v>
      </c>
      <c r="B77" s="23">
        <v>8</v>
      </c>
      <c r="C77" s="2">
        <v>10</v>
      </c>
      <c r="D77" s="2">
        <v>9</v>
      </c>
      <c r="E77" s="2">
        <v>12</v>
      </c>
      <c r="H77" s="23">
        <v>15</v>
      </c>
      <c r="I77" s="2">
        <v>30</v>
      </c>
      <c r="J77" s="2">
        <v>16</v>
      </c>
      <c r="K77" s="2">
        <v>32</v>
      </c>
      <c r="N77" s="23" t="s">
        <v>169</v>
      </c>
      <c r="O77" s="2">
        <v>2</v>
      </c>
      <c r="P77" s="2" t="s">
        <v>170</v>
      </c>
      <c r="Q77" s="2">
        <v>2</v>
      </c>
    </row>
    <row r="78" spans="1:21" x14ac:dyDescent="0.4">
      <c r="A78" s="2" t="s">
        <v>80</v>
      </c>
      <c r="B78" s="23">
        <v>4</v>
      </c>
      <c r="C78" s="2">
        <v>5</v>
      </c>
      <c r="D78" s="2">
        <v>6</v>
      </c>
      <c r="E78" s="2">
        <v>9</v>
      </c>
      <c r="F78" s="2">
        <v>8</v>
      </c>
      <c r="G78" s="2">
        <v>12</v>
      </c>
      <c r="H78" s="23">
        <v>7</v>
      </c>
      <c r="I78" s="2">
        <v>9</v>
      </c>
      <c r="J78" s="2">
        <v>18</v>
      </c>
      <c r="K78" s="2">
        <v>24</v>
      </c>
      <c r="L78" s="2">
        <v>28</v>
      </c>
      <c r="M78" s="2">
        <v>35</v>
      </c>
      <c r="N78" s="23" t="s">
        <v>80</v>
      </c>
      <c r="O78" s="2">
        <v>1</v>
      </c>
      <c r="P78" s="2" t="s">
        <v>80</v>
      </c>
      <c r="Q78" s="2">
        <v>3</v>
      </c>
      <c r="R78" s="2" t="s">
        <v>80</v>
      </c>
      <c r="S78" s="2">
        <v>3</v>
      </c>
    </row>
    <row r="79" spans="1:21" x14ac:dyDescent="0.4">
      <c r="A79" s="2" t="s">
        <v>81</v>
      </c>
      <c r="B79" s="23">
        <v>6</v>
      </c>
      <c r="C79" s="2">
        <v>9</v>
      </c>
      <c r="D79" s="2">
        <v>8</v>
      </c>
      <c r="E79" s="2">
        <v>12</v>
      </c>
      <c r="H79" s="23">
        <v>16</v>
      </c>
      <c r="I79" s="2">
        <v>24</v>
      </c>
      <c r="J79" s="2">
        <v>28</v>
      </c>
      <c r="K79" s="2">
        <v>35</v>
      </c>
      <c r="N79" s="23" t="s">
        <v>80</v>
      </c>
      <c r="O79" s="2">
        <v>2</v>
      </c>
      <c r="P79" s="2" t="s">
        <v>80</v>
      </c>
      <c r="Q79" s="2">
        <v>3</v>
      </c>
    </row>
    <row r="80" spans="1:21" x14ac:dyDescent="0.4">
      <c r="A80" s="2" t="s">
        <v>82</v>
      </c>
      <c r="B80" s="23">
        <v>4</v>
      </c>
      <c r="C80" s="2">
        <v>5</v>
      </c>
      <c r="D80" s="2">
        <v>6</v>
      </c>
      <c r="E80" s="2">
        <v>9</v>
      </c>
      <c r="F80" s="2">
        <v>8</v>
      </c>
      <c r="G80" s="2">
        <v>12</v>
      </c>
      <c r="H80" s="23">
        <v>8</v>
      </c>
      <c r="I80" s="2">
        <v>10</v>
      </c>
      <c r="J80" s="2">
        <v>20</v>
      </c>
      <c r="K80" s="2">
        <v>30</v>
      </c>
      <c r="L80" s="2">
        <v>32</v>
      </c>
      <c r="M80" s="2">
        <v>48</v>
      </c>
      <c r="N80" s="23" t="s">
        <v>171</v>
      </c>
      <c r="O80" s="2">
        <v>2</v>
      </c>
      <c r="P80" s="2" t="s">
        <v>82</v>
      </c>
      <c r="Q80" s="2">
        <v>1</v>
      </c>
      <c r="R80" s="2" t="s">
        <v>82</v>
      </c>
      <c r="S80" s="2">
        <v>2</v>
      </c>
    </row>
    <row r="81" spans="1:19" x14ac:dyDescent="0.4">
      <c r="A81" s="2" t="s">
        <v>83</v>
      </c>
      <c r="B81" s="23">
        <v>6</v>
      </c>
      <c r="C81" s="2">
        <v>9</v>
      </c>
      <c r="D81" s="2">
        <v>8</v>
      </c>
      <c r="E81" s="2">
        <v>12</v>
      </c>
      <c r="H81" s="23">
        <v>20</v>
      </c>
      <c r="I81" s="2">
        <v>30</v>
      </c>
      <c r="J81" s="2">
        <v>32</v>
      </c>
      <c r="K81" s="2">
        <v>48</v>
      </c>
      <c r="N81" s="23" t="s">
        <v>82</v>
      </c>
      <c r="O81" s="2">
        <v>1</v>
      </c>
      <c r="P81" s="2" t="s">
        <v>82</v>
      </c>
      <c r="Q81" s="2">
        <v>2</v>
      </c>
    </row>
    <row r="82" spans="1:19" x14ac:dyDescent="0.4">
      <c r="A82" s="2" t="s">
        <v>212</v>
      </c>
      <c r="B82" s="23">
        <v>0</v>
      </c>
      <c r="C82" s="2">
        <v>0</v>
      </c>
      <c r="D82" s="2">
        <v>1</v>
      </c>
      <c r="E82" s="2">
        <v>1</v>
      </c>
      <c r="F82" s="2">
        <v>0</v>
      </c>
      <c r="G82" s="2">
        <v>1</v>
      </c>
      <c r="H82" s="23">
        <v>1</v>
      </c>
      <c r="I82" s="2">
        <v>2</v>
      </c>
      <c r="J82" s="2">
        <v>1</v>
      </c>
      <c r="K82" s="2">
        <v>2</v>
      </c>
      <c r="L82" s="2">
        <v>1</v>
      </c>
      <c r="M82" s="2">
        <v>3</v>
      </c>
      <c r="N82" s="23" t="s">
        <v>213</v>
      </c>
      <c r="O82" s="2">
        <v>1</v>
      </c>
      <c r="P82" s="2" t="s">
        <v>214</v>
      </c>
      <c r="R82" s="2" t="s">
        <v>213</v>
      </c>
      <c r="S82" s="2">
        <v>1</v>
      </c>
    </row>
    <row r="83" spans="1:19" x14ac:dyDescent="0.4">
      <c r="A83" s="2" t="s">
        <v>172</v>
      </c>
      <c r="B83" s="23">
        <v>1</v>
      </c>
      <c r="C83" s="2">
        <v>2</v>
      </c>
      <c r="D83" s="2">
        <v>2</v>
      </c>
      <c r="E83" s="2">
        <v>3</v>
      </c>
      <c r="F83" s="2">
        <v>3</v>
      </c>
      <c r="G83" s="2">
        <v>7</v>
      </c>
      <c r="H83" s="23">
        <v>1</v>
      </c>
      <c r="I83" s="2">
        <v>2</v>
      </c>
      <c r="J83" s="2">
        <v>1</v>
      </c>
      <c r="K83" s="2">
        <v>4</v>
      </c>
      <c r="L83" s="2">
        <v>4</v>
      </c>
      <c r="M83" s="2">
        <v>8</v>
      </c>
      <c r="N83" s="23" t="s">
        <v>173</v>
      </c>
      <c r="O83" s="2">
        <v>1</v>
      </c>
      <c r="P83" s="2" t="s">
        <v>146</v>
      </c>
      <c r="Q83" s="2">
        <v>1</v>
      </c>
      <c r="R83" s="2" t="s">
        <v>162</v>
      </c>
      <c r="S83" s="2">
        <v>3</v>
      </c>
    </row>
    <row r="84" spans="1:19" x14ac:dyDescent="0.4">
      <c r="A84" s="2" t="s">
        <v>174</v>
      </c>
      <c r="B84" s="23">
        <v>1</v>
      </c>
      <c r="C84" s="2">
        <v>2</v>
      </c>
      <c r="D84" s="2">
        <v>2</v>
      </c>
      <c r="E84" s="2">
        <v>3</v>
      </c>
      <c r="F84" s="2">
        <v>6</v>
      </c>
      <c r="G84" s="2">
        <v>12</v>
      </c>
      <c r="H84" s="23">
        <v>1</v>
      </c>
      <c r="I84" s="2">
        <v>2</v>
      </c>
      <c r="J84" s="2">
        <v>1</v>
      </c>
      <c r="K84" s="2">
        <v>4</v>
      </c>
      <c r="L84" s="2">
        <v>8</v>
      </c>
      <c r="M84" s="2">
        <v>16</v>
      </c>
      <c r="N84" s="23" t="s">
        <v>173</v>
      </c>
      <c r="O84" s="2">
        <v>1</v>
      </c>
      <c r="P84" s="2" t="s">
        <v>146</v>
      </c>
      <c r="Q84" s="2">
        <v>1</v>
      </c>
      <c r="R84" s="2" t="s">
        <v>172</v>
      </c>
      <c r="S84" s="2">
        <v>4</v>
      </c>
    </row>
    <row r="85" spans="1:19" x14ac:dyDescent="0.4">
      <c r="A85" s="2" t="s">
        <v>175</v>
      </c>
      <c r="B85" s="23">
        <v>2</v>
      </c>
      <c r="C85" s="2">
        <v>3</v>
      </c>
      <c r="D85" s="2">
        <v>3</v>
      </c>
      <c r="E85" s="2">
        <v>5</v>
      </c>
      <c r="F85" s="2">
        <v>5</v>
      </c>
      <c r="G85" s="2">
        <v>9</v>
      </c>
      <c r="H85" s="23">
        <v>3</v>
      </c>
      <c r="I85" s="2">
        <v>5</v>
      </c>
      <c r="J85" s="2">
        <v>4</v>
      </c>
      <c r="K85" s="2">
        <v>8</v>
      </c>
      <c r="L85" s="2">
        <v>10</v>
      </c>
      <c r="M85" s="2">
        <v>18</v>
      </c>
      <c r="N85" s="23" t="s">
        <v>123</v>
      </c>
      <c r="O85" s="2">
        <v>1</v>
      </c>
      <c r="P85" s="2" t="s">
        <v>176</v>
      </c>
      <c r="Q85" s="2">
        <v>2</v>
      </c>
      <c r="R85" s="2" t="s">
        <v>146</v>
      </c>
      <c r="S85" s="2">
        <v>3</v>
      </c>
    </row>
    <row r="86" spans="1:19" x14ac:dyDescent="0.4">
      <c r="A86" s="2" t="s">
        <v>177</v>
      </c>
      <c r="B86" s="23">
        <v>3</v>
      </c>
      <c r="C86" s="2">
        <v>4</v>
      </c>
      <c r="D86" s="2">
        <v>4</v>
      </c>
      <c r="E86" s="2">
        <v>6</v>
      </c>
      <c r="H86" s="23">
        <v>5</v>
      </c>
      <c r="I86" s="2">
        <v>8</v>
      </c>
      <c r="J86" s="2">
        <v>8</v>
      </c>
      <c r="K86" s="2">
        <v>12</v>
      </c>
      <c r="N86" s="23" t="s">
        <v>146</v>
      </c>
      <c r="O86" s="2">
        <v>2</v>
      </c>
      <c r="P86" s="2" t="s">
        <v>162</v>
      </c>
      <c r="Q86" s="2">
        <v>3</v>
      </c>
    </row>
    <row r="87" spans="1:19" x14ac:dyDescent="0.4">
      <c r="A87" s="2" t="s">
        <v>88</v>
      </c>
      <c r="B87" s="23">
        <v>2</v>
      </c>
      <c r="C87" s="2">
        <v>3</v>
      </c>
      <c r="D87" s="2">
        <v>4</v>
      </c>
      <c r="E87" s="2">
        <v>6</v>
      </c>
      <c r="H87" s="23">
        <v>3</v>
      </c>
      <c r="I87" s="2">
        <v>5</v>
      </c>
      <c r="J87" s="2">
        <v>4</v>
      </c>
      <c r="K87" s="2">
        <v>8</v>
      </c>
      <c r="N87" s="23" t="s">
        <v>173</v>
      </c>
      <c r="O87" s="2">
        <v>2</v>
      </c>
      <c r="P87" s="2" t="s">
        <v>172</v>
      </c>
      <c r="Q87" s="2">
        <v>1</v>
      </c>
    </row>
    <row r="88" spans="1:19" x14ac:dyDescent="0.4">
      <c r="A88" s="2" t="s">
        <v>178</v>
      </c>
      <c r="B88" s="23">
        <v>1</v>
      </c>
      <c r="C88" s="2">
        <v>1</v>
      </c>
      <c r="D88" s="2">
        <v>1</v>
      </c>
      <c r="E88" s="2">
        <v>1</v>
      </c>
      <c r="F88" s="2">
        <v>1</v>
      </c>
      <c r="G88" s="2">
        <v>2</v>
      </c>
      <c r="H88" s="23">
        <v>0</v>
      </c>
      <c r="I88" s="2">
        <v>1</v>
      </c>
      <c r="J88" s="2">
        <v>1</v>
      </c>
      <c r="K88" s="2">
        <v>2</v>
      </c>
      <c r="L88" s="2">
        <v>2</v>
      </c>
      <c r="M88" s="2">
        <v>3</v>
      </c>
      <c r="P88" s="2" t="s">
        <v>215</v>
      </c>
      <c r="Q88" s="2">
        <v>1</v>
      </c>
      <c r="R88" s="2" t="s">
        <v>215</v>
      </c>
      <c r="S88" s="2">
        <v>1</v>
      </c>
    </row>
    <row r="89" spans="1:19" x14ac:dyDescent="0.4">
      <c r="A89" s="2" t="s">
        <v>91</v>
      </c>
      <c r="B89" s="23">
        <v>1</v>
      </c>
      <c r="C89" s="2">
        <v>1</v>
      </c>
      <c r="D89" s="2">
        <v>1</v>
      </c>
      <c r="E89" s="2">
        <v>2</v>
      </c>
      <c r="F89" s="2">
        <v>1</v>
      </c>
      <c r="G89" s="2">
        <v>2</v>
      </c>
      <c r="H89" s="23">
        <v>0</v>
      </c>
      <c r="I89" s="2">
        <v>1</v>
      </c>
      <c r="J89" s="2">
        <v>1</v>
      </c>
      <c r="K89" s="2">
        <v>2</v>
      </c>
      <c r="L89" s="2">
        <v>2</v>
      </c>
      <c r="M89" s="2">
        <v>3</v>
      </c>
      <c r="P89" s="2" t="s">
        <v>91</v>
      </c>
      <c r="Q89" s="2">
        <v>1</v>
      </c>
      <c r="R89" s="2" t="s">
        <v>91</v>
      </c>
      <c r="S89" s="2">
        <v>1</v>
      </c>
    </row>
    <row r="90" spans="1:19" x14ac:dyDescent="0.4">
      <c r="A90" s="2" t="s">
        <v>92</v>
      </c>
      <c r="B90" s="23">
        <v>1</v>
      </c>
      <c r="C90" s="2">
        <v>1</v>
      </c>
      <c r="D90" s="2">
        <v>1</v>
      </c>
      <c r="E90" s="2">
        <v>2</v>
      </c>
      <c r="F90" s="2">
        <v>3</v>
      </c>
      <c r="G90" s="2">
        <v>7</v>
      </c>
      <c r="H90" s="23">
        <v>1</v>
      </c>
      <c r="I90" s="2">
        <v>2</v>
      </c>
      <c r="J90" s="2">
        <v>1</v>
      </c>
      <c r="K90" s="2">
        <v>3</v>
      </c>
      <c r="L90" s="2">
        <v>5</v>
      </c>
      <c r="M90" s="2">
        <v>9</v>
      </c>
      <c r="P90" s="2" t="s">
        <v>92</v>
      </c>
      <c r="Q90" s="2">
        <v>1</v>
      </c>
      <c r="R90" s="2" t="s">
        <v>92</v>
      </c>
      <c r="S90" s="2">
        <v>5</v>
      </c>
    </row>
    <row r="91" spans="1:19" x14ac:dyDescent="0.4">
      <c r="A91" s="2" t="s">
        <v>93</v>
      </c>
      <c r="B91" s="23">
        <v>3</v>
      </c>
      <c r="C91" s="2">
        <v>5</v>
      </c>
      <c r="D91" s="2">
        <v>6</v>
      </c>
      <c r="E91" s="2">
        <v>9</v>
      </c>
      <c r="H91" s="23">
        <v>3</v>
      </c>
      <c r="I91" s="2">
        <v>5</v>
      </c>
      <c r="J91" s="2">
        <v>6</v>
      </c>
      <c r="K91" s="2">
        <v>9</v>
      </c>
      <c r="N91" s="23" t="s">
        <v>92</v>
      </c>
      <c r="O91" s="2">
        <v>3</v>
      </c>
      <c r="P91" s="2" t="s">
        <v>92</v>
      </c>
      <c r="Q91" s="2">
        <v>5</v>
      </c>
    </row>
    <row r="92" spans="1:19" x14ac:dyDescent="0.4">
      <c r="A92" s="2" t="s">
        <v>179</v>
      </c>
      <c r="B92" s="23">
        <v>1</v>
      </c>
      <c r="C92" s="2">
        <v>2</v>
      </c>
      <c r="D92" s="2">
        <v>2</v>
      </c>
      <c r="E92" s="2">
        <v>3</v>
      </c>
      <c r="F92" s="2">
        <v>3</v>
      </c>
      <c r="G92" s="2">
        <v>5</v>
      </c>
      <c r="H92" s="23">
        <v>2</v>
      </c>
      <c r="I92" s="2">
        <v>2</v>
      </c>
      <c r="J92" s="2">
        <v>3</v>
      </c>
      <c r="K92" s="2">
        <v>4</v>
      </c>
      <c r="L92" s="2">
        <v>6</v>
      </c>
      <c r="M92" s="2">
        <v>9</v>
      </c>
      <c r="P92" s="2" t="s">
        <v>180</v>
      </c>
      <c r="Q92" s="2">
        <v>1</v>
      </c>
      <c r="R92" s="2" t="s">
        <v>180</v>
      </c>
      <c r="S92" s="2">
        <v>2</v>
      </c>
    </row>
    <row r="93" spans="1:19" x14ac:dyDescent="0.4">
      <c r="A93" s="2" t="s">
        <v>181</v>
      </c>
      <c r="B93" s="23">
        <v>1</v>
      </c>
      <c r="C93" s="2">
        <v>2</v>
      </c>
      <c r="D93" s="2">
        <v>2</v>
      </c>
      <c r="E93" s="2">
        <v>3</v>
      </c>
      <c r="F93" s="2">
        <v>6</v>
      </c>
      <c r="G93" s="2">
        <v>12</v>
      </c>
      <c r="H93" s="23">
        <v>2</v>
      </c>
      <c r="I93" s="2">
        <v>2</v>
      </c>
      <c r="J93" s="2">
        <v>3</v>
      </c>
      <c r="K93" s="2">
        <v>4</v>
      </c>
      <c r="L93" s="2">
        <v>10</v>
      </c>
      <c r="M93" s="2">
        <v>20</v>
      </c>
      <c r="P93" s="2" t="s">
        <v>180</v>
      </c>
      <c r="Q93" s="2">
        <v>1</v>
      </c>
      <c r="R93" s="2" t="s">
        <v>182</v>
      </c>
      <c r="S93" s="2">
        <v>2</v>
      </c>
    </row>
    <row r="94" spans="1:19" x14ac:dyDescent="0.4">
      <c r="A94" s="2" t="s">
        <v>97</v>
      </c>
      <c r="B94" s="23">
        <v>2</v>
      </c>
      <c r="C94" s="2">
        <v>3</v>
      </c>
      <c r="D94" s="2">
        <v>3</v>
      </c>
      <c r="E94" s="2">
        <v>5</v>
      </c>
      <c r="H94" s="23">
        <v>4</v>
      </c>
      <c r="I94" s="2">
        <v>5</v>
      </c>
      <c r="J94" s="2">
        <v>5</v>
      </c>
      <c r="K94" s="2">
        <v>7</v>
      </c>
      <c r="P94" s="2" t="s">
        <v>97</v>
      </c>
      <c r="Q94" s="2">
        <v>1</v>
      </c>
    </row>
    <row r="95" spans="1:19" x14ac:dyDescent="0.4">
      <c r="A95" s="2" t="s">
        <v>183</v>
      </c>
      <c r="B95" s="23">
        <v>3</v>
      </c>
      <c r="C95" s="2">
        <v>5</v>
      </c>
      <c r="D95" s="2">
        <v>4</v>
      </c>
      <c r="E95" s="2">
        <v>6</v>
      </c>
      <c r="H95" s="23">
        <v>5</v>
      </c>
      <c r="I95" s="2">
        <v>7</v>
      </c>
      <c r="J95" s="2">
        <v>6</v>
      </c>
      <c r="K95" s="2">
        <v>10</v>
      </c>
      <c r="N95" s="23" t="s">
        <v>184</v>
      </c>
      <c r="O95" s="2">
        <v>2</v>
      </c>
      <c r="P95" s="2" t="s">
        <v>183</v>
      </c>
      <c r="Q95" s="2">
        <v>1</v>
      </c>
    </row>
    <row r="96" spans="1:19" x14ac:dyDescent="0.4">
      <c r="A96" s="2" t="s">
        <v>99</v>
      </c>
      <c r="B96" s="23">
        <v>1</v>
      </c>
      <c r="C96" s="2">
        <v>2</v>
      </c>
      <c r="D96" s="2">
        <v>1</v>
      </c>
      <c r="E96" s="2">
        <v>3</v>
      </c>
      <c r="F96" s="2">
        <v>3</v>
      </c>
      <c r="G96" s="2">
        <v>8</v>
      </c>
      <c r="H96" s="23">
        <v>1</v>
      </c>
      <c r="I96" s="2">
        <v>2</v>
      </c>
      <c r="J96" s="2">
        <v>2</v>
      </c>
      <c r="K96" s="2">
        <v>3</v>
      </c>
      <c r="L96" s="2">
        <v>3</v>
      </c>
      <c r="M96" s="2">
        <v>6</v>
      </c>
      <c r="P96" s="2" t="s">
        <v>99</v>
      </c>
      <c r="Q96" s="2">
        <v>1</v>
      </c>
      <c r="R96" s="2" t="s">
        <v>99</v>
      </c>
      <c r="S96" s="2">
        <v>2</v>
      </c>
    </row>
    <row r="97" spans="1:19" x14ac:dyDescent="0.4">
      <c r="A97" s="2" t="s">
        <v>100</v>
      </c>
      <c r="B97" s="23">
        <v>2</v>
      </c>
      <c r="C97" s="2">
        <v>3</v>
      </c>
      <c r="D97" s="2">
        <v>2</v>
      </c>
      <c r="E97" s="2">
        <v>4</v>
      </c>
      <c r="H97" s="23">
        <v>3</v>
      </c>
      <c r="I97" s="2">
        <v>3</v>
      </c>
      <c r="J97" s="2">
        <v>3</v>
      </c>
      <c r="K97" s="2">
        <v>5</v>
      </c>
      <c r="P97" s="2" t="s">
        <v>100</v>
      </c>
      <c r="Q97" s="2">
        <v>1</v>
      </c>
    </row>
    <row r="98" spans="1:19" x14ac:dyDescent="0.4">
      <c r="A98" s="2" t="s">
        <v>102</v>
      </c>
      <c r="B98" s="23">
        <v>1</v>
      </c>
      <c r="C98" s="2">
        <v>1</v>
      </c>
      <c r="D98" s="2">
        <v>1</v>
      </c>
      <c r="E98" s="2">
        <v>2</v>
      </c>
      <c r="F98" s="2">
        <v>2</v>
      </c>
      <c r="G98" s="2">
        <v>4</v>
      </c>
      <c r="H98" s="23">
        <v>1</v>
      </c>
      <c r="I98" s="2">
        <v>2</v>
      </c>
      <c r="J98" s="2">
        <v>2</v>
      </c>
      <c r="K98" s="2">
        <v>3</v>
      </c>
      <c r="L98" s="2">
        <v>3</v>
      </c>
      <c r="M98" s="2">
        <v>5</v>
      </c>
      <c r="P98" s="2" t="s">
        <v>102</v>
      </c>
      <c r="Q98" s="2">
        <v>1</v>
      </c>
      <c r="R98" s="2" t="s">
        <v>102</v>
      </c>
      <c r="S98" s="2">
        <v>2</v>
      </c>
    </row>
    <row r="99" spans="1:19" x14ac:dyDescent="0.4">
      <c r="A99" s="2" t="s">
        <v>103</v>
      </c>
      <c r="B99" s="23">
        <v>1</v>
      </c>
      <c r="C99" s="2">
        <v>1</v>
      </c>
      <c r="D99" s="2">
        <v>1</v>
      </c>
      <c r="E99" s="2">
        <v>3</v>
      </c>
      <c r="F99" s="2">
        <v>3</v>
      </c>
      <c r="G99" s="2">
        <v>6</v>
      </c>
      <c r="H99" s="23">
        <v>1</v>
      </c>
      <c r="I99" s="2">
        <v>2</v>
      </c>
      <c r="J99" s="2">
        <v>3</v>
      </c>
      <c r="K99" s="2">
        <v>5</v>
      </c>
      <c r="L99" s="2">
        <v>4</v>
      </c>
      <c r="M99" s="2">
        <v>8</v>
      </c>
      <c r="P99" s="2" t="s">
        <v>102</v>
      </c>
      <c r="Q99" s="2">
        <v>1</v>
      </c>
      <c r="R99" s="2" t="s">
        <v>104</v>
      </c>
      <c r="S99" s="2">
        <v>2</v>
      </c>
    </row>
    <row r="100" spans="1:19" x14ac:dyDescent="0.4">
      <c r="A100" s="2" t="s">
        <v>104</v>
      </c>
      <c r="B100" s="23">
        <v>1</v>
      </c>
      <c r="C100" s="2">
        <v>2</v>
      </c>
      <c r="D100" s="2">
        <v>1</v>
      </c>
      <c r="E100" s="2">
        <v>2</v>
      </c>
      <c r="F100" s="2">
        <v>3</v>
      </c>
      <c r="G100" s="2">
        <v>6</v>
      </c>
      <c r="H100" s="23">
        <v>1</v>
      </c>
      <c r="I100" s="2">
        <v>2</v>
      </c>
      <c r="J100" s="2">
        <v>2</v>
      </c>
      <c r="K100" s="2">
        <v>3</v>
      </c>
      <c r="L100" s="2">
        <v>3</v>
      </c>
      <c r="M100" s="2">
        <v>5</v>
      </c>
      <c r="P100" s="2" t="s">
        <v>104</v>
      </c>
      <c r="Q100" s="2">
        <v>1</v>
      </c>
      <c r="R100" s="2" t="s">
        <v>104</v>
      </c>
      <c r="S100" s="2">
        <v>2</v>
      </c>
    </row>
    <row r="101" spans="1:19" x14ac:dyDescent="0.4">
      <c r="A101" s="2" t="s">
        <v>105</v>
      </c>
      <c r="B101" s="23">
        <v>1</v>
      </c>
      <c r="C101" s="2">
        <v>2</v>
      </c>
      <c r="D101" s="2">
        <v>2</v>
      </c>
      <c r="E101" s="2">
        <v>4</v>
      </c>
      <c r="F101" s="2">
        <v>5</v>
      </c>
      <c r="G101" s="2">
        <v>11</v>
      </c>
      <c r="H101" s="23">
        <v>2</v>
      </c>
      <c r="I101" s="2">
        <v>3</v>
      </c>
      <c r="J101" s="2">
        <v>4</v>
      </c>
      <c r="K101" s="2">
        <v>8</v>
      </c>
      <c r="L101" s="2">
        <v>5</v>
      </c>
      <c r="M101" s="2">
        <v>10</v>
      </c>
      <c r="P101" s="2" t="s">
        <v>105</v>
      </c>
      <c r="Q101" s="2">
        <v>1</v>
      </c>
      <c r="R101" s="2" t="s">
        <v>105</v>
      </c>
      <c r="S101" s="2">
        <v>3</v>
      </c>
    </row>
    <row r="102" spans="1:19" x14ac:dyDescent="0.4">
      <c r="A102" s="2" t="s">
        <v>106</v>
      </c>
      <c r="B102" s="23">
        <v>3</v>
      </c>
      <c r="C102" s="2">
        <v>5</v>
      </c>
      <c r="D102" s="2">
        <v>3</v>
      </c>
      <c r="E102" s="2">
        <v>7</v>
      </c>
      <c r="H102" s="23">
        <v>3</v>
      </c>
      <c r="I102" s="2">
        <v>4</v>
      </c>
      <c r="J102" s="2">
        <v>5</v>
      </c>
      <c r="K102" s="2">
        <v>9</v>
      </c>
      <c r="P102" s="2" t="s">
        <v>106</v>
      </c>
      <c r="Q102" s="2">
        <v>1</v>
      </c>
    </row>
    <row r="103" spans="1:19" x14ac:dyDescent="0.4">
      <c r="A103" s="2" t="s">
        <v>185</v>
      </c>
      <c r="B103" s="23">
        <v>5</v>
      </c>
      <c r="C103" s="2">
        <v>6</v>
      </c>
      <c r="D103" s="2">
        <v>6</v>
      </c>
      <c r="E103" s="2">
        <v>12</v>
      </c>
      <c r="H103" s="23">
        <v>6</v>
      </c>
      <c r="I103" s="2">
        <v>8</v>
      </c>
      <c r="J103" s="2">
        <v>9</v>
      </c>
      <c r="K103" s="2">
        <v>12</v>
      </c>
      <c r="N103" s="23" t="s">
        <v>186</v>
      </c>
      <c r="O103" s="2">
        <v>2</v>
      </c>
      <c r="P103" s="2" t="s">
        <v>106</v>
      </c>
      <c r="Q103" s="2">
        <v>1</v>
      </c>
    </row>
    <row r="104" spans="1:19" x14ac:dyDescent="0.4">
      <c r="A104" s="2" t="s">
        <v>109</v>
      </c>
      <c r="B104" s="23">
        <v>2</v>
      </c>
      <c r="C104" s="2">
        <v>3</v>
      </c>
      <c r="D104" s="2">
        <v>3</v>
      </c>
      <c r="E104" s="2">
        <v>5</v>
      </c>
      <c r="F104" s="2">
        <v>5</v>
      </c>
      <c r="G104" s="2">
        <v>12</v>
      </c>
      <c r="H104" s="23">
        <v>4</v>
      </c>
      <c r="I104" s="2">
        <v>5</v>
      </c>
      <c r="J104" s="2">
        <v>5</v>
      </c>
      <c r="K104" s="2">
        <v>7</v>
      </c>
      <c r="L104" s="2">
        <v>10</v>
      </c>
      <c r="M104" s="2">
        <v>15</v>
      </c>
      <c r="P104" s="2" t="s">
        <v>109</v>
      </c>
      <c r="Q104" s="2">
        <v>1</v>
      </c>
      <c r="R104" s="2" t="s">
        <v>113</v>
      </c>
      <c r="S104" s="2">
        <v>1</v>
      </c>
    </row>
    <row r="105" spans="1:19" x14ac:dyDescent="0.4">
      <c r="A105" s="2" t="s">
        <v>110</v>
      </c>
      <c r="B105" s="23">
        <v>3</v>
      </c>
      <c r="C105" s="2">
        <v>4</v>
      </c>
      <c r="D105" s="2">
        <v>4</v>
      </c>
      <c r="E105" s="2">
        <v>8</v>
      </c>
      <c r="H105" s="23">
        <v>5</v>
      </c>
      <c r="I105" s="2">
        <v>7</v>
      </c>
      <c r="J105" s="2">
        <v>7</v>
      </c>
      <c r="K105" s="2">
        <v>9</v>
      </c>
      <c r="N105" s="23" t="s">
        <v>109</v>
      </c>
      <c r="O105" s="2">
        <v>1</v>
      </c>
      <c r="P105" s="2" t="s">
        <v>109</v>
      </c>
      <c r="Q105" s="2">
        <v>2</v>
      </c>
    </row>
    <row r="106" spans="1:19" x14ac:dyDescent="0.4">
      <c r="A106" s="2" t="s">
        <v>111</v>
      </c>
      <c r="B106" s="23">
        <v>2</v>
      </c>
      <c r="C106" s="2">
        <v>3</v>
      </c>
      <c r="D106" s="2">
        <v>3</v>
      </c>
      <c r="E106" s="2">
        <v>5</v>
      </c>
      <c r="F106" s="2">
        <v>8</v>
      </c>
      <c r="G106" s="2">
        <v>14</v>
      </c>
      <c r="H106" s="23">
        <v>4</v>
      </c>
      <c r="I106" s="2">
        <v>5</v>
      </c>
      <c r="J106" s="2">
        <v>7</v>
      </c>
      <c r="K106" s="2">
        <v>10</v>
      </c>
      <c r="L106" s="2">
        <v>10</v>
      </c>
      <c r="M106" s="2">
        <v>20</v>
      </c>
      <c r="N106" s="23" t="s">
        <v>111</v>
      </c>
      <c r="O106" s="2">
        <v>1</v>
      </c>
      <c r="P106" s="2" t="s">
        <v>111</v>
      </c>
      <c r="Q106" s="2">
        <v>2</v>
      </c>
      <c r="R106" s="2" t="s">
        <v>111</v>
      </c>
      <c r="S106" s="2">
        <v>3</v>
      </c>
    </row>
    <row r="107" spans="1:19" x14ac:dyDescent="0.4">
      <c r="A107" s="2" t="s">
        <v>112</v>
      </c>
      <c r="B107" s="23">
        <v>3</v>
      </c>
      <c r="C107" s="2">
        <v>4</v>
      </c>
      <c r="D107" s="2">
        <v>4</v>
      </c>
      <c r="E107" s="2">
        <v>8</v>
      </c>
      <c r="H107" s="23">
        <v>5</v>
      </c>
      <c r="I107" s="2">
        <v>8</v>
      </c>
      <c r="J107" s="2">
        <v>8</v>
      </c>
      <c r="K107" s="2">
        <v>10</v>
      </c>
      <c r="N107" s="23" t="s">
        <v>111</v>
      </c>
      <c r="O107" s="2">
        <v>1</v>
      </c>
      <c r="P107" s="2" t="s">
        <v>112</v>
      </c>
      <c r="Q107" s="2">
        <v>1</v>
      </c>
    </row>
    <row r="108" spans="1:19" x14ac:dyDescent="0.4">
      <c r="A108" s="2" t="s">
        <v>113</v>
      </c>
      <c r="B108" s="23">
        <v>2</v>
      </c>
      <c r="C108" s="2">
        <v>3</v>
      </c>
      <c r="D108" s="2">
        <v>3</v>
      </c>
      <c r="E108" s="2">
        <v>5</v>
      </c>
      <c r="F108" s="2">
        <v>5</v>
      </c>
      <c r="G108" s="2">
        <v>13</v>
      </c>
      <c r="H108" s="23">
        <v>5</v>
      </c>
      <c r="I108" s="2">
        <v>6</v>
      </c>
      <c r="J108" s="2">
        <v>6</v>
      </c>
      <c r="K108" s="2">
        <v>8</v>
      </c>
      <c r="L108" s="2">
        <v>12</v>
      </c>
      <c r="M108" s="2">
        <v>16</v>
      </c>
      <c r="P108" s="2" t="s">
        <v>113</v>
      </c>
      <c r="Q108" s="2">
        <v>1</v>
      </c>
      <c r="R108" s="2" t="s">
        <v>113</v>
      </c>
      <c r="S108" s="2">
        <v>2</v>
      </c>
    </row>
    <row r="109" spans="1:19" x14ac:dyDescent="0.4">
      <c r="A109" s="2" t="s">
        <v>114</v>
      </c>
      <c r="B109" s="23">
        <v>2</v>
      </c>
      <c r="C109" s="2">
        <v>3</v>
      </c>
      <c r="D109" s="2">
        <v>4</v>
      </c>
      <c r="E109" s="2">
        <v>8</v>
      </c>
      <c r="H109" s="23">
        <v>6</v>
      </c>
      <c r="I109" s="2">
        <v>8</v>
      </c>
      <c r="J109" s="2">
        <v>10</v>
      </c>
      <c r="K109" s="2">
        <v>12</v>
      </c>
      <c r="N109" s="23" t="s">
        <v>113</v>
      </c>
      <c r="O109" s="2">
        <v>1</v>
      </c>
      <c r="P109" s="2" t="s">
        <v>113</v>
      </c>
      <c r="Q109" s="2">
        <v>2</v>
      </c>
    </row>
    <row r="110" spans="1:19" x14ac:dyDescent="0.4">
      <c r="A110" s="2" t="s">
        <v>115</v>
      </c>
      <c r="B110" s="23">
        <v>3</v>
      </c>
      <c r="C110" s="2">
        <v>4</v>
      </c>
      <c r="D110" s="2">
        <v>4</v>
      </c>
      <c r="E110" s="2">
        <v>7</v>
      </c>
      <c r="F110" s="2">
        <v>10</v>
      </c>
      <c r="G110" s="2">
        <v>15</v>
      </c>
      <c r="H110" s="23">
        <v>6</v>
      </c>
      <c r="I110" s="2">
        <v>10</v>
      </c>
      <c r="J110" s="2">
        <v>12</v>
      </c>
      <c r="K110" s="2">
        <v>15</v>
      </c>
      <c r="L110" s="2">
        <v>15</v>
      </c>
      <c r="M110" s="2">
        <v>22</v>
      </c>
      <c r="N110" s="23" t="s">
        <v>111</v>
      </c>
      <c r="O110" s="2">
        <v>1</v>
      </c>
      <c r="P110" s="2" t="s">
        <v>111</v>
      </c>
      <c r="Q110" s="2">
        <v>2</v>
      </c>
      <c r="R110" s="2" t="s">
        <v>115</v>
      </c>
      <c r="S110" s="2">
        <v>1</v>
      </c>
    </row>
    <row r="111" spans="1:19" x14ac:dyDescent="0.4">
      <c r="A111" s="2" t="s">
        <v>116</v>
      </c>
      <c r="B111" s="23">
        <v>5</v>
      </c>
      <c r="C111" s="2">
        <v>6</v>
      </c>
      <c r="D111" s="2">
        <v>7</v>
      </c>
      <c r="E111" s="2">
        <v>10</v>
      </c>
      <c r="H111" s="23">
        <v>10</v>
      </c>
      <c r="I111" s="2">
        <v>15</v>
      </c>
      <c r="J111" s="2">
        <v>14</v>
      </c>
      <c r="K111" s="2">
        <v>18</v>
      </c>
      <c r="N111" s="23" t="s">
        <v>111</v>
      </c>
      <c r="O111" s="2">
        <v>3</v>
      </c>
      <c r="P111" s="2" t="s">
        <v>115</v>
      </c>
      <c r="Q111" s="2">
        <v>1</v>
      </c>
    </row>
    <row r="112" spans="1:19" x14ac:dyDescent="0.4">
      <c r="A112" s="2" t="s">
        <v>216</v>
      </c>
      <c r="B112" s="23">
        <v>7</v>
      </c>
      <c r="C112" s="2">
        <v>9</v>
      </c>
      <c r="D112" s="2">
        <v>8</v>
      </c>
      <c r="E112" s="2">
        <v>10</v>
      </c>
      <c r="H112" s="23">
        <v>20</v>
      </c>
      <c r="I112" s="2">
        <v>24</v>
      </c>
      <c r="J112" s="2">
        <v>30</v>
      </c>
      <c r="K112" s="2">
        <v>40</v>
      </c>
      <c r="N112" s="23" t="s">
        <v>111</v>
      </c>
      <c r="O112" s="2">
        <v>2</v>
      </c>
      <c r="P112" s="2" t="s">
        <v>187</v>
      </c>
      <c r="Q112" s="2">
        <v>1</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改修箇所まとめ</vt:lpstr>
      <vt:lpstr>詳細版＋</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2017-08-27T15:28:35Z</dcterms:created>
  <dcterms:modified xsi:type="dcterms:W3CDTF">2017-08-29T10:32:53Z</dcterms:modified>
</cp:coreProperties>
</file>