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29129B32-7455-410F-A8C2-B57309B9E62A}" xr6:coauthVersionLast="47" xr6:coauthVersionMax="47" xr10:uidLastSave="{00000000-0000-0000-0000-000000000000}"/>
  <bookViews>
    <workbookView xWindow="38280" yWindow="2025" windowWidth="29040" windowHeight="16440" activeTab="4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  <sheet name="CaliperTemp_NTC100K3950" sheetId="6" r:id="rId6"/>
  </sheets>
  <definedNames>
    <definedName name="NTC3950_A">CaliperTemp_NTC100K3950!$A$2</definedName>
    <definedName name="NTC3950_B">CaliperTemp_NTC100K3950!$B$2</definedName>
    <definedName name="NTC3950_C">CaliperTemp_NTC100K3950!$C$2</definedName>
    <definedName name="NTC3950_D">CaliperTemp_NTC100K3950!$D$2</definedName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5" hidden="1">CaliperTemp_NTC100K3950!$A$2:$D$2</definedName>
    <definedName name="solver_adj" localSheetId="3" hidden="1">Pressure!$G$2:$I$2</definedName>
    <definedName name="solver_adj" localSheetId="2" hidden="1">Temp!$E$2:$G$2</definedName>
    <definedName name="solver_cvg" localSheetId="5" hidden="1">0.000001</definedName>
    <definedName name="solver_cvg" localSheetId="3" hidden="1">0.0001</definedName>
    <definedName name="solver_cvg" localSheetId="2" hidden="1">0.0001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opt" localSheetId="5" hidden="1">CaliperTemp_NTC100K3950!$F$4</definedName>
    <definedName name="solver_opt" localSheetId="3" hidden="1">Pressure!$M$36</definedName>
    <definedName name="solver_opt" localSheetId="2" hidden="1">Temp!$H$50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5" hidden="1">3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5" l="1"/>
  <c r="C21" i="5"/>
  <c r="C20" i="5"/>
  <c r="C19" i="5"/>
  <c r="D5" i="6"/>
  <c r="F5" i="6" s="1"/>
  <c r="D6" i="6"/>
  <c r="F6" i="6" s="1"/>
  <c r="D7" i="6"/>
  <c r="D8" i="6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D51" i="6"/>
  <c r="F51" i="6" s="1"/>
  <c r="D52" i="6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D146" i="6"/>
  <c r="F146" i="6" s="1"/>
  <c r="D147" i="6"/>
  <c r="F147" i="6" s="1"/>
  <c r="D148" i="6"/>
  <c r="F148" i="6" s="1"/>
  <c r="D149" i="6"/>
  <c r="F149" i="6" s="1"/>
  <c r="D150" i="6"/>
  <c r="F150" i="6" s="1"/>
  <c r="D151" i="6"/>
  <c r="F151" i="6" s="1"/>
  <c r="D152" i="6"/>
  <c r="F152" i="6" s="1"/>
  <c r="D153" i="6"/>
  <c r="F153" i="6" s="1"/>
  <c r="D154" i="6"/>
  <c r="F154" i="6" s="1"/>
  <c r="D155" i="6"/>
  <c r="F155" i="6" s="1"/>
  <c r="D156" i="6"/>
  <c r="F156" i="6" s="1"/>
  <c r="D157" i="6"/>
  <c r="F157" i="6" s="1"/>
  <c r="D158" i="6"/>
  <c r="F158" i="6" s="1"/>
  <c r="D159" i="6"/>
  <c r="F159" i="6" s="1"/>
  <c r="D160" i="6"/>
  <c r="F160" i="6" s="1"/>
  <c r="D161" i="6"/>
  <c r="F161" i="6" s="1"/>
  <c r="D162" i="6"/>
  <c r="F162" i="6" s="1"/>
  <c r="D163" i="6"/>
  <c r="F163" i="6" s="1"/>
  <c r="D164" i="6"/>
  <c r="F164" i="6" s="1"/>
  <c r="D165" i="6"/>
  <c r="F165" i="6" s="1"/>
  <c r="D166" i="6"/>
  <c r="F166" i="6" s="1"/>
  <c r="D167" i="6"/>
  <c r="F167" i="6" s="1"/>
  <c r="D168" i="6"/>
  <c r="F168" i="6" s="1"/>
  <c r="D169" i="6"/>
  <c r="F169" i="6" s="1"/>
  <c r="D170" i="6"/>
  <c r="F170" i="6" s="1"/>
  <c r="D171" i="6"/>
  <c r="F171" i="6" s="1"/>
  <c r="D172" i="6"/>
  <c r="F172" i="6" s="1"/>
  <c r="D173" i="6"/>
  <c r="F173" i="6" s="1"/>
  <c r="D174" i="6"/>
  <c r="F174" i="6" s="1"/>
  <c r="D175" i="6"/>
  <c r="F175" i="6" s="1"/>
  <c r="D176" i="6"/>
  <c r="F176" i="6" s="1"/>
  <c r="D177" i="6"/>
  <c r="F177" i="6" s="1"/>
  <c r="D178" i="6"/>
  <c r="D179" i="6"/>
  <c r="F179" i="6" s="1"/>
  <c r="D180" i="6"/>
  <c r="F180" i="6" s="1"/>
  <c r="D181" i="6"/>
  <c r="F181" i="6" s="1"/>
  <c r="D182" i="6"/>
  <c r="F182" i="6" s="1"/>
  <c r="D183" i="6"/>
  <c r="F183" i="6" s="1"/>
  <c r="D184" i="6"/>
  <c r="F184" i="6" s="1"/>
  <c r="D185" i="6"/>
  <c r="F185" i="6" s="1"/>
  <c r="D186" i="6"/>
  <c r="F186" i="6" s="1"/>
  <c r="D187" i="6"/>
  <c r="F187" i="6" s="1"/>
  <c r="D188" i="6"/>
  <c r="F188" i="6" s="1"/>
  <c r="D189" i="6"/>
  <c r="F189" i="6" s="1"/>
  <c r="D190" i="6"/>
  <c r="F190" i="6" s="1"/>
  <c r="D191" i="6"/>
  <c r="F191" i="6" s="1"/>
  <c r="D192" i="6"/>
  <c r="F192" i="6" s="1"/>
  <c r="D193" i="6"/>
  <c r="F193" i="6" s="1"/>
  <c r="D194" i="6"/>
  <c r="F194" i="6" s="1"/>
  <c r="D195" i="6"/>
  <c r="F195" i="6" s="1"/>
  <c r="D196" i="6"/>
  <c r="F196" i="6" s="1"/>
  <c r="D197" i="6"/>
  <c r="F197" i="6" s="1"/>
  <c r="D198" i="6"/>
  <c r="F198" i="6" s="1"/>
  <c r="D199" i="6"/>
  <c r="F199" i="6" s="1"/>
  <c r="D200" i="6"/>
  <c r="F200" i="6" s="1"/>
  <c r="D201" i="6"/>
  <c r="F201" i="6" s="1"/>
  <c r="D202" i="6"/>
  <c r="F202" i="6" s="1"/>
  <c r="D203" i="6"/>
  <c r="F203" i="6" s="1"/>
  <c r="D204" i="6"/>
  <c r="F204" i="6" s="1"/>
  <c r="D205" i="6"/>
  <c r="F205" i="6" s="1"/>
  <c r="D206" i="6"/>
  <c r="F206" i="6" s="1"/>
  <c r="D207" i="6"/>
  <c r="F207" i="6" s="1"/>
  <c r="D208" i="6"/>
  <c r="F208" i="6" s="1"/>
  <c r="D209" i="6"/>
  <c r="F209" i="6" s="1"/>
  <c r="D210" i="6"/>
  <c r="F210" i="6" s="1"/>
  <c r="D211" i="6"/>
  <c r="F211" i="6" s="1"/>
  <c r="D212" i="6"/>
  <c r="F212" i="6" s="1"/>
  <c r="D213" i="6"/>
  <c r="F213" i="6" s="1"/>
  <c r="D214" i="6"/>
  <c r="F214" i="6" s="1"/>
  <c r="D215" i="6"/>
  <c r="F215" i="6" s="1"/>
  <c r="D216" i="6"/>
  <c r="F216" i="6" s="1"/>
  <c r="D217" i="6"/>
  <c r="F217" i="6" s="1"/>
  <c r="D218" i="6"/>
  <c r="F218" i="6" s="1"/>
  <c r="D219" i="6"/>
  <c r="F219" i="6" s="1"/>
  <c r="D220" i="6"/>
  <c r="F220" i="6" s="1"/>
  <c r="D221" i="6"/>
  <c r="F221" i="6" s="1"/>
  <c r="D222" i="6"/>
  <c r="F222" i="6" s="1"/>
  <c r="D223" i="6"/>
  <c r="F223" i="6" s="1"/>
  <c r="D224" i="6"/>
  <c r="F224" i="6" s="1"/>
  <c r="D225" i="6"/>
  <c r="F225" i="6" s="1"/>
  <c r="D226" i="6"/>
  <c r="F226" i="6" s="1"/>
  <c r="D227" i="6"/>
  <c r="F227" i="6" s="1"/>
  <c r="D228" i="6"/>
  <c r="F228" i="6" s="1"/>
  <c r="D229" i="6"/>
  <c r="F229" i="6" s="1"/>
  <c r="D230" i="6"/>
  <c r="F230" i="6" s="1"/>
  <c r="D231" i="6"/>
  <c r="F231" i="6" s="1"/>
  <c r="D232" i="6"/>
  <c r="F232" i="6" s="1"/>
  <c r="D233" i="6"/>
  <c r="F233" i="6" s="1"/>
  <c r="D234" i="6"/>
  <c r="F234" i="6" s="1"/>
  <c r="D235" i="6"/>
  <c r="F235" i="6" s="1"/>
  <c r="D236" i="6"/>
  <c r="F236" i="6" s="1"/>
  <c r="D237" i="6"/>
  <c r="F237" i="6" s="1"/>
  <c r="D238" i="6"/>
  <c r="F238" i="6" s="1"/>
  <c r="D239" i="6"/>
  <c r="F239" i="6" s="1"/>
  <c r="D240" i="6"/>
  <c r="F240" i="6" s="1"/>
  <c r="D241" i="6"/>
  <c r="F241" i="6" s="1"/>
  <c r="D242" i="6"/>
  <c r="F242" i="6" s="1"/>
  <c r="D243" i="6"/>
  <c r="D244" i="6"/>
  <c r="F244" i="6" s="1"/>
  <c r="D245" i="6"/>
  <c r="F245" i="6" s="1"/>
  <c r="D246" i="6"/>
  <c r="F246" i="6" s="1"/>
  <c r="D247" i="6"/>
  <c r="F247" i="6" s="1"/>
  <c r="D248" i="6"/>
  <c r="F248" i="6" s="1"/>
  <c r="D249" i="6"/>
  <c r="F249" i="6" s="1"/>
  <c r="D250" i="6"/>
  <c r="F250" i="6" s="1"/>
  <c r="D251" i="6"/>
  <c r="F251" i="6" s="1"/>
  <c r="D252" i="6"/>
  <c r="F252" i="6" s="1"/>
  <c r="F7" i="6"/>
  <c r="F8" i="6"/>
  <c r="F52" i="6"/>
  <c r="F178" i="6"/>
  <c r="F243" i="6"/>
  <c r="F50" i="6"/>
  <c r="F145" i="6"/>
  <c r="C15" i="1"/>
  <c r="F4" i="6" l="1"/>
  <c r="N23" i="1"/>
  <c r="M23" i="1"/>
  <c r="P23" i="1" s="1"/>
  <c r="Q23" i="1" s="1"/>
  <c r="G23" i="1"/>
  <c r="I23" i="1" s="1"/>
  <c r="K23" i="1" s="1"/>
  <c r="F23" i="1"/>
  <c r="H23" i="1" s="1"/>
  <c r="J23" i="1" s="1"/>
  <c r="C8" i="5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L23" i="1" l="1"/>
  <c r="G6" i="3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E15" i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<sst xmlns="http://schemas.openxmlformats.org/spreadsheetml/2006/main" count="219" uniqueCount="164">
  <si>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</si>
  <si>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</si>
  <si>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</si>
  <si>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</si>
  <si>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</si>
  <si>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</si>
  <si>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</si>
  <si>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</si>
  <si>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</si>
  <si>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</si>
  <si>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</si>
  <si>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</si>
  <si>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</si>
  <si>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</si>
  <si>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</si>
  <si>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</si>
  <si>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</si>
  <si>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</si>
  <si>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</si>
  <si>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</si>
  <si>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</si>
  <si>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</si>
  <si>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</si>
  <si>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</si>
  <si>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</si>
  <si>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</si>
  <si>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</si>
  <si>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Data</t>
  </si>
  <si>
    <t>Clock</t>
  </si>
  <si>
    <t>I2C1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</si>
  <si>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</si>
  <si>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</si>
  <si>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</si>
  <si>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</si>
  <si>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</si>
  <si>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</si>
  <si>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</si>
  <si>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</si>
  <si>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</si>
  <si>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</si>
  <si>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</si>
  <si>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</si>
  <si>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</si>
  <si>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</si>
  <si>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</si>
  <si>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</si>
  <si>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</si>
  <si>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</si>
  <si>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</si>
  <si>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</si>
  <si>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</si>
  <si>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</si>
  <si>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</si>
  <si>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</si>
  <si>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</si>
  <si>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</si>
  <si>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</si>
  <si>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</si>
  <si>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</si>
  <si>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</si>
  <si>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</si>
  <si>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</si>
  <si>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</si>
  <si>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</si>
  <si>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</si>
  <si>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</si>
  <si>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</si>
  <si>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</si>
  <si>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</si>
  <si>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</si>
  <si>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</si>
  <si>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</si>
  <si>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</si>
  <si>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</si>
  <si>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</si>
  <si>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</si>
  <si>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</si>
  <si>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</si>
  <si>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</si>
  <si>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</si>
  <si>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</si>
  <si>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</si>
  <si>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</si>
  <si>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</si>
  <si>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</si>
  <si>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</si>
  <si>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</si>
  <si>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</si>
  <si>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</si>
  <si>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</si>
  <si>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</si>
  <si>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</si>
  <si>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</si>
  <si>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</si>
  <si>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</si>
  <si>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</si>
  <si>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</si>
  <si>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</si>
  <si>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</si>
  <si>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</si>
  <si>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</si>
  <si>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</si>
  <si>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</si>
  <si>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</si>
  <si>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</si>
  <si>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</si>
  <si>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</si>
  <si>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</si>
  <si>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</si>
  <si>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</si>
  <si>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</si>
  <si>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</si>
  <si>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</si>
  <si>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</si>
  <si>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</si>
  <si>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</si>
  <si>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</si>
  <si>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</si>
  <si>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</si>
  <si>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</si>
  <si>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</si>
  <si>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</si>
  <si>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</si>
  <si>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</si>
  <si>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</si>
  <si>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</si>
  <si>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</si>
  <si>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</si>
  <si>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</si>
  <si>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</si>
  <si>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</si>
  <si>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</si>
  <si>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</si>
  <si>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</si>
  <si>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</si>
  <si>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</si>
  <si>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</si>
  <si>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</si>
  <si>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</si>
  <si>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RotorTemp</t>
  </si>
  <si>
    <t>1x1</t>
  </si>
  <si>
    <t>3.3V RefV</t>
  </si>
  <si>
    <t>1x3</t>
  </si>
  <si>
    <t>BRO(-)</t>
  </si>
  <si>
    <t>WHT(+)</t>
  </si>
  <si>
    <t>CAN CTRL SW</t>
  </si>
  <si>
    <t>unused</t>
  </si>
  <si>
    <t>CAN ctrl sw</t>
  </si>
  <si>
    <t>IGN in</t>
  </si>
  <si>
    <t>Global_EN</t>
  </si>
  <si>
    <t>global_en</t>
  </si>
  <si>
    <t>N/C</t>
  </si>
  <si>
    <t>Brake Caliper T</t>
  </si>
  <si>
    <t>Imin mA</t>
  </si>
  <si>
    <t>Imax mA</t>
  </si>
  <si>
    <t>vmin V</t>
  </si>
  <si>
    <t>vmax V</t>
  </si>
  <si>
    <t>DegC</t>
  </si>
  <si>
    <t>t-min</t>
  </si>
  <si>
    <t>t-max</t>
  </si>
  <si>
    <t>v-min</t>
  </si>
  <si>
    <t>i-min mA</t>
  </si>
  <si>
    <t>i-max mA</t>
  </si>
  <si>
    <t>v-max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</si>
</sst>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5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  <xf numFmtId="0" fontId="0" fillId="5" borderId="0" xfId="0" applyFill="1"/>
    <xf numFmtId="0" fontId="4" fillId="6" borderId="0" xfId="0" applyFont="1" applyFill="1"/>
    <xf numFmtId="0" fontId="0" fillId="4" borderId="0" xfId="0" applyFill="1"/>
    <xf numFmtId="0" fontId="0" fillId="0" borderId="11" xfId="0" applyBorder="1"/>
    <xf numFmtId="0" fontId="0" fillId="7" borderId="0" xfId="0" applyFill="1"/>
    <xf numFmtId="0" fontId="4" fillId="0" borderId="0" xfId="0" applyFont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1" borderId="0" xfId="0" applyFill="1"/>
    <xf numFmtId="3" fontId="0" fillId="0" borderId="0" xfId="0" applyNumberFormat="1"/>
    <xf numFmtId="2" fontId="1" fillId="0" borderId="0" xfId="0" applyNumberFormat="1" applyFon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NTC Spec Sheet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CaliperTemp_NTC100K3950!$A$5:$A$947</c:f>
              <c:numCache>
                <c:formatCode>#,##0</c:formatCode>
                <c:ptCount val="943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CaliperTemp_NTC100K3950!$B$5:$B$947</c:f>
              <c:numCache>
                <c:formatCode>General</c:formatCode>
                <c:ptCount val="94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214</c:v>
                </c:pt>
                <c:pt idx="162">
                  <c:v>215</c:v>
                </c:pt>
                <c:pt idx="163">
                  <c:v>216</c:v>
                </c:pt>
                <c:pt idx="164">
                  <c:v>217</c:v>
                </c:pt>
                <c:pt idx="165">
                  <c:v>218</c:v>
                </c:pt>
                <c:pt idx="166">
                  <c:v>219</c:v>
                </c:pt>
                <c:pt idx="167">
                  <c:v>220</c:v>
                </c:pt>
                <c:pt idx="168">
                  <c:v>221</c:v>
                </c:pt>
                <c:pt idx="169">
                  <c:v>222</c:v>
                </c:pt>
                <c:pt idx="170">
                  <c:v>223</c:v>
                </c:pt>
                <c:pt idx="171">
                  <c:v>224</c:v>
                </c:pt>
                <c:pt idx="172">
                  <c:v>225</c:v>
                </c:pt>
                <c:pt idx="173">
                  <c:v>226</c:v>
                </c:pt>
                <c:pt idx="174">
                  <c:v>227</c:v>
                </c:pt>
                <c:pt idx="175">
                  <c:v>228</c:v>
                </c:pt>
                <c:pt idx="176">
                  <c:v>229</c:v>
                </c:pt>
                <c:pt idx="177">
                  <c:v>230</c:v>
                </c:pt>
                <c:pt idx="178">
                  <c:v>231</c:v>
                </c:pt>
                <c:pt idx="179">
                  <c:v>232</c:v>
                </c:pt>
                <c:pt idx="180">
                  <c:v>233</c:v>
                </c:pt>
                <c:pt idx="181">
                  <c:v>234</c:v>
                </c:pt>
                <c:pt idx="182">
                  <c:v>235</c:v>
                </c:pt>
                <c:pt idx="183">
                  <c:v>236</c:v>
                </c:pt>
                <c:pt idx="184">
                  <c:v>237</c:v>
                </c:pt>
                <c:pt idx="185">
                  <c:v>238</c:v>
                </c:pt>
                <c:pt idx="186">
                  <c:v>239</c:v>
                </c:pt>
                <c:pt idx="187">
                  <c:v>240</c:v>
                </c:pt>
                <c:pt idx="188">
                  <c:v>241</c:v>
                </c:pt>
                <c:pt idx="189">
                  <c:v>242</c:v>
                </c:pt>
                <c:pt idx="190">
                  <c:v>243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248</c:v>
                </c:pt>
                <c:pt idx="196">
                  <c:v>249</c:v>
                </c:pt>
                <c:pt idx="197">
                  <c:v>250</c:v>
                </c:pt>
                <c:pt idx="198">
                  <c:v>251</c:v>
                </c:pt>
                <c:pt idx="199">
                  <c:v>252</c:v>
                </c:pt>
                <c:pt idx="200">
                  <c:v>253</c:v>
                </c:pt>
                <c:pt idx="201">
                  <c:v>254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  <c:pt idx="206">
                  <c:v>259</c:v>
                </c:pt>
                <c:pt idx="207">
                  <c:v>260</c:v>
                </c:pt>
                <c:pt idx="208">
                  <c:v>261</c:v>
                </c:pt>
                <c:pt idx="209">
                  <c:v>262</c:v>
                </c:pt>
                <c:pt idx="210">
                  <c:v>263</c:v>
                </c:pt>
                <c:pt idx="211">
                  <c:v>264</c:v>
                </c:pt>
                <c:pt idx="212">
                  <c:v>265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271</c:v>
                </c:pt>
                <c:pt idx="219">
                  <c:v>272</c:v>
                </c:pt>
                <c:pt idx="220">
                  <c:v>273</c:v>
                </c:pt>
                <c:pt idx="221">
                  <c:v>274</c:v>
                </c:pt>
                <c:pt idx="222">
                  <c:v>275</c:v>
                </c:pt>
                <c:pt idx="223">
                  <c:v>276</c:v>
                </c:pt>
                <c:pt idx="224">
                  <c:v>277</c:v>
                </c:pt>
                <c:pt idx="225">
                  <c:v>278</c:v>
                </c:pt>
                <c:pt idx="226">
                  <c:v>279</c:v>
                </c:pt>
                <c:pt idx="227">
                  <c:v>280</c:v>
                </c:pt>
                <c:pt idx="228">
                  <c:v>281</c:v>
                </c:pt>
                <c:pt idx="229">
                  <c:v>282</c:v>
                </c:pt>
                <c:pt idx="230">
                  <c:v>283</c:v>
                </c:pt>
                <c:pt idx="231">
                  <c:v>284</c:v>
                </c:pt>
                <c:pt idx="232">
                  <c:v>285</c:v>
                </c:pt>
                <c:pt idx="233">
                  <c:v>286</c:v>
                </c:pt>
                <c:pt idx="234">
                  <c:v>287</c:v>
                </c:pt>
                <c:pt idx="235">
                  <c:v>288</c:v>
                </c:pt>
                <c:pt idx="236">
                  <c:v>289</c:v>
                </c:pt>
                <c:pt idx="237">
                  <c:v>290</c:v>
                </c:pt>
                <c:pt idx="238">
                  <c:v>291</c:v>
                </c:pt>
                <c:pt idx="239">
                  <c:v>292</c:v>
                </c:pt>
                <c:pt idx="240">
                  <c:v>293</c:v>
                </c:pt>
                <c:pt idx="241">
                  <c:v>294</c:v>
                </c:pt>
                <c:pt idx="242">
                  <c:v>295</c:v>
                </c:pt>
                <c:pt idx="243">
                  <c:v>296</c:v>
                </c:pt>
                <c:pt idx="244">
                  <c:v>297</c:v>
                </c:pt>
                <c:pt idx="245">
                  <c:v>298</c:v>
                </c:pt>
                <c:pt idx="246">
                  <c:v>299</c:v>
                </c:pt>
                <c:pt idx="24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F-43C3-8D97-763809B5028A}"/>
            </c:ext>
          </c:extLst>
        </c:ser>
        <c:ser>
          <c:idx val="0"/>
          <c:order val="1"/>
          <c:tx>
            <c:v>Equation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CaliperTemp_NTC100K3950!$A$5:$A$3000</c:f>
              <c:numCache>
                <c:formatCode>#,##0</c:formatCode>
                <c:ptCount val="2996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CaliperTemp_NTC100K3950!$D$5:$D$3000</c:f>
              <c:numCache>
                <c:formatCode>0</c:formatCode>
                <c:ptCount val="2996"/>
                <c:pt idx="0">
                  <c:v>52.42263514741154</c:v>
                </c:pt>
                <c:pt idx="1">
                  <c:v>53.436866388510282</c:v>
                </c:pt>
                <c:pt idx="2">
                  <c:v>54.447559871314979</c:v>
                </c:pt>
                <c:pt idx="3">
                  <c:v>55.498297015549156</c:v>
                </c:pt>
                <c:pt idx="4">
                  <c:v>56.545727522509139</c:v>
                </c:pt>
                <c:pt idx="5">
                  <c:v>57.589893306045894</c:v>
                </c:pt>
                <c:pt idx="6">
                  <c:v>58.630839718979075</c:v>
                </c:pt>
                <c:pt idx="7">
                  <c:v>59.668610243007379</c:v>
                </c:pt>
                <c:pt idx="8">
                  <c:v>60.718148797516506</c:v>
                </c:pt>
                <c:pt idx="9">
                  <c:v>61.764750045833409</c:v>
                </c:pt>
                <c:pt idx="10">
                  <c:v>62.808482520599398</c:v>
                </c:pt>
                <c:pt idx="11">
                  <c:v>63.8493946864279</c:v>
                </c:pt>
                <c:pt idx="12">
                  <c:v>64.887504707873347</c:v>
                </c:pt>
                <c:pt idx="13">
                  <c:v>65.92760931463954</c:v>
                </c:pt>
                <c:pt idx="14">
                  <c:v>66.965186290233532</c:v>
                </c:pt>
                <c:pt idx="15">
                  <c:v>68.000104808006711</c:v>
                </c:pt>
                <c:pt idx="16">
                  <c:v>69.032638315126519</c:v>
                </c:pt>
                <c:pt idx="17">
                  <c:v>70.06268908130798</c:v>
                </c:pt>
                <c:pt idx="18">
                  <c:v>71.111289769013496</c:v>
                </c:pt>
                <c:pt idx="19">
                  <c:v>72.157623496035541</c:v>
                </c:pt>
                <c:pt idx="20">
                  <c:v>73.201778634052431</c:v>
                </c:pt>
                <c:pt idx="21">
                  <c:v>74.24375508785073</c:v>
                </c:pt>
                <c:pt idx="22">
                  <c:v>75.283441029901752</c:v>
                </c:pt>
                <c:pt idx="23">
                  <c:v>76.288699239726867</c:v>
                </c:pt>
                <c:pt idx="24">
                  <c:v>77.292149861223209</c:v>
                </c:pt>
                <c:pt idx="25">
                  <c:v>78.29323135048179</c:v>
                </c:pt>
                <c:pt idx="26">
                  <c:v>79.292569552173603</c:v>
                </c:pt>
                <c:pt idx="27">
                  <c:v>80.289727853003996</c:v>
                </c:pt>
                <c:pt idx="28">
                  <c:v>81.310170639729478</c:v>
                </c:pt>
                <c:pt idx="29">
                  <c:v>82.328703720134342</c:v>
                </c:pt>
                <c:pt idx="30">
                  <c:v>83.345218396582993</c:v>
                </c:pt>
                <c:pt idx="31">
                  <c:v>84.360243414781053</c:v>
                </c:pt>
                <c:pt idx="32">
                  <c:v>85.3735771983917</c:v>
                </c:pt>
                <c:pt idx="33">
                  <c:v>86.386908567847769</c:v>
                </c:pt>
                <c:pt idx="34">
                  <c:v>87.398426852461853</c:v>
                </c:pt>
                <c:pt idx="35">
                  <c:v>88.408430482536971</c:v>
                </c:pt>
                <c:pt idx="36">
                  <c:v>89.416995757482397</c:v>
                </c:pt>
                <c:pt idx="37">
                  <c:v>90.423928958363206</c:v>
                </c:pt>
                <c:pt idx="38">
                  <c:v>91.444128544065393</c:v>
                </c:pt>
                <c:pt idx="39">
                  <c:v>92.463146850715532</c:v>
                </c:pt>
                <c:pt idx="40">
                  <c:v>93.480560385251124</c:v>
                </c:pt>
                <c:pt idx="41">
                  <c:v>94.496364294271899</c:v>
                </c:pt>
                <c:pt idx="42">
                  <c:v>95.511049757081594</c:v>
                </c:pt>
                <c:pt idx="43">
                  <c:v>96.500750287438052</c:v>
                </c:pt>
                <c:pt idx="44">
                  <c:v>97.489047356281048</c:v>
                </c:pt>
                <c:pt idx="45">
                  <c:v>98.475421093688055</c:v>
                </c:pt>
                <c:pt idx="46">
                  <c:v>99.461279413467224</c:v>
                </c:pt>
                <c:pt idx="47">
                  <c:v>100.44528634122642</c:v>
                </c:pt>
                <c:pt idx="48">
                  <c:v>101.37792068728805</c:v>
                </c:pt>
                <c:pt idx="49">
                  <c:v>102.30891147406152</c:v>
                </c:pt>
                <c:pt idx="50">
                  <c:v>103.23868737882165</c:v>
                </c:pt>
                <c:pt idx="51">
                  <c:v>104.16721503674182</c:v>
                </c:pt>
                <c:pt idx="52">
                  <c:v>105.09391921362214</c:v>
                </c:pt>
                <c:pt idx="53">
                  <c:v>106.08583894752019</c:v>
                </c:pt>
                <c:pt idx="54">
                  <c:v>107.0759537574659</c:v>
                </c:pt>
                <c:pt idx="55">
                  <c:v>108.06541855050142</c:v>
                </c:pt>
                <c:pt idx="56">
                  <c:v>109.05426993102722</c:v>
                </c:pt>
                <c:pt idx="57">
                  <c:v>110.04122458475322</c:v>
                </c:pt>
                <c:pt idx="58">
                  <c:v>111.02772937885103</c:v>
                </c:pt>
                <c:pt idx="59">
                  <c:v>112.01327703047596</c:v>
                </c:pt>
                <c:pt idx="60">
                  <c:v>112.99734411896122</c:v>
                </c:pt>
                <c:pt idx="61">
                  <c:v>113.98095899246721</c:v>
                </c:pt>
                <c:pt idx="62">
                  <c:v>114.96291317662755</c:v>
                </c:pt>
                <c:pt idx="63">
                  <c:v>115.9435601327317</c:v>
                </c:pt>
                <c:pt idx="64">
                  <c:v>116.92249354399922</c:v>
                </c:pt>
                <c:pt idx="65">
                  <c:v>117.90108502206036</c:v>
                </c:pt>
                <c:pt idx="66">
                  <c:v>118.87818531894831</c:v>
                </c:pt>
                <c:pt idx="67">
                  <c:v>119.85443584463934</c:v>
                </c:pt>
                <c:pt idx="68">
                  <c:v>120.90185123982465</c:v>
                </c:pt>
                <c:pt idx="69">
                  <c:v>121.94766540516781</c:v>
                </c:pt>
                <c:pt idx="70">
                  <c:v>122.99351281654089</c:v>
                </c:pt>
                <c:pt idx="71">
                  <c:v>124.03807701671758</c:v>
                </c:pt>
                <c:pt idx="72">
                  <c:v>125.08214763785134</c:v>
                </c:pt>
                <c:pt idx="73">
                  <c:v>126.04282628040218</c:v>
                </c:pt>
                <c:pt idx="74">
                  <c:v>127.00219884747975</c:v>
                </c:pt>
                <c:pt idx="75">
                  <c:v>127.96037449085588</c:v>
                </c:pt>
                <c:pt idx="76">
                  <c:v>128.91751964173432</c:v>
                </c:pt>
                <c:pt idx="77">
                  <c:v>129.87386347055653</c:v>
                </c:pt>
                <c:pt idx="78">
                  <c:v>130.8775680067273</c:v>
                </c:pt>
                <c:pt idx="79">
                  <c:v>131.87854638019499</c:v>
                </c:pt>
                <c:pt idx="80">
                  <c:v>132.88110836104332</c:v>
                </c:pt>
                <c:pt idx="81">
                  <c:v>133.88140819031898</c:v>
                </c:pt>
                <c:pt idx="82">
                  <c:v>134.88116730301141</c:v>
                </c:pt>
                <c:pt idx="83">
                  <c:v>135.88082372137515</c:v>
                </c:pt>
                <c:pt idx="84">
                  <c:v>136.88091134930863</c:v>
                </c:pt>
                <c:pt idx="85">
                  <c:v>137.87878508910532</c:v>
                </c:pt>
                <c:pt idx="86">
                  <c:v>138.87659100694191</c:v>
                </c:pt>
                <c:pt idx="87">
                  <c:v>139.87330099238736</c:v>
                </c:pt>
                <c:pt idx="88">
                  <c:v>140.88931905070041</c:v>
                </c:pt>
                <c:pt idx="89">
                  <c:v>141.90505685284751</c:v>
                </c:pt>
                <c:pt idx="90">
                  <c:v>142.92133582139837</c:v>
                </c:pt>
                <c:pt idx="91">
                  <c:v>143.93519685500706</c:v>
                </c:pt>
                <c:pt idx="92">
                  <c:v>144.94941883124062</c:v>
                </c:pt>
                <c:pt idx="93">
                  <c:v>145.94638886517947</c:v>
                </c:pt>
                <c:pt idx="94">
                  <c:v>146.94281651648902</c:v>
                </c:pt>
                <c:pt idx="95">
                  <c:v>147.9398921589289</c:v>
                </c:pt>
                <c:pt idx="96">
                  <c:v>148.93445700566588</c:v>
                </c:pt>
                <c:pt idx="97">
                  <c:v>149.93000089787938</c:v>
                </c:pt>
                <c:pt idx="98">
                  <c:v>150.82770120872243</c:v>
                </c:pt>
                <c:pt idx="99">
                  <c:v>151.72668227211108</c:v>
                </c:pt>
                <c:pt idx="100">
                  <c:v>152.62134782385277</c:v>
                </c:pt>
                <c:pt idx="101">
                  <c:v>153.51841636273917</c:v>
                </c:pt>
                <c:pt idx="102">
                  <c:v>154.41213416256301</c:v>
                </c:pt>
                <c:pt idx="103">
                  <c:v>155.40178614169258</c:v>
                </c:pt>
                <c:pt idx="104">
                  <c:v>156.39147189823166</c:v>
                </c:pt>
                <c:pt idx="105">
                  <c:v>157.37745280751579</c:v>
                </c:pt>
                <c:pt idx="106">
                  <c:v>158.36443755896437</c:v>
                </c:pt>
                <c:pt idx="107">
                  <c:v>159.35165335139726</c:v>
                </c:pt>
                <c:pt idx="108">
                  <c:v>160.35690557747216</c:v>
                </c:pt>
                <c:pt idx="109">
                  <c:v>161.35848907377084</c:v>
                </c:pt>
                <c:pt idx="110">
                  <c:v>162.3617751267131</c:v>
                </c:pt>
                <c:pt idx="111">
                  <c:v>163.36266175546154</c:v>
                </c:pt>
                <c:pt idx="112">
                  <c:v>164.36354568350868</c:v>
                </c:pt>
                <c:pt idx="113">
                  <c:v>165.37779731011474</c:v>
                </c:pt>
                <c:pt idx="114">
                  <c:v>166.39469731413749</c:v>
                </c:pt>
                <c:pt idx="115">
                  <c:v>167.40982848579102</c:v>
                </c:pt>
                <c:pt idx="116">
                  <c:v>168.42216684614203</c:v>
                </c:pt>
                <c:pt idx="117">
                  <c:v>169.43457872581735</c:v>
                </c:pt>
                <c:pt idx="118">
                  <c:v>170.49506478264573</c:v>
                </c:pt>
                <c:pt idx="119">
                  <c:v>171.55654781415842</c:v>
                </c:pt>
                <c:pt idx="120">
                  <c:v>172.61814163756139</c:v>
                </c:pt>
                <c:pt idx="121">
                  <c:v>173.67889018170803</c:v>
                </c:pt>
                <c:pt idx="122">
                  <c:v>174.73776469524711</c:v>
                </c:pt>
                <c:pt idx="123">
                  <c:v>175.71894662569923</c:v>
                </c:pt>
                <c:pt idx="124">
                  <c:v>176.69681820434397</c:v>
                </c:pt>
                <c:pt idx="125">
                  <c:v>177.67529496902932</c:v>
                </c:pt>
                <c:pt idx="126">
                  <c:v>178.65369752620938</c:v>
                </c:pt>
                <c:pt idx="127">
                  <c:v>179.62614371216313</c:v>
                </c:pt>
                <c:pt idx="128">
                  <c:v>180.72374899312643</c:v>
                </c:pt>
                <c:pt idx="129">
                  <c:v>181.81450269498248</c:v>
                </c:pt>
                <c:pt idx="130">
                  <c:v>182.90803121873464</c:v>
                </c:pt>
                <c:pt idx="131">
                  <c:v>183.99783655516725</c:v>
                </c:pt>
                <c:pt idx="132">
                  <c:v>185.08854963571844</c:v>
                </c:pt>
                <c:pt idx="133">
                  <c:v>186.07008849563792</c:v>
                </c:pt>
                <c:pt idx="134">
                  <c:v>187.05126232757868</c:v>
                </c:pt>
                <c:pt idx="135">
                  <c:v>188.03135809485079</c:v>
                </c:pt>
                <c:pt idx="136">
                  <c:v>189.0096162845299</c:v>
                </c:pt>
                <c:pt idx="137">
                  <c:v>189.98522954286869</c:v>
                </c:pt>
                <c:pt idx="138">
                  <c:v>191.07364033991996</c:v>
                </c:pt>
                <c:pt idx="139">
                  <c:v>192.15649948277445</c:v>
                </c:pt>
                <c:pt idx="140">
                  <c:v>193.23967817384516</c:v>
                </c:pt>
                <c:pt idx="141">
                  <c:v>194.31490511861139</c:v>
                </c:pt>
                <c:pt idx="142">
                  <c:v>195.3958840034868</c:v>
                </c:pt>
                <c:pt idx="143">
                  <c:v>196.38086477230439</c:v>
                </c:pt>
                <c:pt idx="144">
                  <c:v>197.36567314168832</c:v>
                </c:pt>
                <c:pt idx="145">
                  <c:v>198.34965147299238</c:v>
                </c:pt>
                <c:pt idx="146">
                  <c:v>199.33210037613065</c:v>
                </c:pt>
                <c:pt idx="147">
                  <c:v>200.31227748454427</c:v>
                </c:pt>
                <c:pt idx="148">
                  <c:v>201.20201381867165</c:v>
                </c:pt>
                <c:pt idx="149">
                  <c:v>202.08401428672562</c:v>
                </c:pt>
                <c:pt idx="150">
                  <c:v>202.96643336863968</c:v>
                </c:pt>
                <c:pt idx="151">
                  <c:v>203.84885304497703</c:v>
                </c:pt>
                <c:pt idx="152">
                  <c:v>204.72135267892926</c:v>
                </c:pt>
                <c:pt idx="153">
                  <c:v>205.72816130883137</c:v>
                </c:pt>
                <c:pt idx="154">
                  <c:v>206.73913005630641</c:v>
                </c:pt>
                <c:pt idx="155">
                  <c:v>207.74374142355262</c:v>
                </c:pt>
                <c:pt idx="156">
                  <c:v>208.74090024459892</c:v>
                </c:pt>
                <c:pt idx="157">
                  <c:v>209.74009469439</c:v>
                </c:pt>
                <c:pt idx="158">
                  <c:v>210.78440905531045</c:v>
                </c:pt>
                <c:pt idx="159">
                  <c:v>211.82067196920798</c:v>
                </c:pt>
                <c:pt idx="160">
                  <c:v>212.85903059922154</c:v>
                </c:pt>
                <c:pt idx="161">
                  <c:v>213.89895616418471</c:v>
                </c:pt>
                <c:pt idx="162">
                  <c:v>214.9279160882877</c:v>
                </c:pt>
                <c:pt idx="163">
                  <c:v>215.96895619153801</c:v>
                </c:pt>
                <c:pt idx="164">
                  <c:v>217.0097418610967</c:v>
                </c:pt>
                <c:pt idx="165">
                  <c:v>218.04958667430992</c:v>
                </c:pt>
                <c:pt idx="166">
                  <c:v>219.08776134711022</c:v>
                </c:pt>
                <c:pt idx="167">
                  <c:v>220.12349251108444</c:v>
                </c:pt>
                <c:pt idx="168">
                  <c:v>221.15596160459768</c:v>
                </c:pt>
                <c:pt idx="169">
                  <c:v>222.18430390187348</c:v>
                </c:pt>
                <c:pt idx="170">
                  <c:v>223.19323716235016</c:v>
                </c:pt>
                <c:pt idx="171">
                  <c:v>224.22491373295011</c:v>
                </c:pt>
                <c:pt idx="172">
                  <c:v>225.23521471815263</c:v>
                </c:pt>
                <c:pt idx="173">
                  <c:v>226.25280930848146</c:v>
                </c:pt>
                <c:pt idx="174">
                  <c:v>227.27760902237668</c:v>
                </c:pt>
                <c:pt idx="175">
                  <c:v>228.29346227010785</c:v>
                </c:pt>
                <c:pt idx="176">
                  <c:v>229.29918596958316</c:v>
                </c:pt>
                <c:pt idx="177">
                  <c:v>230.3103001523169</c:v>
                </c:pt>
                <c:pt idx="178">
                  <c:v>231.3266050101675</c:v>
                </c:pt>
                <c:pt idx="179">
                  <c:v>232.3478829256249</c:v>
                </c:pt>
                <c:pt idx="180">
                  <c:v>233.35601743014598</c:v>
                </c:pt>
                <c:pt idx="181">
                  <c:v>234.36785291234366</c:v>
                </c:pt>
                <c:pt idx="182">
                  <c:v>235.38308635650813</c:v>
                </c:pt>
                <c:pt idx="183">
                  <c:v>236.38233612221768</c:v>
                </c:pt>
                <c:pt idx="184">
                  <c:v>237.38349583145671</c:v>
                </c:pt>
                <c:pt idx="185">
                  <c:v>238.40603993070522</c:v>
                </c:pt>
                <c:pt idx="186">
                  <c:v>239.41022322046697</c:v>
                </c:pt>
                <c:pt idx="187">
                  <c:v>240.41505788293347</c:v>
                </c:pt>
                <c:pt idx="188">
                  <c:v>241.42006932084405</c:v>
                </c:pt>
                <c:pt idx="189">
                  <c:v>242.42475525762381</c:v>
                </c:pt>
                <c:pt idx="190">
                  <c:v>243.42858490628279</c:v>
                </c:pt>
                <c:pt idx="191">
                  <c:v>244.4309981794467</c:v>
                </c:pt>
                <c:pt idx="192">
                  <c:v>245.43140495024798</c:v>
                </c:pt>
                <c:pt idx="193">
                  <c:v>246.42918437465011</c:v>
                </c:pt>
                <c:pt idx="194">
                  <c:v>247.42368428664051</c:v>
                </c:pt>
                <c:pt idx="195">
                  <c:v>248.43862962138354</c:v>
                </c:pt>
                <c:pt idx="196">
                  <c:v>249.42497642681673</c:v>
                </c:pt>
                <c:pt idx="197">
                  <c:v>250.43130807146727</c:v>
                </c:pt>
                <c:pt idx="198">
                  <c:v>251.4065281733148</c:v>
                </c:pt>
                <c:pt idx="199">
                  <c:v>252.42760568852947</c:v>
                </c:pt>
                <c:pt idx="200">
                  <c:v>253.41593831500091</c:v>
                </c:pt>
                <c:pt idx="201">
                  <c:v>254.39658005867585</c:v>
                </c:pt>
                <c:pt idx="202">
                  <c:v>255.39667723344829</c:v>
                </c:pt>
                <c:pt idx="203">
                  <c:v>256.38833612354836</c:v>
                </c:pt>
                <c:pt idx="204">
                  <c:v>257.37059597457488</c:v>
                </c:pt>
                <c:pt idx="205">
                  <c:v>258.37220228728239</c:v>
                </c:pt>
                <c:pt idx="206">
                  <c:v>259.36352976944636</c:v>
                </c:pt>
                <c:pt idx="207">
                  <c:v>260.34352044540259</c:v>
                </c:pt>
                <c:pt idx="208">
                  <c:v>261.34259743663199</c:v>
                </c:pt>
                <c:pt idx="209">
                  <c:v>262.3293140674337</c:v>
                </c:pt>
                <c:pt idx="210">
                  <c:v>263.30251144472197</c:v>
                </c:pt>
                <c:pt idx="211">
                  <c:v>264.29436496345659</c:v>
                </c:pt>
                <c:pt idx="212">
                  <c:v>265.27152255104681</c:v>
                </c:pt>
                <c:pt idx="213">
                  <c:v>266.26738147087553</c:v>
                </c:pt>
                <c:pt idx="214">
                  <c:v>267.24727681681014</c:v>
                </c:pt>
                <c:pt idx="215">
                  <c:v>268.20987773534068</c:v>
                </c:pt>
                <c:pt idx="216">
                  <c:v>269.1904670636161</c:v>
                </c:pt>
                <c:pt idx="217">
                  <c:v>270.18967691858552</c:v>
                </c:pt>
                <c:pt idx="218">
                  <c:v>271.17009834356566</c:v>
                </c:pt>
                <c:pt idx="219">
                  <c:v>272.16902779233635</c:v>
                </c:pt>
                <c:pt idx="220">
                  <c:v>273.14760225338432</c:v>
                </c:pt>
                <c:pt idx="221">
                  <c:v>274.10427375605337</c:v>
                </c:pt>
                <c:pt idx="222">
                  <c:v>275.07841193882467</c:v>
                </c:pt>
                <c:pt idx="223">
                  <c:v>276.07061625455913</c:v>
                </c:pt>
                <c:pt idx="224">
                  <c:v>277.03901402460417</c:v>
                </c:pt>
                <c:pt idx="225">
                  <c:v>278.02516463794251</c:v>
                </c:pt>
                <c:pt idx="226">
                  <c:v>278.98561484014988</c:v>
                </c:pt>
                <c:pt idx="227">
                  <c:v>279.96342942937804</c:v>
                </c:pt>
                <c:pt idx="228">
                  <c:v>280.91353806365419</c:v>
                </c:pt>
                <c:pt idx="229">
                  <c:v>281.88054421327905</c:v>
                </c:pt>
                <c:pt idx="230">
                  <c:v>282.86501255817274</c:v>
                </c:pt>
                <c:pt idx="231">
                  <c:v>283.81937808190736</c:v>
                </c:pt>
                <c:pt idx="232">
                  <c:v>284.79065675289058</c:v>
                </c:pt>
                <c:pt idx="233">
                  <c:v>285.72954993283008</c:v>
                </c:pt>
                <c:pt idx="234">
                  <c:v>286.73545439202616</c:v>
                </c:pt>
                <c:pt idx="235">
                  <c:v>287.65670114112407</c:v>
                </c:pt>
                <c:pt idx="236">
                  <c:v>288.64604499569123</c:v>
                </c:pt>
                <c:pt idx="237">
                  <c:v>289.59986334542259</c:v>
                </c:pt>
                <c:pt idx="238">
                  <c:v>290.57030868163361</c:v>
                </c:pt>
                <c:pt idx="239">
                  <c:v>291.50259781805011</c:v>
                </c:pt>
                <c:pt idx="240">
                  <c:v>292.45068356454397</c:v>
                </c:pt>
                <c:pt idx="241">
                  <c:v>293.41506852530642</c:v>
                </c:pt>
                <c:pt idx="242">
                  <c:v>294.39627899857845</c:v>
                </c:pt>
                <c:pt idx="243">
                  <c:v>295.33563477837231</c:v>
                </c:pt>
                <c:pt idx="244">
                  <c:v>296.2908645210083</c:v>
                </c:pt>
                <c:pt idx="245">
                  <c:v>297.26247194768848</c:v>
                </c:pt>
                <c:pt idx="246">
                  <c:v>298.18869684072882</c:v>
                </c:pt>
                <c:pt idx="247">
                  <c:v>299.13023411956874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F-43C3-8D97-763809B5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20</xdr:row>
      <xdr:rowOff>199003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76819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4</xdr:row>
      <xdr:rowOff>156882</xdr:rowOff>
    </xdr:from>
    <xdr:to>
      <xdr:col>29</xdr:col>
      <xdr:colOff>297601</xdr:colOff>
      <xdr:row>40</xdr:row>
      <xdr:rowOff>101198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7D19-302E-48C7-B1EB-C59D492E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H34" sqref="H34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</v>
      </c>
      <c r="D12" t="s">
        <v>6</v>
      </c>
    </row>
    <row r="13" spans="2:19" x14ac:dyDescent="0.25">
      <c r="B13" t="s">
        <v>1</v>
      </c>
      <c r="C13">
        <v>20000</v>
      </c>
      <c r="D13" t="s">
        <v>7</v>
      </c>
    </row>
    <row r="14" spans="2:19" x14ac:dyDescent="0.25">
      <c r="B14" t="s">
        <v>2</v>
      </c>
      <c r="C14">
        <v>124</v>
      </c>
      <c r="D14" t="s">
        <v>7</v>
      </c>
    </row>
    <row r="15" spans="2:19" x14ac:dyDescent="0.25">
      <c r="B15" t="s">
        <v>3</v>
      </c>
      <c r="C15" s="3">
        <f>Vin*Rsensor/(Rsensor+Rref)*1000</f>
        <v>20.333929636255217</v>
      </c>
      <c r="D15" t="s">
        <v>90</v>
      </c>
      <c r="E15">
        <f>Vout*2</f>
        <v>40.667859272510434</v>
      </c>
    </row>
    <row r="16" spans="2:19" x14ac:dyDescent="0.25">
      <c r="B16" t="s">
        <v>4</v>
      </c>
    </row>
    <row r="20" spans="2:19" x14ac:dyDescent="0.25">
      <c r="C20" t="s">
        <v>68</v>
      </c>
      <c r="D20" t="s">
        <v>69</v>
      </c>
      <c r="E20" t="s">
        <v>70</v>
      </c>
      <c r="F20" t="s">
        <v>153</v>
      </c>
      <c r="G20" t="s">
        <v>154</v>
      </c>
      <c r="H20" t="s">
        <v>155</v>
      </c>
      <c r="I20" t="s">
        <v>156</v>
      </c>
      <c r="J20" t="s">
        <v>98</v>
      </c>
      <c r="K20" t="s">
        <v>99</v>
      </c>
      <c r="L20" t="s">
        <v>112</v>
      </c>
      <c r="M20" t="s">
        <v>108</v>
      </c>
      <c r="N20" t="s">
        <v>109</v>
      </c>
    </row>
    <row r="21" spans="2:19" x14ac:dyDescent="0.25">
      <c r="B21" s="9" t="s">
        <v>66</v>
      </c>
      <c r="C21">
        <v>2000</v>
      </c>
      <c r="D21">
        <v>20</v>
      </c>
      <c r="E21">
        <v>2500</v>
      </c>
      <c r="F21" s="2">
        <f t="shared" ref="F21:G23" si="0">Vin/($C21+D21)*1000</f>
        <v>1.6336633663366336</v>
      </c>
      <c r="G21" s="2">
        <f t="shared" si="0"/>
        <v>0.73333333333333339</v>
      </c>
      <c r="H21" s="2">
        <f t="shared" ref="H21:I23" si="1">D21*F21/1000</f>
        <v>3.2673267326732668E-2</v>
      </c>
      <c r="I21" s="2">
        <f t="shared" si="1"/>
        <v>1.8333333333333335</v>
      </c>
      <c r="J21" s="4">
        <f t="shared" ref="J21:K23" si="2">H21*1000</f>
        <v>32.67326732673267</v>
      </c>
      <c r="K21" s="4">
        <f t="shared" si="2"/>
        <v>1833.3333333333335</v>
      </c>
      <c r="L21" s="34">
        <f>Vin*G21/1000</f>
        <v>2.4199999999999998E-3</v>
      </c>
      <c r="M21">
        <f t="shared" ref="M21:N23" si="3">$C21+D21</f>
        <v>2020</v>
      </c>
      <c r="N21">
        <f t="shared" si="3"/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67</v>
      </c>
      <c r="C22">
        <v>465</v>
      </c>
      <c r="D22">
        <v>8</v>
      </c>
      <c r="E22">
        <v>200</v>
      </c>
      <c r="F22" s="2">
        <f t="shared" si="0"/>
        <v>6.9767441860465116</v>
      </c>
      <c r="G22" s="2">
        <f t="shared" si="0"/>
        <v>4.9624060150375939</v>
      </c>
      <c r="H22" s="2">
        <f t="shared" si="1"/>
        <v>5.5813953488372092E-2</v>
      </c>
      <c r="I22" s="2">
        <f t="shared" si="1"/>
        <v>0.99248120300751885</v>
      </c>
      <c r="J22" s="4">
        <f t="shared" si="2"/>
        <v>55.813953488372093</v>
      </c>
      <c r="K22" s="4">
        <f t="shared" si="2"/>
        <v>992.48120300751884</v>
      </c>
      <c r="L22" s="34">
        <f>Vin*G22/1000</f>
        <v>1.6375939849624061E-2</v>
      </c>
      <c r="M22">
        <f t="shared" si="3"/>
        <v>473</v>
      </c>
      <c r="N22">
        <f t="shared" si="3"/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3" spans="2:19" x14ac:dyDescent="0.25">
      <c r="B23" s="9" t="s">
        <v>152</v>
      </c>
      <c r="C23">
        <v>20000</v>
      </c>
      <c r="D23">
        <v>122</v>
      </c>
      <c r="E23">
        <v>32000</v>
      </c>
      <c r="F23" s="2">
        <f t="shared" si="0"/>
        <v>0.16399960242520623</v>
      </c>
      <c r="G23" s="2">
        <f t="shared" si="0"/>
        <v>6.3461538461538458E-2</v>
      </c>
      <c r="H23" s="2">
        <f t="shared" si="1"/>
        <v>2.0007951495875156E-2</v>
      </c>
      <c r="I23" s="2">
        <f t="shared" si="1"/>
        <v>2.0307692307692307</v>
      </c>
      <c r="J23" s="4">
        <f t="shared" si="2"/>
        <v>20.007951495875158</v>
      </c>
      <c r="K23" s="4">
        <f t="shared" si="2"/>
        <v>2030.7692307692307</v>
      </c>
      <c r="L23" s="34">
        <f>Vin*G23/1000</f>
        <v>2.0942307692307691E-4</v>
      </c>
      <c r="M23">
        <f t="shared" si="3"/>
        <v>20122</v>
      </c>
      <c r="N23">
        <f t="shared" si="3"/>
        <v>52000</v>
      </c>
      <c r="P23">
        <f>2/M23</f>
        <v>9.9393698439518936E-5</v>
      </c>
      <c r="Q23">
        <f>1/P23</f>
        <v>10061</v>
      </c>
    </row>
    <row r="25" spans="2:19" x14ac:dyDescent="0.25">
      <c r="B25" t="s">
        <v>87</v>
      </c>
      <c r="C25">
        <v>162</v>
      </c>
      <c r="D25" t="s">
        <v>90</v>
      </c>
      <c r="F25" t="s">
        <v>117</v>
      </c>
    </row>
    <row r="26" spans="2:19" x14ac:dyDescent="0.25">
      <c r="B26" t="s">
        <v>86</v>
      </c>
      <c r="C26" s="38">
        <f>Vin*1000-C25</f>
        <v>3138</v>
      </c>
      <c r="D26" t="s">
        <v>90</v>
      </c>
      <c r="F26" t="s">
        <v>124</v>
      </c>
      <c r="G26" t="s">
        <v>123</v>
      </c>
      <c r="H26" t="s">
        <v>122</v>
      </c>
      <c r="I26" t="s">
        <v>121</v>
      </c>
      <c r="J26" t="s">
        <v>120</v>
      </c>
      <c r="K26" t="s">
        <v>119</v>
      </c>
      <c r="L26" t="s">
        <v>118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1.569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103.25047801147228</v>
      </c>
      <c r="D29" t="s">
        <v>7</v>
      </c>
    </row>
    <row r="30" spans="2:19" x14ac:dyDescent="0.25">
      <c r="B30" t="s">
        <v>88</v>
      </c>
      <c r="C30" s="40">
        <f>polA+polB*LN(C29)+polC*(LN(C29))^3</f>
        <v>100.14530084854968</v>
      </c>
      <c r="D30" t="s">
        <v>89</v>
      </c>
    </row>
    <row r="31" spans="2:19" x14ac:dyDescent="0.25">
      <c r="B31" t="s">
        <v>132</v>
      </c>
      <c r="C31" s="40">
        <f>ppolA+ppolB*C29+ppolC*C29^2</f>
        <v>2.6878289098074597</v>
      </c>
      <c r="D31" t="s">
        <v>17</v>
      </c>
    </row>
    <row r="33" spans="2:4" x14ac:dyDescent="0.25">
      <c r="B33" t="s">
        <v>129</v>
      </c>
    </row>
    <row r="34" spans="2:4" x14ac:dyDescent="0.25">
      <c r="B34" t="s">
        <v>130</v>
      </c>
      <c r="C34" t="s">
        <v>131</v>
      </c>
      <c r="D34" t="s">
        <v>90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4"/>
  <sheetViews>
    <sheetView zoomScale="85" zoomScaleNormal="85" workbookViewId="0">
      <selection activeCell="E22" sqref="E22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11.140625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85</v>
      </c>
      <c r="G2" t="s">
        <v>43</v>
      </c>
      <c r="L2" t="s">
        <v>48</v>
      </c>
      <c r="M2">
        <v>1</v>
      </c>
      <c r="N2" s="14" t="s">
        <v>45</v>
      </c>
      <c r="O2" s="15" t="s">
        <v>44</v>
      </c>
      <c r="P2">
        <v>2</v>
      </c>
      <c r="Q2" t="s">
        <v>62</v>
      </c>
    </row>
    <row r="3" spans="2:17" x14ac:dyDescent="0.25">
      <c r="B3" s="49" t="s">
        <v>22</v>
      </c>
      <c r="F3" s="45" t="s">
        <v>30</v>
      </c>
      <c r="G3" s="9">
        <v>6</v>
      </c>
      <c r="L3" t="s">
        <v>50</v>
      </c>
      <c r="M3">
        <f>M2+2</f>
        <v>3</v>
      </c>
      <c r="N3" s="10" t="s">
        <v>47</v>
      </c>
      <c r="O3" s="16" t="s">
        <v>44</v>
      </c>
      <c r="P3">
        <f>P2+2</f>
        <v>4</v>
      </c>
      <c r="Q3" t="s">
        <v>49</v>
      </c>
    </row>
    <row r="4" spans="2:17" x14ac:dyDescent="0.25">
      <c r="B4" t="s">
        <v>19</v>
      </c>
      <c r="C4" t="s">
        <v>25</v>
      </c>
      <c r="F4" s="44" t="s">
        <v>31</v>
      </c>
      <c r="G4" s="9">
        <v>4</v>
      </c>
      <c r="L4" t="s">
        <v>51</v>
      </c>
      <c r="M4">
        <f t="shared" ref="M4:M21" si="0">M3+2</f>
        <v>5</v>
      </c>
      <c r="N4" s="18" t="s">
        <v>56</v>
      </c>
      <c r="O4" s="17" t="s">
        <v>46</v>
      </c>
      <c r="P4">
        <f t="shared" ref="P4:P21" si="1">P3+2</f>
        <v>6</v>
      </c>
      <c r="Q4" t="s">
        <v>61</v>
      </c>
    </row>
    <row r="5" spans="2:17" x14ac:dyDescent="0.25">
      <c r="B5" t="s">
        <v>20</v>
      </c>
      <c r="C5" t="s">
        <v>25</v>
      </c>
      <c r="F5" s="46" t="s">
        <v>32</v>
      </c>
      <c r="G5" s="9">
        <v>1</v>
      </c>
      <c r="L5" t="s">
        <v>145</v>
      </c>
      <c r="M5">
        <f t="shared" si="0"/>
        <v>7</v>
      </c>
      <c r="N5" s="21" t="s">
        <v>52</v>
      </c>
      <c r="O5" s="23" t="s">
        <v>53</v>
      </c>
      <c r="P5">
        <f t="shared" si="1"/>
        <v>8</v>
      </c>
      <c r="Q5" t="s">
        <v>59</v>
      </c>
    </row>
    <row r="6" spans="2:17" ht="15.75" thickBot="1" x14ac:dyDescent="0.3">
      <c r="B6" s="49" t="s">
        <v>21</v>
      </c>
      <c r="C6" t="s">
        <v>24</v>
      </c>
      <c r="D6" t="s">
        <v>149</v>
      </c>
      <c r="F6" s="25" t="s">
        <v>33</v>
      </c>
      <c r="G6" s="9" t="s">
        <v>150</v>
      </c>
      <c r="L6" t="s">
        <v>63</v>
      </c>
      <c r="M6">
        <f t="shared" si="0"/>
        <v>9</v>
      </c>
      <c r="N6" s="17" t="s">
        <v>46</v>
      </c>
      <c r="O6" s="24" t="s">
        <v>54</v>
      </c>
      <c r="P6">
        <f t="shared" si="1"/>
        <v>10</v>
      </c>
      <c r="Q6" t="s">
        <v>60</v>
      </c>
    </row>
    <row r="7" spans="2:17" ht="15.75" thickBot="1" x14ac:dyDescent="0.3">
      <c r="B7" t="s">
        <v>26</v>
      </c>
      <c r="C7" t="s">
        <v>29</v>
      </c>
      <c r="D7" t="s">
        <v>27</v>
      </c>
      <c r="F7" s="47" t="s">
        <v>35</v>
      </c>
      <c r="G7" s="9">
        <v>3</v>
      </c>
      <c r="L7" t="s">
        <v>64</v>
      </c>
      <c r="M7">
        <f t="shared" si="0"/>
        <v>11</v>
      </c>
      <c r="N7" s="18" t="s">
        <v>56</v>
      </c>
      <c r="O7" s="11"/>
      <c r="P7">
        <f t="shared" si="1"/>
        <v>12</v>
      </c>
    </row>
    <row r="8" spans="2:17" x14ac:dyDescent="0.25">
      <c r="B8" t="s">
        <v>23</v>
      </c>
      <c r="C8" t="s">
        <v>29</v>
      </c>
      <c r="D8" t="s">
        <v>28</v>
      </c>
      <c r="F8" s="48" t="s">
        <v>34</v>
      </c>
      <c r="G8" s="9">
        <v>5</v>
      </c>
      <c r="L8" t="s">
        <v>65</v>
      </c>
      <c r="M8">
        <f t="shared" si="0"/>
        <v>13</v>
      </c>
      <c r="N8" s="22" t="s">
        <v>55</v>
      </c>
      <c r="O8" s="17" t="s">
        <v>46</v>
      </c>
      <c r="P8">
        <f t="shared" si="1"/>
        <v>14</v>
      </c>
      <c r="Q8" t="s">
        <v>133</v>
      </c>
    </row>
    <row r="9" spans="2:17" x14ac:dyDescent="0.25">
      <c r="C9" t="s">
        <v>147</v>
      </c>
      <c r="F9" s="51" t="s">
        <v>36</v>
      </c>
      <c r="G9" s="9">
        <v>7</v>
      </c>
      <c r="L9" t="s">
        <v>91</v>
      </c>
      <c r="M9">
        <f t="shared" si="0"/>
        <v>15</v>
      </c>
      <c r="N9" s="22" t="s">
        <v>55</v>
      </c>
      <c r="O9" s="11"/>
      <c r="P9">
        <f t="shared" si="1"/>
        <v>16</v>
      </c>
    </row>
    <row r="10" spans="2:17" x14ac:dyDescent="0.25">
      <c r="C10" t="s">
        <v>148</v>
      </c>
      <c r="F10" s="50" t="s">
        <v>37</v>
      </c>
      <c r="G10" s="9">
        <v>15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C11" t="s">
        <v>146</v>
      </c>
      <c r="F11" s="52" t="s">
        <v>39</v>
      </c>
      <c r="G11" s="9" t="s">
        <v>151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C12" t="s">
        <v>146</v>
      </c>
      <c r="F12" s="53" t="s">
        <v>38</v>
      </c>
      <c r="G12" s="9" t="s">
        <v>151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57</v>
      </c>
      <c r="M15">
        <f t="shared" si="0"/>
        <v>27</v>
      </c>
      <c r="N15" s="10"/>
      <c r="O15" s="11"/>
      <c r="P15">
        <f t="shared" si="1"/>
        <v>28</v>
      </c>
      <c r="Q15" t="s">
        <v>58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74</v>
      </c>
      <c r="F17" s="1" t="s">
        <v>100</v>
      </c>
      <c r="G17" s="1" t="s">
        <v>102</v>
      </c>
      <c r="H17" s="1" t="s">
        <v>113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77</v>
      </c>
      <c r="C18" t="s">
        <v>75</v>
      </c>
      <c r="F18" t="s">
        <v>114</v>
      </c>
      <c r="G18" t="s">
        <v>106</v>
      </c>
      <c r="H18" s="22" t="s">
        <v>81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30</v>
      </c>
      <c r="C19" t="s">
        <v>22</v>
      </c>
      <c r="F19" t="s">
        <v>115</v>
      </c>
      <c r="G19" t="s">
        <v>107</v>
      </c>
      <c r="H19" s="28" t="s">
        <v>79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76</v>
      </c>
      <c r="C20" t="s">
        <v>78</v>
      </c>
      <c r="F20" t="s">
        <v>101</v>
      </c>
      <c r="G20" t="s">
        <v>104</v>
      </c>
      <c r="H20" s="25" t="s">
        <v>33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79</v>
      </c>
      <c r="C21" t="s">
        <v>80</v>
      </c>
      <c r="F21" t="s">
        <v>103</v>
      </c>
      <c r="G21" t="s">
        <v>105</v>
      </c>
      <c r="H21" s="30" t="s">
        <v>83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81</v>
      </c>
      <c r="C22" t="s">
        <v>82</v>
      </c>
    </row>
    <row r="23" spans="2:16" x14ac:dyDescent="0.25">
      <c r="B23" s="30" t="s">
        <v>83</v>
      </c>
      <c r="C23" t="s">
        <v>84</v>
      </c>
      <c r="F23" t="s">
        <v>139</v>
      </c>
      <c r="G23" t="s">
        <v>140</v>
      </c>
      <c r="H23" s="42" t="s">
        <v>144</v>
      </c>
      <c r="I23" s="43" t="s">
        <v>143</v>
      </c>
    </row>
    <row r="25" spans="2:16" x14ac:dyDescent="0.25">
      <c r="F25" t="s">
        <v>141</v>
      </c>
      <c r="G25" t="s">
        <v>142</v>
      </c>
    </row>
    <row r="30" spans="2:16" x14ac:dyDescent="0.25">
      <c r="G30" s="1" t="s">
        <v>40</v>
      </c>
    </row>
    <row r="31" spans="2:16" x14ac:dyDescent="0.25">
      <c r="G31" s="9" t="s">
        <v>128</v>
      </c>
      <c r="H31" t="s">
        <v>42</v>
      </c>
    </row>
    <row r="32" spans="2:16" x14ac:dyDescent="0.25">
      <c r="G32" s="9" t="s">
        <v>41</v>
      </c>
      <c r="H32" t="s">
        <v>73</v>
      </c>
    </row>
    <row r="33" spans="7:8" x14ac:dyDescent="0.25">
      <c r="G33" t="s">
        <v>126</v>
      </c>
      <c r="H33" t="s">
        <v>125</v>
      </c>
    </row>
    <row r="34" spans="7:8" x14ac:dyDescent="0.25">
      <c r="G34" t="s">
        <v>127</v>
      </c>
      <c r="H34" t="s">
        <v>116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topLeftCell="A2" zoomScale="85" zoomScaleNormal="85" workbookViewId="0">
      <selection activeCell="G2" sqref="G2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110</v>
      </c>
      <c r="M51" t="s">
        <v>95</v>
      </c>
      <c r="Q51">
        <v>9</v>
      </c>
      <c r="R51">
        <v>10</v>
      </c>
    </row>
    <row r="52" spans="6:19" x14ac:dyDescent="0.25">
      <c r="L52" s="31" t="s">
        <v>97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93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94</v>
      </c>
      <c r="M54">
        <v>135</v>
      </c>
      <c r="N54" s="4">
        <f>M54*1.8+32</f>
        <v>275</v>
      </c>
    </row>
    <row r="56" spans="6:19" x14ac:dyDescent="0.25">
      <c r="L56" s="31" t="s">
        <v>93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K52" sqref="K52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111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111</v>
      </c>
    </row>
    <row r="40" spans="2:13" x14ac:dyDescent="0.25">
      <c r="B40" s="4"/>
      <c r="K40" s="31" t="s">
        <v>94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93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92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96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22"/>
  <sheetViews>
    <sheetView tabSelected="1" zoomScaleNormal="100" workbookViewId="0">
      <selection activeCell="C22" sqref="C22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89</v>
      </c>
    </row>
    <row r="2" spans="2:8" x14ac:dyDescent="0.25">
      <c r="B2" t="s">
        <v>134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71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72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135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136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137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138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2:8" x14ac:dyDescent="0.25">
      <c r="B17" t="s">
        <v>158</v>
      </c>
      <c r="C17">
        <v>50</v>
      </c>
      <c r="G17">
        <v>19</v>
      </c>
      <c r="H17">
        <v>937.5</v>
      </c>
    </row>
    <row r="18" spans="2:8" x14ac:dyDescent="0.25">
      <c r="B18" t="s">
        <v>159</v>
      </c>
      <c r="C18">
        <v>1000</v>
      </c>
      <c r="G18">
        <v>20</v>
      </c>
      <c r="H18">
        <v>1000</v>
      </c>
    </row>
    <row r="19" spans="2:8" x14ac:dyDescent="0.25">
      <c r="B19" t="s">
        <v>161</v>
      </c>
      <c r="C19" s="3">
        <f>(C17-ROTOR_A)/ROTOR_B</f>
        <v>4.8</v>
      </c>
    </row>
    <row r="20" spans="2:8" x14ac:dyDescent="0.25">
      <c r="B20" t="s">
        <v>162</v>
      </c>
      <c r="C20" s="3">
        <f>(C18-ROTOR_A)/ROTOR_B</f>
        <v>20</v>
      </c>
    </row>
    <row r="21" spans="2:8" x14ac:dyDescent="0.25">
      <c r="B21" t="s">
        <v>160</v>
      </c>
      <c r="C21">
        <f>C19*$C$5/1000</f>
        <v>0.22559999999999999</v>
      </c>
    </row>
    <row r="22" spans="2:8" x14ac:dyDescent="0.25">
      <c r="B22" t="s">
        <v>163</v>
      </c>
      <c r="C22">
        <f>C20*$C$5/1000</f>
        <v>0.94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E32D-F3D0-48BC-93D5-24E0891CB1F5}">
  <dimension ref="A1:F252"/>
  <sheetViews>
    <sheetView zoomScale="85" zoomScaleNormal="85" workbookViewId="0">
      <selection activeCell="G18" sqref="G18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16</v>
      </c>
    </row>
    <row r="2" spans="1:6" x14ac:dyDescent="0.25">
      <c r="A2" s="2">
        <v>761.88616737004304</v>
      </c>
      <c r="B2" s="2">
        <v>-137.69868567406144</v>
      </c>
      <c r="C2" s="35">
        <v>9.5067552553605665</v>
      </c>
      <c r="D2" s="32">
        <v>-0.27222557461004249</v>
      </c>
    </row>
    <row r="4" spans="1:6" x14ac:dyDescent="0.25">
      <c r="A4" t="s">
        <v>7</v>
      </c>
      <c r="B4" t="s">
        <v>157</v>
      </c>
      <c r="F4" s="55">
        <f>SUM(F5:F252)</f>
        <v>27.870174821385483</v>
      </c>
    </row>
    <row r="5" spans="1:6" x14ac:dyDescent="0.25">
      <c r="A5" s="54">
        <v>32205.9</v>
      </c>
      <c r="B5">
        <v>53</v>
      </c>
      <c r="D5" s="4">
        <f t="shared" ref="D5:D68" si="0">NTC3950_A+NTC3950_B*LN(A5)+NTC3950_C*(LN(A5))^2+NTC3950_D*(LN(A5))^3</f>
        <v>52.42263514741154</v>
      </c>
      <c r="F5" s="2">
        <f t="shared" ref="F5:F16" si="1">(D5-B5)^2</f>
        <v>0.33335017300449366</v>
      </c>
    </row>
    <row r="6" spans="1:6" x14ac:dyDescent="0.25">
      <c r="A6" s="54">
        <v>31074.799999999999</v>
      </c>
      <c r="B6">
        <v>54</v>
      </c>
      <c r="D6" s="4">
        <f t="shared" si="0"/>
        <v>53.436866388510282</v>
      </c>
      <c r="F6" s="2">
        <f t="shared" si="1"/>
        <v>0.31711946438945277</v>
      </c>
    </row>
    <row r="7" spans="1:6" x14ac:dyDescent="0.25">
      <c r="A7" s="54">
        <v>29990</v>
      </c>
      <c r="B7">
        <v>55</v>
      </c>
      <c r="D7" s="4">
        <f t="shared" si="0"/>
        <v>54.447559871314979</v>
      </c>
      <c r="F7" s="2">
        <f t="shared" si="1"/>
        <v>0.30519009578152223</v>
      </c>
    </row>
    <row r="8" spans="1:6" x14ac:dyDescent="0.25">
      <c r="A8" s="54">
        <v>28905.3</v>
      </c>
      <c r="B8">
        <v>56</v>
      </c>
      <c r="D8" s="4">
        <f t="shared" si="0"/>
        <v>55.498297015549156</v>
      </c>
      <c r="F8" s="2">
        <f t="shared" si="1"/>
        <v>0.25170588460688409</v>
      </c>
    </row>
    <row r="9" spans="1:6" x14ac:dyDescent="0.25">
      <c r="A9" s="54">
        <v>27866</v>
      </c>
      <c r="B9">
        <v>57</v>
      </c>
      <c r="D9" s="4">
        <f t="shared" si="0"/>
        <v>56.545727522509139</v>
      </c>
      <c r="F9" s="2">
        <f t="shared" si="1"/>
        <v>0.20636348380568448</v>
      </c>
    </row>
    <row r="10" spans="1:6" x14ac:dyDescent="0.25">
      <c r="A10" s="54">
        <v>26870</v>
      </c>
      <c r="B10">
        <v>58</v>
      </c>
      <c r="D10" s="4">
        <f t="shared" si="0"/>
        <v>57.589893306045894</v>
      </c>
      <c r="F10" s="2">
        <f t="shared" si="1"/>
        <v>0.16818750042596642</v>
      </c>
    </row>
    <row r="11" spans="1:6" x14ac:dyDescent="0.25">
      <c r="A11" s="54">
        <v>25915.3</v>
      </c>
      <c r="B11">
        <v>59</v>
      </c>
      <c r="D11" s="4">
        <f t="shared" si="0"/>
        <v>58.630839718979075</v>
      </c>
      <c r="F11" s="2">
        <f t="shared" si="1"/>
        <v>0.13627931308344809</v>
      </c>
    </row>
    <row r="12" spans="1:6" x14ac:dyDescent="0.25">
      <c r="A12" s="54">
        <v>25000</v>
      </c>
      <c r="B12">
        <v>60</v>
      </c>
      <c r="D12" s="4">
        <f t="shared" si="0"/>
        <v>59.668610243007379</v>
      </c>
      <c r="F12" s="2">
        <f t="shared" si="1"/>
        <v>0.10981917103962853</v>
      </c>
    </row>
    <row r="13" spans="1:6" x14ac:dyDescent="0.25">
      <c r="A13" s="54">
        <v>24109.9</v>
      </c>
      <c r="B13">
        <v>61</v>
      </c>
      <c r="D13" s="4">
        <f t="shared" si="0"/>
        <v>60.718148797516506</v>
      </c>
      <c r="F13" s="2">
        <f t="shared" si="1"/>
        <v>7.9440100341391817E-2</v>
      </c>
    </row>
    <row r="14" spans="1:6" x14ac:dyDescent="0.25">
      <c r="A14" s="54">
        <v>23256.5</v>
      </c>
      <c r="B14">
        <v>62</v>
      </c>
      <c r="D14" s="4">
        <f t="shared" si="0"/>
        <v>61.764750045833409</v>
      </c>
      <c r="F14" s="2">
        <f t="shared" si="1"/>
        <v>5.534254093538301E-2</v>
      </c>
    </row>
    <row r="15" spans="1:6" x14ac:dyDescent="0.25">
      <c r="A15" s="54">
        <v>22438.1</v>
      </c>
      <c r="B15">
        <v>63</v>
      </c>
      <c r="D15" s="4">
        <f t="shared" si="0"/>
        <v>62.808482520599398</v>
      </c>
      <c r="F15" s="2">
        <f t="shared" si="1"/>
        <v>3.6678944915960028E-2</v>
      </c>
    </row>
    <row r="16" spans="1:6" x14ac:dyDescent="0.25">
      <c r="A16" s="54">
        <v>21653.1</v>
      </c>
      <c r="B16">
        <v>64</v>
      </c>
      <c r="D16" s="4">
        <f t="shared" si="0"/>
        <v>63.8493946864279</v>
      </c>
      <c r="F16" s="2">
        <f t="shared" si="1"/>
        <v>2.2681960476150686E-2</v>
      </c>
    </row>
    <row r="17" spans="1:6" x14ac:dyDescent="0.25">
      <c r="A17" s="54">
        <v>20900</v>
      </c>
      <c r="B17">
        <v>65</v>
      </c>
      <c r="D17" s="4">
        <f t="shared" si="0"/>
        <v>64.887504707873347</v>
      </c>
      <c r="F17" s="2">
        <f t="shared" ref="F17:F80" si="2">(D17-B17)^2</f>
        <v>1.2655190750660919E-2</v>
      </c>
    </row>
    <row r="18" spans="1:6" x14ac:dyDescent="0.25">
      <c r="A18" s="54">
        <v>20174.099999999999</v>
      </c>
      <c r="B18">
        <v>66</v>
      </c>
      <c r="D18" s="4">
        <f t="shared" si="0"/>
        <v>65.92760931463954</v>
      </c>
      <c r="F18" s="2">
        <f t="shared" si="2"/>
        <v>5.2404113269571666E-3</v>
      </c>
    </row>
    <row r="19" spans="1:6" x14ac:dyDescent="0.25">
      <c r="A19" s="54">
        <v>19477.399999999998</v>
      </c>
      <c r="B19">
        <v>67</v>
      </c>
      <c r="D19" s="4">
        <f t="shared" si="0"/>
        <v>66.965186290233532</v>
      </c>
      <c r="F19" s="2">
        <f t="shared" si="2"/>
        <v>1.2119943877038403E-3</v>
      </c>
    </row>
    <row r="20" spans="1:6" x14ac:dyDescent="0.25">
      <c r="A20" s="54">
        <v>18808.7</v>
      </c>
      <c r="B20">
        <v>68</v>
      </c>
      <c r="D20" s="4">
        <f t="shared" si="0"/>
        <v>68.000104808006711</v>
      </c>
      <c r="F20" s="2">
        <f t="shared" si="2"/>
        <v>1.0984718270681634E-8</v>
      </c>
    </row>
    <row r="21" spans="1:6" x14ac:dyDescent="0.25">
      <c r="A21" s="54">
        <v>18166.599999999999</v>
      </c>
      <c r="B21">
        <v>69</v>
      </c>
      <c r="D21" s="4">
        <f t="shared" si="0"/>
        <v>69.032638315126519</v>
      </c>
      <c r="F21" s="2">
        <f t="shared" si="2"/>
        <v>1.0652596142979619E-3</v>
      </c>
    </row>
    <row r="22" spans="1:6" x14ac:dyDescent="0.25">
      <c r="A22" s="54">
        <v>17550</v>
      </c>
      <c r="B22">
        <v>70</v>
      </c>
      <c r="D22" s="4">
        <f t="shared" si="0"/>
        <v>70.06268908130798</v>
      </c>
      <c r="F22" s="2">
        <f t="shared" si="2"/>
        <v>3.9299209152384874E-3</v>
      </c>
    </row>
    <row r="23" spans="1:6" x14ac:dyDescent="0.25">
      <c r="A23" s="54">
        <v>16945.900000000001</v>
      </c>
      <c r="B23">
        <v>71</v>
      </c>
      <c r="D23" s="4">
        <f t="shared" si="0"/>
        <v>71.111289769013496</v>
      </c>
      <c r="F23" s="2">
        <f t="shared" si="2"/>
        <v>1.2385412687077237E-2</v>
      </c>
    </row>
    <row r="24" spans="1:6" x14ac:dyDescent="0.25">
      <c r="A24" s="54">
        <v>16365.9</v>
      </c>
      <c r="B24">
        <v>72</v>
      </c>
      <c r="D24" s="4">
        <f t="shared" si="0"/>
        <v>72.157623496035541</v>
      </c>
      <c r="F24" s="2">
        <f t="shared" si="2"/>
        <v>2.4845166502466119E-2</v>
      </c>
    </row>
    <row r="25" spans="1:6" x14ac:dyDescent="0.25">
      <c r="A25" s="54">
        <v>15808.9</v>
      </c>
      <c r="B25">
        <v>73</v>
      </c>
      <c r="D25" s="4">
        <f t="shared" si="0"/>
        <v>73.201778634052431</v>
      </c>
      <c r="F25" s="2">
        <f t="shared" si="2"/>
        <v>4.0714617160064873E-2</v>
      </c>
    </row>
    <row r="26" spans="1:6" x14ac:dyDescent="0.25">
      <c r="A26" s="54">
        <v>15273.9</v>
      </c>
      <c r="B26">
        <v>74</v>
      </c>
      <c r="D26" s="4">
        <f t="shared" si="0"/>
        <v>74.24375508785073</v>
      </c>
      <c r="F26" s="2">
        <f t="shared" si="2"/>
        <v>5.9416542853116865E-2</v>
      </c>
    </row>
    <row r="27" spans="1:6" x14ac:dyDescent="0.25">
      <c r="A27" s="54">
        <v>14760</v>
      </c>
      <c r="B27">
        <v>75</v>
      </c>
      <c r="D27" s="4">
        <f t="shared" si="0"/>
        <v>75.283441029901752</v>
      </c>
      <c r="F27" s="2">
        <f t="shared" si="2"/>
        <v>8.033881743176588E-2</v>
      </c>
    </row>
    <row r="28" spans="1:6" x14ac:dyDescent="0.25">
      <c r="A28" s="54">
        <v>14281.3</v>
      </c>
      <c r="B28">
        <v>76</v>
      </c>
      <c r="D28" s="4">
        <f t="shared" si="0"/>
        <v>76.288699239726867</v>
      </c>
      <c r="F28" s="2">
        <f t="shared" si="2"/>
        <v>8.3347251018871055E-2</v>
      </c>
    </row>
    <row r="29" spans="1:6" x14ac:dyDescent="0.25">
      <c r="A29" s="54">
        <v>13820.6</v>
      </c>
      <c r="B29">
        <v>77</v>
      </c>
      <c r="D29" s="4">
        <f t="shared" si="0"/>
        <v>77.292149861223209</v>
      </c>
      <c r="F29" s="2">
        <f t="shared" si="2"/>
        <v>8.5351541412739998E-2</v>
      </c>
    </row>
    <row r="30" spans="1:6" x14ac:dyDescent="0.25">
      <c r="A30" s="54">
        <v>13377.4</v>
      </c>
      <c r="B30">
        <v>78</v>
      </c>
      <c r="D30" s="4">
        <f t="shared" si="0"/>
        <v>78.29323135048179</v>
      </c>
      <c r="F30" s="2">
        <f t="shared" si="2"/>
        <v>8.5984624905374271E-2</v>
      </c>
    </row>
    <row r="31" spans="1:6" x14ac:dyDescent="0.25">
      <c r="A31" s="54">
        <v>12950.699999999999</v>
      </c>
      <c r="B31">
        <v>79</v>
      </c>
      <c r="D31" s="4">
        <f t="shared" si="0"/>
        <v>79.292569552173603</v>
      </c>
      <c r="F31" s="2">
        <f t="shared" si="2"/>
        <v>8.5596942859062691E-2</v>
      </c>
    </row>
    <row r="32" spans="1:6" x14ac:dyDescent="0.25">
      <c r="A32" s="54">
        <v>12540</v>
      </c>
      <c r="B32">
        <v>80</v>
      </c>
      <c r="D32" s="4">
        <f t="shared" si="0"/>
        <v>80.289727853003996</v>
      </c>
      <c r="F32" s="2">
        <f t="shared" si="2"/>
        <v>8.3942228806304822E-2</v>
      </c>
    </row>
    <row r="33" spans="1:6" x14ac:dyDescent="0.25">
      <c r="A33" s="54">
        <v>12134.7</v>
      </c>
      <c r="B33">
        <v>81</v>
      </c>
      <c r="D33" s="4">
        <f t="shared" si="0"/>
        <v>81.310170639729478</v>
      </c>
      <c r="F33" s="2">
        <f t="shared" si="2"/>
        <v>9.620582575019343E-2</v>
      </c>
    </row>
    <row r="34" spans="1:6" x14ac:dyDescent="0.25">
      <c r="A34" s="54">
        <v>11744.7</v>
      </c>
      <c r="B34">
        <v>82</v>
      </c>
      <c r="D34" s="4">
        <f t="shared" si="0"/>
        <v>82.328703720134342</v>
      </c>
      <c r="F34" s="2">
        <f t="shared" si="2"/>
        <v>0.10804613563015605</v>
      </c>
    </row>
    <row r="35" spans="1:6" x14ac:dyDescent="0.25">
      <c r="A35" s="54">
        <v>11369.400000000001</v>
      </c>
      <c r="B35">
        <v>83</v>
      </c>
      <c r="D35" s="4">
        <f t="shared" si="0"/>
        <v>83.345218396582993</v>
      </c>
      <c r="F35" s="2">
        <f t="shared" si="2"/>
        <v>0.11917574133933273</v>
      </c>
    </row>
    <row r="36" spans="1:6" x14ac:dyDescent="0.25">
      <c r="A36" s="54">
        <v>11008</v>
      </c>
      <c r="B36">
        <v>84</v>
      </c>
      <c r="D36" s="4">
        <f t="shared" si="0"/>
        <v>84.360243414781053</v>
      </c>
      <c r="F36" s="2">
        <f t="shared" si="2"/>
        <v>0.12977531789311358</v>
      </c>
    </row>
    <row r="37" spans="1:6" x14ac:dyDescent="0.25">
      <c r="A37" s="54">
        <v>10660</v>
      </c>
      <c r="B37">
        <v>85</v>
      </c>
      <c r="D37" s="4">
        <f t="shared" si="0"/>
        <v>85.3735771983917</v>
      </c>
      <c r="F37" s="2">
        <f t="shared" si="2"/>
        <v>0.13955992315819191</v>
      </c>
    </row>
    <row r="38" spans="1:6" x14ac:dyDescent="0.25">
      <c r="A38" s="54">
        <v>10324.299999999999</v>
      </c>
      <c r="B38">
        <v>86</v>
      </c>
      <c r="D38" s="4">
        <f t="shared" si="0"/>
        <v>86.386908567847769</v>
      </c>
      <c r="F38" s="2">
        <f t="shared" si="2"/>
        <v>0.14969823987401154</v>
      </c>
    </row>
    <row r="39" spans="1:6" x14ac:dyDescent="0.25">
      <c r="A39" s="54">
        <v>10001</v>
      </c>
      <c r="B39">
        <v>87</v>
      </c>
      <c r="D39" s="4">
        <f t="shared" si="0"/>
        <v>87.398426852461853</v>
      </c>
      <c r="F39" s="2">
        <f t="shared" si="2"/>
        <v>0.15874395676265904</v>
      </c>
    </row>
    <row r="40" spans="1:6" x14ac:dyDescent="0.25">
      <c r="A40" s="54">
        <v>9689.5</v>
      </c>
      <c r="B40">
        <v>88</v>
      </c>
      <c r="D40" s="4">
        <f t="shared" si="0"/>
        <v>88.408430482536971</v>
      </c>
      <c r="F40" s="2">
        <f t="shared" si="2"/>
        <v>0.16681545906538325</v>
      </c>
    </row>
    <row r="41" spans="1:6" x14ac:dyDescent="0.25">
      <c r="A41" s="54">
        <v>9389.3000000000011</v>
      </c>
      <c r="B41">
        <v>89</v>
      </c>
      <c r="D41" s="4">
        <f t="shared" si="0"/>
        <v>89.416995757482397</v>
      </c>
      <c r="F41" s="2">
        <f t="shared" si="2"/>
        <v>0.1738854617583179</v>
      </c>
    </row>
    <row r="42" spans="1:6" x14ac:dyDescent="0.25">
      <c r="A42" s="54">
        <v>9100</v>
      </c>
      <c r="B42">
        <v>90</v>
      </c>
      <c r="D42" s="4">
        <f t="shared" si="0"/>
        <v>90.423928958363206</v>
      </c>
      <c r="F42" s="2">
        <f t="shared" si="2"/>
        <v>0.17971576173891265</v>
      </c>
    </row>
    <row r="43" spans="1:6" x14ac:dyDescent="0.25">
      <c r="A43" s="54">
        <v>8817.1</v>
      </c>
      <c r="B43">
        <v>91</v>
      </c>
      <c r="D43" s="4">
        <f t="shared" si="0"/>
        <v>91.444128544065393</v>
      </c>
      <c r="F43" s="2">
        <f t="shared" si="2"/>
        <v>0.19725016365364556</v>
      </c>
    </row>
    <row r="44" spans="1:6" x14ac:dyDescent="0.25">
      <c r="A44" s="54">
        <v>8544.4</v>
      </c>
      <c r="B44">
        <v>92</v>
      </c>
      <c r="D44" s="4">
        <f t="shared" si="0"/>
        <v>92.463146850715532</v>
      </c>
      <c r="F44" s="2">
        <f t="shared" si="2"/>
        <v>0.21450500532771516</v>
      </c>
    </row>
    <row r="45" spans="1:6" x14ac:dyDescent="0.25">
      <c r="A45" s="54">
        <v>8281.5999999999985</v>
      </c>
      <c r="B45">
        <v>93</v>
      </c>
      <c r="D45" s="4">
        <f t="shared" si="0"/>
        <v>93.480560385251124</v>
      </c>
      <c r="F45" s="2">
        <f t="shared" si="2"/>
        <v>0.23093828387270871</v>
      </c>
    </row>
    <row r="46" spans="1:6" x14ac:dyDescent="0.25">
      <c r="A46" s="54">
        <v>8028.3</v>
      </c>
      <c r="B46">
        <v>94</v>
      </c>
      <c r="D46" s="4">
        <f t="shared" si="0"/>
        <v>94.496364294271899</v>
      </c>
      <c r="F46" s="2">
        <f t="shared" si="2"/>
        <v>0.24637751262804045</v>
      </c>
    </row>
    <row r="47" spans="1:6" x14ac:dyDescent="0.25">
      <c r="A47" s="54">
        <v>7784</v>
      </c>
      <c r="B47">
        <v>95</v>
      </c>
      <c r="D47" s="4">
        <f t="shared" si="0"/>
        <v>95.511049757081594</v>
      </c>
      <c r="F47" s="2">
        <f t="shared" si="2"/>
        <v>0.26117185421315597</v>
      </c>
    </row>
    <row r="48" spans="1:6" x14ac:dyDescent="0.25">
      <c r="A48" s="54">
        <v>7553.8</v>
      </c>
      <c r="B48">
        <v>96</v>
      </c>
      <c r="D48" s="4">
        <f t="shared" si="0"/>
        <v>96.500750287438052</v>
      </c>
      <c r="F48" s="2">
        <f t="shared" si="2"/>
        <v>0.25075085036929173</v>
      </c>
    </row>
    <row r="49" spans="1:6" x14ac:dyDescent="0.25">
      <c r="A49" s="54">
        <v>7331.5999999999995</v>
      </c>
      <c r="B49">
        <v>97</v>
      </c>
      <c r="D49" s="4">
        <f t="shared" si="0"/>
        <v>97.489047356281048</v>
      </c>
      <c r="F49" s="2">
        <f t="shared" si="2"/>
        <v>0.23916731668548274</v>
      </c>
    </row>
    <row r="50" spans="1:6" x14ac:dyDescent="0.25">
      <c r="A50" s="54">
        <v>7117.2000000000007</v>
      </c>
      <c r="B50">
        <v>98</v>
      </c>
      <c r="D50" s="4">
        <f t="shared" si="0"/>
        <v>98.475421093688055</v>
      </c>
      <c r="F50" s="2">
        <f t="shared" si="2"/>
        <v>0.22602521632354675</v>
      </c>
    </row>
    <row r="51" spans="1:6" x14ac:dyDescent="0.25">
      <c r="A51" s="54">
        <v>6910</v>
      </c>
      <c r="B51">
        <v>99</v>
      </c>
      <c r="D51" s="4">
        <f t="shared" si="0"/>
        <v>99.461279413467224</v>
      </c>
      <c r="F51" s="2">
        <f t="shared" si="2"/>
        <v>0.21277869728866641</v>
      </c>
    </row>
    <row r="52" spans="1:6" x14ac:dyDescent="0.25">
      <c r="A52" s="54">
        <v>6710</v>
      </c>
      <c r="B52">
        <v>100</v>
      </c>
      <c r="D52" s="4">
        <f t="shared" si="0"/>
        <v>100.44528634122642</v>
      </c>
      <c r="F52" s="2">
        <f t="shared" si="2"/>
        <v>0.19827992568281241</v>
      </c>
    </row>
    <row r="53" spans="1:6" x14ac:dyDescent="0.25">
      <c r="A53" s="54">
        <v>6526.5</v>
      </c>
      <c r="B53">
        <v>101</v>
      </c>
      <c r="D53" s="4">
        <f t="shared" si="0"/>
        <v>101.37792068728805</v>
      </c>
      <c r="F53" s="2">
        <f t="shared" si="2"/>
        <v>0.14282404588027481</v>
      </c>
    </row>
    <row r="54" spans="1:6" x14ac:dyDescent="0.25">
      <c r="A54" s="54">
        <v>6349</v>
      </c>
      <c r="B54">
        <v>102</v>
      </c>
      <c r="D54" s="4">
        <f t="shared" si="0"/>
        <v>102.30891147406152</v>
      </c>
      <c r="F54" s="2">
        <f t="shared" si="2"/>
        <v>9.5426298806859489E-2</v>
      </c>
    </row>
    <row r="55" spans="1:6" x14ac:dyDescent="0.25">
      <c r="A55" s="54">
        <v>6177.2</v>
      </c>
      <c r="B55">
        <v>103</v>
      </c>
      <c r="D55" s="4">
        <f t="shared" si="0"/>
        <v>103.23868737882165</v>
      </c>
      <c r="F55" s="2">
        <f t="shared" si="2"/>
        <v>5.6971664808750766E-2</v>
      </c>
    </row>
    <row r="56" spans="1:6" x14ac:dyDescent="0.25">
      <c r="A56" s="54">
        <v>6010.9000000000005</v>
      </c>
      <c r="B56">
        <v>104</v>
      </c>
      <c r="D56" s="4">
        <f t="shared" si="0"/>
        <v>104.16721503674182</v>
      </c>
      <c r="F56" s="2">
        <f t="shared" si="2"/>
        <v>2.7960868512569077E-2</v>
      </c>
    </row>
    <row r="57" spans="1:6" x14ac:dyDescent="0.25">
      <c r="A57" s="54">
        <v>5850</v>
      </c>
      <c r="B57">
        <v>105</v>
      </c>
      <c r="D57" s="4">
        <f t="shared" si="0"/>
        <v>105.09391921362214</v>
      </c>
      <c r="F57" s="2">
        <f t="shared" si="2"/>
        <v>8.8208186874018466E-3</v>
      </c>
    </row>
    <row r="58" spans="1:6" x14ac:dyDescent="0.25">
      <c r="A58" s="54">
        <v>5683.2</v>
      </c>
      <c r="B58">
        <v>106</v>
      </c>
      <c r="D58" s="4">
        <f t="shared" si="0"/>
        <v>106.08583894752019</v>
      </c>
      <c r="F58" s="2">
        <f t="shared" si="2"/>
        <v>7.3683249113735043E-3</v>
      </c>
    </row>
    <row r="59" spans="1:6" x14ac:dyDescent="0.25">
      <c r="A59" s="54">
        <v>5522.1</v>
      </c>
      <c r="B59">
        <v>107</v>
      </c>
      <c r="D59" s="4">
        <f t="shared" si="0"/>
        <v>107.0759537574659</v>
      </c>
      <c r="F59" s="2">
        <f t="shared" si="2"/>
        <v>5.7689732731882109E-3</v>
      </c>
    </row>
    <row r="60" spans="1:6" x14ac:dyDescent="0.25">
      <c r="A60" s="54">
        <v>5366.3</v>
      </c>
      <c r="B60">
        <v>108</v>
      </c>
      <c r="D60" s="4">
        <f t="shared" si="0"/>
        <v>108.06541855050142</v>
      </c>
      <c r="F60" s="2">
        <f t="shared" si="2"/>
        <v>4.2795867497068072E-3</v>
      </c>
    </row>
    <row r="61" spans="1:6" x14ac:dyDescent="0.25">
      <c r="A61" s="54">
        <v>5215.6000000000004</v>
      </c>
      <c r="B61">
        <v>109</v>
      </c>
      <c r="D61" s="4">
        <f t="shared" si="0"/>
        <v>109.05426993102722</v>
      </c>
      <c r="F61" s="2">
        <f t="shared" si="2"/>
        <v>2.9452254136993483E-3</v>
      </c>
    </row>
    <row r="62" spans="1:6" x14ac:dyDescent="0.25">
      <c r="A62" s="54">
        <v>5070</v>
      </c>
      <c r="B62">
        <v>110</v>
      </c>
      <c r="D62" s="4">
        <f t="shared" si="0"/>
        <v>110.04122458475322</v>
      </c>
      <c r="F62" s="2">
        <f t="shared" si="2"/>
        <v>1.6994663880756931E-3</v>
      </c>
    </row>
    <row r="63" spans="1:6" x14ac:dyDescent="0.25">
      <c r="A63" s="54">
        <v>4929.1000000000004</v>
      </c>
      <c r="B63">
        <v>111</v>
      </c>
      <c r="D63" s="4">
        <f t="shared" si="0"/>
        <v>111.02772937885103</v>
      </c>
      <c r="F63" s="2">
        <f t="shared" si="2"/>
        <v>7.6891845146422055E-4</v>
      </c>
    </row>
    <row r="64" spans="1:6" x14ac:dyDescent="0.25">
      <c r="A64" s="54">
        <v>4792.7999999999993</v>
      </c>
      <c r="B64">
        <v>112</v>
      </c>
      <c r="D64" s="4">
        <f t="shared" si="0"/>
        <v>112.01327703047596</v>
      </c>
      <c r="F64" s="2">
        <f t="shared" si="2"/>
        <v>1.7627953825961675E-4</v>
      </c>
    </row>
    <row r="65" spans="1:6" x14ac:dyDescent="0.25">
      <c r="A65" s="54">
        <v>4661</v>
      </c>
      <c r="B65">
        <v>113</v>
      </c>
      <c r="D65" s="4">
        <f t="shared" si="0"/>
        <v>112.99734411896122</v>
      </c>
      <c r="F65" s="2">
        <f t="shared" si="2"/>
        <v>7.0537040921346502E-6</v>
      </c>
    </row>
    <row r="66" spans="1:6" x14ac:dyDescent="0.25">
      <c r="A66" s="54">
        <v>4533.4000000000005</v>
      </c>
      <c r="B66">
        <v>114</v>
      </c>
      <c r="D66" s="4">
        <f t="shared" si="0"/>
        <v>113.98095899246721</v>
      </c>
      <c r="F66" s="2">
        <f t="shared" si="2"/>
        <v>3.6255996786383442E-4</v>
      </c>
    </row>
    <row r="67" spans="1:6" x14ac:dyDescent="0.25">
      <c r="A67" s="54">
        <v>4410</v>
      </c>
      <c r="B67">
        <v>115</v>
      </c>
      <c r="D67" s="4">
        <f t="shared" si="0"/>
        <v>114.96291317662755</v>
      </c>
      <c r="F67" s="2">
        <f t="shared" si="2"/>
        <v>1.3754324678591518E-3</v>
      </c>
    </row>
    <row r="68" spans="1:6" x14ac:dyDescent="0.25">
      <c r="A68" s="54">
        <v>4290.6000000000004</v>
      </c>
      <c r="B68">
        <v>116</v>
      </c>
      <c r="D68" s="4">
        <f t="shared" si="0"/>
        <v>115.9435601327317</v>
      </c>
      <c r="F68" s="2">
        <f t="shared" si="2"/>
        <v>3.1854586172628172E-3</v>
      </c>
    </row>
    <row r="69" spans="1:6" x14ac:dyDescent="0.25">
      <c r="A69" s="54">
        <v>4175.0999999999995</v>
      </c>
      <c r="B69">
        <v>117</v>
      </c>
      <c r="D69" s="4">
        <f t="shared" ref="D69:D132" si="3">NTC3950_A+NTC3950_B*LN(A69)+NTC3950_C*(LN(A69))^2+NTC3950_D*(LN(A69))^3</f>
        <v>116.92249354399922</v>
      </c>
      <c r="F69" s="2">
        <f t="shared" si="2"/>
        <v>6.0072507218002762E-3</v>
      </c>
    </row>
    <row r="70" spans="1:6" x14ac:dyDescent="0.25">
      <c r="A70" s="54">
        <v>4063.2000000000003</v>
      </c>
      <c r="B70">
        <v>118</v>
      </c>
      <c r="D70" s="4">
        <f t="shared" si="3"/>
        <v>117.90108502206036</v>
      </c>
      <c r="F70" s="2">
        <f t="shared" si="2"/>
        <v>9.7841728608000153E-3</v>
      </c>
    </row>
    <row r="71" spans="1:6" x14ac:dyDescent="0.25">
      <c r="A71" s="54">
        <v>3954.8999999999996</v>
      </c>
      <c r="B71">
        <v>119</v>
      </c>
      <c r="D71" s="4">
        <f t="shared" si="3"/>
        <v>118.87818531894831</v>
      </c>
      <c r="F71" s="2">
        <f t="shared" si="2"/>
        <v>1.4838816519724589E-2</v>
      </c>
    </row>
    <row r="72" spans="1:6" x14ac:dyDescent="0.25">
      <c r="A72" s="54">
        <v>3850</v>
      </c>
      <c r="B72">
        <v>120</v>
      </c>
      <c r="D72" s="4">
        <f t="shared" si="3"/>
        <v>119.85443584463934</v>
      </c>
      <c r="F72" s="2">
        <f t="shared" si="2"/>
        <v>2.1188923325862273E-2</v>
      </c>
    </row>
    <row r="73" spans="1:6" x14ac:dyDescent="0.25">
      <c r="A73" s="54">
        <v>3741</v>
      </c>
      <c r="B73">
        <v>121</v>
      </c>
      <c r="D73" s="4">
        <f t="shared" si="3"/>
        <v>120.90185123982465</v>
      </c>
      <c r="F73" s="2">
        <f t="shared" si="2"/>
        <v>9.633179123958089E-3</v>
      </c>
    </row>
    <row r="74" spans="1:6" x14ac:dyDescent="0.25">
      <c r="A74" s="54">
        <v>3635.7</v>
      </c>
      <c r="B74">
        <v>122</v>
      </c>
      <c r="D74" s="4">
        <f t="shared" si="3"/>
        <v>121.94766540516781</v>
      </c>
      <c r="F74" s="2">
        <f t="shared" si="2"/>
        <v>2.7389098162493774E-3</v>
      </c>
    </row>
    <row r="75" spans="1:6" x14ac:dyDescent="0.25">
      <c r="A75" s="54">
        <v>3533.7999999999997</v>
      </c>
      <c r="B75">
        <v>123</v>
      </c>
      <c r="D75" s="4">
        <f t="shared" si="3"/>
        <v>122.99351281654089</v>
      </c>
      <c r="F75" s="2">
        <f t="shared" si="2"/>
        <v>4.2083549232208457E-5</v>
      </c>
    </row>
    <row r="76" spans="1:6" x14ac:dyDescent="0.25">
      <c r="A76" s="54">
        <v>3435.2999999999997</v>
      </c>
      <c r="B76">
        <v>124</v>
      </c>
      <c r="D76" s="4">
        <f t="shared" si="3"/>
        <v>124.03807701671758</v>
      </c>
      <c r="F76" s="2">
        <f t="shared" si="2"/>
        <v>1.4498592021108426E-3</v>
      </c>
    </row>
    <row r="77" spans="1:6" x14ac:dyDescent="0.25">
      <c r="A77" s="54">
        <v>3340</v>
      </c>
      <c r="B77">
        <v>125</v>
      </c>
      <c r="D77" s="4">
        <f t="shared" si="3"/>
        <v>125.08214763785134</v>
      </c>
      <c r="F77" s="2">
        <f t="shared" si="2"/>
        <v>6.748234404554132E-3</v>
      </c>
    </row>
    <row r="78" spans="1:6" x14ac:dyDescent="0.25">
      <c r="A78" s="54">
        <v>3255</v>
      </c>
      <c r="B78">
        <v>126</v>
      </c>
      <c r="D78" s="4">
        <f t="shared" si="3"/>
        <v>126.04282628040218</v>
      </c>
      <c r="F78" s="2">
        <f t="shared" si="2"/>
        <v>1.8340902930862567E-3</v>
      </c>
    </row>
    <row r="79" spans="1:6" x14ac:dyDescent="0.25">
      <c r="A79" s="54">
        <v>3172.6</v>
      </c>
      <c r="B79">
        <v>127</v>
      </c>
      <c r="D79" s="4">
        <f t="shared" si="3"/>
        <v>127.00219884747975</v>
      </c>
      <c r="F79" s="2">
        <f t="shared" si="2"/>
        <v>4.8349302391886166E-6</v>
      </c>
    </row>
    <row r="80" spans="1:6" x14ac:dyDescent="0.25">
      <c r="A80" s="54">
        <v>3092.7</v>
      </c>
      <c r="B80">
        <v>128</v>
      </c>
      <c r="D80" s="4">
        <f t="shared" si="3"/>
        <v>127.96037449085588</v>
      </c>
      <c r="F80" s="2">
        <f t="shared" si="2"/>
        <v>1.5701809749304383E-3</v>
      </c>
    </row>
    <row r="81" spans="1:6" x14ac:dyDescent="0.25">
      <c r="A81" s="54">
        <v>3015.2000000000003</v>
      </c>
      <c r="B81">
        <v>129</v>
      </c>
      <c r="D81" s="4">
        <f t="shared" si="3"/>
        <v>128.91751964173432</v>
      </c>
      <c r="F81" s="2">
        <f t="shared" ref="F81:F144" si="4">(D81-B81)^2</f>
        <v>6.8030094996356059E-3</v>
      </c>
    </row>
    <row r="82" spans="1:6" x14ac:dyDescent="0.25">
      <c r="A82" s="54">
        <v>2940</v>
      </c>
      <c r="B82">
        <v>130</v>
      </c>
      <c r="D82" s="4">
        <f t="shared" si="3"/>
        <v>129.87386347055653</v>
      </c>
      <c r="F82" s="2">
        <f t="shared" si="4"/>
        <v>1.591042406004365E-2</v>
      </c>
    </row>
    <row r="83" spans="1:6" x14ac:dyDescent="0.25">
      <c r="A83" s="54">
        <v>2863.4</v>
      </c>
      <c r="B83">
        <v>131</v>
      </c>
      <c r="D83" s="4">
        <f t="shared" si="3"/>
        <v>130.8775680067273</v>
      </c>
      <c r="F83" s="2">
        <f t="shared" si="4"/>
        <v>1.4989592976726088E-2</v>
      </c>
    </row>
    <row r="84" spans="1:6" x14ac:dyDescent="0.25">
      <c r="A84" s="54">
        <v>2789.2999999999997</v>
      </c>
      <c r="B84">
        <v>132</v>
      </c>
      <c r="D84" s="4">
        <f t="shared" si="3"/>
        <v>131.87854638019499</v>
      </c>
      <c r="F84" s="2">
        <f t="shared" si="4"/>
        <v>1.4750981763739868E-2</v>
      </c>
    </row>
    <row r="85" spans="1:6" x14ac:dyDescent="0.25">
      <c r="A85" s="54">
        <v>2717.2999999999997</v>
      </c>
      <c r="B85">
        <v>133</v>
      </c>
      <c r="D85" s="4">
        <f t="shared" si="3"/>
        <v>132.88110836104332</v>
      </c>
      <c r="F85" s="2">
        <f t="shared" si="4"/>
        <v>1.4135221813806205E-2</v>
      </c>
    </row>
    <row r="86" spans="1:6" x14ac:dyDescent="0.25">
      <c r="A86" s="54">
        <v>2647.6000000000004</v>
      </c>
      <c r="B86">
        <v>134</v>
      </c>
      <c r="D86" s="4">
        <f t="shared" si="3"/>
        <v>133.88140819031898</v>
      </c>
      <c r="F86" s="2">
        <f t="shared" si="4"/>
        <v>1.4064017323419562E-2</v>
      </c>
    </row>
    <row r="87" spans="1:6" x14ac:dyDescent="0.25">
      <c r="A87" s="54">
        <v>2580</v>
      </c>
      <c r="B87">
        <v>135</v>
      </c>
      <c r="D87" s="4">
        <f t="shared" si="3"/>
        <v>134.88116730301141</v>
      </c>
      <c r="F87" s="2">
        <f t="shared" si="4"/>
        <v>1.4121209873582206E-2</v>
      </c>
    </row>
    <row r="88" spans="1:6" x14ac:dyDescent="0.25">
      <c r="A88" s="54">
        <v>2514.4</v>
      </c>
      <c r="B88">
        <v>136</v>
      </c>
      <c r="D88" s="4">
        <f t="shared" si="3"/>
        <v>135.88082372137515</v>
      </c>
      <c r="F88" s="2">
        <f t="shared" si="4"/>
        <v>1.4202985386867621E-2</v>
      </c>
    </row>
    <row r="89" spans="1:6" x14ac:dyDescent="0.25">
      <c r="A89" s="54">
        <v>2450.6999999999998</v>
      </c>
      <c r="B89">
        <v>137</v>
      </c>
      <c r="D89" s="4">
        <f t="shared" si="3"/>
        <v>136.88091134930863</v>
      </c>
      <c r="F89" s="2">
        <f t="shared" si="4"/>
        <v>1.4182106723490448E-2</v>
      </c>
    </row>
    <row r="90" spans="1:6" x14ac:dyDescent="0.25">
      <c r="A90" s="54">
        <v>2389</v>
      </c>
      <c r="B90">
        <v>138</v>
      </c>
      <c r="D90" s="4">
        <f t="shared" si="3"/>
        <v>137.87878508910532</v>
      </c>
      <c r="F90" s="2">
        <f t="shared" si="4"/>
        <v>1.4693054623204959E-2</v>
      </c>
    </row>
    <row r="91" spans="1:6" x14ac:dyDescent="0.25">
      <c r="A91" s="54">
        <v>2329.1</v>
      </c>
      <c r="B91">
        <v>139</v>
      </c>
      <c r="D91" s="4">
        <f t="shared" si="3"/>
        <v>138.87659100694191</v>
      </c>
      <c r="F91" s="2">
        <f t="shared" si="4"/>
        <v>1.5229779567612241E-2</v>
      </c>
    </row>
    <row r="92" spans="1:6" x14ac:dyDescent="0.25">
      <c r="A92" s="54">
        <v>2271</v>
      </c>
      <c r="B92">
        <v>140</v>
      </c>
      <c r="D92" s="4">
        <f t="shared" si="3"/>
        <v>139.87330099238736</v>
      </c>
      <c r="F92" s="2">
        <f t="shared" si="4"/>
        <v>1.6052638530028644E-2</v>
      </c>
    </row>
    <row r="93" spans="1:6" x14ac:dyDescent="0.25">
      <c r="A93" s="54">
        <v>2213.5</v>
      </c>
      <c r="B93">
        <v>141</v>
      </c>
      <c r="D93" s="4">
        <f t="shared" si="3"/>
        <v>140.88931905070041</v>
      </c>
      <c r="F93" s="2">
        <f t="shared" si="4"/>
        <v>1.2250272537858889E-2</v>
      </c>
    </row>
    <row r="94" spans="1:6" x14ac:dyDescent="0.25">
      <c r="A94" s="54">
        <v>2157.7000000000003</v>
      </c>
      <c r="B94">
        <v>142</v>
      </c>
      <c r="D94" s="4">
        <f t="shared" si="3"/>
        <v>141.90505685284751</v>
      </c>
      <c r="F94" s="2">
        <f t="shared" si="4"/>
        <v>9.014201191219701E-3</v>
      </c>
    </row>
    <row r="95" spans="1:6" x14ac:dyDescent="0.25">
      <c r="A95" s="54">
        <v>2103.5</v>
      </c>
      <c r="B95">
        <v>143</v>
      </c>
      <c r="D95" s="4">
        <f t="shared" si="3"/>
        <v>142.92133582139837</v>
      </c>
      <c r="F95" s="2">
        <f t="shared" si="4"/>
        <v>6.1880529950687586E-3</v>
      </c>
    </row>
    <row r="96" spans="1:6" x14ac:dyDescent="0.25">
      <c r="A96" s="54">
        <v>2051</v>
      </c>
      <c r="B96">
        <v>144</v>
      </c>
      <c r="D96" s="4">
        <f t="shared" si="3"/>
        <v>143.93519685500706</v>
      </c>
      <c r="F96" s="2">
        <f t="shared" si="4"/>
        <v>4.1994476009755205E-3</v>
      </c>
    </row>
    <row r="97" spans="1:6" x14ac:dyDescent="0.25">
      <c r="A97" s="54">
        <v>2000</v>
      </c>
      <c r="B97">
        <v>145</v>
      </c>
      <c r="D97" s="4">
        <f t="shared" si="3"/>
        <v>144.94941883124062</v>
      </c>
      <c r="F97" s="2">
        <f t="shared" si="4"/>
        <v>2.5584546330647906E-3</v>
      </c>
    </row>
    <row r="98" spans="1:6" x14ac:dyDescent="0.25">
      <c r="A98" s="54">
        <v>1951.3</v>
      </c>
      <c r="B98">
        <v>146</v>
      </c>
      <c r="D98" s="4">
        <f t="shared" si="3"/>
        <v>145.94638886517947</v>
      </c>
      <c r="F98" s="2">
        <f t="shared" si="4"/>
        <v>2.8741537767448459E-3</v>
      </c>
    </row>
    <row r="99" spans="1:6" x14ac:dyDescent="0.25">
      <c r="A99" s="54">
        <v>1904</v>
      </c>
      <c r="B99">
        <v>147</v>
      </c>
      <c r="D99" s="4">
        <f t="shared" si="3"/>
        <v>146.94281651648902</v>
      </c>
      <c r="F99" s="2">
        <f t="shared" si="4"/>
        <v>3.2699507864508153E-3</v>
      </c>
    </row>
    <row r="100" spans="1:6" x14ac:dyDescent="0.25">
      <c r="A100" s="54">
        <v>1858</v>
      </c>
      <c r="B100">
        <v>148</v>
      </c>
      <c r="D100" s="4">
        <f t="shared" si="3"/>
        <v>147.9398921589289</v>
      </c>
      <c r="F100" s="2">
        <f t="shared" si="4"/>
        <v>3.6129525582287506E-3</v>
      </c>
    </row>
    <row r="101" spans="1:6" x14ac:dyDescent="0.25">
      <c r="A101" s="54">
        <v>1813.3999999999999</v>
      </c>
      <c r="B101">
        <v>149</v>
      </c>
      <c r="D101" s="4">
        <f t="shared" si="3"/>
        <v>148.93445700566588</v>
      </c>
      <c r="F101" s="2">
        <f t="shared" si="4"/>
        <v>4.2958841062829128E-3</v>
      </c>
    </row>
    <row r="102" spans="1:6" x14ac:dyDescent="0.25">
      <c r="A102" s="54">
        <v>1770</v>
      </c>
      <c r="B102">
        <v>150</v>
      </c>
      <c r="D102" s="4">
        <f t="shared" si="3"/>
        <v>149.93000089787938</v>
      </c>
      <c r="F102" s="2">
        <f t="shared" si="4"/>
        <v>4.899874297692816E-3</v>
      </c>
    </row>
    <row r="103" spans="1:6" x14ac:dyDescent="0.25">
      <c r="A103" s="54">
        <v>1731.9</v>
      </c>
      <c r="B103">
        <v>151</v>
      </c>
      <c r="D103" s="4">
        <f t="shared" si="3"/>
        <v>150.82770120872243</v>
      </c>
      <c r="F103" s="2">
        <f t="shared" si="4"/>
        <v>2.9686873475711393E-2</v>
      </c>
    </row>
    <row r="104" spans="1:6" x14ac:dyDescent="0.25">
      <c r="A104" s="54">
        <v>1694.7</v>
      </c>
      <c r="B104">
        <v>152</v>
      </c>
      <c r="D104" s="4">
        <f t="shared" si="3"/>
        <v>151.72668227211108</v>
      </c>
      <c r="F104" s="2">
        <f t="shared" si="4"/>
        <v>7.4702580378363331E-2</v>
      </c>
    </row>
    <row r="105" spans="1:6" x14ac:dyDescent="0.25">
      <c r="A105" s="54">
        <v>1658.6000000000001</v>
      </c>
      <c r="B105">
        <v>153</v>
      </c>
      <c r="D105" s="4">
        <f t="shared" si="3"/>
        <v>152.62134782385277</v>
      </c>
      <c r="F105" s="2">
        <f t="shared" si="4"/>
        <v>0.14337747050103081</v>
      </c>
    </row>
    <row r="106" spans="1:6" x14ac:dyDescent="0.25">
      <c r="A106" s="54">
        <v>1623.3</v>
      </c>
      <c r="B106">
        <v>154</v>
      </c>
      <c r="D106" s="4">
        <f t="shared" si="3"/>
        <v>153.51841636273917</v>
      </c>
      <c r="F106" s="2">
        <f t="shared" si="4"/>
        <v>0.23192279967736681</v>
      </c>
    </row>
    <row r="107" spans="1:6" x14ac:dyDescent="0.25">
      <c r="A107" s="54">
        <v>1589</v>
      </c>
      <c r="B107">
        <v>155</v>
      </c>
      <c r="D107" s="4">
        <f t="shared" si="3"/>
        <v>154.41213416256301</v>
      </c>
      <c r="F107" s="2">
        <f t="shared" si="4"/>
        <v>0.34558624282549755</v>
      </c>
    </row>
    <row r="108" spans="1:6" x14ac:dyDescent="0.25">
      <c r="A108" s="54">
        <v>1552</v>
      </c>
      <c r="B108">
        <v>156</v>
      </c>
      <c r="D108" s="4">
        <f t="shared" si="3"/>
        <v>155.40178614169258</v>
      </c>
      <c r="F108" s="2">
        <f t="shared" si="4"/>
        <v>0.35785982027104696</v>
      </c>
    </row>
    <row r="109" spans="1:6" x14ac:dyDescent="0.25">
      <c r="A109" s="54">
        <v>1516</v>
      </c>
      <c r="B109">
        <v>157</v>
      </c>
      <c r="D109" s="4">
        <f t="shared" si="3"/>
        <v>156.39147189823166</v>
      </c>
      <c r="F109" s="2">
        <f t="shared" si="4"/>
        <v>0.37030645064178258</v>
      </c>
    </row>
    <row r="110" spans="1:6" x14ac:dyDescent="0.25">
      <c r="A110" s="54">
        <v>1481.1000000000001</v>
      </c>
      <c r="B110">
        <v>158</v>
      </c>
      <c r="D110" s="4">
        <f t="shared" si="3"/>
        <v>157.37745280751579</v>
      </c>
      <c r="F110" s="2">
        <f t="shared" si="4"/>
        <v>0.38756500686996631</v>
      </c>
    </row>
    <row r="111" spans="1:6" x14ac:dyDescent="0.25">
      <c r="A111" s="54">
        <v>1447.1000000000001</v>
      </c>
      <c r="B111">
        <v>159</v>
      </c>
      <c r="D111" s="4">
        <f t="shared" si="3"/>
        <v>158.36443755896437</v>
      </c>
      <c r="F111" s="2">
        <f t="shared" si="4"/>
        <v>0.40393961645517035</v>
      </c>
    </row>
    <row r="112" spans="1:6" x14ac:dyDescent="0.25">
      <c r="A112" s="54">
        <v>1414</v>
      </c>
      <c r="B112">
        <v>160</v>
      </c>
      <c r="D112" s="4">
        <f t="shared" si="3"/>
        <v>159.35165335139726</v>
      </c>
      <c r="F112" s="2">
        <f t="shared" si="4"/>
        <v>0.42035337675440432</v>
      </c>
    </row>
    <row r="113" spans="1:6" x14ac:dyDescent="0.25">
      <c r="A113" s="54">
        <v>1381.2</v>
      </c>
      <c r="B113">
        <v>161</v>
      </c>
      <c r="D113" s="4">
        <f t="shared" si="3"/>
        <v>160.35690557747216</v>
      </c>
      <c r="F113" s="2">
        <f t="shared" si="4"/>
        <v>0.41357043628641355</v>
      </c>
    </row>
    <row r="114" spans="1:6" x14ac:dyDescent="0.25">
      <c r="A114" s="54">
        <v>1349.3999999999999</v>
      </c>
      <c r="B114">
        <v>162</v>
      </c>
      <c r="D114" s="4">
        <f t="shared" si="3"/>
        <v>161.35848907377084</v>
      </c>
      <c r="F114" s="2">
        <f t="shared" si="4"/>
        <v>0.41153626847139396</v>
      </c>
    </row>
    <row r="115" spans="1:6" x14ac:dyDescent="0.25">
      <c r="A115" s="54">
        <v>1318.4</v>
      </c>
      <c r="B115">
        <v>163</v>
      </c>
      <c r="D115" s="4">
        <f t="shared" si="3"/>
        <v>162.3617751267131</v>
      </c>
      <c r="F115" s="2">
        <f t="shared" si="4"/>
        <v>0.40733098888208158</v>
      </c>
    </row>
    <row r="116" spans="1:6" x14ac:dyDescent="0.25">
      <c r="A116" s="54">
        <v>1288.3</v>
      </c>
      <c r="B116">
        <v>164</v>
      </c>
      <c r="D116" s="4">
        <f t="shared" si="3"/>
        <v>163.36266175546154</v>
      </c>
      <c r="F116" s="2">
        <f t="shared" si="4"/>
        <v>0.40620003795135945</v>
      </c>
    </row>
    <row r="117" spans="1:6" x14ac:dyDescent="0.25">
      <c r="A117" s="54">
        <v>1259</v>
      </c>
      <c r="B117">
        <v>165</v>
      </c>
      <c r="D117" s="4">
        <f t="shared" si="3"/>
        <v>164.36354568350868</v>
      </c>
      <c r="F117" s="2">
        <f t="shared" si="4"/>
        <v>0.40507409698043884</v>
      </c>
    </row>
    <row r="118" spans="1:6" x14ac:dyDescent="0.25">
      <c r="A118" s="54">
        <v>1230.0999999999999</v>
      </c>
      <c r="B118">
        <v>166</v>
      </c>
      <c r="D118" s="4">
        <f t="shared" si="3"/>
        <v>165.37779731011474</v>
      </c>
      <c r="F118" s="2">
        <f t="shared" si="4"/>
        <v>0.38713618730044824</v>
      </c>
    </row>
    <row r="119" spans="1:6" x14ac:dyDescent="0.25">
      <c r="A119" s="54">
        <v>1201.8999999999999</v>
      </c>
      <c r="B119">
        <v>167</v>
      </c>
      <c r="D119" s="4">
        <f t="shared" si="3"/>
        <v>166.39469731413749</v>
      </c>
      <c r="F119" s="2">
        <f t="shared" si="4"/>
        <v>0.36639134151237052</v>
      </c>
    </row>
    <row r="120" spans="1:6" x14ac:dyDescent="0.25">
      <c r="A120" s="54">
        <v>1174.5</v>
      </c>
      <c r="B120">
        <v>168</v>
      </c>
      <c r="D120" s="4">
        <f t="shared" si="3"/>
        <v>167.40982848579102</v>
      </c>
      <c r="F120" s="2">
        <f t="shared" si="4"/>
        <v>0.3483024161837151</v>
      </c>
    </row>
    <row r="121" spans="1:6" x14ac:dyDescent="0.25">
      <c r="A121" s="54">
        <v>1147.8999999999999</v>
      </c>
      <c r="B121">
        <v>169</v>
      </c>
      <c r="D121" s="4">
        <f t="shared" si="3"/>
        <v>168.42216684614203</v>
      </c>
      <c r="F121" s="2">
        <f t="shared" si="4"/>
        <v>0.33389115369744427</v>
      </c>
    </row>
    <row r="122" spans="1:6" x14ac:dyDescent="0.25">
      <c r="A122" s="54">
        <v>1122</v>
      </c>
      <c r="B122">
        <v>170</v>
      </c>
      <c r="D122" s="4">
        <f t="shared" si="3"/>
        <v>169.43457872581735</v>
      </c>
      <c r="F122" s="2">
        <f t="shared" si="4"/>
        <v>0.31970121729833612</v>
      </c>
    </row>
    <row r="123" spans="1:6" x14ac:dyDescent="0.25">
      <c r="A123" s="54">
        <v>1095.5999999999999</v>
      </c>
      <c r="B123">
        <v>171</v>
      </c>
      <c r="D123" s="4">
        <f t="shared" si="3"/>
        <v>170.49506478264573</v>
      </c>
      <c r="F123" s="2">
        <f t="shared" si="4"/>
        <v>0.25495957372460687</v>
      </c>
    </row>
    <row r="124" spans="1:6" x14ac:dyDescent="0.25">
      <c r="A124" s="54">
        <v>1069.9000000000001</v>
      </c>
      <c r="B124">
        <v>172</v>
      </c>
      <c r="D124" s="4">
        <f t="shared" si="3"/>
        <v>171.55654781415842</v>
      </c>
      <c r="F124" s="2">
        <f t="shared" si="4"/>
        <v>0.1966498411276745</v>
      </c>
    </row>
    <row r="125" spans="1:6" x14ac:dyDescent="0.25">
      <c r="A125" s="54">
        <v>1044.8999999999999</v>
      </c>
      <c r="B125">
        <v>173</v>
      </c>
      <c r="D125" s="4">
        <f t="shared" si="3"/>
        <v>172.61814163756139</v>
      </c>
      <c r="F125" s="2">
        <f t="shared" si="4"/>
        <v>0.14581580896429416</v>
      </c>
    </row>
    <row r="126" spans="1:6" x14ac:dyDescent="0.25">
      <c r="A126" s="54">
        <v>1020.5999999999999</v>
      </c>
      <c r="B126">
        <v>174</v>
      </c>
      <c r="D126" s="4">
        <f t="shared" si="3"/>
        <v>173.67889018170803</v>
      </c>
      <c r="F126" s="2">
        <f t="shared" si="4"/>
        <v>0.10311151540350373</v>
      </c>
    </row>
    <row r="127" spans="1:6" x14ac:dyDescent="0.25">
      <c r="A127" s="54">
        <v>997</v>
      </c>
      <c r="B127">
        <v>175</v>
      </c>
      <c r="D127" s="4">
        <f t="shared" si="3"/>
        <v>174.73776469524711</v>
      </c>
      <c r="F127" s="2">
        <f t="shared" si="4"/>
        <v>6.8767355058842045E-2</v>
      </c>
    </row>
    <row r="128" spans="1:6" x14ac:dyDescent="0.25">
      <c r="A128" s="54">
        <v>975.7</v>
      </c>
      <c r="B128">
        <v>176</v>
      </c>
      <c r="D128" s="4">
        <f t="shared" si="3"/>
        <v>175.71894662569923</v>
      </c>
      <c r="F128" s="2">
        <f t="shared" si="4"/>
        <v>7.8990999205847692E-2</v>
      </c>
    </row>
    <row r="129" spans="1:6" x14ac:dyDescent="0.25">
      <c r="A129" s="54">
        <v>955</v>
      </c>
      <c r="B129">
        <v>177</v>
      </c>
      <c r="D129" s="4">
        <f t="shared" si="3"/>
        <v>176.69681820434397</v>
      </c>
      <c r="F129" s="2">
        <f t="shared" si="4"/>
        <v>9.1919201217214919E-2</v>
      </c>
    </row>
    <row r="130" spans="1:6" x14ac:dyDescent="0.25">
      <c r="A130" s="54">
        <v>934.8</v>
      </c>
      <c r="B130">
        <v>178</v>
      </c>
      <c r="D130" s="4">
        <f t="shared" si="3"/>
        <v>177.67529496902932</v>
      </c>
      <c r="F130" s="2">
        <f t="shared" si="4"/>
        <v>0.10543335713766798</v>
      </c>
    </row>
    <row r="131" spans="1:6" x14ac:dyDescent="0.25">
      <c r="A131" s="54">
        <v>915.1</v>
      </c>
      <c r="B131">
        <v>179</v>
      </c>
      <c r="D131" s="4">
        <f t="shared" si="3"/>
        <v>178.65369752620938</v>
      </c>
      <c r="F131" s="2">
        <f t="shared" si="4"/>
        <v>0.1199254033534998</v>
      </c>
    </row>
    <row r="132" spans="1:6" x14ac:dyDescent="0.25">
      <c r="A132" s="54">
        <v>896</v>
      </c>
      <c r="B132">
        <v>180</v>
      </c>
      <c r="D132" s="4">
        <f t="shared" si="3"/>
        <v>179.62614371216313</v>
      </c>
      <c r="F132" s="2">
        <f t="shared" si="4"/>
        <v>0.13976852395516648</v>
      </c>
    </row>
    <row r="133" spans="1:6" x14ac:dyDescent="0.25">
      <c r="A133" s="54">
        <v>875</v>
      </c>
      <c r="B133">
        <v>181</v>
      </c>
      <c r="D133" s="4">
        <f t="shared" ref="D133:D196" si="5">NTC3950_A+NTC3950_B*LN(A133)+NTC3950_C*(LN(A133))^2+NTC3950_D*(LN(A133))^3</f>
        <v>180.72374899312643</v>
      </c>
      <c r="F133" s="2">
        <f t="shared" si="4"/>
        <v>7.6314618798658501E-2</v>
      </c>
    </row>
    <row r="134" spans="1:6" x14ac:dyDescent="0.25">
      <c r="A134" s="54">
        <v>854.7</v>
      </c>
      <c r="B134">
        <v>182</v>
      </c>
      <c r="D134" s="4">
        <f t="shared" si="5"/>
        <v>181.81450269498248</v>
      </c>
      <c r="F134" s="2">
        <f t="shared" si="4"/>
        <v>3.4409250168762992E-2</v>
      </c>
    </row>
    <row r="135" spans="1:6" x14ac:dyDescent="0.25">
      <c r="A135" s="54">
        <v>834.9</v>
      </c>
      <c r="B135">
        <v>183</v>
      </c>
      <c r="D135" s="4">
        <f t="shared" si="5"/>
        <v>182.90803121873464</v>
      </c>
      <c r="F135" s="2">
        <f t="shared" si="4"/>
        <v>8.4582567274365337E-3</v>
      </c>
    </row>
    <row r="136" spans="1:6" x14ac:dyDescent="0.25">
      <c r="A136" s="54">
        <v>815.69999999999993</v>
      </c>
      <c r="B136">
        <v>184</v>
      </c>
      <c r="D136" s="4">
        <f t="shared" si="5"/>
        <v>183.99783655516725</v>
      </c>
      <c r="F136" s="2">
        <f t="shared" si="4"/>
        <v>4.6804935443358382E-6</v>
      </c>
    </row>
    <row r="137" spans="1:6" x14ac:dyDescent="0.25">
      <c r="A137" s="54">
        <v>797</v>
      </c>
      <c r="B137">
        <v>185</v>
      </c>
      <c r="D137" s="4">
        <f t="shared" si="5"/>
        <v>185.08854963571844</v>
      </c>
      <c r="F137" s="2">
        <f t="shared" si="4"/>
        <v>7.8410379858678131E-3</v>
      </c>
    </row>
    <row r="138" spans="1:6" x14ac:dyDescent="0.25">
      <c r="A138" s="54">
        <v>780.59999999999991</v>
      </c>
      <c r="B138">
        <v>186</v>
      </c>
      <c r="D138" s="4">
        <f t="shared" si="5"/>
        <v>186.07008849563792</v>
      </c>
      <c r="F138" s="2">
        <f t="shared" si="4"/>
        <v>4.9123972207865086E-3</v>
      </c>
    </row>
    <row r="139" spans="1:6" x14ac:dyDescent="0.25">
      <c r="A139" s="54">
        <v>764.59999999999991</v>
      </c>
      <c r="B139">
        <v>187</v>
      </c>
      <c r="D139" s="4">
        <f t="shared" si="5"/>
        <v>187.05126232757868</v>
      </c>
      <c r="F139" s="2">
        <f t="shared" si="4"/>
        <v>2.6278262287842708E-3</v>
      </c>
    </row>
    <row r="140" spans="1:6" x14ac:dyDescent="0.25">
      <c r="A140" s="54">
        <v>749</v>
      </c>
      <c r="B140">
        <v>188</v>
      </c>
      <c r="D140" s="4">
        <f t="shared" si="5"/>
        <v>188.03135809485079</v>
      </c>
      <c r="F140" s="2">
        <f t="shared" si="4"/>
        <v>9.8333011267099594E-4</v>
      </c>
    </row>
    <row r="141" spans="1:6" x14ac:dyDescent="0.25">
      <c r="A141" s="54">
        <v>733.8</v>
      </c>
      <c r="B141">
        <v>189</v>
      </c>
      <c r="D141" s="4">
        <f t="shared" si="5"/>
        <v>189.0096162845299</v>
      </c>
      <c r="F141" s="2">
        <f t="shared" si="4"/>
        <v>9.2472928159950053E-5</v>
      </c>
    </row>
    <row r="142" spans="1:6" x14ac:dyDescent="0.25">
      <c r="A142" s="54">
        <v>719</v>
      </c>
      <c r="B142">
        <v>190</v>
      </c>
      <c r="D142" s="4">
        <f t="shared" si="5"/>
        <v>189.98522954286869</v>
      </c>
      <c r="F142" s="2">
        <f t="shared" si="4"/>
        <v>2.1816640386773786E-4</v>
      </c>
    </row>
    <row r="143" spans="1:6" x14ac:dyDescent="0.25">
      <c r="A143" s="54">
        <v>702.9</v>
      </c>
      <c r="B143">
        <v>191</v>
      </c>
      <c r="D143" s="4">
        <f t="shared" si="5"/>
        <v>191.07364033991996</v>
      </c>
      <c r="F143" s="2">
        <f t="shared" si="4"/>
        <v>5.4228996635274987E-3</v>
      </c>
    </row>
    <row r="144" spans="1:6" x14ac:dyDescent="0.25">
      <c r="A144" s="54">
        <v>687.30000000000007</v>
      </c>
      <c r="B144">
        <v>192</v>
      </c>
      <c r="D144" s="4">
        <f t="shared" si="5"/>
        <v>192.15649948277445</v>
      </c>
      <c r="F144" s="2">
        <f t="shared" si="4"/>
        <v>2.4492088108670346E-2</v>
      </c>
    </row>
    <row r="145" spans="1:6" x14ac:dyDescent="0.25">
      <c r="A145" s="54">
        <v>672.1</v>
      </c>
      <c r="B145">
        <v>193</v>
      </c>
      <c r="D145" s="4">
        <f t="shared" si="5"/>
        <v>193.23967817384516</v>
      </c>
      <c r="F145" s="2">
        <f t="shared" ref="F145:F208" si="6">(D145-B145)^2</f>
        <v>5.7445627017752493E-2</v>
      </c>
    </row>
    <row r="146" spans="1:6" x14ac:dyDescent="0.25">
      <c r="A146" s="54">
        <v>657.4</v>
      </c>
      <c r="B146">
        <v>194</v>
      </c>
      <c r="D146" s="4">
        <f t="shared" si="5"/>
        <v>194.31490511861139</v>
      </c>
      <c r="F146" s="2">
        <f t="shared" si="6"/>
        <v>9.9165233727655025E-2</v>
      </c>
    </row>
    <row r="147" spans="1:6" x14ac:dyDescent="0.25">
      <c r="A147" s="54">
        <v>643</v>
      </c>
      <c r="B147">
        <v>195</v>
      </c>
      <c r="D147" s="4">
        <f t="shared" si="5"/>
        <v>195.3958840034868</v>
      </c>
      <c r="F147" s="2">
        <f t="shared" si="6"/>
        <v>0.15672414421673586</v>
      </c>
    </row>
    <row r="148" spans="1:6" x14ac:dyDescent="0.25">
      <c r="A148" s="54">
        <v>630.19999999999993</v>
      </c>
      <c r="B148">
        <v>196</v>
      </c>
      <c r="D148" s="4">
        <f t="shared" si="5"/>
        <v>196.38086477230439</v>
      </c>
      <c r="F148" s="2">
        <f t="shared" si="6"/>
        <v>0.14505797478247626</v>
      </c>
    </row>
    <row r="149" spans="1:6" x14ac:dyDescent="0.25">
      <c r="A149" s="54">
        <v>617.70000000000005</v>
      </c>
      <c r="B149">
        <v>197</v>
      </c>
      <c r="D149" s="4">
        <f t="shared" si="5"/>
        <v>197.36567314168832</v>
      </c>
      <c r="F149" s="2">
        <f t="shared" si="6"/>
        <v>0.13371684655220542</v>
      </c>
    </row>
    <row r="150" spans="1:6" x14ac:dyDescent="0.25">
      <c r="A150" s="54">
        <v>605.5</v>
      </c>
      <c r="B150">
        <v>198</v>
      </c>
      <c r="D150" s="4">
        <f t="shared" si="5"/>
        <v>198.34965147299238</v>
      </c>
      <c r="F150" s="2">
        <f t="shared" si="6"/>
        <v>0.12225615256573924</v>
      </c>
    </row>
    <row r="151" spans="1:6" x14ac:dyDescent="0.25">
      <c r="A151" s="54">
        <v>593.6</v>
      </c>
      <c r="B151">
        <v>199</v>
      </c>
      <c r="D151" s="4">
        <f t="shared" si="5"/>
        <v>199.33210037613065</v>
      </c>
      <c r="F151" s="2">
        <f t="shared" si="6"/>
        <v>0.11029065982612202</v>
      </c>
    </row>
    <row r="152" spans="1:6" x14ac:dyDescent="0.25">
      <c r="A152" s="54">
        <v>582</v>
      </c>
      <c r="B152">
        <v>200</v>
      </c>
      <c r="D152" s="4">
        <f t="shared" si="5"/>
        <v>200.31227748454427</v>
      </c>
      <c r="F152" s="2">
        <f t="shared" si="6"/>
        <v>9.7517227353295377E-2</v>
      </c>
    </row>
    <row r="153" spans="1:6" x14ac:dyDescent="0.25">
      <c r="A153" s="54">
        <v>571.69999999999993</v>
      </c>
      <c r="B153">
        <v>201</v>
      </c>
      <c r="D153" s="4">
        <f t="shared" si="5"/>
        <v>201.20201381867165</v>
      </c>
      <c r="F153" s="2">
        <f t="shared" si="6"/>
        <v>4.0809582934300322E-2</v>
      </c>
    </row>
    <row r="154" spans="1:6" x14ac:dyDescent="0.25">
      <c r="A154" s="54">
        <v>561.69999999999993</v>
      </c>
      <c r="B154">
        <v>202</v>
      </c>
      <c r="D154" s="4">
        <f t="shared" si="5"/>
        <v>202.08401428672562</v>
      </c>
      <c r="F154" s="2">
        <f t="shared" si="6"/>
        <v>7.0584003740145305E-3</v>
      </c>
    </row>
    <row r="155" spans="1:6" x14ac:dyDescent="0.25">
      <c r="A155" s="54">
        <v>551.9</v>
      </c>
      <c r="B155">
        <v>203</v>
      </c>
      <c r="D155" s="4">
        <f t="shared" si="5"/>
        <v>202.96643336863968</v>
      </c>
      <c r="F155" s="2">
        <f t="shared" si="6"/>
        <v>1.1267187408793206E-3</v>
      </c>
    </row>
    <row r="156" spans="1:6" x14ac:dyDescent="0.25">
      <c r="A156" s="54">
        <v>542.29999999999995</v>
      </c>
      <c r="B156">
        <v>204</v>
      </c>
      <c r="D156" s="4">
        <f t="shared" si="5"/>
        <v>203.84885304497703</v>
      </c>
      <c r="F156" s="2">
        <f t="shared" si="6"/>
        <v>2.2845402012714587E-2</v>
      </c>
    </row>
    <row r="157" spans="1:6" x14ac:dyDescent="0.25">
      <c r="A157" s="54">
        <v>533</v>
      </c>
      <c r="B157">
        <v>205</v>
      </c>
      <c r="D157" s="4">
        <f t="shared" si="5"/>
        <v>204.72135267892926</v>
      </c>
      <c r="F157" s="2">
        <f t="shared" si="6"/>
        <v>7.7644329539897639E-2</v>
      </c>
    </row>
    <row r="158" spans="1:6" x14ac:dyDescent="0.25">
      <c r="A158" s="54">
        <v>522.5</v>
      </c>
      <c r="B158">
        <v>206</v>
      </c>
      <c r="D158" s="4">
        <f t="shared" si="5"/>
        <v>205.72816130883137</v>
      </c>
      <c r="F158" s="2">
        <f t="shared" si="6"/>
        <v>7.3896274016271218E-2</v>
      </c>
    </row>
    <row r="159" spans="1:6" x14ac:dyDescent="0.25">
      <c r="A159" s="54">
        <v>512.20000000000005</v>
      </c>
      <c r="B159">
        <v>207</v>
      </c>
      <c r="D159" s="4">
        <f t="shared" si="5"/>
        <v>206.73913005630641</v>
      </c>
      <c r="F159" s="2">
        <f t="shared" si="6"/>
        <v>6.8053127522697959E-2</v>
      </c>
    </row>
    <row r="160" spans="1:6" x14ac:dyDescent="0.25">
      <c r="A160" s="54">
        <v>502.2</v>
      </c>
      <c r="B160">
        <v>208</v>
      </c>
      <c r="D160" s="4">
        <f t="shared" si="5"/>
        <v>207.74374142355262</v>
      </c>
      <c r="F160" s="2">
        <f t="shared" si="6"/>
        <v>6.5668458002837438E-2</v>
      </c>
    </row>
    <row r="161" spans="1:6" x14ac:dyDescent="0.25">
      <c r="A161" s="54">
        <v>492.5</v>
      </c>
      <c r="B161">
        <v>209</v>
      </c>
      <c r="D161" s="4">
        <f t="shared" si="5"/>
        <v>208.74090024459892</v>
      </c>
      <c r="F161" s="2">
        <f t="shared" si="6"/>
        <v>6.7132683248900107E-2</v>
      </c>
    </row>
    <row r="162" spans="1:6" x14ac:dyDescent="0.25">
      <c r="A162" s="54">
        <v>483</v>
      </c>
      <c r="B162">
        <v>210</v>
      </c>
      <c r="D162" s="4">
        <f t="shared" si="5"/>
        <v>209.74009469439</v>
      </c>
      <c r="F162" s="2">
        <f t="shared" si="6"/>
        <v>6.7550767884229937E-2</v>
      </c>
    </row>
    <row r="163" spans="1:6" x14ac:dyDescent="0.25">
      <c r="A163" s="54">
        <v>473.3</v>
      </c>
      <c r="B163">
        <v>211</v>
      </c>
      <c r="D163" s="4">
        <f t="shared" si="5"/>
        <v>210.78440905531045</v>
      </c>
      <c r="F163" s="2">
        <f t="shared" si="6"/>
        <v>4.6479455432133505E-2</v>
      </c>
    </row>
    <row r="164" spans="1:6" x14ac:dyDescent="0.25">
      <c r="A164" s="54">
        <v>463.9</v>
      </c>
      <c r="B164">
        <v>212</v>
      </c>
      <c r="D164" s="4">
        <f t="shared" si="5"/>
        <v>211.82067196920798</v>
      </c>
      <c r="F164" s="2">
        <f t="shared" si="6"/>
        <v>3.215854262774414E-2</v>
      </c>
    </row>
    <row r="165" spans="1:6" x14ac:dyDescent="0.25">
      <c r="A165" s="54">
        <v>454.7</v>
      </c>
      <c r="B165">
        <v>213</v>
      </c>
      <c r="D165" s="4">
        <f t="shared" si="5"/>
        <v>212.85903059922154</v>
      </c>
      <c r="F165" s="2">
        <f t="shared" si="6"/>
        <v>1.9872371955837919E-2</v>
      </c>
    </row>
    <row r="166" spans="1:6" x14ac:dyDescent="0.25">
      <c r="A166" s="54">
        <v>445.7</v>
      </c>
      <c r="B166">
        <v>214</v>
      </c>
      <c r="D166" s="4">
        <f t="shared" si="5"/>
        <v>213.89895616418471</v>
      </c>
      <c r="F166" s="2">
        <f t="shared" si="6"/>
        <v>1.020985675626721E-2</v>
      </c>
    </row>
    <row r="167" spans="1:6" x14ac:dyDescent="0.25">
      <c r="A167" s="54">
        <v>437</v>
      </c>
      <c r="B167">
        <v>215</v>
      </c>
      <c r="D167" s="4">
        <f t="shared" si="5"/>
        <v>214.9279160882877</v>
      </c>
      <c r="F167" s="2">
        <f t="shared" si="6"/>
        <v>5.1960903277463409E-3</v>
      </c>
    </row>
    <row r="168" spans="1:6" x14ac:dyDescent="0.25">
      <c r="A168" s="54">
        <v>428.4</v>
      </c>
      <c r="B168">
        <v>216</v>
      </c>
      <c r="D168" s="4">
        <f t="shared" si="5"/>
        <v>215.96895619153801</v>
      </c>
      <c r="F168" s="2">
        <f t="shared" si="6"/>
        <v>9.6371804382456737E-4</v>
      </c>
    </row>
    <row r="169" spans="1:6" x14ac:dyDescent="0.25">
      <c r="A169" s="54">
        <v>420</v>
      </c>
      <c r="B169">
        <v>217</v>
      </c>
      <c r="D169" s="4">
        <f t="shared" si="5"/>
        <v>217.0097418610967</v>
      </c>
      <c r="F169" s="2">
        <f t="shared" si="6"/>
        <v>9.4903857627391517E-5</v>
      </c>
    </row>
    <row r="170" spans="1:6" x14ac:dyDescent="0.25">
      <c r="A170" s="54">
        <v>411.8</v>
      </c>
      <c r="B170">
        <v>218</v>
      </c>
      <c r="D170" s="4">
        <f t="shared" si="5"/>
        <v>218.04958667430992</v>
      </c>
      <c r="F170" s="2">
        <f t="shared" si="6"/>
        <v>2.4588382691182152E-3</v>
      </c>
    </row>
    <row r="171" spans="1:6" x14ac:dyDescent="0.25">
      <c r="A171" s="54">
        <v>403.8</v>
      </c>
      <c r="B171">
        <v>219</v>
      </c>
      <c r="D171" s="4">
        <f t="shared" si="5"/>
        <v>219.08776134711022</v>
      </c>
      <c r="F171" s="2">
        <f t="shared" si="6"/>
        <v>7.7020540465999147E-3</v>
      </c>
    </row>
    <row r="172" spans="1:6" x14ac:dyDescent="0.25">
      <c r="A172" s="54">
        <v>396</v>
      </c>
      <c r="B172">
        <v>220</v>
      </c>
      <c r="D172" s="4">
        <f t="shared" si="5"/>
        <v>220.12349251108444</v>
      </c>
      <c r="F172" s="2">
        <f t="shared" si="6"/>
        <v>1.5250400293939504E-2</v>
      </c>
    </row>
    <row r="173" spans="1:6" x14ac:dyDescent="0.25">
      <c r="A173" s="54">
        <v>388.40000000000003</v>
      </c>
      <c r="B173">
        <v>221</v>
      </c>
      <c r="D173" s="4">
        <f t="shared" si="5"/>
        <v>221.15596160459768</v>
      </c>
      <c r="F173" s="2">
        <f t="shared" si="6"/>
        <v>2.4324022108682505E-2</v>
      </c>
    </row>
    <row r="174" spans="1:6" x14ac:dyDescent="0.25">
      <c r="A174" s="54">
        <v>381</v>
      </c>
      <c r="B174">
        <v>222</v>
      </c>
      <c r="D174" s="4">
        <f t="shared" si="5"/>
        <v>222.18430390187348</v>
      </c>
      <c r="F174" s="2">
        <f t="shared" si="6"/>
        <v>3.396792824578828E-2</v>
      </c>
    </row>
    <row r="175" spans="1:6" x14ac:dyDescent="0.25">
      <c r="A175" s="54">
        <v>373.90000000000003</v>
      </c>
      <c r="B175">
        <v>223</v>
      </c>
      <c r="D175" s="4">
        <f t="shared" si="5"/>
        <v>223.19323716235016</v>
      </c>
      <c r="F175" s="2">
        <f t="shared" si="6"/>
        <v>3.7340600913141356E-2</v>
      </c>
    </row>
    <row r="176" spans="1:6" x14ac:dyDescent="0.25">
      <c r="A176" s="54">
        <v>366.8</v>
      </c>
      <c r="B176">
        <v>224</v>
      </c>
      <c r="D176" s="4">
        <f t="shared" si="5"/>
        <v>224.22491373295011</v>
      </c>
      <c r="F176" s="2">
        <f t="shared" si="6"/>
        <v>5.0586187269555133E-2</v>
      </c>
    </row>
    <row r="177" spans="1:6" x14ac:dyDescent="0.25">
      <c r="A177" s="54">
        <v>360</v>
      </c>
      <c r="B177">
        <v>225</v>
      </c>
      <c r="D177" s="4">
        <f t="shared" si="5"/>
        <v>225.23521471815263</v>
      </c>
      <c r="F177" s="2">
        <f t="shared" si="6"/>
        <v>5.5325963635622769E-2</v>
      </c>
    </row>
    <row r="178" spans="1:6" x14ac:dyDescent="0.25">
      <c r="A178" s="54">
        <v>353.3</v>
      </c>
      <c r="B178">
        <v>226</v>
      </c>
      <c r="D178" s="4">
        <f t="shared" si="5"/>
        <v>226.25280930848146</v>
      </c>
      <c r="F178" s="2">
        <f t="shared" si="6"/>
        <v>6.3912546454874E-2</v>
      </c>
    </row>
    <row r="179" spans="1:6" x14ac:dyDescent="0.25">
      <c r="A179" s="54">
        <v>346.7</v>
      </c>
      <c r="B179">
        <v>227</v>
      </c>
      <c r="D179" s="4">
        <f t="shared" si="5"/>
        <v>227.27760902237668</v>
      </c>
      <c r="F179" s="2">
        <f t="shared" si="6"/>
        <v>7.7066769304936056E-2</v>
      </c>
    </row>
    <row r="180" spans="1:6" x14ac:dyDescent="0.25">
      <c r="A180" s="54">
        <v>340.3</v>
      </c>
      <c r="B180">
        <v>228</v>
      </c>
      <c r="D180" s="4">
        <f t="shared" si="5"/>
        <v>228.29346227010785</v>
      </c>
      <c r="F180" s="2">
        <f t="shared" si="6"/>
        <v>8.6120103976854129E-2</v>
      </c>
    </row>
    <row r="181" spans="1:6" x14ac:dyDescent="0.25">
      <c r="A181" s="54">
        <v>334.1</v>
      </c>
      <c r="B181">
        <v>229</v>
      </c>
      <c r="D181" s="4">
        <f t="shared" si="5"/>
        <v>229.29918596958316</v>
      </c>
      <c r="F181" s="2">
        <f t="shared" si="6"/>
        <v>8.9512244395417676E-2</v>
      </c>
    </row>
    <row r="182" spans="1:6" x14ac:dyDescent="0.25">
      <c r="A182" s="54">
        <v>328</v>
      </c>
      <c r="B182">
        <v>230</v>
      </c>
      <c r="D182" s="4">
        <f t="shared" si="5"/>
        <v>230.3103001523169</v>
      </c>
      <c r="F182" s="2">
        <f t="shared" si="6"/>
        <v>9.6286184527890381E-2</v>
      </c>
    </row>
    <row r="183" spans="1:6" x14ac:dyDescent="0.25">
      <c r="A183" s="54">
        <v>322</v>
      </c>
      <c r="B183">
        <v>231</v>
      </c>
      <c r="D183" s="4">
        <f t="shared" si="5"/>
        <v>231.3266050101675</v>
      </c>
      <c r="F183" s="2">
        <f t="shared" si="6"/>
        <v>0.10667083266651133</v>
      </c>
    </row>
    <row r="184" spans="1:6" x14ac:dyDescent="0.25">
      <c r="A184" s="54">
        <v>316.09999999999997</v>
      </c>
      <c r="B184">
        <v>232</v>
      </c>
      <c r="D184" s="4">
        <f t="shared" si="5"/>
        <v>232.3478829256249</v>
      </c>
      <c r="F184" s="2">
        <f t="shared" si="6"/>
        <v>0.12102252994134069</v>
      </c>
    </row>
    <row r="185" spans="1:6" x14ac:dyDescent="0.25">
      <c r="A185" s="54">
        <v>310.40000000000003</v>
      </c>
      <c r="B185">
        <v>233</v>
      </c>
      <c r="D185" s="4">
        <f t="shared" si="5"/>
        <v>233.35601743014598</v>
      </c>
      <c r="F185" s="2">
        <f t="shared" si="6"/>
        <v>0.12674841056774946</v>
      </c>
    </row>
    <row r="186" spans="1:6" x14ac:dyDescent="0.25">
      <c r="A186" s="54">
        <v>304.8</v>
      </c>
      <c r="B186">
        <v>234</v>
      </c>
      <c r="D186" s="4">
        <f t="shared" si="5"/>
        <v>234.36785291234366</v>
      </c>
      <c r="F186" s="2">
        <f t="shared" si="6"/>
        <v>0.13531576511971585</v>
      </c>
    </row>
    <row r="187" spans="1:6" x14ac:dyDescent="0.25">
      <c r="A187" s="54">
        <v>299.3</v>
      </c>
      <c r="B187">
        <v>235</v>
      </c>
      <c r="D187" s="4">
        <f t="shared" si="5"/>
        <v>235.38308635650813</v>
      </c>
      <c r="F187" s="2">
        <f t="shared" si="6"/>
        <v>0.14675515654267421</v>
      </c>
    </row>
    <row r="188" spans="1:6" x14ac:dyDescent="0.25">
      <c r="A188" s="54">
        <v>294</v>
      </c>
      <c r="B188">
        <v>236</v>
      </c>
      <c r="D188" s="4">
        <f t="shared" si="5"/>
        <v>236.38233612221768</v>
      </c>
      <c r="F188" s="2">
        <f t="shared" si="6"/>
        <v>0.14618091035245273</v>
      </c>
    </row>
    <row r="189" spans="1:6" x14ac:dyDescent="0.25">
      <c r="A189" s="54">
        <v>288.8</v>
      </c>
      <c r="B189">
        <v>237</v>
      </c>
      <c r="D189" s="4">
        <f t="shared" si="5"/>
        <v>237.38349583145671</v>
      </c>
      <c r="F189" s="2">
        <f t="shared" si="6"/>
        <v>0.14706905274467577</v>
      </c>
    </row>
    <row r="190" spans="1:6" x14ac:dyDescent="0.25">
      <c r="A190" s="54">
        <v>283.60000000000002</v>
      </c>
      <c r="B190">
        <v>238</v>
      </c>
      <c r="D190" s="4">
        <f t="shared" si="5"/>
        <v>238.40603993070522</v>
      </c>
      <c r="F190" s="2">
        <f t="shared" si="6"/>
        <v>0.16486842532709936</v>
      </c>
    </row>
    <row r="191" spans="1:6" x14ac:dyDescent="0.25">
      <c r="A191" s="54">
        <v>278.60000000000002</v>
      </c>
      <c r="B191">
        <v>239</v>
      </c>
      <c r="D191" s="4">
        <f t="shared" si="5"/>
        <v>239.41022322046697</v>
      </c>
      <c r="F191" s="2">
        <f t="shared" si="6"/>
        <v>0.16828309061029612</v>
      </c>
    </row>
    <row r="192" spans="1:6" x14ac:dyDescent="0.25">
      <c r="A192" s="54">
        <v>273.7</v>
      </c>
      <c r="B192">
        <v>240</v>
      </c>
      <c r="D192" s="4">
        <f t="shared" si="5"/>
        <v>240.41505788293347</v>
      </c>
      <c r="F192" s="2">
        <f t="shared" si="6"/>
        <v>0.17227304618521216</v>
      </c>
    </row>
    <row r="193" spans="1:6" x14ac:dyDescent="0.25">
      <c r="A193" s="54">
        <v>268.89999999999998</v>
      </c>
      <c r="B193">
        <v>241</v>
      </c>
      <c r="D193" s="4">
        <f t="shared" si="5"/>
        <v>241.42006932084405</v>
      </c>
      <c r="F193" s="2">
        <f t="shared" si="6"/>
        <v>0.17645823431438126</v>
      </c>
    </row>
    <row r="194" spans="1:6" x14ac:dyDescent="0.25">
      <c r="A194" s="54">
        <v>264.2</v>
      </c>
      <c r="B194">
        <v>242</v>
      </c>
      <c r="D194" s="4">
        <f t="shared" si="5"/>
        <v>242.42475525762381</v>
      </c>
      <c r="F194" s="2">
        <f t="shared" si="6"/>
        <v>0.1804170288790734</v>
      </c>
    </row>
    <row r="195" spans="1:6" x14ac:dyDescent="0.25">
      <c r="A195" s="54">
        <v>259.60000000000002</v>
      </c>
      <c r="B195">
        <v>243</v>
      </c>
      <c r="D195" s="4">
        <f t="shared" si="5"/>
        <v>243.42858490628279</v>
      </c>
      <c r="F195" s="2">
        <f t="shared" si="6"/>
        <v>0.18368502189343094</v>
      </c>
    </row>
    <row r="196" spans="1:6" x14ac:dyDescent="0.25">
      <c r="A196" s="54">
        <v>255.1</v>
      </c>
      <c r="B196">
        <v>244</v>
      </c>
      <c r="D196" s="4">
        <f t="shared" si="5"/>
        <v>244.4309981794467</v>
      </c>
      <c r="F196" s="2">
        <f t="shared" si="6"/>
        <v>0.18575943068637282</v>
      </c>
    </row>
    <row r="197" spans="1:6" x14ac:dyDescent="0.25">
      <c r="A197" s="54">
        <v>250.7</v>
      </c>
      <c r="B197">
        <v>245</v>
      </c>
      <c r="D197" s="4">
        <f t="shared" ref="D197:D252" si="7">NTC3950_A+NTC3950_B*LN(A197)+NTC3950_C*(LN(A197))^2+NTC3950_D*(LN(A197))^3</f>
        <v>245.43140495024798</v>
      </c>
      <c r="F197" s="2">
        <f t="shared" si="6"/>
        <v>0.18611023109846248</v>
      </c>
    </row>
    <row r="198" spans="1:6" x14ac:dyDescent="0.25">
      <c r="A198" s="54">
        <v>246.4</v>
      </c>
      <c r="B198">
        <v>246</v>
      </c>
      <c r="D198" s="4">
        <f t="shared" si="7"/>
        <v>246.42918437465011</v>
      </c>
      <c r="F198" s="2">
        <f t="shared" si="6"/>
        <v>0.1841992274438024</v>
      </c>
    </row>
    <row r="199" spans="1:6" x14ac:dyDescent="0.25">
      <c r="A199" s="54">
        <v>242.2</v>
      </c>
      <c r="B199">
        <v>247</v>
      </c>
      <c r="D199" s="4">
        <f t="shared" si="7"/>
        <v>247.42368428664051</v>
      </c>
      <c r="F199" s="2">
        <f t="shared" si="6"/>
        <v>0.17950837474607648</v>
      </c>
    </row>
    <row r="200" spans="1:6" x14ac:dyDescent="0.25">
      <c r="A200" s="54">
        <v>238</v>
      </c>
      <c r="B200">
        <v>248</v>
      </c>
      <c r="D200" s="4">
        <f t="shared" si="7"/>
        <v>248.43862962138354</v>
      </c>
      <c r="F200" s="2">
        <f t="shared" si="6"/>
        <v>0.19239594475506833</v>
      </c>
    </row>
    <row r="201" spans="1:6" x14ac:dyDescent="0.25">
      <c r="A201" s="54">
        <v>234</v>
      </c>
      <c r="B201">
        <v>249</v>
      </c>
      <c r="D201" s="4">
        <f t="shared" si="7"/>
        <v>249.42497642681673</v>
      </c>
      <c r="F201" s="2">
        <f t="shared" si="6"/>
        <v>0.1806049633499128</v>
      </c>
    </row>
    <row r="202" spans="1:6" x14ac:dyDescent="0.25">
      <c r="A202" s="54">
        <v>230</v>
      </c>
      <c r="B202">
        <v>250</v>
      </c>
      <c r="D202" s="4">
        <f t="shared" si="7"/>
        <v>250.43130807146727</v>
      </c>
      <c r="F202" s="2">
        <f t="shared" si="6"/>
        <v>0.18602665251281636</v>
      </c>
    </row>
    <row r="203" spans="1:6" x14ac:dyDescent="0.25">
      <c r="A203" s="54">
        <v>226.20000000000002</v>
      </c>
      <c r="B203">
        <v>251</v>
      </c>
      <c r="D203" s="4">
        <f t="shared" si="7"/>
        <v>251.4065281733148</v>
      </c>
      <c r="F203" s="2">
        <f t="shared" si="6"/>
        <v>0.16526515569866559</v>
      </c>
    </row>
    <row r="204" spans="1:6" x14ac:dyDescent="0.25">
      <c r="A204" s="54">
        <v>222.3</v>
      </c>
      <c r="B204">
        <v>252</v>
      </c>
      <c r="D204" s="4">
        <f t="shared" si="7"/>
        <v>252.42760568852947</v>
      </c>
      <c r="F204" s="2">
        <f t="shared" si="6"/>
        <v>0.18284662486276032</v>
      </c>
    </row>
    <row r="205" spans="1:6" x14ac:dyDescent="0.25">
      <c r="A205" s="54">
        <v>218.6</v>
      </c>
      <c r="B205">
        <v>253</v>
      </c>
      <c r="D205" s="4">
        <f t="shared" si="7"/>
        <v>253.41593831500091</v>
      </c>
      <c r="F205" s="2">
        <f t="shared" si="6"/>
        <v>0.17300468188580026</v>
      </c>
    </row>
    <row r="206" spans="1:6" x14ac:dyDescent="0.25">
      <c r="A206" s="54">
        <v>215</v>
      </c>
      <c r="B206">
        <v>254</v>
      </c>
      <c r="D206" s="4">
        <f t="shared" si="7"/>
        <v>254.39658005867585</v>
      </c>
      <c r="F206" s="2">
        <f t="shared" si="6"/>
        <v>0.15727574293934213</v>
      </c>
    </row>
    <row r="207" spans="1:6" x14ac:dyDescent="0.25">
      <c r="A207" s="54">
        <v>211.4</v>
      </c>
      <c r="B207">
        <v>255</v>
      </c>
      <c r="D207" s="4">
        <f t="shared" si="7"/>
        <v>255.39667723344829</v>
      </c>
      <c r="F207" s="2">
        <f t="shared" si="6"/>
        <v>0.15735282753618668</v>
      </c>
    </row>
    <row r="208" spans="1:6" x14ac:dyDescent="0.25">
      <c r="A208" s="54">
        <v>207.9</v>
      </c>
      <c r="B208">
        <v>256</v>
      </c>
      <c r="D208" s="4">
        <f t="shared" si="7"/>
        <v>256.38833612354836</v>
      </c>
      <c r="F208" s="2">
        <f t="shared" si="6"/>
        <v>0.15080494485256418</v>
      </c>
    </row>
    <row r="209" spans="1:6" x14ac:dyDescent="0.25">
      <c r="A209" s="54">
        <v>204.5</v>
      </c>
      <c r="B209">
        <v>257</v>
      </c>
      <c r="D209" s="4">
        <f t="shared" si="7"/>
        <v>257.37059597457488</v>
      </c>
      <c r="F209" s="2">
        <f t="shared" ref="F209:F252" si="8">(D209-B209)^2</f>
        <v>0.13734137637110719</v>
      </c>
    </row>
    <row r="210" spans="1:6" x14ac:dyDescent="0.25">
      <c r="A210" s="54">
        <v>201.1</v>
      </c>
      <c r="B210">
        <v>258</v>
      </c>
      <c r="D210" s="4">
        <f t="shared" si="7"/>
        <v>258.37220228728239</v>
      </c>
      <c r="F210" s="2">
        <f t="shared" si="8"/>
        <v>0.13853454265824378</v>
      </c>
    </row>
    <row r="211" spans="1:6" x14ac:dyDescent="0.25">
      <c r="A211" s="54">
        <v>197.8</v>
      </c>
      <c r="B211">
        <v>259</v>
      </c>
      <c r="D211" s="4">
        <f t="shared" si="7"/>
        <v>259.36352976944636</v>
      </c>
      <c r="F211" s="2">
        <f t="shared" si="8"/>
        <v>0.13215389327372282</v>
      </c>
    </row>
    <row r="212" spans="1:6" x14ac:dyDescent="0.25">
      <c r="A212" s="54">
        <v>194.6</v>
      </c>
      <c r="B212">
        <v>260</v>
      </c>
      <c r="D212" s="4">
        <f t="shared" si="7"/>
        <v>260.34352044540259</v>
      </c>
      <c r="F212" s="2">
        <f t="shared" si="8"/>
        <v>0.11800629640959334</v>
      </c>
    </row>
    <row r="213" spans="1:6" x14ac:dyDescent="0.25">
      <c r="A213" s="54">
        <v>191.39999999999998</v>
      </c>
      <c r="B213">
        <v>261</v>
      </c>
      <c r="D213" s="4">
        <f t="shared" si="7"/>
        <v>261.34259743663199</v>
      </c>
      <c r="F213" s="2">
        <f t="shared" si="8"/>
        <v>0.11737300358681081</v>
      </c>
    </row>
    <row r="214" spans="1:6" x14ac:dyDescent="0.25">
      <c r="A214" s="54">
        <v>188.29999999999998</v>
      </c>
      <c r="B214">
        <v>262</v>
      </c>
      <c r="D214" s="4">
        <f t="shared" si="7"/>
        <v>262.3293140674337</v>
      </c>
      <c r="F214" s="2">
        <f t="shared" si="8"/>
        <v>0.10844775500972727</v>
      </c>
    </row>
    <row r="215" spans="1:6" x14ac:dyDescent="0.25">
      <c r="A215" s="54">
        <v>185.29999999999998</v>
      </c>
      <c r="B215">
        <v>263</v>
      </c>
      <c r="D215" s="4">
        <f t="shared" si="7"/>
        <v>263.30251144472197</v>
      </c>
      <c r="F215" s="2">
        <f t="shared" si="8"/>
        <v>9.1513174187774785E-2</v>
      </c>
    </row>
    <row r="216" spans="1:6" x14ac:dyDescent="0.25">
      <c r="A216" s="54">
        <v>182.29999999999998</v>
      </c>
      <c r="B216">
        <v>264</v>
      </c>
      <c r="D216" s="4">
        <f t="shared" si="7"/>
        <v>264.29436496345659</v>
      </c>
      <c r="F216" s="2">
        <f t="shared" si="8"/>
        <v>8.6650731710797943E-2</v>
      </c>
    </row>
    <row r="217" spans="1:6" x14ac:dyDescent="0.25">
      <c r="A217" s="54">
        <v>179.4</v>
      </c>
      <c r="B217">
        <v>265</v>
      </c>
      <c r="D217" s="4">
        <f t="shared" si="7"/>
        <v>265.27152255104681</v>
      </c>
      <c r="F217" s="2">
        <f t="shared" si="8"/>
        <v>7.3724495726969957E-2</v>
      </c>
    </row>
    <row r="218" spans="1:6" x14ac:dyDescent="0.25">
      <c r="A218" s="54">
        <v>176.5</v>
      </c>
      <c r="B218">
        <v>266</v>
      </c>
      <c r="D218" s="4">
        <f t="shared" si="7"/>
        <v>266.26738147087553</v>
      </c>
      <c r="F218" s="2">
        <f t="shared" si="8"/>
        <v>7.1492850967564261E-2</v>
      </c>
    </row>
    <row r="219" spans="1:6" x14ac:dyDescent="0.25">
      <c r="A219" s="54">
        <v>173.7</v>
      </c>
      <c r="B219">
        <v>267</v>
      </c>
      <c r="D219" s="4">
        <f t="shared" si="7"/>
        <v>267.24727681681014</v>
      </c>
      <c r="F219" s="2">
        <f t="shared" si="8"/>
        <v>6.1145824131756753E-2</v>
      </c>
    </row>
    <row r="220" spans="1:6" x14ac:dyDescent="0.25">
      <c r="A220" s="54">
        <v>171</v>
      </c>
      <c r="B220">
        <v>268</v>
      </c>
      <c r="D220" s="4">
        <f t="shared" si="7"/>
        <v>268.20987773534068</v>
      </c>
      <c r="F220" s="2">
        <f t="shared" si="8"/>
        <v>4.4048663791733819E-2</v>
      </c>
    </row>
    <row r="221" spans="1:6" x14ac:dyDescent="0.25">
      <c r="A221" s="54">
        <v>168.3</v>
      </c>
      <c r="B221">
        <v>269</v>
      </c>
      <c r="D221" s="4">
        <f t="shared" si="7"/>
        <v>269.1904670636161</v>
      </c>
      <c r="F221" s="2">
        <f t="shared" si="8"/>
        <v>3.6277702322538428E-2</v>
      </c>
    </row>
    <row r="222" spans="1:6" x14ac:dyDescent="0.25">
      <c r="A222" s="54">
        <v>165.6</v>
      </c>
      <c r="B222">
        <v>270</v>
      </c>
      <c r="D222" s="4">
        <f t="shared" si="7"/>
        <v>270.18967691858552</v>
      </c>
      <c r="F222" s="2">
        <f t="shared" si="8"/>
        <v>3.5977333444097662E-2</v>
      </c>
    </row>
    <row r="223" spans="1:6" x14ac:dyDescent="0.25">
      <c r="A223" s="54">
        <v>163</v>
      </c>
      <c r="B223">
        <v>271</v>
      </c>
      <c r="D223" s="4">
        <f t="shared" si="7"/>
        <v>271.17009834356566</v>
      </c>
      <c r="F223" s="2">
        <f t="shared" si="8"/>
        <v>2.8933446483779723E-2</v>
      </c>
    </row>
    <row r="224" spans="1:6" x14ac:dyDescent="0.25">
      <c r="A224" s="54">
        <v>160.39999999999998</v>
      </c>
      <c r="B224">
        <v>272</v>
      </c>
      <c r="D224" s="4">
        <f t="shared" si="7"/>
        <v>272.16902779233635</v>
      </c>
      <c r="F224" s="2">
        <f t="shared" si="8"/>
        <v>2.8570394582100603E-2</v>
      </c>
    </row>
    <row r="225" spans="1:6" x14ac:dyDescent="0.25">
      <c r="A225" s="54">
        <v>157.9</v>
      </c>
      <c r="B225">
        <v>273</v>
      </c>
      <c r="D225" s="4">
        <f t="shared" si="7"/>
        <v>273.14760225338432</v>
      </c>
      <c r="F225" s="2">
        <f t="shared" si="8"/>
        <v>2.1786425204129194E-2</v>
      </c>
    </row>
    <row r="226" spans="1:6" x14ac:dyDescent="0.25">
      <c r="A226" s="54">
        <v>155.5</v>
      </c>
      <c r="B226">
        <v>274</v>
      </c>
      <c r="D226" s="4">
        <f t="shared" si="7"/>
        <v>274.10427375605337</v>
      </c>
      <c r="F226" s="2">
        <f t="shared" si="8"/>
        <v>1.0873016201478498E-2</v>
      </c>
    </row>
    <row r="227" spans="1:6" x14ac:dyDescent="0.25">
      <c r="A227" s="54">
        <v>153.10000000000002</v>
      </c>
      <c r="B227">
        <v>275</v>
      </c>
      <c r="D227" s="4">
        <f t="shared" si="7"/>
        <v>275.07841193882467</v>
      </c>
      <c r="F227" s="2">
        <f t="shared" si="8"/>
        <v>6.1484321502441406E-3</v>
      </c>
    </row>
    <row r="228" spans="1:6" x14ac:dyDescent="0.25">
      <c r="A228" s="54">
        <v>150.69999999999999</v>
      </c>
      <c r="B228">
        <v>276</v>
      </c>
      <c r="D228" s="4">
        <f t="shared" si="7"/>
        <v>276.07061625455913</v>
      </c>
      <c r="F228" s="2">
        <f t="shared" si="8"/>
        <v>4.9866554079594106E-3</v>
      </c>
    </row>
    <row r="229" spans="1:6" x14ac:dyDescent="0.25">
      <c r="A229" s="54">
        <v>148.4</v>
      </c>
      <c r="B229">
        <v>277</v>
      </c>
      <c r="D229" s="4">
        <f t="shared" si="7"/>
        <v>277.03901402460417</v>
      </c>
      <c r="F229" s="2">
        <f t="shared" si="8"/>
        <v>1.5220941158148624E-3</v>
      </c>
    </row>
    <row r="230" spans="1:6" x14ac:dyDescent="0.25">
      <c r="A230" s="54">
        <v>146.1</v>
      </c>
      <c r="B230">
        <v>278</v>
      </c>
      <c r="D230" s="4">
        <f t="shared" si="7"/>
        <v>278.02516463794251</v>
      </c>
      <c r="F230" s="2">
        <f t="shared" si="8"/>
        <v>6.3325900277759733E-4</v>
      </c>
    </row>
    <row r="231" spans="1:6" x14ac:dyDescent="0.25">
      <c r="A231" s="54">
        <v>143.9</v>
      </c>
      <c r="B231">
        <v>279</v>
      </c>
      <c r="D231" s="4">
        <f t="shared" si="7"/>
        <v>278.98561484014988</v>
      </c>
      <c r="F231" s="2">
        <f t="shared" si="8"/>
        <v>2.0693282391354628E-4</v>
      </c>
    </row>
    <row r="232" spans="1:6" x14ac:dyDescent="0.25">
      <c r="A232" s="54">
        <v>141.69999999999999</v>
      </c>
      <c r="B232">
        <v>280</v>
      </c>
      <c r="D232" s="4">
        <f t="shared" si="7"/>
        <v>279.96342942937804</v>
      </c>
      <c r="F232" s="2">
        <f t="shared" si="8"/>
        <v>1.33740663561587E-3</v>
      </c>
    </row>
    <row r="233" spans="1:6" x14ac:dyDescent="0.25">
      <c r="A233" s="54">
        <v>139.6</v>
      </c>
      <c r="B233">
        <v>281</v>
      </c>
      <c r="D233" s="4">
        <f t="shared" si="7"/>
        <v>280.91353806365419</v>
      </c>
      <c r="F233" s="2">
        <f t="shared" si="8"/>
        <v>7.4756664366674589E-3</v>
      </c>
    </row>
    <row r="234" spans="1:6" x14ac:dyDescent="0.25">
      <c r="A234" s="54">
        <v>137.5</v>
      </c>
      <c r="B234">
        <v>282</v>
      </c>
      <c r="D234" s="4">
        <f t="shared" si="7"/>
        <v>281.88054421327905</v>
      </c>
      <c r="F234" s="2">
        <f t="shared" si="8"/>
        <v>1.4269684981120677E-2</v>
      </c>
    </row>
    <row r="235" spans="1:6" x14ac:dyDescent="0.25">
      <c r="A235" s="54">
        <v>135.4</v>
      </c>
      <c r="B235">
        <v>283</v>
      </c>
      <c r="D235" s="4">
        <f t="shared" si="7"/>
        <v>282.86501255817274</v>
      </c>
      <c r="F235" s="2">
        <f t="shared" si="8"/>
        <v>1.8221609451068824E-2</v>
      </c>
    </row>
    <row r="236" spans="1:6" x14ac:dyDescent="0.25">
      <c r="A236" s="54">
        <v>133.39999999999998</v>
      </c>
      <c r="B236">
        <v>284</v>
      </c>
      <c r="D236" s="4">
        <f t="shared" si="7"/>
        <v>283.81937808190736</v>
      </c>
      <c r="F236" s="2">
        <f t="shared" si="8"/>
        <v>3.2624277295464535E-2</v>
      </c>
    </row>
    <row r="237" spans="1:6" x14ac:dyDescent="0.25">
      <c r="A237" s="54">
        <v>131.39999999999998</v>
      </c>
      <c r="B237">
        <v>285</v>
      </c>
      <c r="D237" s="4">
        <f t="shared" si="7"/>
        <v>284.79065675289058</v>
      </c>
      <c r="F237" s="2">
        <f t="shared" si="8"/>
        <v>4.382459511031405E-2</v>
      </c>
    </row>
    <row r="238" spans="1:6" x14ac:dyDescent="0.25">
      <c r="A238" s="54">
        <v>129.5</v>
      </c>
      <c r="B238">
        <v>286</v>
      </c>
      <c r="D238" s="4">
        <f t="shared" si="7"/>
        <v>285.72954993283008</v>
      </c>
      <c r="F238" s="2">
        <f t="shared" si="8"/>
        <v>7.3143238832213117E-2</v>
      </c>
    </row>
    <row r="239" spans="1:6" x14ac:dyDescent="0.25">
      <c r="A239" s="54">
        <v>127.5</v>
      </c>
      <c r="B239">
        <v>287</v>
      </c>
      <c r="D239" s="4">
        <f t="shared" si="7"/>
        <v>286.73545439202616</v>
      </c>
      <c r="F239" s="2">
        <f t="shared" si="8"/>
        <v>6.9984378698250624E-2</v>
      </c>
    </row>
    <row r="240" spans="1:6" x14ac:dyDescent="0.25">
      <c r="A240" s="54">
        <v>125.7</v>
      </c>
      <c r="B240">
        <v>288</v>
      </c>
      <c r="D240" s="4">
        <f t="shared" si="7"/>
        <v>287.65670114112407</v>
      </c>
      <c r="F240" s="2">
        <f t="shared" si="8"/>
        <v>0.11785410650551283</v>
      </c>
    </row>
    <row r="241" spans="1:6" x14ac:dyDescent="0.25">
      <c r="A241" s="54">
        <v>123.8</v>
      </c>
      <c r="B241">
        <v>289</v>
      </c>
      <c r="D241" s="4">
        <f t="shared" si="7"/>
        <v>288.64604499569123</v>
      </c>
      <c r="F241" s="2">
        <f t="shared" si="8"/>
        <v>0.12528414507522345</v>
      </c>
    </row>
    <row r="242" spans="1:6" x14ac:dyDescent="0.25">
      <c r="A242" s="54">
        <v>122</v>
      </c>
      <c r="B242">
        <v>290</v>
      </c>
      <c r="D242" s="4">
        <f t="shared" si="7"/>
        <v>289.59986334542259</v>
      </c>
      <c r="F242" s="2">
        <f t="shared" si="8"/>
        <v>0.16010934233640073</v>
      </c>
    </row>
    <row r="243" spans="1:6" x14ac:dyDescent="0.25">
      <c r="A243" s="54">
        <v>120.2</v>
      </c>
      <c r="B243">
        <v>291</v>
      </c>
      <c r="D243" s="4">
        <f t="shared" si="7"/>
        <v>290.57030868163361</v>
      </c>
      <c r="F243" s="2">
        <f t="shared" si="8"/>
        <v>0.1846346290794503</v>
      </c>
    </row>
    <row r="244" spans="1:6" x14ac:dyDescent="0.25">
      <c r="A244" s="54">
        <v>118.5</v>
      </c>
      <c r="B244">
        <v>292</v>
      </c>
      <c r="D244" s="4">
        <f t="shared" si="7"/>
        <v>291.50259781805011</v>
      </c>
      <c r="F244" s="2">
        <f t="shared" si="8"/>
        <v>0.24740893060851585</v>
      </c>
    </row>
    <row r="245" spans="1:6" x14ac:dyDescent="0.25">
      <c r="A245" s="54">
        <v>116.8</v>
      </c>
      <c r="B245">
        <v>293</v>
      </c>
      <c r="D245" s="4">
        <f t="shared" si="7"/>
        <v>292.45068356454397</v>
      </c>
      <c r="F245" s="2">
        <f t="shared" si="8"/>
        <v>0.30174854626212416</v>
      </c>
    </row>
    <row r="246" spans="1:6" x14ac:dyDescent="0.25">
      <c r="A246" s="54">
        <v>115.1</v>
      </c>
      <c r="B246">
        <v>294</v>
      </c>
      <c r="D246" s="4">
        <f t="shared" si="7"/>
        <v>293.41506852530642</v>
      </c>
      <c r="F246" s="2">
        <f t="shared" si="8"/>
        <v>0.34214483008720165</v>
      </c>
    </row>
    <row r="247" spans="1:6" x14ac:dyDescent="0.25">
      <c r="A247" s="54">
        <v>113.4</v>
      </c>
      <c r="B247">
        <v>295</v>
      </c>
      <c r="D247" s="4">
        <f t="shared" si="7"/>
        <v>294.39627899857845</v>
      </c>
      <c r="F247" s="2">
        <f t="shared" si="8"/>
        <v>0.36447904755743615</v>
      </c>
    </row>
    <row r="248" spans="1:6" x14ac:dyDescent="0.25">
      <c r="A248" s="54">
        <v>111.8</v>
      </c>
      <c r="B248">
        <v>296</v>
      </c>
      <c r="D248" s="4">
        <f t="shared" si="7"/>
        <v>295.33563477837231</v>
      </c>
      <c r="F248" s="2">
        <f t="shared" si="8"/>
        <v>0.44138114770841036</v>
      </c>
    </row>
    <row r="249" spans="1:6" x14ac:dyDescent="0.25">
      <c r="A249" s="54">
        <v>110.2</v>
      </c>
      <c r="B249">
        <v>297</v>
      </c>
      <c r="D249" s="4">
        <f t="shared" si="7"/>
        <v>296.2908645210083</v>
      </c>
      <c r="F249" s="2">
        <f t="shared" si="8"/>
        <v>0.50287312756478453</v>
      </c>
    </row>
    <row r="250" spans="1:6" x14ac:dyDescent="0.25">
      <c r="A250" s="54">
        <v>108.60000000000001</v>
      </c>
      <c r="B250">
        <v>298</v>
      </c>
      <c r="D250" s="4">
        <f t="shared" si="7"/>
        <v>297.26247194768848</v>
      </c>
      <c r="F250" s="2">
        <f t="shared" si="8"/>
        <v>0.54394762794642115</v>
      </c>
    </row>
    <row r="251" spans="1:6" x14ac:dyDescent="0.25">
      <c r="A251" s="54">
        <v>107.1</v>
      </c>
      <c r="B251">
        <v>299</v>
      </c>
      <c r="D251" s="4">
        <f t="shared" si="7"/>
        <v>298.18869684072882</v>
      </c>
      <c r="F251" s="2">
        <f t="shared" si="8"/>
        <v>0.65821281624339179</v>
      </c>
    </row>
    <row r="252" spans="1:6" x14ac:dyDescent="0.25">
      <c r="A252" s="54">
        <v>105.6</v>
      </c>
      <c r="B252">
        <v>300</v>
      </c>
      <c r="D252" s="4">
        <f t="shared" si="7"/>
        <v>299.13023411956874</v>
      </c>
      <c r="F252" s="2">
        <f t="shared" si="8"/>
        <v>0.75649268676236414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Calcs</vt:lpstr>
      <vt:lpstr>Pinouts</vt:lpstr>
      <vt:lpstr>Temp</vt:lpstr>
      <vt:lpstr>Pressure</vt:lpstr>
      <vt:lpstr>RotorTemp</vt:lpstr>
      <vt:lpstr>CaliperTemp_NTC100K3950</vt:lpstr>
      <vt:lpstr>NTC3950_A</vt:lpstr>
      <vt:lpstr>NTC3950_B</vt:lpstr>
      <vt:lpstr>NTC3950_C</vt:lpstr>
      <vt:lpstr>NTC3950_D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2024-03-13T10:51:19Z</dcterms:modified>
</cp:coreProperties>
</file>