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virNAS\Documents\Tomek\pojazdy\Miata30\KnurDash\KnurDashGit\design\"/>
    </mc:Choice>
  </mc:AlternateContent>
  <xr:revisionPtr revIDLastSave="0" documentId="13_ncr:1_{293C18BF-A9F0-45F0-9D60-C89F30B9C8E5}" xr6:coauthVersionLast="47" xr6:coauthVersionMax="47" xr10:uidLastSave="{00000000-0000-0000-0000-000000000000}"/>
  <bookViews>
    <workbookView xWindow="38280" yWindow="2025" windowWidth="29040" windowHeight="16440" activeTab="2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PsiToBar">pressure!$B$2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G6" i="3" l="1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<sst xmlns="http://schemas.openxmlformats.org/spreadsheetml/2006/main" count="187" uniqueCount="143">
  <si>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</si>
  <si>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</si>
  <si>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</si>
  <si>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</si>
  <si>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</si>
  <si>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</si>
  <si>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</si>
  <si>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</si>
  <si>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</si>
  <si>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</si>
  <si>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</si>
  <si>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</si>
  <si>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</si>
  <si>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</si>
  <si>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</si>
  <si>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</si>
  <si>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</si>
  <si>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</si>
  <si>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</si>
  <si>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</si>
  <si>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</si>
  <si>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</si>
  <si>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</si>
  <si>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</si>
  <si>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</si>
  <si>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</si>
  <si>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</si>
  <si>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GPIO0</t>
  </si>
  <si>
    <t>GPIO1</t>
  </si>
  <si>
    <t>GPIO14</t>
  </si>
  <si>
    <t>GPIO15</t>
  </si>
  <si>
    <t>UART_TX</t>
  </si>
  <si>
    <t>UART_RX</t>
  </si>
  <si>
    <t>Data</t>
  </si>
  <si>
    <t>Clock</t>
  </si>
  <si>
    <t>I2C1</t>
  </si>
  <si>
    <t>I2C0</t>
  </si>
  <si>
    <t>Alternate I2C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</si>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</sst>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21</xdr:row>
      <xdr:rowOff>19709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76818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Q6" sqref="Q6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76</v>
      </c>
      <c r="D20" t="s">
        <v>77</v>
      </c>
      <c r="E20" t="s">
        <v>78</v>
      </c>
      <c r="F20" t="s">
        <v>81</v>
      </c>
      <c r="G20" t="s">
        <v>82</v>
      </c>
      <c r="H20" t="s">
        <v>79</v>
      </c>
      <c r="I20" t="s">
        <v>80</v>
      </c>
      <c r="J20" t="s">
        <v>108</v>
      </c>
      <c r="K20" t="s">
        <v>109</v>
      </c>
      <c r="L20" t="s">
        <v>122</v>
      </c>
      <c r="M20" t="s">
        <v>118</v>
      </c>
      <c r="N20" t="s">
        <v>119</v>
      </c>
    </row>
    <row r="21" spans="2:19" x14ac:dyDescent="0.25">
      <c r="B21" s="9" t="s">
        <v>74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75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97</v>
      </c>
      <c r="C25">
        <v>162</v>
      </c>
      <c r="D25" t="s">
        <v>100</v>
      </c>
      <c r="F25" t="s">
        <v>127</v>
      </c>
    </row>
    <row r="26" spans="2:19" x14ac:dyDescent="0.25">
      <c r="B26" t="s">
        <v>96</v>
      </c>
      <c r="C26" s="38">
        <f>Vin*1000-C25</f>
        <v>3148</v>
      </c>
      <c r="D26" t="s">
        <v>100</v>
      </c>
      <c r="F26" t="s">
        <v>134</v>
      </c>
      <c r="G26" t="s">
        <v>133</v>
      </c>
      <c r="H26" t="s">
        <v>132</v>
      </c>
      <c r="I26" t="s">
        <v>131</v>
      </c>
      <c r="J26" t="s">
        <v>130</v>
      </c>
      <c r="K26" t="s">
        <v>129</v>
      </c>
      <c r="L26" t="s">
        <v>128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98</v>
      </c>
      <c r="C30" s="40">
        <f>polA+polB*LN(C29)+polC*(LN(C29))^3</f>
        <v>100.2536849560461</v>
      </c>
      <c r="D30" t="s">
        <v>99</v>
      </c>
    </row>
    <row r="31" spans="2:19" x14ac:dyDescent="0.25">
      <c r="B31" t="s">
        <v>142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139</v>
      </c>
    </row>
    <row r="34" spans="2:4" x14ac:dyDescent="0.25">
      <c r="B34" t="s">
        <v>140</v>
      </c>
      <c r="C34" t="s">
        <v>141</v>
      </c>
      <c r="D34" t="s">
        <v>100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0"/>
  <sheetViews>
    <sheetView workbookViewId="0">
      <selection activeCell="H20" sqref="H20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9.85546875" bestFit="1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95</v>
      </c>
      <c r="G2" t="s">
        <v>51</v>
      </c>
      <c r="L2" t="s">
        <v>56</v>
      </c>
      <c r="M2">
        <v>1</v>
      </c>
      <c r="N2" s="14" t="s">
        <v>53</v>
      </c>
      <c r="O2" s="15" t="s">
        <v>52</v>
      </c>
      <c r="P2">
        <v>2</v>
      </c>
      <c r="Q2" t="s">
        <v>70</v>
      </c>
    </row>
    <row r="3" spans="2:17" x14ac:dyDescent="0.25">
      <c r="B3" t="s">
        <v>22</v>
      </c>
      <c r="F3" t="s">
        <v>38</v>
      </c>
      <c r="G3">
        <v>6</v>
      </c>
      <c r="L3" t="s">
        <v>58</v>
      </c>
      <c r="M3">
        <f>M2+2</f>
        <v>3</v>
      </c>
      <c r="N3" s="10" t="s">
        <v>55</v>
      </c>
      <c r="O3" s="16" t="s">
        <v>52</v>
      </c>
      <c r="P3">
        <f>P2+2</f>
        <v>4</v>
      </c>
      <c r="Q3" t="s">
        <v>57</v>
      </c>
    </row>
    <row r="4" spans="2:17" x14ac:dyDescent="0.25">
      <c r="B4" t="s">
        <v>19</v>
      </c>
      <c r="C4" t="s">
        <v>25</v>
      </c>
      <c r="F4" t="s">
        <v>39</v>
      </c>
      <c r="G4">
        <v>4</v>
      </c>
      <c r="L4" t="s">
        <v>59</v>
      </c>
      <c r="M4">
        <f t="shared" ref="M4:M21" si="0">M3+2</f>
        <v>5</v>
      </c>
      <c r="N4" s="18" t="s">
        <v>64</v>
      </c>
      <c r="O4" s="17" t="s">
        <v>54</v>
      </c>
      <c r="P4">
        <f t="shared" ref="P4:P21" si="1">P3+2</f>
        <v>6</v>
      </c>
      <c r="Q4" t="s">
        <v>69</v>
      </c>
    </row>
    <row r="5" spans="2:17" x14ac:dyDescent="0.25">
      <c r="B5" t="s">
        <v>20</v>
      </c>
      <c r="C5" t="s">
        <v>25</v>
      </c>
      <c r="F5" t="s">
        <v>40</v>
      </c>
      <c r="G5">
        <v>1</v>
      </c>
      <c r="M5">
        <f t="shared" si="0"/>
        <v>7</v>
      </c>
      <c r="N5" s="10"/>
      <c r="O5" s="23" t="s">
        <v>61</v>
      </c>
      <c r="P5">
        <f t="shared" si="1"/>
        <v>8</v>
      </c>
      <c r="Q5" t="s">
        <v>67</v>
      </c>
    </row>
    <row r="6" spans="2:17" x14ac:dyDescent="0.25">
      <c r="B6" t="s">
        <v>21</v>
      </c>
      <c r="C6" t="s">
        <v>24</v>
      </c>
      <c r="F6" s="25" t="s">
        <v>41</v>
      </c>
      <c r="G6" s="25" t="s">
        <v>21</v>
      </c>
      <c r="L6" t="s">
        <v>71</v>
      </c>
      <c r="M6">
        <f t="shared" si="0"/>
        <v>9</v>
      </c>
      <c r="N6" s="17" t="s">
        <v>54</v>
      </c>
      <c r="O6" s="24" t="s">
        <v>62</v>
      </c>
      <c r="P6">
        <f t="shared" si="1"/>
        <v>10</v>
      </c>
      <c r="Q6" t="s">
        <v>68</v>
      </c>
    </row>
    <row r="7" spans="2:17" x14ac:dyDescent="0.25">
      <c r="B7" t="s">
        <v>26</v>
      </c>
      <c r="C7" t="s">
        <v>35</v>
      </c>
      <c r="D7" t="s">
        <v>33</v>
      </c>
      <c r="F7" t="s">
        <v>43</v>
      </c>
      <c r="G7">
        <v>3</v>
      </c>
      <c r="L7" t="s">
        <v>72</v>
      </c>
      <c r="M7">
        <f t="shared" si="0"/>
        <v>11</v>
      </c>
      <c r="N7" s="18" t="s">
        <v>64</v>
      </c>
      <c r="O7" s="11"/>
      <c r="P7">
        <f t="shared" si="1"/>
        <v>12</v>
      </c>
    </row>
    <row r="8" spans="2:17" x14ac:dyDescent="0.25">
      <c r="B8" t="s">
        <v>23</v>
      </c>
      <c r="C8" t="s">
        <v>35</v>
      </c>
      <c r="D8" t="s">
        <v>34</v>
      </c>
      <c r="F8" t="s">
        <v>42</v>
      </c>
      <c r="L8" t="s">
        <v>73</v>
      </c>
      <c r="M8">
        <f t="shared" si="0"/>
        <v>13</v>
      </c>
      <c r="N8" s="22" t="s">
        <v>63</v>
      </c>
      <c r="O8" s="11"/>
      <c r="P8">
        <f t="shared" si="1"/>
        <v>14</v>
      </c>
    </row>
    <row r="9" spans="2:17" x14ac:dyDescent="0.25">
      <c r="B9" t="s">
        <v>27</v>
      </c>
      <c r="C9" t="s">
        <v>36</v>
      </c>
      <c r="D9" t="s">
        <v>33</v>
      </c>
      <c r="E9" t="s">
        <v>37</v>
      </c>
      <c r="F9" t="s">
        <v>44</v>
      </c>
      <c r="L9" t="s">
        <v>101</v>
      </c>
      <c r="M9">
        <f t="shared" si="0"/>
        <v>15</v>
      </c>
      <c r="N9" s="22" t="s">
        <v>63</v>
      </c>
      <c r="O9" s="11"/>
      <c r="P9">
        <f t="shared" si="1"/>
        <v>16</v>
      </c>
    </row>
    <row r="10" spans="2:17" x14ac:dyDescent="0.25">
      <c r="B10" t="s">
        <v>28</v>
      </c>
      <c r="C10" t="s">
        <v>36</v>
      </c>
      <c r="D10" t="s">
        <v>34</v>
      </c>
      <c r="E10" t="s">
        <v>37</v>
      </c>
      <c r="F10" t="s">
        <v>45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B11" t="s">
        <v>29</v>
      </c>
      <c r="C11" t="s">
        <v>31</v>
      </c>
      <c r="F11" t="s">
        <v>47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30</v>
      </c>
      <c r="C12" t="s">
        <v>32</v>
      </c>
      <c r="F12" t="s">
        <v>46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65</v>
      </c>
      <c r="M15">
        <f t="shared" si="0"/>
        <v>27</v>
      </c>
      <c r="N15" s="21" t="s">
        <v>60</v>
      </c>
      <c r="O15" s="22" t="s">
        <v>63</v>
      </c>
      <c r="P15">
        <f t="shared" si="1"/>
        <v>28</v>
      </c>
      <c r="Q15" t="s">
        <v>66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84</v>
      </c>
      <c r="F17" s="1" t="s">
        <v>110</v>
      </c>
      <c r="G17" s="1" t="s">
        <v>112</v>
      </c>
      <c r="H17" s="1" t="s">
        <v>123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87</v>
      </c>
      <c r="C18" t="s">
        <v>85</v>
      </c>
      <c r="F18" t="s">
        <v>124</v>
      </c>
      <c r="G18" t="s">
        <v>116</v>
      </c>
      <c r="H18" s="22" t="s">
        <v>91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38</v>
      </c>
      <c r="C19" t="s">
        <v>22</v>
      </c>
      <c r="F19" t="s">
        <v>125</v>
      </c>
      <c r="G19" t="s">
        <v>117</v>
      </c>
      <c r="H19" s="28" t="s">
        <v>89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86</v>
      </c>
      <c r="C20" t="s">
        <v>88</v>
      </c>
      <c r="F20" t="s">
        <v>111</v>
      </c>
      <c r="G20" t="s">
        <v>114</v>
      </c>
      <c r="H20" s="25" t="s">
        <v>41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89</v>
      </c>
      <c r="C21" t="s">
        <v>90</v>
      </c>
      <c r="F21" t="s">
        <v>113</v>
      </c>
      <c r="G21" t="s">
        <v>115</v>
      </c>
      <c r="H21" s="30" t="s">
        <v>93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91</v>
      </c>
      <c r="C22" t="s">
        <v>92</v>
      </c>
    </row>
    <row r="23" spans="2:16" x14ac:dyDescent="0.25">
      <c r="B23" s="30" t="s">
        <v>93</v>
      </c>
      <c r="C23" t="s">
        <v>94</v>
      </c>
    </row>
    <row r="26" spans="2:16" x14ac:dyDescent="0.25">
      <c r="G26" s="1" t="s">
        <v>48</v>
      </c>
    </row>
    <row r="27" spans="2:16" x14ac:dyDescent="0.25">
      <c r="G27" s="9" t="s">
        <v>138</v>
      </c>
      <c r="H27" t="s">
        <v>50</v>
      </c>
    </row>
    <row r="28" spans="2:16" x14ac:dyDescent="0.25">
      <c r="G28" s="9" t="s">
        <v>49</v>
      </c>
      <c r="H28" t="s">
        <v>83</v>
      </c>
    </row>
    <row r="29" spans="2:16" x14ac:dyDescent="0.25">
      <c r="G29" t="s">
        <v>136</v>
      </c>
      <c r="H29" t="s">
        <v>135</v>
      </c>
    </row>
    <row r="30" spans="2:16" x14ac:dyDescent="0.25">
      <c r="G30" t="s">
        <v>137</v>
      </c>
      <c r="H30" t="s">
        <v>126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tabSelected="1" zoomScale="85" zoomScaleNormal="85" workbookViewId="0">
      <selection activeCell="B8" sqref="B8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>F9+F$50</f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>F10+F$50</f>
        <v>1.2150000000000039</v>
      </c>
      <c r="G9" s="33">
        <f t="shared" si="1"/>
        <v>88.383485482688172</v>
      </c>
      <c r="H9" s="2">
        <f t="shared" ref="H9:H45" si="3">(G9-C9)^2</f>
        <v>0.36688182378782536</v>
      </c>
      <c r="K9" s="3">
        <f t="shared" ref="K9:K45" si="4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>F11+F$50</f>
        <v>1.2300000000000038</v>
      </c>
      <c r="G10" s="33">
        <f t="shared" si="1"/>
        <v>85.696627703579551</v>
      </c>
      <c r="H10" s="2">
        <f t="shared" si="3"/>
        <v>1.9901350948103746E-2</v>
      </c>
      <c r="K10" s="3">
        <f t="shared" si="4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>F12+F$50</f>
        <v>1.2450000000000037</v>
      </c>
      <c r="G11" s="33">
        <f t="shared" si="1"/>
        <v>82.867511925461073</v>
      </c>
      <c r="H11" s="2">
        <f t="shared" si="3"/>
        <v>0.21698958403208987</v>
      </c>
      <c r="K11" s="3">
        <f t="shared" si="4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>F13+F$50</f>
        <v>1.2600000000000036</v>
      </c>
      <c r="G12" s="33">
        <f t="shared" si="1"/>
        <v>80.285202445096175</v>
      </c>
      <c r="H12" s="2">
        <f t="shared" si="3"/>
        <v>0.68212512459857655</v>
      </c>
      <c r="K12" s="3">
        <f t="shared" si="4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>F14+F$50</f>
        <v>1.2750000000000035</v>
      </c>
      <c r="G13" s="33">
        <f t="shared" si="1"/>
        <v>78.686794184060972</v>
      </c>
      <c r="H13" s="2">
        <f t="shared" si="3"/>
        <v>4.0842269719481697E-2</v>
      </c>
      <c r="K13" s="3">
        <f t="shared" si="4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>F15+F$50</f>
        <v>1.2900000000000034</v>
      </c>
      <c r="G14" s="33">
        <f t="shared" si="1"/>
        <v>77.023340023153182</v>
      </c>
      <c r="H14" s="2">
        <f t="shared" si="3"/>
        <v>0.12721588322735328</v>
      </c>
      <c r="K14" s="3">
        <f t="shared" si="4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>F16+F$50</f>
        <v>1.3050000000000033</v>
      </c>
      <c r="G15" s="33">
        <f t="shared" si="1"/>
        <v>75.591551151136912</v>
      </c>
      <c r="H15" s="2">
        <f t="shared" si="3"/>
        <v>1.2956829012564404E-3</v>
      </c>
      <c r="K15" s="3">
        <f t="shared" si="4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>F17+F$50</f>
        <v>1.3200000000000032</v>
      </c>
      <c r="G16" s="33">
        <f t="shared" si="1"/>
        <v>75.047318675192216</v>
      </c>
      <c r="H16" s="2">
        <f t="shared" si="3"/>
        <v>2.2390570219464061E-3</v>
      </c>
      <c r="K16" s="3">
        <f t="shared" si="4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>F18+F$50</f>
        <v>1.3350000000000031</v>
      </c>
      <c r="G17" s="33">
        <f t="shared" si="1"/>
        <v>73.842008164972142</v>
      </c>
      <c r="H17" s="2">
        <f t="shared" si="3"/>
        <v>0.25875008434277563</v>
      </c>
      <c r="K17" s="3">
        <f t="shared" si="4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5">F19+F$50</f>
        <v>1.350000000000003</v>
      </c>
      <c r="G18" s="33">
        <f t="shared" si="1"/>
        <v>72.180398726074273</v>
      </c>
      <c r="H18" s="2">
        <f t="shared" si="3"/>
        <v>1.7492048300368642E-3</v>
      </c>
      <c r="K18" s="3">
        <f t="shared" si="4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5"/>
        <v>1.3650000000000029</v>
      </c>
      <c r="G19" s="33">
        <f t="shared" si="1"/>
        <v>71.08927070599006</v>
      </c>
      <c r="H19" s="2">
        <f t="shared" si="3"/>
        <v>4.7700329585176695E-4</v>
      </c>
      <c r="K19" s="3">
        <f t="shared" si="4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5"/>
        <v>1.3800000000000028</v>
      </c>
      <c r="G20" s="33">
        <f t="shared" si="1"/>
        <v>68.900601798136748</v>
      </c>
      <c r="H20" s="2">
        <f t="shared" si="3"/>
        <v>1.371922430486525E-4</v>
      </c>
      <c r="K20" s="3">
        <f t="shared" si="4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5"/>
        <v>1.3950000000000027</v>
      </c>
      <c r="G21" s="33">
        <f t="shared" si="1"/>
        <v>66.766796767566532</v>
      </c>
      <c r="H21" s="2">
        <f t="shared" si="3"/>
        <v>1.0026037106216338E-2</v>
      </c>
      <c r="K21" s="3">
        <f t="shared" si="4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5"/>
        <v>1.4100000000000026</v>
      </c>
      <c r="G22" s="33">
        <f t="shared" si="1"/>
        <v>65.56687870774978</v>
      </c>
      <c r="H22" s="2">
        <f t="shared" si="3"/>
        <v>1.2821377561352649E-4</v>
      </c>
      <c r="K22" s="3">
        <f t="shared" si="4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5"/>
        <v>1.4250000000000025</v>
      </c>
      <c r="G23" s="33">
        <f t="shared" si="1"/>
        <v>64.512599694244457</v>
      </c>
      <c r="H23" s="2">
        <f t="shared" si="3"/>
        <v>4.6451380753023651E-3</v>
      </c>
      <c r="K23" s="3">
        <f t="shared" si="4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5"/>
        <v>1.4400000000000024</v>
      </c>
      <c r="G24" s="33">
        <f t="shared" si="1"/>
        <v>62.772000755326012</v>
      </c>
      <c r="H24" s="2">
        <f t="shared" si="3"/>
        <v>3.3373988408217815E-5</v>
      </c>
      <c r="K24" s="3">
        <f t="shared" si="4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6">F26+F$50</f>
        <v>1.4550000000000023</v>
      </c>
      <c r="G25" s="33">
        <f t="shared" si="1"/>
        <v>59.818483054889633</v>
      </c>
      <c r="H25" s="2">
        <f t="shared" si="3"/>
        <v>3.2948401362200022E-2</v>
      </c>
      <c r="K25" s="3">
        <f t="shared" si="4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6"/>
        <v>1.4700000000000022</v>
      </c>
      <c r="G26" s="33">
        <f t="shared" si="1"/>
        <v>55.256784148048865</v>
      </c>
      <c r="H26" s="2">
        <f t="shared" si="3"/>
        <v>8.9264353943529717E-2</v>
      </c>
      <c r="K26" s="3">
        <f t="shared" si="4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6"/>
        <v>1.4850000000000021</v>
      </c>
      <c r="G27" s="33">
        <f t="shared" si="1"/>
        <v>52.623705111395296</v>
      </c>
      <c r="H27" s="2">
        <f t="shared" si="3"/>
        <v>2.3738386526207828E-2</v>
      </c>
      <c r="K27" s="3">
        <f t="shared" si="4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6"/>
        <v>1.500000000000002</v>
      </c>
      <c r="G28" s="33">
        <f t="shared" si="1"/>
        <v>51.495767888660652</v>
      </c>
      <c r="H28" s="2">
        <f t="shared" si="3"/>
        <v>2.9206392323948418E-2</v>
      </c>
      <c r="K28" s="3">
        <f t="shared" si="4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6"/>
        <v>1.5150000000000019</v>
      </c>
      <c r="G29" s="33">
        <f t="shared" si="1"/>
        <v>50.415394114646887</v>
      </c>
      <c r="H29" s="2">
        <f t="shared" si="3"/>
        <v>1.9645229517594717E-2</v>
      </c>
      <c r="K29" s="3">
        <f t="shared" si="4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6"/>
        <v>1.5300000000000018</v>
      </c>
      <c r="G30" s="33">
        <f t="shared" si="1"/>
        <v>49.871761904105824</v>
      </c>
      <c r="H30" s="2">
        <f t="shared" si="3"/>
        <v>1.6445009238563825E-2</v>
      </c>
      <c r="K30" s="3">
        <f t="shared" si="4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6"/>
        <v>1.5450000000000017</v>
      </c>
      <c r="G31" s="33">
        <f t="shared" si="1"/>
        <v>47.511465564039213</v>
      </c>
      <c r="H31" s="2">
        <f t="shared" si="3"/>
        <v>7.0922195186335454E-2</v>
      </c>
      <c r="K31" s="3">
        <f t="shared" si="4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6"/>
        <v>1.5600000000000016</v>
      </c>
      <c r="G32" s="33">
        <f t="shared" si="1"/>
        <v>46.4885154431553</v>
      </c>
      <c r="H32" s="2">
        <f t="shared" si="3"/>
        <v>3.1737858438595903E-2</v>
      </c>
      <c r="K32" s="3">
        <f t="shared" si="4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6"/>
        <v>1.5750000000000015</v>
      </c>
      <c r="G33" s="33">
        <f t="shared" si="1"/>
        <v>45.692971865634448</v>
      </c>
      <c r="H33" s="2">
        <f t="shared" si="3"/>
        <v>1.8883242275697796E-2</v>
      </c>
      <c r="K33" s="3">
        <f t="shared" si="4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6"/>
        <v>1.5900000000000014</v>
      </c>
      <c r="G34" s="33">
        <f t="shared" si="1"/>
        <v>43.249502454795902</v>
      </c>
      <c r="H34" s="2">
        <f t="shared" si="3"/>
        <v>0.22252417090785281</v>
      </c>
      <c r="K34" s="3">
        <f t="shared" si="4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6"/>
        <v>1.6050000000000013</v>
      </c>
      <c r="G35" s="33">
        <f t="shared" si="1"/>
        <v>40.409048864842802</v>
      </c>
      <c r="H35" s="2">
        <f t="shared" si="3"/>
        <v>0.16732097382918498</v>
      </c>
      <c r="K35" s="3">
        <f t="shared" si="4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6"/>
        <v>1.6200000000000012</v>
      </c>
      <c r="G36" s="33">
        <f t="shared" si="1"/>
        <v>38.069927486993151</v>
      </c>
      <c r="H36" s="2">
        <f t="shared" si="3"/>
        <v>8.5351452594626925E-2</v>
      </c>
      <c r="K36" s="3">
        <f t="shared" si="4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6"/>
        <v>1.6350000000000011</v>
      </c>
      <c r="G37" s="33">
        <f t="shared" si="1"/>
        <v>36.905131656675806</v>
      </c>
      <c r="H37" s="2">
        <f t="shared" si="3"/>
        <v>5.6865551460060094E-2</v>
      </c>
      <c r="K37" s="3">
        <f t="shared" si="4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6"/>
        <v>1.650000000000001</v>
      </c>
      <c r="G38" s="33">
        <f t="shared" si="1"/>
        <v>35.732257595815796</v>
      </c>
      <c r="H38" s="2">
        <f t="shared" si="3"/>
        <v>3.1223611032130911E-2</v>
      </c>
      <c r="K38" s="3">
        <f t="shared" si="4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6"/>
        <v>1.6650000000000009</v>
      </c>
      <c r="G39" s="33">
        <f t="shared" si="1"/>
        <v>34.024778917868566</v>
      </c>
      <c r="H39" s="2">
        <f t="shared" si="3"/>
        <v>1.8466099976098466E-2</v>
      </c>
      <c r="K39" s="3">
        <f t="shared" si="4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6"/>
        <v>1.6800000000000008</v>
      </c>
      <c r="G40" s="33">
        <f t="shared" si="1"/>
        <v>32.845645239518568</v>
      </c>
      <c r="H40" s="2">
        <f t="shared" si="3"/>
        <v>4.6059923631374972E-3</v>
      </c>
      <c r="K40" s="3">
        <f t="shared" si="4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6"/>
        <v>1.6950000000000007</v>
      </c>
      <c r="G41" s="33">
        <f t="shared" si="1"/>
        <v>31.592120333647259</v>
      </c>
      <c r="H41" s="2">
        <f t="shared" si="3"/>
        <v>5.5571557666401232E-3</v>
      </c>
      <c r="K41" s="3">
        <f t="shared" si="4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6"/>
        <v>1.7100000000000006</v>
      </c>
      <c r="G42" s="33">
        <f t="shared" si="1"/>
        <v>29.402280334545431</v>
      </c>
      <c r="H42" s="2">
        <f t="shared" si="3"/>
        <v>1.7778121635759789E-3</v>
      </c>
      <c r="K42" s="3">
        <f t="shared" si="4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6"/>
        <v>1.7250000000000005</v>
      </c>
      <c r="G43" s="33">
        <f t="shared" si="1"/>
        <v>27.980961623520535</v>
      </c>
      <c r="H43" s="2">
        <f t="shared" si="3"/>
        <v>0.12416582187639384</v>
      </c>
      <c r="K43" s="3">
        <f t="shared" si="4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6"/>
        <v>1.7400000000000004</v>
      </c>
      <c r="G44" s="33">
        <f t="shared" si="1"/>
        <v>25.189621292778106</v>
      </c>
      <c r="H44" s="2">
        <f t="shared" si="3"/>
        <v>0.13390788467447373</v>
      </c>
      <c r="K44" s="3">
        <f t="shared" si="4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6"/>
        <v>1.7550000000000003</v>
      </c>
      <c r="G45" s="33">
        <f>E45+F45</f>
        <v>23.449857206695025</v>
      </c>
      <c r="H45" s="2">
        <f t="shared" si="3"/>
        <v>1.3577813063211895E-2</v>
      </c>
      <c r="K45" s="3">
        <f t="shared" si="4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6"/>
        <v>1.7700000000000002</v>
      </c>
      <c r="G46" s="8">
        <f t="shared" ref="G46:G48" si="7">E46+F46</f>
        <v>19.994429212821313</v>
      </c>
      <c r="H46" s="2">
        <f t="shared" ref="H46:H48" si="8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7"/>
        <v>17.088830090007168</v>
      </c>
      <c r="H47" s="2">
        <f t="shared" si="8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7"/>
        <v>9.2621182577231416</v>
      </c>
      <c r="H48" s="2">
        <f t="shared" si="8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120</v>
      </c>
      <c r="M51" t="s">
        <v>105</v>
      </c>
      <c r="Q51">
        <v>9</v>
      </c>
      <c r="R51">
        <v>10</v>
      </c>
    </row>
    <row r="52" spans="6:19" x14ac:dyDescent="0.25">
      <c r="L52" s="31" t="s">
        <v>107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103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104</v>
      </c>
      <c r="M54">
        <v>135</v>
      </c>
      <c r="N54" s="4">
        <f>M54*1.8+32</f>
        <v>275</v>
      </c>
    </row>
    <row r="56" spans="6:19" x14ac:dyDescent="0.25">
      <c r="L56" s="31" t="s">
        <v>103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topLeftCell="A13" workbookViewId="0">
      <selection activeCell="K4" sqref="K4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121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121</v>
      </c>
    </row>
    <row r="40" spans="2:13" x14ac:dyDescent="0.25">
      <c r="B40" s="4"/>
      <c r="K40" s="31" t="s">
        <v>104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103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102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106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Calcs</vt:lpstr>
      <vt:lpstr>pinouts</vt:lpstr>
      <vt:lpstr>temp</vt:lpstr>
      <vt:lpstr>pressure</vt:lpstr>
      <vt:lpstr>polA</vt:lpstr>
      <vt:lpstr>polB</vt:lpstr>
      <vt:lpstr>polC</vt:lpstr>
      <vt:lpstr>ppolA</vt:lpstr>
      <vt:lpstr>ppolB</vt:lpstr>
      <vt:lpstr>ppolC</vt:lpstr>
      <vt:lpstr>PsiToBar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2022-09-21T09:22:55Z</dcterms:created>
  <dcterms:modified xsi:type="dcterms:W3CDTF">2023-05-29T10:04:03Z</dcterms:modified>
</cp:coreProperties>
</file>