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ambu-chamber-heater\design\"/>
    </mc:Choice>
  </mc:AlternateContent>
  <xr:revisionPtr revIDLastSave="0" documentId="13_ncr:1_{131EBA1A-3056-436C-B719-F3218E2F9F4E}" xr6:coauthVersionLast="47" xr6:coauthVersionMax="47" xr10:uidLastSave="{00000000-0000-0000-0000-000000000000}"/>
  <bookViews>
    <workbookView xWindow="-120" yWindow="-120" windowWidth="38640" windowHeight="21840" activeTab="2" xr2:uid="{C15B9210-5287-4BB4-843A-B886E7D7C4FA}"/>
  </bookViews>
  <sheets>
    <sheet name="Chart2" sheetId="3" r:id="rId1"/>
    <sheet name="Chart1" sheetId="2" r:id="rId2"/>
    <sheet name="Calcs" sheetId="1" r:id="rId3"/>
  </sheets>
  <definedNames>
    <definedName name="polA">#REF!</definedName>
    <definedName name="polA2">#REF!</definedName>
    <definedName name="polB">#REF!</definedName>
    <definedName name="polB2">#REF!</definedName>
    <definedName name="polC">#REF!</definedName>
    <definedName name="polC2">#REF!</definedName>
    <definedName name="polD">#REF!</definedName>
    <definedName name="polE">#REF!</definedName>
    <definedName name="ppolA">#REF!</definedName>
    <definedName name="ppolB">#REF!</definedName>
    <definedName name="ppolC">#REF!</definedName>
    <definedName name="PsiToBar">#REF!</definedName>
    <definedName name="ROTOR_A">#REF!</definedName>
    <definedName name="ROTOR_B">#REF!</definedName>
    <definedName name="Rref">Calcs!$C$13</definedName>
    <definedName name="Rsensor">Calcs!$C$14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G30" i="1" s="1"/>
  <c r="E29" i="1"/>
  <c r="G29" i="1" s="1"/>
  <c r="E31" i="1"/>
  <c r="G31" i="1" s="1"/>
  <c r="E33" i="1"/>
  <c r="G33" i="1" s="1"/>
  <c r="E34" i="1"/>
  <c r="G34" i="1" s="1"/>
  <c r="E27" i="1"/>
  <c r="G27" i="1" s="1"/>
  <c r="E28" i="1"/>
  <c r="G28" i="1" s="1"/>
  <c r="E32" i="1"/>
  <c r="G32" i="1" s="1"/>
  <c r="E26" i="1"/>
  <c r="G26" i="1" s="1"/>
  <c r="C6" i="1"/>
  <c r="E6" i="1" s="1"/>
  <c r="C21" i="1"/>
  <c r="F21" i="1" s="1"/>
  <c r="F26" i="1" l="1"/>
  <c r="F28" i="1"/>
  <c r="F34" i="1"/>
  <c r="F33" i="1"/>
  <c r="F32" i="1"/>
  <c r="F31" i="1"/>
  <c r="F30" i="1"/>
  <c r="F29" i="1"/>
  <c r="F27" i="1"/>
  <c r="N21" i="1"/>
  <c r="M21" i="1"/>
  <c r="G21" i="1"/>
  <c r="H21" i="1"/>
  <c r="J21" i="1" s="1"/>
  <c r="C15" i="1"/>
  <c r="C16" i="1" l="1"/>
  <c r="I21" i="1"/>
  <c r="K21" i="1" s="1"/>
  <c r="L21" i="1"/>
</calcChain>
</file>

<file path=xl/sharedStrings.xml><?xml version="1.0" encoding="utf-8"?>
<sst xmlns="http://schemas.openxmlformats.org/spreadsheetml/2006/main" count="32" uniqueCount="27">
  <si>
    <t>Rref</t>
  </si>
  <si>
    <t>Rsensor</t>
  </si>
  <si>
    <t>Vout</t>
  </si>
  <si>
    <t>I</t>
  </si>
  <si>
    <t>mA</t>
  </si>
  <si>
    <t>V</t>
  </si>
  <si>
    <t>Ohm</t>
  </si>
  <si>
    <t>Sensors</t>
  </si>
  <si>
    <t>Temp</t>
  </si>
  <si>
    <t>Vref</t>
  </si>
  <si>
    <t>mV</t>
  </si>
  <si>
    <t>Rmin</t>
  </si>
  <si>
    <t>Rmax</t>
  </si>
  <si>
    <t>Pmax (W)</t>
  </si>
  <si>
    <t>ATmega32U4</t>
  </si>
  <si>
    <t>Imin (mA)</t>
  </si>
  <si>
    <t>Imax (mA)</t>
  </si>
  <si>
    <t>vmin (V)</t>
  </si>
  <si>
    <t>vmax (V)</t>
  </si>
  <si>
    <t>vmin (mV)</t>
  </si>
  <si>
    <t>vmax (mV)</t>
  </si>
  <si>
    <t>Arduino Resolution:</t>
  </si>
  <si>
    <t>R</t>
  </si>
  <si>
    <t>degC</t>
  </si>
  <si>
    <t>I (mA)</t>
  </si>
  <si>
    <t>U (V)</t>
  </si>
  <si>
    <t>I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</si>
</sst>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Calcs!$B$23:$B$24</c:f>
              <c:numCache>
                <c:formatCode>General</c:formatCode>
                <c:ptCount val="2"/>
              </c:numCache>
            </c:numRef>
          </c:cat>
          <c:val>
            <c:numRef>
              <c:f>Calcs!$C$23:$C$24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4D8-42F3-B8F3-3ABC9440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48911"/>
        <c:axId val="756130223"/>
      </c:barChart>
      <c:catAx>
        <c:axId val="7559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30223"/>
        <c:crosses val="autoZero"/>
        <c:auto val="1"/>
        <c:lblAlgn val="ctr"/>
        <c:lblOffset val="100"/>
        <c:noMultiLvlLbl val="0"/>
      </c:catAx>
      <c:valAx>
        <c:axId val="756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Calcs!$B$23:$B$24</c:f>
              <c:numCache>
                <c:formatCode>General</c:formatCode>
                <c:ptCount val="2"/>
              </c:numCache>
            </c:numRef>
          </c:cat>
          <c:val>
            <c:numRef>
              <c:f>Calcs!$C$23:$C$24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440-4CBF-894D-338F18A7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2911"/>
        <c:axId val="756122783"/>
      </c:barChart>
      <c:catAx>
        <c:axId val="7559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22783"/>
        <c:crosses val="autoZero"/>
        <c:auto val="1"/>
        <c:lblAlgn val="ctr"/>
        <c:lblOffset val="100"/>
        <c:noMultiLvlLbl val="0"/>
      </c:catAx>
      <c:valAx>
        <c:axId val="756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385C1E-D75F-492B-B4F2-4E365B164FDA}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C9A702-5916-444D-9B3F-F26FB3B984FF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F2CF5-88B3-1038-592F-DDFEE1810E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2E0E-8549-522B-47D8-2C008FA174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9525</xdr:rowOff>
    </xdr:from>
    <xdr:to>
      <xdr:col>9</xdr:col>
      <xdr:colOff>237855</xdr:colOff>
      <xdr:row>16</xdr:row>
      <xdr:rowOff>190120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200025"/>
          <a:ext cx="2161905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4"/>
  <sheetViews>
    <sheetView tabSelected="1" workbookViewId="0">
      <selection activeCell="D31" sqref="D31"/>
    </sheetView>
  </sheetViews>
  <sheetFormatPr defaultRowHeight="15" x14ac:dyDescent="0.25"/>
  <cols>
    <col min="2" max="2" width="10.140625" customWidth="1"/>
    <col min="3" max="3" width="16.28515625" customWidth="1"/>
    <col min="5" max="5" width="12.42578125" bestFit="1" customWidth="1"/>
    <col min="6" max="12" width="9.7109375" customWidth="1"/>
  </cols>
  <sheetData>
    <row r="2" spans="2:19" x14ac:dyDescent="0.25">
      <c r="B2" s="1"/>
    </row>
    <row r="4" spans="2:19" x14ac:dyDescent="0.25">
      <c r="S4" s="6"/>
    </row>
    <row r="5" spans="2:19" x14ac:dyDescent="0.25">
      <c r="S5" s="6"/>
    </row>
    <row r="6" spans="2:19" x14ac:dyDescent="0.25">
      <c r="B6" s="5" t="s">
        <v>21</v>
      </c>
      <c r="C6" s="3">
        <f>5/1023*1000</f>
        <v>4.8875855327468232</v>
      </c>
      <c r="D6" t="s">
        <v>10</v>
      </c>
      <c r="E6">
        <f>100/C6</f>
        <v>20.46</v>
      </c>
    </row>
    <row r="10" spans="2:19" x14ac:dyDescent="0.25">
      <c r="B10" s="1" t="s">
        <v>7</v>
      </c>
    </row>
    <row r="12" spans="2:19" x14ac:dyDescent="0.25">
      <c r="B12" t="s">
        <v>9</v>
      </c>
      <c r="C12">
        <v>3.3</v>
      </c>
      <c r="D12" t="s">
        <v>5</v>
      </c>
      <c r="E12" t="s">
        <v>14</v>
      </c>
    </row>
    <row r="13" spans="2:19" x14ac:dyDescent="0.25">
      <c r="B13" t="s">
        <v>0</v>
      </c>
      <c r="C13">
        <v>4700</v>
      </c>
      <c r="D13" t="s">
        <v>6</v>
      </c>
    </row>
    <row r="14" spans="2:19" x14ac:dyDescent="0.25">
      <c r="B14" t="s">
        <v>1</v>
      </c>
      <c r="C14">
        <v>25000</v>
      </c>
      <c r="D14" t="s">
        <v>6</v>
      </c>
    </row>
    <row r="15" spans="2:19" x14ac:dyDescent="0.25">
      <c r="B15" t="s">
        <v>2</v>
      </c>
      <c r="C15" s="6">
        <f>Vin*Rsensor/(Rsensor+Rref)</f>
        <v>2.7777777777777777</v>
      </c>
      <c r="D15" t="s">
        <v>5</v>
      </c>
    </row>
    <row r="16" spans="2:19" x14ac:dyDescent="0.25">
      <c r="B16" t="s">
        <v>3</v>
      </c>
      <c r="C16" s="2">
        <f>Vout/Rsensor*1000</f>
        <v>0.1111111111111111</v>
      </c>
      <c r="D16" t="s">
        <v>4</v>
      </c>
    </row>
    <row r="20" spans="2:14" x14ac:dyDescent="0.25">
      <c r="C20" t="s">
        <v>0</v>
      </c>
      <c r="D20" t="s">
        <v>11</v>
      </c>
      <c r="E20" t="s">
        <v>12</v>
      </c>
      <c r="F20" t="s">
        <v>15</v>
      </c>
      <c r="G20" t="s">
        <v>16</v>
      </c>
      <c r="H20" t="s">
        <v>17</v>
      </c>
      <c r="I20" t="s">
        <v>18</v>
      </c>
      <c r="J20" t="s">
        <v>19</v>
      </c>
      <c r="K20" t="s">
        <v>20</v>
      </c>
      <c r="L20" t="s">
        <v>13</v>
      </c>
      <c r="M20" t="s">
        <v>11</v>
      </c>
      <c r="N20" t="s">
        <v>12</v>
      </c>
    </row>
    <row r="21" spans="2:14" x14ac:dyDescent="0.25">
      <c r="B21" s="5" t="s">
        <v>8</v>
      </c>
      <c r="C21">
        <f>Rref</f>
        <v>4700</v>
      </c>
      <c r="D21">
        <v>120</v>
      </c>
      <c r="E21">
        <v>160000</v>
      </c>
      <c r="F21" s="2">
        <f>Vin/($C21+D21)*1000</f>
        <v>0.68464730290456433</v>
      </c>
      <c r="G21" s="2">
        <f>Vin/($C21+E21)*1000</f>
        <v>2.0036429872495445E-2</v>
      </c>
      <c r="H21" s="6">
        <f>D21*F21/1000</f>
        <v>8.2157676348547731E-2</v>
      </c>
      <c r="I21" s="6">
        <f>E21*G21/1000</f>
        <v>3.2058287795992713</v>
      </c>
      <c r="J21" s="4">
        <f>H21*1000</f>
        <v>82.157676348547724</v>
      </c>
      <c r="K21" s="4">
        <f>I21*1000</f>
        <v>3205.8287795992715</v>
      </c>
      <c r="L21" s="6">
        <f>Vin*G21/1000</f>
        <v>6.6120218579234963E-5</v>
      </c>
      <c r="M21">
        <f>$C21+D21</f>
        <v>4820</v>
      </c>
      <c r="N21">
        <f>$C21+E21</f>
        <v>164700</v>
      </c>
    </row>
    <row r="23" spans="2:14" x14ac:dyDescent="0.25">
      <c r="C23" s="7"/>
    </row>
    <row r="24" spans="2:14" x14ac:dyDescent="0.25">
      <c r="C24" s="7"/>
    </row>
    <row r="25" spans="2:14" x14ac:dyDescent="0.25">
      <c r="C25" s="8" t="s">
        <v>23</v>
      </c>
      <c r="D25" s="8" t="s">
        <v>22</v>
      </c>
      <c r="E25" t="s">
        <v>24</v>
      </c>
      <c r="F25" t="s">
        <v>26</v>
      </c>
      <c r="G25" t="s">
        <v>25</v>
      </c>
    </row>
    <row r="26" spans="2:14" x14ac:dyDescent="0.25">
      <c r="C26">
        <v>0</v>
      </c>
      <c r="D26" s="7">
        <v>327240</v>
      </c>
      <c r="E26" s="6">
        <f>Vin/(Rref+D26)*1000</f>
        <v>9.9415557028378621E-3</v>
      </c>
      <c r="F26" s="4">
        <f>E26*1000</f>
        <v>9.9415557028378618</v>
      </c>
      <c r="G26" s="6">
        <f>E26*D26/1000</f>
        <v>3.2532746881966617</v>
      </c>
    </row>
    <row r="27" spans="2:14" x14ac:dyDescent="0.25">
      <c r="C27">
        <v>10</v>
      </c>
      <c r="D27" s="7">
        <v>199990</v>
      </c>
      <c r="E27" s="6">
        <f>Vin/(Rref+D27)*1000</f>
        <v>1.612194049538326E-2</v>
      </c>
      <c r="F27" s="4">
        <f t="shared" ref="F27:F34" si="0">E27*1000</f>
        <v>16.12194049538326</v>
      </c>
      <c r="G27" s="6">
        <f>E27*D27/1000</f>
        <v>3.224226879671698</v>
      </c>
    </row>
    <row r="28" spans="2:14" x14ac:dyDescent="0.25">
      <c r="C28">
        <v>25</v>
      </c>
      <c r="D28" s="7">
        <v>100000</v>
      </c>
      <c r="E28" s="6">
        <f>Vin/(Rref+D28)*1000</f>
        <v>3.151862464183381E-2</v>
      </c>
      <c r="F28" s="4">
        <f t="shared" si="0"/>
        <v>31.51862464183381</v>
      </c>
      <c r="G28" s="6">
        <f>E28*D28/1000</f>
        <v>3.1518624641833815</v>
      </c>
    </row>
    <row r="29" spans="2:14" x14ac:dyDescent="0.25">
      <c r="C29">
        <v>40</v>
      </c>
      <c r="D29" s="7">
        <v>53500</v>
      </c>
      <c r="E29" s="6">
        <f>Vin/(Rref+D29)*1000</f>
        <v>5.6701030927835044E-2</v>
      </c>
      <c r="F29" s="4">
        <f t="shared" si="0"/>
        <v>56.701030927835042</v>
      </c>
      <c r="G29" s="6">
        <f>E29*D29/1000</f>
        <v>3.0335051546391751</v>
      </c>
    </row>
    <row r="30" spans="2:14" x14ac:dyDescent="0.25">
      <c r="C30">
        <v>50</v>
      </c>
      <c r="D30" s="7">
        <v>35899</v>
      </c>
      <c r="E30" s="6">
        <f>Vin/(Rref+D30)*1000</f>
        <v>8.1282790216507791E-2</v>
      </c>
      <c r="F30" s="4">
        <f t="shared" si="0"/>
        <v>81.282790216507792</v>
      </c>
      <c r="G30" s="6">
        <f>E30*D30/1000</f>
        <v>2.9179708859824132</v>
      </c>
    </row>
    <row r="31" spans="2:14" x14ac:dyDescent="0.25">
      <c r="C31">
        <v>60</v>
      </c>
      <c r="D31" s="7">
        <v>25000</v>
      </c>
      <c r="E31" s="6">
        <f>Vin/(Rref+D31)*1000</f>
        <v>0.1111111111111111</v>
      </c>
      <c r="F31" s="4">
        <f t="shared" si="0"/>
        <v>111.1111111111111</v>
      </c>
      <c r="G31" s="6">
        <f>E31*D31/1000</f>
        <v>2.7777777777777777</v>
      </c>
    </row>
    <row r="32" spans="2:14" x14ac:dyDescent="0.25">
      <c r="C32">
        <v>80</v>
      </c>
      <c r="D32" s="7">
        <v>12540</v>
      </c>
      <c r="E32" s="6">
        <f>Vin/(Rref+D32)*1000</f>
        <v>0.19141531322505798</v>
      </c>
      <c r="F32" s="4">
        <f t="shared" si="0"/>
        <v>191.41531322505799</v>
      </c>
      <c r="G32" s="6">
        <f>E32*D32/1000</f>
        <v>2.4003480278422269</v>
      </c>
    </row>
    <row r="33" spans="3:7" x14ac:dyDescent="0.25">
      <c r="C33">
        <v>125</v>
      </c>
      <c r="D33" s="7">
        <v>3340</v>
      </c>
      <c r="E33" s="6">
        <f>Vin/(Rref+D33)*1000</f>
        <v>0.41044776119402981</v>
      </c>
      <c r="F33" s="4">
        <f t="shared" si="0"/>
        <v>410.44776119402979</v>
      </c>
      <c r="G33" s="6">
        <f>E33*D33/1000</f>
        <v>1.3708955223880597</v>
      </c>
    </row>
    <row r="34" spans="3:7" x14ac:dyDescent="0.25">
      <c r="C34">
        <v>200</v>
      </c>
      <c r="D34" s="7">
        <v>582</v>
      </c>
      <c r="E34" s="6">
        <f>Vin/(Rref+D34)*1000</f>
        <v>0.62476334721696325</v>
      </c>
      <c r="F34" s="4">
        <f t="shared" si="0"/>
        <v>624.76334721696321</v>
      </c>
      <c r="G34" s="6">
        <f>E34*D34/1000</f>
        <v>0.36361226808027258</v>
      </c>
    </row>
  </sheetData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Calcs</vt:lpstr>
      <vt:lpstr>Chart2</vt:lpstr>
      <vt:lpstr>Chart1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2025-06-22T19:39:22Z</dcterms:modified>
</cp:coreProperties>
</file>