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bambu-chamber-heater\"/>
    </mc:Choice>
  </mc:AlternateContent>
  <xr:revisionPtr revIDLastSave="0" documentId="13_ncr:1_{8472D926-1A70-4904-B17F-597663F02888}" xr6:coauthVersionLast="47" xr6:coauthVersionMax="47" xr10:uidLastSave="{00000000-0000-0000-0000-000000000000}"/>
  <bookViews>
    <workbookView xWindow="38280" yWindow="2025" windowWidth="29040" windowHeight="16440" activeTab="2" xr2:uid="{C15B9210-5287-4BB4-843A-B886E7D7C4FA}"/>
  </bookViews>
  <sheets>
    <sheet name="Chart2" sheetId="3" r:id="rId1"/>
    <sheet name="Chart1" sheetId="2" r:id="rId2"/>
    <sheet name="Calcs" sheetId="1" r:id="rId3"/>
  </sheets>
  <definedNames>
    <definedName name="polA">#REF!</definedName>
    <definedName name="polA2">#REF!</definedName>
    <definedName name="polB">#REF!</definedName>
    <definedName name="polB2">#REF!</definedName>
    <definedName name="polC">#REF!</definedName>
    <definedName name="polC2">#REF!</definedName>
    <definedName name="polD">#REF!</definedName>
    <definedName name="polE">#REF!</definedName>
    <definedName name="ppolA">#REF!</definedName>
    <definedName name="ppolB">#REF!</definedName>
    <definedName name="ppolC">#REF!</definedName>
    <definedName name="PsiToBar">#REF!</definedName>
    <definedName name="ROTOR_A">#REF!</definedName>
    <definedName name="ROTOR_B">#REF!</definedName>
    <definedName name="Rref">Calcs!$C$13</definedName>
    <definedName name="Rsensor">Calcs!$C$14</definedName>
    <definedName name="Vin">Calcs!$C$12</definedName>
    <definedName name="Vout">Calcs!$C$15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8" i="1" s="1"/>
  <c r="E6" i="1"/>
  <c r="C6" i="1"/>
  <c r="C21" i="1"/>
  <c r="N21" i="1" l="1"/>
  <c r="M21" i="1"/>
  <c r="G21" i="1"/>
  <c r="F21" i="1"/>
  <c r="H21" i="1" s="1"/>
  <c r="J21" i="1" s="1"/>
  <c r="C15" i="1"/>
  <c r="C16" i="1" l="1"/>
  <c r="I21" i="1"/>
  <c r="K21" i="1" s="1"/>
  <c r="L21" i="1"/>
</calcChain>
</file>

<file path=xl/sharedStrings.xml><?xml version="1.0" encoding="utf-8"?>
<sst xmlns="http://schemas.openxmlformats.org/spreadsheetml/2006/main" count="29" uniqueCount="22">
  <si>
    <t>Rref</t>
  </si>
  <si>
    <t>Rsensor</t>
  </si>
  <si>
    <t>Vout</t>
  </si>
  <si>
    <t>I</t>
  </si>
  <si>
    <t>mA</t>
  </si>
  <si>
    <t>V</t>
  </si>
  <si>
    <t>Ohm</t>
  </si>
  <si>
    <t>Sensors</t>
  </si>
  <si>
    <t>Temp</t>
  </si>
  <si>
    <t>Vref</t>
  </si>
  <si>
    <t>mV</t>
  </si>
  <si>
    <t>Rmin</t>
  </si>
  <si>
    <t>Rmax</t>
  </si>
  <si>
    <t>Pmax (W)</t>
  </si>
  <si>
    <t>ATmega32U4</t>
  </si>
  <si>
    <t>Imin (mA)</t>
  </si>
  <si>
    <t>Imax (mA)</t>
  </si>
  <si>
    <t>vmin (V)</t>
  </si>
  <si>
    <t>vmax (V)</t>
  </si>
  <si>
    <t>vmin (mV)</t>
  </si>
  <si>
    <t>vmax (mV)</t>
  </si>
  <si>
    <t>Arduino Resolution: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</si>
</sst>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Calcs!$B$27:$B$29</c:f>
              <c:strCache>
                <c:ptCount val="2"/>
                <c:pt idx="0">
                  <c:v>Vout</c:v>
                </c:pt>
                <c:pt idx="1">
                  <c:v>I</c:v>
                </c:pt>
              </c:strCache>
            </c:strRef>
          </c:cat>
          <c:val>
            <c:numRef>
              <c:f>Calcs!$C$27:$C$29</c:f>
              <c:numCache>
                <c:formatCode>#,##0</c:formatCode>
                <c:ptCount val="3"/>
                <c:pt idx="0" formatCode="General">
                  <c:v>4.7755491881566376</c:v>
                </c:pt>
                <c:pt idx="1">
                  <c:v>99999.999999999825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D8-42F3-B8F3-3ABC94400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948911"/>
        <c:axId val="756130223"/>
      </c:barChart>
      <c:catAx>
        <c:axId val="75594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130223"/>
        <c:crosses val="autoZero"/>
        <c:auto val="1"/>
        <c:lblAlgn val="ctr"/>
        <c:lblOffset val="100"/>
        <c:noMultiLvlLbl val="0"/>
      </c:catAx>
      <c:valAx>
        <c:axId val="75613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94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Calcs!$B$27:$B$29</c:f>
              <c:strCache>
                <c:ptCount val="2"/>
                <c:pt idx="0">
                  <c:v>Vout</c:v>
                </c:pt>
                <c:pt idx="1">
                  <c:v>I</c:v>
                </c:pt>
              </c:strCache>
            </c:strRef>
          </c:cat>
          <c:val>
            <c:numRef>
              <c:f>Calcs!$C$27:$C$29</c:f>
              <c:numCache>
                <c:formatCode>#,##0</c:formatCode>
                <c:ptCount val="3"/>
                <c:pt idx="0" formatCode="General">
                  <c:v>4.7755491881566376</c:v>
                </c:pt>
                <c:pt idx="1">
                  <c:v>99999.999999999825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0-4CBF-894D-338F18A7D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972911"/>
        <c:axId val="756122783"/>
      </c:barChart>
      <c:catAx>
        <c:axId val="75597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122783"/>
        <c:crosses val="autoZero"/>
        <c:auto val="1"/>
        <c:lblAlgn val="ctr"/>
        <c:lblOffset val="100"/>
        <c:noMultiLvlLbl val="0"/>
      </c:catAx>
      <c:valAx>
        <c:axId val="75612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97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385C1E-D75F-492B-B4F2-4E365B164FDA}">
  <sheetPr/>
  <sheetViews>
    <sheetView zoomScale="14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C9A702-5916-444D-9B3F-F26FB3B984FF}">
  <sheetPr/>
  <sheetViews>
    <sheetView zoomScale="14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644" cy="60772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F2CF5-88B3-1038-592F-DDFEE1810E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644" cy="60772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22E0E-8549-522B-47D8-2C008FA174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</xdr:row>
      <xdr:rowOff>9525</xdr:rowOff>
    </xdr:from>
    <xdr:to>
      <xdr:col>9</xdr:col>
      <xdr:colOff>237855</xdr:colOff>
      <xdr:row>16</xdr:row>
      <xdr:rowOff>190120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6221EA-F419-628A-CDDF-1CB91BA1B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7175" y="200025"/>
          <a:ext cx="2161905" cy="3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C9DF-2692-47E8-B5FD-96C592C7023B}">
  <dimension ref="B2:S29"/>
  <sheetViews>
    <sheetView tabSelected="1" workbookViewId="0">
      <selection activeCell="C28" sqref="C28"/>
    </sheetView>
  </sheetViews>
  <sheetFormatPr defaultRowHeight="15" x14ac:dyDescent="0.25"/>
  <cols>
    <col min="2" max="2" width="10.140625" customWidth="1"/>
    <col min="3" max="3" width="16.28515625" customWidth="1"/>
    <col min="5" max="5" width="12.42578125" bestFit="1" customWidth="1"/>
    <col min="6" max="12" width="9.7109375" customWidth="1"/>
  </cols>
  <sheetData>
    <row r="2" spans="2:19" x14ac:dyDescent="0.25">
      <c r="B2" s="1"/>
    </row>
    <row r="4" spans="2:19" x14ac:dyDescent="0.25">
      <c r="S4" s="6"/>
    </row>
    <row r="5" spans="2:19" x14ac:dyDescent="0.25">
      <c r="S5" s="6"/>
    </row>
    <row r="6" spans="2:19" x14ac:dyDescent="0.25">
      <c r="B6" s="5" t="s">
        <v>21</v>
      </c>
      <c r="C6" s="3">
        <f>5/1023*1000</f>
        <v>4.8875855327468232</v>
      </c>
      <c r="D6" t="s">
        <v>10</v>
      </c>
      <c r="E6">
        <f>100/C6</f>
        <v>20.46</v>
      </c>
    </row>
    <row r="10" spans="2:19" x14ac:dyDescent="0.25">
      <c r="B10" s="1" t="s">
        <v>7</v>
      </c>
    </row>
    <row r="12" spans="2:19" x14ac:dyDescent="0.25">
      <c r="B12" t="s">
        <v>9</v>
      </c>
      <c r="C12">
        <v>5</v>
      </c>
      <c r="D12" t="s">
        <v>5</v>
      </c>
      <c r="E12" t="s">
        <v>14</v>
      </c>
    </row>
    <row r="13" spans="2:19" x14ac:dyDescent="0.25">
      <c r="B13" t="s">
        <v>0</v>
      </c>
      <c r="C13">
        <v>4700</v>
      </c>
      <c r="D13" t="s">
        <v>6</v>
      </c>
    </row>
    <row r="14" spans="2:19" x14ac:dyDescent="0.25">
      <c r="B14" t="s">
        <v>1</v>
      </c>
      <c r="C14">
        <v>100000</v>
      </c>
      <c r="D14" t="s">
        <v>6</v>
      </c>
    </row>
    <row r="15" spans="2:19" x14ac:dyDescent="0.25">
      <c r="B15" t="s">
        <v>2</v>
      </c>
      <c r="C15" s="6">
        <f>Vin*Rsensor/(Rsensor+Rref)</f>
        <v>4.7755491881566376</v>
      </c>
      <c r="D15" t="s">
        <v>5</v>
      </c>
    </row>
    <row r="16" spans="2:19" x14ac:dyDescent="0.25">
      <c r="B16" t="s">
        <v>3</v>
      </c>
      <c r="C16" s="2">
        <f>Vout/Rsensor*1000</f>
        <v>4.7755491881566373E-2</v>
      </c>
      <c r="D16" t="s">
        <v>4</v>
      </c>
    </row>
    <row r="20" spans="2:14" x14ac:dyDescent="0.25">
      <c r="C20" t="s">
        <v>0</v>
      </c>
      <c r="D20" t="s">
        <v>11</v>
      </c>
      <c r="E20" t="s">
        <v>12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t="s">
        <v>13</v>
      </c>
      <c r="M20" t="s">
        <v>11</v>
      </c>
      <c r="N20" t="s">
        <v>12</v>
      </c>
    </row>
    <row r="21" spans="2:14" x14ac:dyDescent="0.25">
      <c r="B21" s="5" t="s">
        <v>8</v>
      </c>
      <c r="C21">
        <f>Rref</f>
        <v>4700</v>
      </c>
      <c r="D21">
        <v>196</v>
      </c>
      <c r="E21">
        <v>160000</v>
      </c>
      <c r="F21" s="2">
        <f>Vin/($C21+D21)*1000</f>
        <v>1.0212418300653596</v>
      </c>
      <c r="G21" s="2">
        <f>Vin/($C21+E21)*1000</f>
        <v>3.0358227079538554E-2</v>
      </c>
      <c r="H21" s="6">
        <f>D21*F21/1000</f>
        <v>0.2001633986928105</v>
      </c>
      <c r="I21" s="6">
        <f>E21*G21/1000</f>
        <v>4.8573163327261693</v>
      </c>
      <c r="J21" s="4">
        <f>H21*1000</f>
        <v>200.16339869281049</v>
      </c>
      <c r="K21" s="4">
        <f>I21*1000</f>
        <v>4857.3163327261691</v>
      </c>
      <c r="L21" s="6">
        <f>Vin*G21/1000</f>
        <v>1.5179113539769276E-4</v>
      </c>
      <c r="M21">
        <f>$C21+D21</f>
        <v>4896</v>
      </c>
      <c r="N21">
        <f>$C21+E21</f>
        <v>164700</v>
      </c>
    </row>
    <row r="27" spans="2:14" x14ac:dyDescent="0.25">
      <c r="B27" t="s">
        <v>2</v>
      </c>
      <c r="C27">
        <f>Vout</f>
        <v>4.7755491881566376</v>
      </c>
    </row>
    <row r="28" spans="2:14" x14ac:dyDescent="0.25">
      <c r="B28" t="s">
        <v>3</v>
      </c>
      <c r="C28" s="7">
        <f>C27*Rref/ (Vin-C27)</f>
        <v>99999.999999999825</v>
      </c>
    </row>
    <row r="29" spans="2:14" x14ac:dyDescent="0.25">
      <c r="C29" s="7"/>
    </row>
  </sheetData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Calcs</vt:lpstr>
      <vt:lpstr>Chart2</vt:lpstr>
      <vt:lpstr>Chart1</vt:lpstr>
      <vt:lpstr>Rref</vt:lpstr>
      <vt:lpstr>Rsensor</vt:lpstr>
      <vt:lpstr>Vin</vt:lpstr>
      <vt:lpstr>Vout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D</dc:creator>
  <cp:lastModifiedBy>Tomasz D</cp:lastModifiedBy>
  <cp:lastPrinted>2023-09-11T16:38:49Z</cp:lastPrinted>
  <dcterms:created xsi:type="dcterms:W3CDTF">2022-09-21T09:22:55Z</dcterms:created>
  <dcterms:modified xsi:type="dcterms:W3CDTF">2024-02-15T18:53:12Z</dcterms:modified>
</cp:coreProperties>
</file>