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A496E8B1-94FA-460C-984D-93AEB9171AC8}" xr6:coauthVersionLast="47" xr6:coauthVersionMax="47" xr10:uidLastSave="{00000000-0000-0000-0000-000000000000}"/>
  <bookViews>
    <workbookView xWindow="28680" yWindow="180" windowWidth="29040" windowHeight="17640" activeTab="1" xr2:uid="{00000000-000D-0000-FFFF-FFFF00000000}"/>
  </bookViews>
  <sheets>
    <sheet name="Data" sheetId="4" r:id="rId1"/>
    <sheet name="Info" sheetId="2" r:id="rId2"/>
    <sheet name="Data_or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3" i="3" l="1"/>
  <c r="AH43" i="3"/>
  <c r="AI43" i="3"/>
  <c r="AJ43" i="3"/>
  <c r="AJ42" i="3"/>
  <c r="AH42" i="3"/>
  <c r="AI42" i="3"/>
  <c r="AH41" i="3"/>
  <c r="AI41" i="3"/>
  <c r="AJ41" i="3"/>
  <c r="AH40" i="3"/>
  <c r="AI40" i="3"/>
  <c r="AJ40" i="3"/>
  <c r="B17" i="4"/>
  <c r="B34" i="4"/>
  <c r="B24" i="4"/>
  <c r="B16" i="4"/>
  <c r="B11" i="4"/>
  <c r="B18" i="4"/>
</calcChain>
</file>

<file path=xl/sharedStrings.xml><?xml version="1.0" encoding="utf-8"?>
<sst xmlns="http://schemas.openxmlformats.org/spreadsheetml/2006/main" count="148" uniqueCount="100">
  <si>
    <t>Gesamte Produktion je PRODCOM Liste (NACE Rev. 2) - Jährliche Daten  [DS-066342]</t>
  </si>
  <si>
    <t>Eurostat</t>
  </si>
  <si>
    <t>PRCCODE</t>
  </si>
  <si>
    <t>20141130 - Ethylene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</si>
  <si>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</si>
  <si>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</si>
  <si>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</si>
  <si>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</si>
  <si>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</si>
  <si>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</si>
  <si>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</si>
  <si>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</si>
  <si>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</si>
  <si>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</si>
  <si>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</si>
  <si>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</si>
  <si>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</si>
  <si>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</si>
  <si>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</si>
  <si>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</si>
  <si>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</si>
  <si>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</si>
  <si>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</si>
  <si>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</si>
  <si>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</si>
  <si>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</si>
  <si>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</si>
  <si>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</si>
  <si>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</si>
  <si>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</si>
  <si>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</si>
  <si>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</si>
  <si>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</si>
  <si>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</si>
  <si>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</si>
  <si>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</si>
  <si>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</si>
  <si>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</si>
  <si>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</si>
  <si>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</si>
  <si>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</si>
  <si>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Country</t>
  </si>
  <si>
    <t>https://www.hip-petrohemija.com/tehnologija/proizvodna-linija/etilen.22.html</t>
  </si>
  <si>
    <t>JRC LVOC</t>
  </si>
  <si>
    <t xml:space="preserve">ICIS </t>
  </si>
  <si>
    <t>https://www.icis.com/explore/resources/news/2013/05/10/9667019/chemical-profile-europe-ethylene/</t>
  </si>
  <si>
    <t>Indonesia</t>
  </si>
  <si>
    <t>https://s3-us-west-2.amazonaws.com/okchem-o/image/201810/af95dc78-926f-43f5-a1ef-e5b3cb058c9b.pdf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</si>
  <si>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</si>
  <si>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</si>
  <si>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</si>
  <si>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</si>
  <si>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</si>
  <si>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</si>
  <si>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</si>
  <si>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</si>
  <si>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</si>
  <si>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Unit:</t>
  </si>
  <si>
    <t>tausend tons</t>
  </si>
  <si>
    <t>Source:</t>
  </si>
  <si>
    <t>[1]</t>
  </si>
  <si>
    <t>Original units:</t>
  </si>
  <si>
    <t>[2]</t>
  </si>
  <si>
    <t>for Serbia</t>
  </si>
  <si>
    <t>[3]</t>
  </si>
  <si>
    <t>for Europe generally</t>
  </si>
  <si>
    <t>for other Europen countries missing</t>
  </si>
  <si>
    <t>[4]</t>
  </si>
  <si>
    <t>[5]</t>
  </si>
  <si>
    <t>https://www.icis.com/explore/resources/news/2021/03/24/10621155/italy-s-petchems-units-face-uncertain-future-as-porto-marghera-set-to-close/</t>
  </si>
  <si>
    <t>[6]</t>
  </si>
  <si>
    <t>capacity</t>
  </si>
  <si>
    <t>Assumptions:</t>
  </si>
  <si>
    <t>A1</t>
  </si>
  <si>
    <t>A2</t>
  </si>
  <si>
    <t>A3</t>
  </si>
  <si>
    <t>lower olefines</t>
  </si>
  <si>
    <t>JRC109279_LVOC_Bref.pdf</t>
  </si>
  <si>
    <t>p. 162</t>
  </si>
  <si>
    <t>with [2]</t>
  </si>
  <si>
    <t>capacity factor 60%</t>
  </si>
  <si>
    <t>with [3]</t>
  </si>
  <si>
    <t>capacity factor in Italy 100%</t>
  </si>
  <si>
    <t>with [4]</t>
  </si>
  <si>
    <t>capacity factor in Serbia 80%</t>
  </si>
  <si>
    <t>A4</t>
  </si>
  <si>
    <t>lower olefines = 50% ethylene + 50% propylene</t>
  </si>
  <si>
    <t>with [5]</t>
  </si>
  <si>
    <t>[7]</t>
  </si>
  <si>
    <t>ASEAN</t>
  </si>
  <si>
    <t>IndexBox Platform</t>
  </si>
  <si>
    <t>kg (in kg in Sheet "Data_orig")</t>
  </si>
  <si>
    <t>ton (in tausend tones in Sheet "Data_orig")</t>
  </si>
  <si>
    <t>tausend tones (in tausend tones in Sheet "Data_orig")</t>
  </si>
  <si>
    <t>F1</t>
  </si>
  <si>
    <t>United Kingdom, Norway</t>
  </si>
  <si>
    <t>https://www.ineos.com/businesses/ineos-olefins-polymers-europe/sites/</t>
  </si>
  <si>
    <t>https://www.ineos.com/businesses/ineos-olefins-polymers-europe/products/</t>
  </si>
  <si>
    <t>F2</t>
  </si>
  <si>
    <t>Further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</si>
</sst>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/>
    <xf numFmtId="3" fontId="0" fillId="0" borderId="0" xfId="0" applyNumberFormat="1"/>
    <xf numFmtId="0" fontId="6" fillId="0" borderId="0" xfId="1"/>
    <xf numFmtId="0" fontId="1" fillId="2" borderId="2" xfId="0" applyFont="1" applyFill="1" applyBorder="1"/>
    <xf numFmtId="0" fontId="3" fillId="0" borderId="0" xfId="0" applyFont="1"/>
    <xf numFmtId="3" fontId="4" fillId="0" borderId="0" xfId="0" applyNumberFormat="1" applyFont="1"/>
    <xf numFmtId="0" fontId="4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1" applyNumberForma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-us-west-2.amazonaws.com/okchem-o/image/201810/af95dc78-926f-43f5-a1ef-e5b3cb058c9b.pdf" TargetMode="External"/><Relationship Id="rId2" Type="http://schemas.openxmlformats.org/officeDocument/2006/relationships/hyperlink" Target="https://www.hip-petrohemija.com/tehnologija/proizvodna-linija/etilen.22.html" TargetMode="External"/><Relationship Id="rId1" Type="http://schemas.openxmlformats.org/officeDocument/2006/relationships/hyperlink" Target="https://www.icis.com/explore/resources/news/2013/05/10/9667019/chemical-profile-europe-ethylen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.indexbox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zoomScale="70" zoomScaleNormal="70" workbookViewId="0">
      <selection activeCell="B2" sqref="B2"/>
    </sheetView>
  </sheetViews>
  <sheetFormatPr baseColWidth="10" defaultColWidth="9" defaultRowHeight="14.25" x14ac:dyDescent="0.2"/>
  <cols>
    <col min="2" max="2" width="11.875" bestFit="1" customWidth="1"/>
  </cols>
  <sheetData>
    <row r="1" spans="1:2" x14ac:dyDescent="0.2">
      <c r="A1" s="10" t="s">
        <v>41</v>
      </c>
      <c r="B1">
        <v>2018</v>
      </c>
    </row>
    <row r="2" spans="1:2" x14ac:dyDescent="0.2">
      <c r="A2" s="2" t="s">
        <v>4</v>
      </c>
      <c r="B2">
        <v>2622.9848895833334</v>
      </c>
    </row>
    <row r="3" spans="1:2" x14ac:dyDescent="0.2">
      <c r="A3" s="2" t="s">
        <v>5</v>
      </c>
      <c r="B3">
        <v>2496.3377500000001</v>
      </c>
    </row>
    <row r="4" spans="1:2" x14ac:dyDescent="0.2">
      <c r="A4" s="2" t="s">
        <v>6</v>
      </c>
      <c r="B4">
        <v>4942.2450833333332</v>
      </c>
    </row>
    <row r="5" spans="1:2" x14ac:dyDescent="0.2">
      <c r="A5" s="2" t="s">
        <v>7</v>
      </c>
      <c r="B5">
        <v>1000</v>
      </c>
    </row>
    <row r="6" spans="1:2" x14ac:dyDescent="0.2">
      <c r="A6" s="2" t="s">
        <v>8</v>
      </c>
      <c r="B6">
        <v>0</v>
      </c>
    </row>
    <row r="7" spans="1:2" x14ac:dyDescent="0.2">
      <c r="A7" s="2" t="s">
        <v>9</v>
      </c>
      <c r="B7">
        <v>0</v>
      </c>
    </row>
    <row r="8" spans="1:2" x14ac:dyDescent="0.2">
      <c r="A8" s="2" t="s">
        <v>10</v>
      </c>
      <c r="B8">
        <v>0</v>
      </c>
    </row>
    <row r="9" spans="1:2" x14ac:dyDescent="0.2">
      <c r="A9" s="2" t="s">
        <v>11</v>
      </c>
      <c r="B9">
        <v>0</v>
      </c>
    </row>
    <row r="10" spans="1:2" x14ac:dyDescent="0.2">
      <c r="A10" s="2" t="s">
        <v>12</v>
      </c>
      <c r="B10">
        <v>297.15986624999999</v>
      </c>
    </row>
    <row r="11" spans="1:2" x14ac:dyDescent="0.2">
      <c r="A11" s="2" t="s">
        <v>13</v>
      </c>
      <c r="B11" s="5">
        <f>660*2*0.6</f>
        <v>792</v>
      </c>
    </row>
    <row r="12" spans="1:2" x14ac:dyDescent="0.2">
      <c r="A12" s="2" t="s">
        <v>14</v>
      </c>
      <c r="B12">
        <v>2648.9859919999999</v>
      </c>
    </row>
    <row r="13" spans="1:2" x14ac:dyDescent="0.2">
      <c r="A13" s="2" t="s">
        <v>15</v>
      </c>
      <c r="B13">
        <v>0</v>
      </c>
    </row>
    <row r="14" spans="1:2" x14ac:dyDescent="0.2">
      <c r="A14" s="2" t="s">
        <v>16</v>
      </c>
      <c r="B14">
        <v>0</v>
      </c>
    </row>
    <row r="15" spans="1:2" x14ac:dyDescent="0.2">
      <c r="A15" s="2" t="s">
        <v>17</v>
      </c>
      <c r="B15">
        <v>0</v>
      </c>
    </row>
    <row r="16" spans="1:2" x14ac:dyDescent="0.2">
      <c r="A16" s="2" t="s">
        <v>18</v>
      </c>
      <c r="B16">
        <f>413.4094*0.5</f>
        <v>206.7047</v>
      </c>
    </row>
    <row r="17" spans="1:2" x14ac:dyDescent="0.2">
      <c r="A17" s="2" t="s">
        <v>19</v>
      </c>
      <c r="B17" s="5">
        <f>420*0.5*0.8+10</f>
        <v>178</v>
      </c>
    </row>
    <row r="18" spans="1:2" x14ac:dyDescent="0.2">
      <c r="A18" s="2" t="s">
        <v>20</v>
      </c>
      <c r="B18">
        <f>500*0.5*0.8</f>
        <v>200</v>
      </c>
    </row>
    <row r="19" spans="1:2" x14ac:dyDescent="0.2">
      <c r="A19" s="2" t="s">
        <v>21</v>
      </c>
      <c r="B19">
        <v>0</v>
      </c>
    </row>
    <row r="20" spans="1:2" x14ac:dyDescent="0.2">
      <c r="A20" s="2" t="s">
        <v>23</v>
      </c>
      <c r="B20">
        <v>0</v>
      </c>
    </row>
    <row r="21" spans="1:2" x14ac:dyDescent="0.2">
      <c r="A21" s="2" t="s">
        <v>24</v>
      </c>
      <c r="B21">
        <v>0</v>
      </c>
    </row>
    <row r="22" spans="1:2" x14ac:dyDescent="0.2">
      <c r="A22" s="2" t="s">
        <v>25</v>
      </c>
      <c r="B22">
        <v>0</v>
      </c>
    </row>
    <row r="23" spans="1:2" x14ac:dyDescent="0.2">
      <c r="A23" s="2" t="s">
        <v>26</v>
      </c>
      <c r="B23">
        <v>467.83600000000001</v>
      </c>
    </row>
    <row r="24" spans="1:2" x14ac:dyDescent="0.2">
      <c r="A24" s="2" t="s">
        <v>27</v>
      </c>
      <c r="B24">
        <f>544*0.5*0.8</f>
        <v>217.60000000000002</v>
      </c>
    </row>
    <row r="25" spans="1:2" x14ac:dyDescent="0.2">
      <c r="A25" s="2" t="s">
        <v>28</v>
      </c>
      <c r="B25">
        <v>35.9296656</v>
      </c>
    </row>
    <row r="26" spans="1:2" x14ac:dyDescent="0.2">
      <c r="A26" s="2" t="s">
        <v>29</v>
      </c>
      <c r="B26">
        <v>580.39200000000005</v>
      </c>
    </row>
    <row r="27" spans="1:2" x14ac:dyDescent="0.2">
      <c r="A27" s="2" t="s">
        <v>30</v>
      </c>
      <c r="B27">
        <v>0</v>
      </c>
    </row>
    <row r="28" spans="1:2" x14ac:dyDescent="0.2">
      <c r="A28" s="2" t="s">
        <v>31</v>
      </c>
      <c r="B28">
        <v>0</v>
      </c>
    </row>
    <row r="29" spans="1:2" x14ac:dyDescent="0.2">
      <c r="A29" s="2" t="s">
        <v>32</v>
      </c>
      <c r="B29">
        <v>0</v>
      </c>
    </row>
    <row r="30" spans="1:2" x14ac:dyDescent="0.2">
      <c r="A30" s="2" t="s">
        <v>33</v>
      </c>
      <c r="B30">
        <v>0</v>
      </c>
    </row>
    <row r="31" spans="1:2" x14ac:dyDescent="0.2">
      <c r="A31" s="2" t="s">
        <v>34</v>
      </c>
      <c r="B31">
        <v>0</v>
      </c>
    </row>
    <row r="32" spans="1:2" x14ac:dyDescent="0.2">
      <c r="A32" s="2" t="s">
        <v>35</v>
      </c>
      <c r="B32">
        <v>0</v>
      </c>
    </row>
    <row r="33" spans="1:2" x14ac:dyDescent="0.2">
      <c r="A33" s="2" t="s">
        <v>36</v>
      </c>
      <c r="B33">
        <v>0</v>
      </c>
    </row>
    <row r="34" spans="1:2" x14ac:dyDescent="0.2">
      <c r="A34" s="2" t="s">
        <v>37</v>
      </c>
      <c r="B34">
        <f>200*0.8</f>
        <v>160</v>
      </c>
    </row>
    <row r="35" spans="1:2" x14ac:dyDescent="0.2">
      <c r="A35" s="2" t="s">
        <v>40</v>
      </c>
      <c r="B35">
        <v>0</v>
      </c>
    </row>
    <row r="36" spans="1:2" x14ac:dyDescent="0.2">
      <c r="A36" s="4" t="s">
        <v>46</v>
      </c>
      <c r="B36">
        <v>527</v>
      </c>
    </row>
    <row r="37" spans="1:2" x14ac:dyDescent="0.2">
      <c r="A37" t="s">
        <v>48</v>
      </c>
      <c r="B37">
        <v>0</v>
      </c>
    </row>
    <row r="38" spans="1:2" x14ac:dyDescent="0.2">
      <c r="A38" t="s">
        <v>49</v>
      </c>
      <c r="B38">
        <v>0</v>
      </c>
    </row>
    <row r="39" spans="1:2" x14ac:dyDescent="0.2">
      <c r="A39" t="s">
        <v>50</v>
      </c>
      <c r="B39">
        <v>0</v>
      </c>
    </row>
    <row r="40" spans="1:2" x14ac:dyDescent="0.2">
      <c r="A40" t="s">
        <v>51</v>
      </c>
      <c r="B40">
        <v>1162</v>
      </c>
    </row>
    <row r="41" spans="1:2" x14ac:dyDescent="0.2">
      <c r="A41" t="s">
        <v>52</v>
      </c>
      <c r="B41">
        <v>0</v>
      </c>
    </row>
    <row r="42" spans="1:2" x14ac:dyDescent="0.2">
      <c r="A42" t="s">
        <v>53</v>
      </c>
      <c r="B42">
        <v>1500</v>
      </c>
    </row>
    <row r="43" spans="1:2" x14ac:dyDescent="0.2">
      <c r="A43" t="s">
        <v>54</v>
      </c>
      <c r="B43">
        <v>152</v>
      </c>
    </row>
    <row r="44" spans="1:2" x14ac:dyDescent="0.2">
      <c r="A44" t="s">
        <v>55</v>
      </c>
      <c r="B44">
        <v>2148</v>
      </c>
    </row>
    <row r="45" spans="1:2" x14ac:dyDescent="0.2">
      <c r="A45" t="s">
        <v>56</v>
      </c>
      <c r="B45">
        <v>0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A21" sqref="A21"/>
    </sheetView>
  </sheetViews>
  <sheetFormatPr baseColWidth="10" defaultRowHeight="14.25" x14ac:dyDescent="0.2"/>
  <cols>
    <col min="3" max="3" width="35.75" bestFit="1" customWidth="1"/>
    <col min="6" max="6" width="22.875" customWidth="1"/>
  </cols>
  <sheetData>
    <row r="1" spans="1:8" x14ac:dyDescent="0.2">
      <c r="A1" s="1" t="s">
        <v>57</v>
      </c>
      <c r="B1" s="12" t="s">
        <v>58</v>
      </c>
      <c r="C1" s="1"/>
    </row>
    <row r="2" spans="1:8" x14ac:dyDescent="0.2">
      <c r="A2" s="1"/>
      <c r="B2" s="1"/>
      <c r="C2" s="1"/>
    </row>
    <row r="3" spans="1:8" x14ac:dyDescent="0.2">
      <c r="A3" s="1" t="s">
        <v>59</v>
      </c>
      <c r="B3" s="1" t="s">
        <v>60</v>
      </c>
      <c r="C3" s="1" t="s">
        <v>65</v>
      </c>
      <c r="D3" s="1" t="s">
        <v>1</v>
      </c>
      <c r="E3" s="1"/>
      <c r="F3" s="1" t="s">
        <v>0</v>
      </c>
    </row>
    <row r="4" spans="1:8" x14ac:dyDescent="0.2">
      <c r="A4" s="1"/>
      <c r="B4" s="1"/>
      <c r="C4" s="1" t="s">
        <v>2</v>
      </c>
      <c r="D4" s="1" t="s">
        <v>3</v>
      </c>
      <c r="E4" s="1"/>
    </row>
    <row r="5" spans="1:8" x14ac:dyDescent="0.2">
      <c r="B5" s="1" t="s">
        <v>62</v>
      </c>
      <c r="C5" s="1" t="s">
        <v>63</v>
      </c>
      <c r="F5" s="6" t="s">
        <v>42</v>
      </c>
    </row>
    <row r="6" spans="1:8" x14ac:dyDescent="0.2">
      <c r="A6" s="1"/>
      <c r="B6" s="1" t="s">
        <v>64</v>
      </c>
      <c r="C6" s="1" t="s">
        <v>66</v>
      </c>
      <c r="D6" t="s">
        <v>44</v>
      </c>
      <c r="F6" s="6" t="s">
        <v>45</v>
      </c>
    </row>
    <row r="7" spans="1:8" x14ac:dyDescent="0.2">
      <c r="B7" s="1" t="s">
        <v>67</v>
      </c>
      <c r="C7" s="1" t="s">
        <v>7</v>
      </c>
      <c r="D7" t="s">
        <v>44</v>
      </c>
      <c r="E7" s="11" t="s">
        <v>71</v>
      </c>
      <c r="F7" s="6" t="s">
        <v>69</v>
      </c>
    </row>
    <row r="8" spans="1:8" x14ac:dyDescent="0.2">
      <c r="B8" s="1" t="s">
        <v>68</v>
      </c>
      <c r="C8" s="1" t="s">
        <v>66</v>
      </c>
      <c r="D8" s="1" t="s">
        <v>43</v>
      </c>
      <c r="E8" s="1" t="s">
        <v>76</v>
      </c>
      <c r="F8" s="1" t="s">
        <v>77</v>
      </c>
      <c r="G8" s="1" t="s">
        <v>78</v>
      </c>
      <c r="H8" s="1"/>
    </row>
    <row r="9" spans="1:8" x14ac:dyDescent="0.2">
      <c r="B9" s="1" t="s">
        <v>70</v>
      </c>
      <c r="C9" s="1" t="s">
        <v>46</v>
      </c>
      <c r="D9" s="1"/>
      <c r="E9" s="1"/>
      <c r="F9" s="13" t="s">
        <v>47</v>
      </c>
      <c r="G9" s="1"/>
      <c r="H9" s="1"/>
    </row>
    <row r="10" spans="1:8" x14ac:dyDescent="0.2">
      <c r="B10" s="1" t="s">
        <v>88</v>
      </c>
      <c r="C10" s="1" t="s">
        <v>89</v>
      </c>
      <c r="D10" s="1"/>
      <c r="E10" s="1"/>
      <c r="F10" s="6" t="s">
        <v>90</v>
      </c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 t="s">
        <v>61</v>
      </c>
      <c r="B12" s="1" t="s">
        <v>60</v>
      </c>
      <c r="C12" s="1" t="s">
        <v>91</v>
      </c>
      <c r="D12" s="1"/>
      <c r="E12" s="1"/>
      <c r="F12" s="1"/>
      <c r="G12" s="1"/>
      <c r="H12" s="1"/>
    </row>
    <row r="13" spans="1:8" x14ac:dyDescent="0.2">
      <c r="A13" s="1"/>
      <c r="B13" s="1" t="s">
        <v>70</v>
      </c>
      <c r="C13" s="1" t="s">
        <v>92</v>
      </c>
      <c r="D13" s="1"/>
      <c r="E13" s="1"/>
      <c r="F13" s="1"/>
      <c r="G13" s="1"/>
      <c r="H13" s="1"/>
    </row>
    <row r="14" spans="1:8" x14ac:dyDescent="0.2">
      <c r="A14" s="1"/>
      <c r="B14" s="1" t="s">
        <v>88</v>
      </c>
      <c r="C14" s="1" t="s">
        <v>93</v>
      </c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72</v>
      </c>
      <c r="B16" s="1" t="s">
        <v>73</v>
      </c>
      <c r="C16" s="1" t="s">
        <v>80</v>
      </c>
      <c r="D16" s="1" t="s">
        <v>81</v>
      </c>
      <c r="E16" s="1"/>
      <c r="F16" s="1"/>
      <c r="G16" s="1"/>
      <c r="H16" s="1"/>
    </row>
    <row r="17" spans="1:8" x14ac:dyDescent="0.2">
      <c r="A17" s="1"/>
      <c r="B17" s="1" t="s">
        <v>74</v>
      </c>
      <c r="C17" s="1" t="s">
        <v>82</v>
      </c>
      <c r="D17" s="1" t="s">
        <v>83</v>
      </c>
      <c r="E17" s="1"/>
      <c r="F17" s="1"/>
      <c r="G17" s="1"/>
      <c r="H17" s="1"/>
    </row>
    <row r="18" spans="1:8" x14ac:dyDescent="0.2">
      <c r="A18" s="1"/>
      <c r="B18" s="1" t="s">
        <v>75</v>
      </c>
      <c r="C18" s="1" t="s">
        <v>84</v>
      </c>
      <c r="D18" s="1" t="s">
        <v>79</v>
      </c>
      <c r="E18" s="1"/>
      <c r="F18" s="1"/>
      <c r="G18" s="1"/>
      <c r="H18" s="1"/>
    </row>
    <row r="19" spans="1:8" x14ac:dyDescent="0.2">
      <c r="A19" s="1"/>
      <c r="B19" s="1" t="s">
        <v>85</v>
      </c>
      <c r="C19" s="1" t="s">
        <v>86</v>
      </c>
      <c r="D19" s="1" t="s">
        <v>87</v>
      </c>
      <c r="E19" s="1"/>
      <c r="F19" s="1"/>
      <c r="G19" s="1"/>
      <c r="H19" s="1"/>
    </row>
    <row r="20" spans="1:8" x14ac:dyDescent="0.2">
      <c r="A20" s="1"/>
      <c r="B20" s="1"/>
      <c r="C20" s="1"/>
    </row>
    <row r="21" spans="1:8" x14ac:dyDescent="0.2">
      <c r="A21" s="1" t="s">
        <v>99</v>
      </c>
      <c r="B21" s="1" t="s">
        <v>94</v>
      </c>
      <c r="C21" s="1" t="s">
        <v>95</v>
      </c>
      <c r="F21" t="s">
        <v>96</v>
      </c>
    </row>
    <row r="22" spans="1:8" x14ac:dyDescent="0.2">
      <c r="A22" s="1"/>
      <c r="B22" s="1" t="s">
        <v>98</v>
      </c>
      <c r="C22" s="1" t="s">
        <v>95</v>
      </c>
      <c r="F22" t="s">
        <v>97</v>
      </c>
    </row>
    <row r="23" spans="1:8" x14ac:dyDescent="0.2">
      <c r="A23" s="1"/>
      <c r="B23" s="1"/>
      <c r="C23" s="1"/>
    </row>
    <row r="24" spans="1:8" x14ac:dyDescent="0.2">
      <c r="A24" s="1"/>
      <c r="B24" s="1"/>
      <c r="C24" s="1"/>
    </row>
    <row r="25" spans="1:8" x14ac:dyDescent="0.2">
      <c r="A25" s="1"/>
      <c r="B25" s="1"/>
      <c r="C25" s="1"/>
    </row>
  </sheetData>
  <phoneticPr fontId="7" type="noConversion"/>
  <hyperlinks>
    <hyperlink ref="F6" r:id="rId1" xr:uid="{00000000-0004-0000-0100-000000000000}"/>
    <hyperlink ref="F5" r:id="rId2" xr:uid="{00000000-0004-0000-0100-000001000000}"/>
    <hyperlink ref="F9" r:id="rId3" xr:uid="{00000000-0004-0000-0100-000002000000}"/>
    <hyperlink ref="F10" r:id="rId4" display="https://app.indexbox.io/" xr:uid="{00000000-0004-0000-0100-000003000000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3"/>
  <sheetViews>
    <sheetView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G43" sqref="AG43:AJ43"/>
    </sheetView>
  </sheetViews>
  <sheetFormatPr baseColWidth="10" defaultColWidth="9" defaultRowHeight="14.25" x14ac:dyDescent="0.2"/>
  <cols>
    <col min="24" max="26" width="0" hidden="1" customWidth="1"/>
    <col min="36" max="36" width="11.125" bestFit="1" customWidth="1"/>
    <col min="37" max="37" width="10" bestFit="1" customWidth="1"/>
    <col min="38" max="38" width="11.25" bestFit="1" customWidth="1"/>
  </cols>
  <sheetData>
    <row r="1" spans="1:40" x14ac:dyDescent="0.2">
      <c r="A1" s="2" t="s">
        <v>41</v>
      </c>
      <c r="B1" s="2">
        <v>1981</v>
      </c>
      <c r="C1" s="2">
        <v>1982</v>
      </c>
      <c r="D1" s="2">
        <v>1983</v>
      </c>
      <c r="E1" s="2">
        <v>1984</v>
      </c>
      <c r="F1" s="2">
        <v>1985</v>
      </c>
      <c r="G1" s="2">
        <v>1986</v>
      </c>
      <c r="H1" s="2">
        <v>1987</v>
      </c>
      <c r="I1" s="2">
        <v>1988</v>
      </c>
      <c r="J1" s="2">
        <v>1989</v>
      </c>
      <c r="K1" s="2">
        <v>1990</v>
      </c>
      <c r="L1" s="2">
        <v>1991</v>
      </c>
      <c r="M1" s="2">
        <v>1992</v>
      </c>
      <c r="N1" s="2">
        <v>1993</v>
      </c>
      <c r="O1" s="2">
        <v>1994</v>
      </c>
      <c r="P1" s="2">
        <v>1995</v>
      </c>
      <c r="Q1" s="2">
        <v>1996</v>
      </c>
      <c r="R1" s="2">
        <v>1997</v>
      </c>
      <c r="S1" s="2">
        <v>1998</v>
      </c>
      <c r="T1" s="2">
        <v>1999</v>
      </c>
      <c r="U1" s="2">
        <v>2000</v>
      </c>
      <c r="V1" s="2">
        <v>2001</v>
      </c>
      <c r="W1" s="2">
        <v>2002</v>
      </c>
      <c r="X1" s="2">
        <v>2003</v>
      </c>
      <c r="Y1" s="2">
        <v>2004</v>
      </c>
      <c r="Z1" s="2">
        <v>2005</v>
      </c>
      <c r="AA1" s="2">
        <v>2006</v>
      </c>
      <c r="AB1" s="2">
        <v>2007</v>
      </c>
      <c r="AC1" s="2">
        <v>2008</v>
      </c>
      <c r="AD1" s="2">
        <v>2009</v>
      </c>
      <c r="AE1" s="2">
        <v>2010</v>
      </c>
      <c r="AF1" s="2">
        <v>2011</v>
      </c>
      <c r="AG1" s="2">
        <v>2012</v>
      </c>
      <c r="AH1" s="2">
        <v>2013</v>
      </c>
      <c r="AI1" s="2">
        <v>2014</v>
      </c>
      <c r="AJ1" s="2">
        <v>2015</v>
      </c>
      <c r="AK1" s="2">
        <v>2016</v>
      </c>
      <c r="AL1" s="2">
        <v>2017</v>
      </c>
      <c r="AM1" s="2">
        <v>2018</v>
      </c>
      <c r="AN1" s="2">
        <v>2019</v>
      </c>
    </row>
    <row r="2" spans="1:40" x14ac:dyDescent="0.2">
      <c r="A2" s="2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>
        <v>2667255000</v>
      </c>
      <c r="Q2" s="3">
        <v>2723155000</v>
      </c>
      <c r="R2" s="3">
        <v>2874455000</v>
      </c>
      <c r="S2" s="3">
        <v>3004104000</v>
      </c>
      <c r="T2" s="3">
        <v>3083778000</v>
      </c>
      <c r="U2" s="3">
        <v>3073948000</v>
      </c>
      <c r="V2" s="3">
        <v>2871980000</v>
      </c>
      <c r="W2" s="3">
        <v>2836136000</v>
      </c>
      <c r="X2" s="4"/>
      <c r="Y2" s="4"/>
      <c r="Z2" s="4"/>
      <c r="AA2" s="4"/>
      <c r="AB2" s="4"/>
      <c r="AC2" s="3">
        <v>2604056959</v>
      </c>
      <c r="AD2" s="3">
        <v>2381047000</v>
      </c>
      <c r="AE2" s="3">
        <v>2862205240</v>
      </c>
      <c r="AF2" s="3">
        <v>2714950000</v>
      </c>
      <c r="AG2" s="3">
        <v>2566782000</v>
      </c>
      <c r="AH2" s="3">
        <v>2378234000</v>
      </c>
      <c r="AI2" s="3">
        <v>3868554000</v>
      </c>
      <c r="AJ2" s="3">
        <v>2410273000</v>
      </c>
      <c r="AK2" s="3">
        <v>2616492336</v>
      </c>
      <c r="AL2" s="3">
        <v>2797068143</v>
      </c>
      <c r="AM2" s="3">
        <v>1802725000</v>
      </c>
      <c r="AN2" s="3">
        <v>2473430997</v>
      </c>
    </row>
    <row r="3" spans="1:40" x14ac:dyDescent="0.2">
      <c r="A3" s="2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3">
        <v>2747719000</v>
      </c>
      <c r="AH3" s="3">
        <v>2415976000</v>
      </c>
      <c r="AI3" s="3">
        <v>2481561000</v>
      </c>
      <c r="AJ3" s="3">
        <v>2140752000</v>
      </c>
      <c r="AK3" s="3">
        <v>2415990000</v>
      </c>
      <c r="AL3" s="3">
        <v>2668164000</v>
      </c>
      <c r="AM3" s="3">
        <v>2865197000</v>
      </c>
      <c r="AN3" s="3">
        <v>2235343000</v>
      </c>
    </row>
    <row r="4" spans="1:40" x14ac:dyDescent="0.2">
      <c r="A4" s="2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>
        <v>4163377000</v>
      </c>
      <c r="Q4" s="3">
        <v>3814680000</v>
      </c>
      <c r="R4" s="3">
        <v>4186421000</v>
      </c>
      <c r="S4" s="3">
        <v>4269586000</v>
      </c>
      <c r="T4" s="3">
        <v>4894764000</v>
      </c>
      <c r="U4" s="3">
        <v>5119316000</v>
      </c>
      <c r="V4" s="3">
        <v>5005029000</v>
      </c>
      <c r="W4" s="3">
        <v>4666479000</v>
      </c>
      <c r="X4" s="4"/>
      <c r="Y4" s="4"/>
      <c r="Z4" s="4"/>
      <c r="AA4" s="4"/>
      <c r="AB4" s="4"/>
      <c r="AC4" s="3">
        <v>4948453000</v>
      </c>
      <c r="AD4" s="3">
        <v>4618156000</v>
      </c>
      <c r="AE4" s="3">
        <v>5063448000</v>
      </c>
      <c r="AF4" s="3">
        <v>5082517000</v>
      </c>
      <c r="AG4" s="3">
        <v>4897362000</v>
      </c>
      <c r="AH4" s="3">
        <v>4848921000</v>
      </c>
      <c r="AI4" s="3">
        <v>5070029000</v>
      </c>
      <c r="AJ4" s="3">
        <v>5133818000</v>
      </c>
      <c r="AK4" s="3">
        <v>5155731000</v>
      </c>
      <c r="AL4" s="3">
        <v>5200449000</v>
      </c>
      <c r="AM4" s="3">
        <v>4763842000</v>
      </c>
      <c r="AN4" s="3">
        <v>4524215000</v>
      </c>
    </row>
    <row r="5" spans="1:40" x14ac:dyDescent="0.2">
      <c r="A5" s="2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">
      <c r="A6" s="2" t="s">
        <v>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>
        <v>1553122725</v>
      </c>
      <c r="Q6" s="3">
        <v>1553389872</v>
      </c>
      <c r="R6" s="3">
        <v>1674446080</v>
      </c>
      <c r="S6" s="3">
        <v>1638938553</v>
      </c>
      <c r="T6" s="3">
        <v>2338322593</v>
      </c>
      <c r="U6" s="3">
        <v>2473805384</v>
      </c>
      <c r="V6" s="4"/>
      <c r="W6" s="3">
        <v>2478852713</v>
      </c>
      <c r="X6" s="4"/>
      <c r="Y6" s="4"/>
      <c r="Z6" s="4"/>
      <c r="AA6" s="4"/>
      <c r="AB6" s="4"/>
      <c r="AC6" s="4"/>
      <c r="AD6" s="3">
        <v>802652122</v>
      </c>
      <c r="AE6" s="4"/>
      <c r="AF6" s="4"/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4"/>
      <c r="AM6" s="3">
        <v>0</v>
      </c>
      <c r="AN6" s="3">
        <v>0</v>
      </c>
    </row>
    <row r="7" spans="1:40" x14ac:dyDescent="0.2">
      <c r="A7" s="2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4"/>
      <c r="Y7" s="4"/>
      <c r="Z7" s="4"/>
      <c r="AA7" s="4"/>
      <c r="AB7" s="4"/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">
      <c r="A8" s="2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4"/>
      <c r="Y8" s="4"/>
      <c r="Z8" s="4"/>
      <c r="AA8" s="4"/>
      <c r="AB8" s="4"/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">
      <c r="A9" s="2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>
        <v>0</v>
      </c>
      <c r="Q9" s="4"/>
      <c r="R9" s="4"/>
      <c r="S9" s="3">
        <v>0</v>
      </c>
      <c r="T9" s="4"/>
      <c r="U9" s="3">
        <v>0</v>
      </c>
      <c r="V9" s="3">
        <v>0</v>
      </c>
      <c r="W9" s="3">
        <v>0</v>
      </c>
      <c r="X9" s="4"/>
      <c r="Y9" s="4"/>
      <c r="Z9" s="4"/>
      <c r="AA9" s="4"/>
      <c r="AB9" s="4"/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">
      <c r="A10" s="2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>
        <v>332686029</v>
      </c>
      <c r="V10" s="3">
        <v>241449156</v>
      </c>
      <c r="W10" s="3">
        <v>268833852</v>
      </c>
      <c r="X10" s="4"/>
      <c r="Y10" s="4"/>
      <c r="Z10" s="4"/>
      <c r="AA10" s="4"/>
      <c r="AB10" s="4"/>
      <c r="AC10" s="3">
        <v>277331143</v>
      </c>
      <c r="AD10" s="3">
        <v>213613269</v>
      </c>
      <c r="AE10" s="3">
        <v>325421118</v>
      </c>
      <c r="AF10" s="3">
        <v>303791489</v>
      </c>
      <c r="AG10" s="3">
        <v>187657346</v>
      </c>
      <c r="AH10" s="3">
        <v>269658026</v>
      </c>
      <c r="AI10" s="3">
        <v>333539325</v>
      </c>
      <c r="AJ10" s="3">
        <v>354686175</v>
      </c>
      <c r="AK10" s="3">
        <v>358860129</v>
      </c>
      <c r="AL10" s="3">
        <v>363865502</v>
      </c>
      <c r="AM10" s="3">
        <v>216399323</v>
      </c>
      <c r="AN10" s="3">
        <v>361095550</v>
      </c>
    </row>
    <row r="11" spans="1:40" x14ac:dyDescent="0.2">
      <c r="A11" s="2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">
      <c r="A12" s="2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>
        <v>1973333105</v>
      </c>
      <c r="AF12" s="3">
        <v>2054735356</v>
      </c>
      <c r="AG12" s="4"/>
      <c r="AH12" s="4"/>
      <c r="AI12" s="4"/>
      <c r="AJ12" s="4"/>
      <c r="AK12" s="4"/>
      <c r="AL12" s="3">
        <v>2804690093</v>
      </c>
      <c r="AM12" s="3">
        <v>2733157275</v>
      </c>
      <c r="AN12" s="3">
        <v>2409110608</v>
      </c>
    </row>
    <row r="13" spans="1:40" x14ac:dyDescent="0.2">
      <c r="A13" s="2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4"/>
      <c r="Y13" s="4"/>
      <c r="Z13" s="4"/>
      <c r="AA13" s="4"/>
      <c r="AB13" s="4"/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">
      <c r="A14" s="2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4"/>
      <c r="Y14" s="4"/>
      <c r="Z14" s="4"/>
      <c r="AA14" s="4"/>
      <c r="AB14" s="4"/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">
      <c r="A15" s="2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3">
        <v>672038000</v>
      </c>
      <c r="AD15" s="4"/>
      <c r="AE15" s="4"/>
      <c r="AF15" s="4"/>
      <c r="AG15" s="4"/>
      <c r="AH15" s="3">
        <v>172239000</v>
      </c>
      <c r="AI15" s="3">
        <v>206716000</v>
      </c>
      <c r="AJ15" s="3">
        <v>236249000</v>
      </c>
      <c r="AK15" s="4"/>
      <c r="AL15" s="4"/>
      <c r="AM15" s="4"/>
      <c r="AN15" s="3">
        <v>0</v>
      </c>
    </row>
    <row r="16" spans="1:40" x14ac:dyDescent="0.2">
      <c r="A16" s="2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>
        <v>228835000</v>
      </c>
      <c r="U16" s="3">
        <v>333092000</v>
      </c>
      <c r="V16" s="3">
        <v>525050000</v>
      </c>
      <c r="W16" s="3">
        <v>566660600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">
      <c r="A17" s="2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3">
        <v>0</v>
      </c>
      <c r="Q17" s="3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">
      <c r="A18" s="2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>
        <v>0</v>
      </c>
      <c r="Q18" s="3">
        <v>0</v>
      </c>
      <c r="R18" s="3">
        <v>0</v>
      </c>
      <c r="S18" s="3"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">
      <c r="A19" s="2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">
      <c r="A20" s="2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>
        <v>0</v>
      </c>
      <c r="AG20" s="4"/>
      <c r="AH20" s="4"/>
      <c r="AI20" s="4"/>
      <c r="AJ20" s="4"/>
      <c r="AK20" s="4"/>
      <c r="AL20" s="4"/>
      <c r="AM20" s="4"/>
      <c r="AN20" s="4"/>
    </row>
    <row r="21" spans="1:40" x14ac:dyDescent="0.2">
      <c r="A21" s="2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">
        <v>0</v>
      </c>
      <c r="V21" s="3">
        <v>0</v>
      </c>
      <c r="W21" s="3">
        <v>0</v>
      </c>
      <c r="X21" s="4"/>
      <c r="Y21" s="4"/>
      <c r="Z21" s="4"/>
      <c r="AA21" s="4"/>
      <c r="AB21" s="4"/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">
      <c r="A22" s="2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>
        <v>0</v>
      </c>
      <c r="W22" s="3">
        <v>0</v>
      </c>
      <c r="X22" s="4"/>
      <c r="Y22" s="4"/>
      <c r="Z22" s="4"/>
      <c r="AA22" s="4"/>
      <c r="AB22" s="4"/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</row>
    <row r="23" spans="1:40" x14ac:dyDescent="0.2">
      <c r="A23" s="2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">
        <v>0</v>
      </c>
      <c r="V23" s="3">
        <v>0</v>
      </c>
      <c r="W23" s="3">
        <v>0</v>
      </c>
      <c r="X23" s="4"/>
      <c r="Y23" s="4"/>
      <c r="Z23" s="4"/>
      <c r="AA23" s="4"/>
      <c r="AB23" s="4"/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2016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</row>
    <row r="24" spans="1:40" x14ac:dyDescent="0.2">
      <c r="A24" s="2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">
        <v>516288000</v>
      </c>
      <c r="AE24" s="3">
        <v>501801000</v>
      </c>
      <c r="AF24" s="4"/>
      <c r="AG24" s="4"/>
      <c r="AH24" s="4"/>
      <c r="AI24" s="4"/>
      <c r="AJ24" s="4"/>
      <c r="AK24" s="3">
        <v>446820000</v>
      </c>
      <c r="AL24" s="3">
        <v>481955000</v>
      </c>
      <c r="AM24" s="3">
        <v>467791000</v>
      </c>
      <c r="AN24" s="3">
        <v>474778000</v>
      </c>
    </row>
    <row r="25" spans="1:40" x14ac:dyDescent="0.2">
      <c r="A25" s="2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">
      <c r="A26" s="2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3"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>
        <v>6340100</v>
      </c>
      <c r="AK26" s="3">
        <v>3069577</v>
      </c>
      <c r="AL26" s="3">
        <v>55840</v>
      </c>
      <c r="AM26" s="3">
        <v>704200</v>
      </c>
      <c r="AN26" s="3">
        <v>169478611</v>
      </c>
    </row>
    <row r="27" spans="1:40" x14ac:dyDescent="0.2">
      <c r="A27" s="2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>
        <v>601000000</v>
      </c>
      <c r="AK27" s="3">
        <v>532227000</v>
      </c>
      <c r="AL27" s="3">
        <v>591914000</v>
      </c>
      <c r="AM27" s="3">
        <v>611285000</v>
      </c>
      <c r="AN27" s="3">
        <v>565534000</v>
      </c>
    </row>
    <row r="28" spans="1:40" x14ac:dyDescent="0.2">
      <c r="A28" s="2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">
      <c r="A29" s="2" t="s">
        <v>31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">
      <c r="A30" s="2" t="s">
        <v>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>
        <v>0</v>
      </c>
      <c r="W30" s="3">
        <v>0</v>
      </c>
      <c r="X30" s="4"/>
      <c r="Y30" s="4"/>
      <c r="Z30" s="4"/>
      <c r="AA30" s="4"/>
      <c r="AB30" s="4"/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">
      <c r="A31" s="2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">
      <c r="A32" s="2" t="s">
        <v>34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4"/>
      <c r="AL32" s="3">
        <v>0</v>
      </c>
      <c r="AM32" s="3">
        <v>0</v>
      </c>
      <c r="AN32" s="3">
        <v>0</v>
      </c>
    </row>
    <row r="33" spans="1:40" x14ac:dyDescent="0.2">
      <c r="A33" s="2" t="s">
        <v>35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">
      <c r="A34" s="2" t="s">
        <v>36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">
      <c r="A35" s="2" t="s">
        <v>37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>
        <v>0</v>
      </c>
      <c r="AG35" s="4"/>
      <c r="AH35" s="4"/>
      <c r="AI35" s="4"/>
      <c r="AJ35" s="4"/>
      <c r="AK35" s="4"/>
      <c r="AL35" s="4"/>
      <c r="AM35" s="4"/>
      <c r="AN35" s="4"/>
    </row>
    <row r="36" spans="1:40" x14ac:dyDescent="0.2">
      <c r="A36" s="2" t="s">
        <v>38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">
        <v>17657532292</v>
      </c>
      <c r="AD36" s="3">
        <v>16311064910</v>
      </c>
      <c r="AE36" s="3">
        <v>19001233406</v>
      </c>
      <c r="AF36" s="3">
        <v>17785913868</v>
      </c>
      <c r="AG36" s="3">
        <v>17020277304</v>
      </c>
      <c r="AH36" s="3">
        <v>16096332642</v>
      </c>
      <c r="AI36" s="3">
        <v>19039978442</v>
      </c>
      <c r="AJ36" s="3">
        <v>17404165881</v>
      </c>
      <c r="AK36" s="3">
        <v>18037565013</v>
      </c>
      <c r="AL36" s="3">
        <v>18000000000</v>
      </c>
      <c r="AM36" s="3">
        <v>17439047298</v>
      </c>
      <c r="AN36" s="3">
        <v>16852147309</v>
      </c>
    </row>
    <row r="37" spans="1:40" x14ac:dyDescent="0.2">
      <c r="A37" s="2" t="s">
        <v>39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">
        <v>18157532292</v>
      </c>
      <c r="AD37" s="3">
        <v>17113717032</v>
      </c>
      <c r="AE37" s="3">
        <v>19801233406</v>
      </c>
      <c r="AF37" s="3">
        <v>18585913868</v>
      </c>
      <c r="AG37" s="3">
        <v>17020277304</v>
      </c>
      <c r="AH37" s="3">
        <v>16096332642</v>
      </c>
      <c r="AI37" s="3">
        <v>19039978442</v>
      </c>
      <c r="AJ37" s="3">
        <v>17404165881</v>
      </c>
      <c r="AK37" s="3">
        <v>18037565013</v>
      </c>
      <c r="AL37" s="3">
        <v>19009878468</v>
      </c>
      <c r="AM37" s="3">
        <v>17439047298</v>
      </c>
      <c r="AN37" s="3">
        <v>16852147309</v>
      </c>
    </row>
    <row r="38" spans="1:40" x14ac:dyDescent="0.2">
      <c r="A38" s="2" t="s">
        <v>40</v>
      </c>
      <c r="B38" s="4"/>
      <c r="C38" s="4"/>
      <c r="D38" s="4"/>
      <c r="E38" s="4"/>
      <c r="F38" s="4"/>
      <c r="G38" s="4"/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">
      <c r="A39" s="7" t="s">
        <v>46</v>
      </c>
      <c r="B39" s="1"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AD39" s="8">
        <v>512.78</v>
      </c>
      <c r="AE39">
        <v>580.4</v>
      </c>
      <c r="AF39">
        <v>500.32499999999999</v>
      </c>
      <c r="AG39">
        <v>517.1</v>
      </c>
    </row>
    <row r="40" spans="1:40" x14ac:dyDescent="0.2">
      <c r="A40" s="1" t="s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AD40" s="9"/>
      <c r="AH40">
        <f>2300-84.8</f>
        <v>2215.1999999999998</v>
      </c>
      <c r="AI40">
        <f>2200-46.4</f>
        <v>2153.6</v>
      </c>
      <c r="AJ40">
        <f>2100-23.2</f>
        <v>2076.8000000000002</v>
      </c>
    </row>
    <row r="41" spans="1:40" x14ac:dyDescent="0.2">
      <c r="A41" s="1" t="s">
        <v>54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AH41">
        <f>190.4-10.6</f>
        <v>179.8</v>
      </c>
      <c r="AI41">
        <f>187.8-46.5</f>
        <v>141.30000000000001</v>
      </c>
      <c r="AJ41">
        <f>179.8-44</f>
        <v>135.80000000000001</v>
      </c>
    </row>
    <row r="42" spans="1:40" x14ac:dyDescent="0.2">
      <c r="A42" s="11" t="s">
        <v>53</v>
      </c>
      <c r="AH42">
        <f>1600-36.8</f>
        <v>1563.2</v>
      </c>
      <c r="AI42">
        <f>1500-28.5</f>
        <v>1471.5</v>
      </c>
      <c r="AJ42">
        <f>1500-35.5</f>
        <v>1464.5</v>
      </c>
    </row>
    <row r="43" spans="1:40" x14ac:dyDescent="0.2">
      <c r="A43" t="s">
        <v>51</v>
      </c>
      <c r="AG43">
        <f>1300-19.2</f>
        <v>1280.8</v>
      </c>
      <c r="AH43">
        <f>1300-46.9</f>
        <v>1253.0999999999999</v>
      </c>
      <c r="AI43">
        <f>1000-41.5</f>
        <v>958.5</v>
      </c>
      <c r="AJ43">
        <f>1200-43.5</f>
        <v>1156.5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2023-05-15T14:29:17Z</dcterms:created>
  <dcterms:modified xsi:type="dcterms:W3CDTF">2023-06-13T08:45:21Z</dcterms:modified>
</cp:coreProperties>
</file>