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A96C9B89-6BDF-4A7E-A546-80FFA60BF8B8}" xr6:coauthVersionLast="47" xr6:coauthVersionMax="47" xr10:uidLastSave="{00000000-0000-0000-0000-000000000000}"/>
  <bookViews>
    <workbookView xWindow="32160" yWindow="1680" windowWidth="24060" windowHeight="15195" activeTab="2" xr2:uid="{00000000-000D-0000-FFFF-FFFF00000000}"/>
  </bookViews>
  <sheets>
    <sheet name="WaterPerPers" sheetId="1" r:id="rId1"/>
    <sheet name="TechnData" sheetId="2" r:id="rId2"/>
    <sheet name="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7" i="1"/>
  <c r="E28" i="1"/>
  <c r="B11" i="2" l="1"/>
  <c r="B10" i="2"/>
  <c r="B9" i="2"/>
  <c r="B8" i="2"/>
  <c r="B7" i="2"/>
  <c r="B6" i="2"/>
  <c r="B5" i="2"/>
  <c r="B3" i="2"/>
  <c r="D31" i="1"/>
  <c r="D15" i="1"/>
  <c r="D16" i="1"/>
  <c r="D7" i="1"/>
  <c r="D34" i="1"/>
  <c r="D23" i="1"/>
  <c r="D13" i="1"/>
  <c r="D12" i="1"/>
  <c r="D14" i="1"/>
  <c r="D10" i="1"/>
  <c r="D9" i="1"/>
  <c r="D19" i="1"/>
  <c r="D33" i="1"/>
  <c r="E33" i="1" s="1"/>
  <c r="D3" i="1"/>
  <c r="D17" i="1" l="1"/>
  <c r="E17" i="1" s="1"/>
  <c r="E23" i="1"/>
  <c r="E24" i="1"/>
  <c r="E25" i="1"/>
  <c r="E26" i="1"/>
  <c r="E29" i="1"/>
  <c r="E30" i="1"/>
  <c r="E34" i="1"/>
  <c r="E36" i="1"/>
  <c r="E38" i="1"/>
  <c r="E39" i="1"/>
  <c r="E21" i="1"/>
  <c r="E8" i="1"/>
  <c r="E9" i="1"/>
  <c r="E10" i="1"/>
  <c r="E11" i="1"/>
  <c r="E12" i="1"/>
  <c r="E14" i="1"/>
  <c r="E15" i="1"/>
  <c r="E16" i="1"/>
  <c r="E18" i="1"/>
  <c r="E19" i="1"/>
  <c r="E7" i="1"/>
  <c r="E4" i="1"/>
  <c r="E3" i="1"/>
  <c r="E2" i="1"/>
</calcChain>
</file>

<file path=xl/sharedStrings.xml><?xml version="1.0" encoding="utf-8"?>
<sst xmlns="http://schemas.openxmlformats.org/spreadsheetml/2006/main" count="268" uniqueCount="121">
  <si>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</si>
  <si>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</si>
  <si>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</si>
  <si>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</si>
  <si>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</si>
  <si>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</si>
  <si>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</si>
  <si>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</si>
  <si>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</si>
  <si>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</si>
  <si>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</si>
  <si>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</si>
  <si>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</si>
  <si>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</si>
  <si>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</si>
  <si>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</si>
  <si>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</si>
  <si>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</si>
  <si>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</si>
  <si>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</si>
  <si>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</si>
  <si>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</si>
  <si>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</si>
  <si>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</si>
  <si>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</si>
  <si>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</si>
  <si>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</si>
  <si>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</si>
  <si>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</si>
  <si>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</si>
  <si>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</si>
  <si>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</si>
  <si>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°C</t>
  </si>
  <si>
    <t>kWh/m^3*K</t>
  </si>
  <si>
    <t>Montenegro</t>
  </si>
  <si>
    <t>North Macedonia</t>
  </si>
  <si>
    <t>Serbia</t>
  </si>
  <si>
    <t>Albania</t>
  </si>
  <si>
    <t>Bosnia and Herzegovina</t>
  </si>
  <si>
    <t>https://www.co2online.de/energie-sparen/heizenergie-sparen/warmwasser/durchschnittlicher-wasserverbrauch/</t>
  </si>
  <si>
    <t>https://www.bmwi.de/Redaktion/DE/Downloads/Studien/umsetzung-verfahren-ermittlung-energieverbrauch-nicht-amtliche-statisik-langfassung.pdf?__blob=publicationFile&amp;v=7</t>
  </si>
  <si>
    <t>Parameter</t>
  </si>
  <si>
    <t>Value</t>
  </si>
  <si>
    <t>Unit</t>
  </si>
  <si>
    <t>Specific capacity</t>
  </si>
  <si>
    <t>Flow temperature</t>
  </si>
  <si>
    <t>[1]</t>
  </si>
  <si>
    <t>[2]</t>
  </si>
  <si>
    <t>Source / Assumption</t>
  </si>
  <si>
    <t xml:space="preserve">Source: </t>
  </si>
  <si>
    <t>Assumption:</t>
  </si>
  <si>
    <t>A1</t>
  </si>
  <si>
    <t>Source:</t>
  </si>
  <si>
    <t>Warm water [liter/d/per]</t>
  </si>
  <si>
    <t>https://www.blikk.it/angebote/primarmathe/kma0423b.htm</t>
  </si>
  <si>
    <t>other countries</t>
  </si>
  <si>
    <t>A2</t>
  </si>
  <si>
    <t>[3]</t>
  </si>
  <si>
    <t>https://sos.danubis.org/eng/country-notes/</t>
  </si>
  <si>
    <t>if not in [1]</t>
  </si>
  <si>
    <t>Moldova</t>
  </si>
  <si>
    <t>Ukraine</t>
  </si>
  <si>
    <t>https://sos.danubis.org/eng/country-notes/slovenia/</t>
  </si>
  <si>
    <t>hygienic limit 55 to 60 °C</t>
  </si>
  <si>
    <t>https://www.rehva.eu/rehva-journal/chapter/water-and-energy-nexus-at-the-building-level</t>
  </si>
  <si>
    <t>Warmwater in total water [%]</t>
  </si>
  <si>
    <t>Total water [liter/d/per]</t>
  </si>
  <si>
    <t>Source / Assumption total water</t>
  </si>
  <si>
    <t>Source / Assumption warm water</t>
  </si>
  <si>
    <t>-</t>
  </si>
  <si>
    <t>[4]</t>
  </si>
  <si>
    <t>A3</t>
  </si>
  <si>
    <t>Warmwater consumption = 36% of total water</t>
  </si>
  <si>
    <t>EU MS average = 113l total (cold) water</t>
  </si>
  <si>
    <t>[5]</t>
  </si>
  <si>
    <t>https://www.eureau.org/resources/publications/members-reports/5482-danva-2020-water-in-figures/file</t>
  </si>
  <si>
    <t>[6]</t>
  </si>
  <si>
    <t>https://build.dk/Assets/Varmt-Brugsvand/sbi-2009-10-pdf.pdf</t>
  </si>
  <si>
    <t>Denmark hot water</t>
  </si>
  <si>
    <t>https://www.vdl.lu/en/city/get-involved/save-water</t>
  </si>
  <si>
    <t>Luxemborg</t>
  </si>
  <si>
    <t>[7]</t>
  </si>
  <si>
    <t>[1], F1</t>
  </si>
  <si>
    <t>Further Info</t>
  </si>
  <si>
    <t>F1</t>
  </si>
  <si>
    <t>https://www.researchgate.net/publication/307705545_A_New_System_for_Households_in_Spain_to_Evaluate_and_Reduce_Their_Water_Consumption</t>
  </si>
  <si>
    <t>Cooling and heating degree days by country - annual data [NRG_CHDD_A]</t>
  </si>
  <si>
    <t>Based on heating and cooling degree days, hot water consumption reduced or enhanced for 10%. Extended for ME, RS, MK</t>
  </si>
  <si>
    <t>A1, A3</t>
  </si>
  <si>
    <t>Marks</t>
  </si>
  <si>
    <t>Based on cooling degree days, hot water consumption  enhanced</t>
  </si>
  <si>
    <t>Based on heating degree days, hot water consumption reduced</t>
  </si>
  <si>
    <t>Exact value found</t>
  </si>
  <si>
    <t>https://www.ncbi.nlm.nih.gov/pmc/articles/PMC2094925/</t>
  </si>
  <si>
    <t>Outlet temperature</t>
  </si>
  <si>
    <t>Inlet temperature all</t>
  </si>
  <si>
    <t>Inlet temperature France</t>
  </si>
  <si>
    <t>Inlet temperature Spain</t>
  </si>
  <si>
    <t>Inlet temperature Italy</t>
  </si>
  <si>
    <t>Inlet temperature Netherlands</t>
  </si>
  <si>
    <t>Inlet temperature Serbia</t>
  </si>
  <si>
    <t>Inlet temperature United Kingdom</t>
  </si>
  <si>
    <t>cold water inlet temperature</t>
  </si>
  <si>
    <t>Inlet temperature Czechia</t>
  </si>
  <si>
    <t>https://www.mdpi.com/2073-4441/12/4/1049</t>
  </si>
  <si>
    <t>[8]</t>
  </si>
  <si>
    <t>Finnland</t>
  </si>
  <si>
    <t>https://www.mdpi.com/1996-1073/14/16/5010</t>
  </si>
  <si>
    <t>https://www.sciencedirect.com/science/article/abs/pii/S0378778817308241</t>
  </si>
  <si>
    <t>[9]</t>
  </si>
  <si>
    <t>Finnland, Poland, Sweden</t>
  </si>
  <si>
    <t>[8,9]</t>
  </si>
  <si>
    <t>[8], Space_Heating.xlsx</t>
  </si>
  <si>
    <t>A4</t>
  </si>
  <si>
    <t>Based on average used for calculation of energy demand</t>
  </si>
  <si>
    <t>https://www.eevrbas.org/korisni-saveti/31-priprema-potrosne-tople-vode</t>
  </si>
  <si>
    <t>[10]</t>
  </si>
  <si>
    <t>https://www.fws.ch/wp-content/uploads/2018/10/Market_Overview_Country_Report_Switzerland_Annex_46_DHWHP_Task1.pdf</t>
  </si>
  <si>
    <t>A5</t>
  </si>
  <si>
    <t>Own assumption due to high difference with energy consumption and in comparison to other European  countries</t>
  </si>
  <si>
    <t>Calibration parameter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</si>
</sst>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3" fillId="0" borderId="0" xfId="1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165" fontId="0" fillId="0" borderId="0" xfId="0" applyNumberFormat="1"/>
    <xf numFmtId="0" fontId="0" fillId="5" borderId="0" xfId="0" quotePrefix="1" applyFill="1" applyAlignment="1">
      <alignment horizontal="right"/>
    </xf>
    <xf numFmtId="0" fontId="0" fillId="6" borderId="0" xfId="0" applyFill="1"/>
    <xf numFmtId="0" fontId="0" fillId="4" borderId="0" xfId="0" quotePrefix="1" applyFill="1" applyAlignment="1">
      <alignment horizontal="right"/>
    </xf>
    <xf numFmtId="0" fontId="0" fillId="0" borderId="0" xfId="0" quotePrefix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2online.de/energie-sparen/heizenergie-sparen/warmwasser/durchschnittlicher-wasserverbrauch/" TargetMode="External"/><Relationship Id="rId2" Type="http://schemas.openxmlformats.org/officeDocument/2006/relationships/hyperlink" Target="https://www.co2online.de/energie-sparen/heizenergie-sparen/warmwasser/durchschnittlicher-wasserverbrauch/" TargetMode="External"/><Relationship Id="rId1" Type="http://schemas.openxmlformats.org/officeDocument/2006/relationships/hyperlink" Target="https://www.blikk.it/angebote/primarmathe/kma0423b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evrbas.org/korisni-saveti/31-priprema-potrosne-tople-v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dpi.com/2073-4441/12/4/1049" TargetMode="External"/><Relationship Id="rId1" Type="http://schemas.openxmlformats.org/officeDocument/2006/relationships/hyperlink" Target="https://www.ncbi.nlm.nih.gov/pmc/articles/PMC20949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opLeftCell="A8" workbookViewId="0">
      <selection sqref="A1:A39"/>
    </sheetView>
  </sheetViews>
  <sheetFormatPr baseColWidth="10" defaultRowHeight="15"/>
  <cols>
    <col min="2" max="2" width="23.5703125" bestFit="1" customWidth="1"/>
    <col min="3" max="3" width="22.140625" customWidth="1"/>
    <col min="4" max="6" width="20.42578125" customWidth="1"/>
    <col min="7" max="7" width="10.85546875" customWidth="1"/>
  </cols>
  <sheetData>
    <row r="1" spans="1:15" s="9" customFormat="1" ht="30">
      <c r="A1" s="8" t="s">
        <v>0</v>
      </c>
      <c r="B1" s="9" t="s">
        <v>66</v>
      </c>
      <c r="C1" s="10" t="s">
        <v>67</v>
      </c>
      <c r="D1" s="10" t="s">
        <v>65</v>
      </c>
      <c r="E1" s="9" t="s">
        <v>53</v>
      </c>
      <c r="F1" s="9" t="s">
        <v>68</v>
      </c>
    </row>
    <row r="2" spans="1:15">
      <c r="A2" s="1" t="s">
        <v>1</v>
      </c>
      <c r="B2">
        <v>120</v>
      </c>
      <c r="C2" s="6" t="s">
        <v>46</v>
      </c>
      <c r="D2" s="6">
        <v>36</v>
      </c>
      <c r="E2">
        <f>IF(B2&gt;0, B2*D2/100, 40)</f>
        <v>43.2</v>
      </c>
      <c r="F2" t="s">
        <v>51</v>
      </c>
      <c r="O2" s="3"/>
    </row>
    <row r="3" spans="1:15">
      <c r="A3" s="1" t="s">
        <v>2</v>
      </c>
      <c r="B3">
        <v>100</v>
      </c>
      <c r="C3" s="6" t="s">
        <v>57</v>
      </c>
      <c r="D3" s="12">
        <f>36*0.9</f>
        <v>32.4</v>
      </c>
      <c r="E3">
        <f>IF(B3&gt;0, B3*D3/100, 40)</f>
        <v>32.4</v>
      </c>
      <c r="F3" t="s">
        <v>88</v>
      </c>
    </row>
    <row r="4" spans="1:15">
      <c r="A4" s="1" t="s">
        <v>3</v>
      </c>
      <c r="B4">
        <v>87</v>
      </c>
      <c r="C4" s="6" t="s">
        <v>57</v>
      </c>
      <c r="D4" s="6">
        <v>36</v>
      </c>
      <c r="E4">
        <f>IF(B4&gt;0, B4*D4/100, 40)</f>
        <v>31.32</v>
      </c>
      <c r="F4" t="s">
        <v>51</v>
      </c>
    </row>
    <row r="5" spans="1:15">
      <c r="A5" s="1" t="s">
        <v>4</v>
      </c>
      <c r="B5">
        <v>101</v>
      </c>
      <c r="C5" s="6" t="s">
        <v>74</v>
      </c>
      <c r="D5" s="6" t="s">
        <v>69</v>
      </c>
      <c r="E5" s="11">
        <v>41</v>
      </c>
      <c r="F5" t="s">
        <v>76</v>
      </c>
    </row>
    <row r="6" spans="1:15">
      <c r="A6" s="1" t="s">
        <v>5</v>
      </c>
      <c r="B6" s="4">
        <v>127</v>
      </c>
      <c r="C6" s="6" t="s">
        <v>46</v>
      </c>
      <c r="D6" s="6" t="s">
        <v>69</v>
      </c>
      <c r="E6" s="11">
        <v>46</v>
      </c>
      <c r="F6" t="s">
        <v>47</v>
      </c>
      <c r="O6" s="3"/>
    </row>
    <row r="7" spans="1:15">
      <c r="A7" s="1" t="s">
        <v>6</v>
      </c>
      <c r="B7">
        <v>113</v>
      </c>
      <c r="C7" s="6" t="s">
        <v>56</v>
      </c>
      <c r="D7" s="13">
        <f>36*1.1</f>
        <v>39.6</v>
      </c>
      <c r="E7">
        <f t="shared" ref="E7:E19" si="0">IF(B7&gt;0, B7*D7/100, 40)</f>
        <v>44.748000000000005</v>
      </c>
      <c r="F7" t="s">
        <v>88</v>
      </c>
    </row>
    <row r="8" spans="1:15">
      <c r="A8" s="1" t="s">
        <v>7</v>
      </c>
      <c r="B8">
        <v>113</v>
      </c>
      <c r="C8" s="6" t="s">
        <v>56</v>
      </c>
      <c r="D8" s="6">
        <v>36</v>
      </c>
      <c r="E8">
        <f t="shared" si="0"/>
        <v>40.68</v>
      </c>
      <c r="F8" t="s">
        <v>51</v>
      </c>
    </row>
    <row r="9" spans="1:15">
      <c r="A9" s="1" t="s">
        <v>8</v>
      </c>
      <c r="B9">
        <v>140</v>
      </c>
      <c r="C9" s="6" t="s">
        <v>46</v>
      </c>
      <c r="D9" s="12">
        <f>36*0.9</f>
        <v>32.4</v>
      </c>
      <c r="E9">
        <f t="shared" si="0"/>
        <v>45.36</v>
      </c>
      <c r="F9" t="s">
        <v>88</v>
      </c>
    </row>
    <row r="10" spans="1:15">
      <c r="A10" s="1" t="s">
        <v>9</v>
      </c>
      <c r="B10">
        <v>145</v>
      </c>
      <c r="C10" s="6" t="s">
        <v>82</v>
      </c>
      <c r="D10" s="12">
        <f>36*0.9</f>
        <v>32.4</v>
      </c>
      <c r="E10">
        <f t="shared" si="0"/>
        <v>46.98</v>
      </c>
      <c r="F10" t="s">
        <v>88</v>
      </c>
    </row>
    <row r="11" spans="1:15">
      <c r="A11" s="1" t="s">
        <v>10</v>
      </c>
      <c r="B11">
        <v>156</v>
      </c>
      <c r="C11" s="6" t="s">
        <v>46</v>
      </c>
      <c r="D11" s="6">
        <v>36</v>
      </c>
      <c r="E11">
        <f t="shared" si="0"/>
        <v>56.16</v>
      </c>
      <c r="F11" t="s">
        <v>51</v>
      </c>
    </row>
    <row r="12" spans="1:15">
      <c r="A12" s="1" t="s">
        <v>11</v>
      </c>
      <c r="B12">
        <v>113</v>
      </c>
      <c r="C12" s="6" t="s">
        <v>57</v>
      </c>
      <c r="D12" s="12">
        <f>36*0.9</f>
        <v>32.4</v>
      </c>
      <c r="E12">
        <f t="shared" si="0"/>
        <v>36.611999999999995</v>
      </c>
      <c r="F12" t="s">
        <v>88</v>
      </c>
    </row>
    <row r="13" spans="1:15">
      <c r="A13" s="1" t="s">
        <v>12</v>
      </c>
      <c r="B13">
        <v>213</v>
      </c>
      <c r="C13" s="6" t="s">
        <v>46</v>
      </c>
      <c r="D13" s="12">
        <f>36*0.9</f>
        <v>32.4</v>
      </c>
      <c r="E13" s="20">
        <v>60</v>
      </c>
      <c r="F13" t="s">
        <v>118</v>
      </c>
    </row>
    <row r="14" spans="1:15">
      <c r="A14" s="1" t="s">
        <v>13</v>
      </c>
      <c r="B14">
        <v>113</v>
      </c>
      <c r="C14" s="6" t="s">
        <v>56</v>
      </c>
      <c r="D14" s="12">
        <f>36*0.9</f>
        <v>32.4</v>
      </c>
      <c r="E14">
        <f t="shared" si="0"/>
        <v>36.611999999999995</v>
      </c>
      <c r="F14" t="s">
        <v>88</v>
      </c>
    </row>
    <row r="15" spans="1:15">
      <c r="A15" s="1" t="s">
        <v>14</v>
      </c>
      <c r="B15">
        <v>113</v>
      </c>
      <c r="C15" s="6" t="s">
        <v>56</v>
      </c>
      <c r="D15" s="13">
        <f>36*1.1</f>
        <v>39.6</v>
      </c>
      <c r="E15">
        <f t="shared" si="0"/>
        <v>44.748000000000005</v>
      </c>
      <c r="F15" t="s">
        <v>88</v>
      </c>
    </row>
    <row r="16" spans="1:15">
      <c r="A16" s="1" t="s">
        <v>15</v>
      </c>
      <c r="B16">
        <v>113</v>
      </c>
      <c r="C16" s="6" t="s">
        <v>56</v>
      </c>
      <c r="D16" s="13">
        <f>36*1.1</f>
        <v>39.6</v>
      </c>
      <c r="E16">
        <f t="shared" si="0"/>
        <v>44.748000000000005</v>
      </c>
      <c r="F16" t="s">
        <v>88</v>
      </c>
    </row>
    <row r="17" spans="1:15">
      <c r="A17" s="1" t="s">
        <v>16</v>
      </c>
      <c r="B17">
        <v>170</v>
      </c>
      <c r="C17" s="6" t="s">
        <v>46</v>
      </c>
      <c r="D17" s="14">
        <f>1/3*100</f>
        <v>33.333333333333329</v>
      </c>
      <c r="E17" s="15">
        <f t="shared" si="0"/>
        <v>56.666666666666657</v>
      </c>
      <c r="F17" t="s">
        <v>81</v>
      </c>
      <c r="O17" s="3"/>
    </row>
    <row r="18" spans="1:15">
      <c r="A18" s="1" t="s">
        <v>17</v>
      </c>
      <c r="B18">
        <v>107</v>
      </c>
      <c r="C18" s="6" t="s">
        <v>46</v>
      </c>
      <c r="D18" s="6">
        <v>36</v>
      </c>
      <c r="E18">
        <f t="shared" si="0"/>
        <v>38.520000000000003</v>
      </c>
      <c r="F18" t="s">
        <v>51</v>
      </c>
    </row>
    <row r="19" spans="1:15">
      <c r="A19" s="1" t="s">
        <v>18</v>
      </c>
      <c r="B19">
        <v>113</v>
      </c>
      <c r="C19" s="6" t="s">
        <v>56</v>
      </c>
      <c r="D19" s="12">
        <f>36*0.9</f>
        <v>32.4</v>
      </c>
      <c r="E19">
        <f t="shared" si="0"/>
        <v>36.611999999999995</v>
      </c>
      <c r="F19" t="s">
        <v>88</v>
      </c>
    </row>
    <row r="20" spans="1:15">
      <c r="A20" s="1" t="s">
        <v>19</v>
      </c>
      <c r="B20">
        <v>130</v>
      </c>
      <c r="C20" s="6" t="s">
        <v>46</v>
      </c>
      <c r="D20" s="6" t="s">
        <v>69</v>
      </c>
      <c r="E20" s="11">
        <v>60</v>
      </c>
      <c r="F20" t="s">
        <v>70</v>
      </c>
    </row>
    <row r="21" spans="1:15">
      <c r="A21" s="1" t="s">
        <v>20</v>
      </c>
      <c r="B21">
        <v>162</v>
      </c>
      <c r="C21" s="6" t="s">
        <v>46</v>
      </c>
      <c r="D21" s="6">
        <v>36</v>
      </c>
      <c r="E21">
        <f>IF(B21&gt;0, B21*D21/100, 40)</f>
        <v>58.32</v>
      </c>
      <c r="F21" t="s">
        <v>51</v>
      </c>
    </row>
    <row r="22" spans="1:15">
      <c r="A22" s="1" t="s">
        <v>21</v>
      </c>
      <c r="B22">
        <v>158</v>
      </c>
      <c r="C22" s="6" t="s">
        <v>46</v>
      </c>
      <c r="D22" s="6" t="s">
        <v>69</v>
      </c>
      <c r="E22" s="11">
        <v>43.3</v>
      </c>
      <c r="F22" t="s">
        <v>105</v>
      </c>
    </row>
    <row r="23" spans="1:15">
      <c r="A23" s="1" t="s">
        <v>22</v>
      </c>
      <c r="B23">
        <v>113</v>
      </c>
      <c r="C23" s="6" t="s">
        <v>56</v>
      </c>
      <c r="D23" s="12">
        <f>36*0.9</f>
        <v>32.4</v>
      </c>
      <c r="E23">
        <f>IF(B23&gt;0, B23*D23/100, 40)</f>
        <v>36.611999999999995</v>
      </c>
      <c r="F23" t="s">
        <v>88</v>
      </c>
    </row>
    <row r="24" spans="1:15">
      <c r="A24" s="1" t="s">
        <v>23</v>
      </c>
      <c r="B24">
        <v>136</v>
      </c>
      <c r="C24" s="6" t="s">
        <v>57</v>
      </c>
      <c r="D24" s="6">
        <v>36</v>
      </c>
      <c r="E24">
        <f>IF(B24&gt;0, B24*D24/100, 40)</f>
        <v>48.96</v>
      </c>
      <c r="F24" t="s">
        <v>51</v>
      </c>
    </row>
    <row r="25" spans="1:15">
      <c r="A25" s="1" t="s">
        <v>24</v>
      </c>
      <c r="B25">
        <v>114</v>
      </c>
      <c r="C25" s="6" t="s">
        <v>56</v>
      </c>
      <c r="D25" s="6">
        <v>36</v>
      </c>
      <c r="E25">
        <f>IF(B25&gt;0, B25*D25/100, 40)</f>
        <v>41.04</v>
      </c>
      <c r="F25" t="s">
        <v>51</v>
      </c>
    </row>
    <row r="26" spans="1:15">
      <c r="A26" s="1" t="s">
        <v>25</v>
      </c>
      <c r="B26">
        <v>81</v>
      </c>
      <c r="C26" s="6" t="s">
        <v>56</v>
      </c>
      <c r="D26" s="6">
        <v>36</v>
      </c>
      <c r="E26">
        <f>IF(B26&gt;0, B26*D26/100, 40)</f>
        <v>29.16</v>
      </c>
      <c r="F26" t="s">
        <v>51</v>
      </c>
    </row>
    <row r="27" spans="1:15">
      <c r="A27" s="1" t="s">
        <v>26</v>
      </c>
      <c r="B27">
        <v>145</v>
      </c>
      <c r="C27" s="6" t="s">
        <v>46</v>
      </c>
      <c r="D27" s="19" t="s">
        <v>69</v>
      </c>
      <c r="E27" s="11">
        <v>47.3</v>
      </c>
      <c r="F27" t="s">
        <v>111</v>
      </c>
    </row>
    <row r="28" spans="1:15">
      <c r="A28" s="1" t="s">
        <v>27</v>
      </c>
      <c r="B28">
        <v>197</v>
      </c>
      <c r="C28" s="6" t="s">
        <v>46</v>
      </c>
      <c r="D28" s="13" t="s">
        <v>69</v>
      </c>
      <c r="E28" s="11">
        <f>(0.88+1.1)/2*99.7/1.8</f>
        <v>54.835000000000001</v>
      </c>
      <c r="F28" t="s">
        <v>112</v>
      </c>
    </row>
    <row r="29" spans="1:15">
      <c r="A29" s="1" t="s">
        <v>28</v>
      </c>
      <c r="B29">
        <v>149</v>
      </c>
      <c r="C29" s="6" t="s">
        <v>46</v>
      </c>
      <c r="D29" s="6">
        <v>36</v>
      </c>
      <c r="E29">
        <f>IF(B29&gt;0, B29*D29/100, 40)</f>
        <v>53.64</v>
      </c>
      <c r="F29" t="s">
        <v>51</v>
      </c>
    </row>
    <row r="30" spans="1:15">
      <c r="A30" s="1" t="s">
        <v>29</v>
      </c>
      <c r="B30">
        <v>113</v>
      </c>
      <c r="C30" s="6" t="s">
        <v>56</v>
      </c>
      <c r="D30" s="6">
        <v>36</v>
      </c>
      <c r="E30">
        <f>IF(B30&gt;0, B30*D30/100, 40)</f>
        <v>40.68</v>
      </c>
      <c r="F30" t="s">
        <v>51</v>
      </c>
    </row>
    <row r="31" spans="1:15">
      <c r="A31" s="1" t="s">
        <v>30</v>
      </c>
      <c r="B31">
        <v>260</v>
      </c>
      <c r="C31" s="6" t="s">
        <v>46</v>
      </c>
      <c r="D31" s="13">
        <f>36*1.1</f>
        <v>39.6</v>
      </c>
      <c r="E31" s="20">
        <v>60</v>
      </c>
      <c r="F31" t="s">
        <v>118</v>
      </c>
    </row>
    <row r="32" spans="1:15">
      <c r="A32" s="1" t="s">
        <v>31</v>
      </c>
      <c r="B32">
        <v>237</v>
      </c>
      <c r="C32" s="6" t="s">
        <v>46</v>
      </c>
      <c r="D32" s="22" t="s">
        <v>69</v>
      </c>
      <c r="E32" s="11">
        <f>(36+44)/2</f>
        <v>40</v>
      </c>
      <c r="F32" t="s">
        <v>116</v>
      </c>
    </row>
    <row r="33" spans="1:6">
      <c r="A33" s="2" t="s">
        <v>34</v>
      </c>
      <c r="B33">
        <v>237</v>
      </c>
      <c r="C33" s="6" t="s">
        <v>57</v>
      </c>
      <c r="D33" s="12">
        <f>36*0.9</f>
        <v>32.4</v>
      </c>
      <c r="E33">
        <f t="shared" ref="E33:E39" si="1">IF(B33&gt;0, B33*D33/100, 40)</f>
        <v>76.787999999999997</v>
      </c>
      <c r="F33" t="s">
        <v>88</v>
      </c>
    </row>
    <row r="34" spans="1:6">
      <c r="A34" s="2" t="s">
        <v>35</v>
      </c>
      <c r="B34">
        <v>158</v>
      </c>
      <c r="C34" s="6" t="s">
        <v>57</v>
      </c>
      <c r="D34" s="12">
        <f>36*0.9</f>
        <v>32.4</v>
      </c>
      <c r="E34">
        <f t="shared" si="1"/>
        <v>51.192</v>
      </c>
      <c r="F34" t="s">
        <v>88</v>
      </c>
    </row>
    <row r="35" spans="1:6">
      <c r="A35" s="2" t="s">
        <v>36</v>
      </c>
      <c r="B35">
        <v>203</v>
      </c>
      <c r="C35" s="6" t="s">
        <v>57</v>
      </c>
      <c r="D35" s="21" t="s">
        <v>69</v>
      </c>
      <c r="E35">
        <v>50</v>
      </c>
      <c r="F35" t="s">
        <v>113</v>
      </c>
    </row>
    <row r="36" spans="1:6">
      <c r="A36" s="2" t="s">
        <v>37</v>
      </c>
      <c r="B36">
        <v>95</v>
      </c>
      <c r="C36" s="6" t="s">
        <v>57</v>
      </c>
      <c r="D36" s="6">
        <v>36</v>
      </c>
      <c r="E36">
        <f t="shared" si="1"/>
        <v>34.200000000000003</v>
      </c>
      <c r="F36" t="s">
        <v>51</v>
      </c>
    </row>
    <row r="37" spans="1:6">
      <c r="A37" s="2" t="s">
        <v>38</v>
      </c>
      <c r="B37">
        <v>168</v>
      </c>
      <c r="C37" s="6" t="s">
        <v>57</v>
      </c>
      <c r="D37" s="6">
        <v>36</v>
      </c>
      <c r="E37">
        <f t="shared" si="1"/>
        <v>60.48</v>
      </c>
      <c r="F37" t="s">
        <v>51</v>
      </c>
    </row>
    <row r="38" spans="1:6">
      <c r="A38" s="2" t="s">
        <v>60</v>
      </c>
      <c r="B38">
        <v>237</v>
      </c>
      <c r="C38" s="6" t="s">
        <v>57</v>
      </c>
      <c r="D38" s="6">
        <v>36</v>
      </c>
      <c r="E38">
        <f t="shared" si="1"/>
        <v>85.32</v>
      </c>
      <c r="F38" t="s">
        <v>51</v>
      </c>
    </row>
    <row r="39" spans="1:6">
      <c r="A39" s="2" t="s">
        <v>61</v>
      </c>
      <c r="B39">
        <v>115</v>
      </c>
      <c r="C39" s="6" t="s">
        <v>57</v>
      </c>
      <c r="D39" s="6">
        <v>36</v>
      </c>
      <c r="E39">
        <f t="shared" si="1"/>
        <v>41.4</v>
      </c>
      <c r="F39" t="s">
        <v>51</v>
      </c>
    </row>
    <row r="41" spans="1:6">
      <c r="A41" s="5" t="s">
        <v>52</v>
      </c>
      <c r="B41" t="s">
        <v>46</v>
      </c>
      <c r="C41" t="s">
        <v>55</v>
      </c>
      <c r="D41" s="3" t="s">
        <v>54</v>
      </c>
      <c r="E41" s="3"/>
      <c r="F41" s="3"/>
    </row>
    <row r="42" spans="1:6">
      <c r="B42" t="s">
        <v>47</v>
      </c>
      <c r="C42" t="s">
        <v>5</v>
      </c>
      <c r="D42" s="3" t="s">
        <v>39</v>
      </c>
      <c r="E42" s="3"/>
      <c r="F42" s="3"/>
    </row>
    <row r="43" spans="1:6">
      <c r="B43" t="s">
        <v>57</v>
      </c>
      <c r="C43" t="s">
        <v>59</v>
      </c>
      <c r="D43" s="3" t="s">
        <v>58</v>
      </c>
      <c r="E43" s="3"/>
      <c r="F43" s="3"/>
    </row>
    <row r="44" spans="1:6">
      <c r="B44" t="s">
        <v>70</v>
      </c>
      <c r="C44" t="s">
        <v>19</v>
      </c>
      <c r="D44" s="3" t="s">
        <v>64</v>
      </c>
      <c r="E44" s="3"/>
      <c r="F44" s="3"/>
    </row>
    <row r="45" spans="1:6">
      <c r="B45" t="s">
        <v>74</v>
      </c>
      <c r="C45" t="s">
        <v>4</v>
      </c>
      <c r="D45" s="3" t="s">
        <v>75</v>
      </c>
      <c r="E45" s="3"/>
      <c r="F45" s="3"/>
    </row>
    <row r="46" spans="1:6">
      <c r="B46" t="s">
        <v>76</v>
      </c>
      <c r="C46" t="s">
        <v>78</v>
      </c>
      <c r="D46" s="3" t="s">
        <v>77</v>
      </c>
      <c r="E46" s="3"/>
      <c r="F46" s="3"/>
    </row>
    <row r="47" spans="1:6">
      <c r="B47" t="s">
        <v>81</v>
      </c>
      <c r="C47" t="s">
        <v>80</v>
      </c>
      <c r="D47" s="3" t="s">
        <v>79</v>
      </c>
      <c r="E47" s="3"/>
      <c r="F47" s="3"/>
    </row>
    <row r="48" spans="1:6">
      <c r="B48" t="s">
        <v>105</v>
      </c>
      <c r="C48" t="s">
        <v>110</v>
      </c>
      <c r="D48" s="3" t="s">
        <v>107</v>
      </c>
      <c r="E48" s="3"/>
      <c r="F48" s="3"/>
    </row>
    <row r="49" spans="1:7">
      <c r="B49" t="s">
        <v>109</v>
      </c>
      <c r="C49" t="s">
        <v>106</v>
      </c>
      <c r="D49" s="3" t="s">
        <v>108</v>
      </c>
      <c r="E49" s="3"/>
      <c r="F49" s="3"/>
    </row>
    <row r="50" spans="1:7">
      <c r="B50" t="s">
        <v>116</v>
      </c>
      <c r="C50" t="s">
        <v>31</v>
      </c>
      <c r="D50" s="3" t="s">
        <v>117</v>
      </c>
      <c r="E50" s="3"/>
      <c r="F50" s="3"/>
    </row>
    <row r="52" spans="1:7">
      <c r="A52" s="5" t="s">
        <v>50</v>
      </c>
      <c r="B52" s="5" t="s">
        <v>51</v>
      </c>
      <c r="C52" t="s">
        <v>72</v>
      </c>
      <c r="D52" s="3" t="s">
        <v>39</v>
      </c>
      <c r="E52" s="3"/>
      <c r="F52" s="3"/>
      <c r="G52" s="3"/>
    </row>
    <row r="53" spans="1:7">
      <c r="A53" s="5"/>
      <c r="B53" s="5"/>
      <c r="C53" t="s">
        <v>72</v>
      </c>
      <c r="D53" s="3" t="s">
        <v>64</v>
      </c>
      <c r="E53" s="3"/>
      <c r="F53" s="3"/>
      <c r="G53" s="3"/>
    </row>
    <row r="54" spans="1:7">
      <c r="B54" s="5" t="s">
        <v>56</v>
      </c>
      <c r="C54" t="s">
        <v>73</v>
      </c>
      <c r="D54" s="3" t="s">
        <v>62</v>
      </c>
      <c r="E54" s="3"/>
      <c r="F54" s="3"/>
    </row>
    <row r="55" spans="1:7">
      <c r="B55" s="5" t="s">
        <v>71</v>
      </c>
      <c r="C55" t="s">
        <v>87</v>
      </c>
      <c r="D55" s="4" t="s">
        <v>86</v>
      </c>
      <c r="E55" s="3"/>
      <c r="F55" s="3"/>
    </row>
    <row r="56" spans="1:7">
      <c r="B56" s="5" t="s">
        <v>113</v>
      </c>
      <c r="C56" t="s">
        <v>114</v>
      </c>
      <c r="D56" s="3" t="s">
        <v>115</v>
      </c>
      <c r="E56" s="3"/>
      <c r="F56" s="3"/>
    </row>
    <row r="57" spans="1:7">
      <c r="B57" s="5" t="s">
        <v>118</v>
      </c>
      <c r="C57" t="s">
        <v>119</v>
      </c>
      <c r="D57" s="3"/>
      <c r="E57" s="3"/>
      <c r="F57" s="3"/>
    </row>
    <row r="59" spans="1:7">
      <c r="A59" t="s">
        <v>83</v>
      </c>
      <c r="B59" t="s">
        <v>84</v>
      </c>
      <c r="C59" t="s">
        <v>9</v>
      </c>
      <c r="D59" t="s">
        <v>85</v>
      </c>
    </row>
    <row r="61" spans="1:7">
      <c r="A61" t="s">
        <v>89</v>
      </c>
      <c r="B61" s="16"/>
      <c r="C61" t="s">
        <v>91</v>
      </c>
    </row>
    <row r="62" spans="1:7">
      <c r="B62" s="17"/>
      <c r="C62" t="s">
        <v>90</v>
      </c>
    </row>
    <row r="63" spans="1:7">
      <c r="B63" s="11"/>
      <c r="C63" t="s">
        <v>92</v>
      </c>
    </row>
  </sheetData>
  <phoneticPr fontId="5" type="noConversion"/>
  <hyperlinks>
    <hyperlink ref="D41" r:id="rId1" xr:uid="{2CD5E5B8-3709-4BB8-91F0-8154B20CA9D2}"/>
    <hyperlink ref="D42" r:id="rId2" xr:uid="{3ED51008-D48F-4A38-AEB1-2B8B1CC76EF2}"/>
    <hyperlink ref="D52" r:id="rId3" xr:uid="{4F9B6EC9-CBCB-48F6-9097-B783545353CA}"/>
    <hyperlink ref="D56" r:id="rId4" xr:uid="{B3C529D6-047D-4E95-AFB3-AAE833529345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D19" sqref="D19"/>
    </sheetView>
  </sheetViews>
  <sheetFormatPr baseColWidth="10" defaultRowHeight="15"/>
  <cols>
    <col min="1" max="1" width="32.140625" bestFit="1" customWidth="1"/>
    <col min="3" max="3" width="12.7109375" customWidth="1"/>
  </cols>
  <sheetData>
    <row r="1" spans="1:5">
      <c r="A1" t="s">
        <v>41</v>
      </c>
      <c r="B1" t="s">
        <v>42</v>
      </c>
      <c r="C1" t="s">
        <v>43</v>
      </c>
      <c r="D1" t="s">
        <v>48</v>
      </c>
    </row>
    <row r="2" spans="1:5">
      <c r="A2" t="s">
        <v>44</v>
      </c>
      <c r="B2">
        <v>1.1638999999999999</v>
      </c>
      <c r="C2" t="s">
        <v>33</v>
      </c>
      <c r="D2" s="4" t="s">
        <v>46</v>
      </c>
    </row>
    <row r="3" spans="1:5">
      <c r="A3" t="s">
        <v>94</v>
      </c>
      <c r="B3">
        <f>55</f>
        <v>55</v>
      </c>
      <c r="C3" t="s">
        <v>32</v>
      </c>
      <c r="D3" t="s">
        <v>47</v>
      </c>
    </row>
    <row r="4" spans="1:5">
      <c r="A4" t="s">
        <v>95</v>
      </c>
      <c r="B4">
        <v>12</v>
      </c>
      <c r="C4" t="s">
        <v>32</v>
      </c>
      <c r="D4" t="s">
        <v>57</v>
      </c>
    </row>
    <row r="5" spans="1:5">
      <c r="A5" t="s">
        <v>96</v>
      </c>
      <c r="B5">
        <f>(10+25)/2</f>
        <v>17.5</v>
      </c>
      <c r="C5" t="s">
        <v>32</v>
      </c>
      <c r="D5" t="s">
        <v>70</v>
      </c>
    </row>
    <row r="6" spans="1:5">
      <c r="A6" t="s">
        <v>97</v>
      </c>
      <c r="B6">
        <f>(10+29)/2</f>
        <v>19.5</v>
      </c>
      <c r="C6" t="s">
        <v>32</v>
      </c>
      <c r="D6" t="s">
        <v>70</v>
      </c>
    </row>
    <row r="7" spans="1:5">
      <c r="A7" t="s">
        <v>98</v>
      </c>
      <c r="B7" s="18">
        <f>(6+15)/2/12*B5</f>
        <v>15.3125</v>
      </c>
      <c r="C7" t="s">
        <v>32</v>
      </c>
      <c r="D7" t="s">
        <v>70</v>
      </c>
    </row>
    <row r="8" spans="1:5">
      <c r="A8" t="s">
        <v>99</v>
      </c>
      <c r="B8">
        <f>(4+25)/2</f>
        <v>14.5</v>
      </c>
      <c r="C8" t="s">
        <v>32</v>
      </c>
      <c r="D8" t="s">
        <v>70</v>
      </c>
    </row>
    <row r="9" spans="1:5">
      <c r="A9" t="s">
        <v>100</v>
      </c>
      <c r="B9">
        <f>(5+18)/2</f>
        <v>11.5</v>
      </c>
      <c r="C9" t="s">
        <v>32</v>
      </c>
      <c r="D9" t="s">
        <v>70</v>
      </c>
    </row>
    <row r="10" spans="1:5">
      <c r="A10" t="s">
        <v>101</v>
      </c>
      <c r="B10">
        <f>(4+26)/2</f>
        <v>15</v>
      </c>
      <c r="C10" t="s">
        <v>32</v>
      </c>
      <c r="D10" t="s">
        <v>70</v>
      </c>
    </row>
    <row r="11" spans="1:5">
      <c r="A11" t="s">
        <v>103</v>
      </c>
      <c r="B11">
        <f>(2+24)/2</f>
        <v>13</v>
      </c>
      <c r="C11" t="s">
        <v>32</v>
      </c>
      <c r="D11" t="s">
        <v>70</v>
      </c>
    </row>
    <row r="13" spans="1:5">
      <c r="A13" t="s">
        <v>49</v>
      </c>
      <c r="B13" t="s">
        <v>46</v>
      </c>
      <c r="C13" t="s">
        <v>44</v>
      </c>
      <c r="E13" t="s">
        <v>40</v>
      </c>
    </row>
    <row r="14" spans="1:5">
      <c r="B14" t="s">
        <v>47</v>
      </c>
      <c r="C14" t="s">
        <v>45</v>
      </c>
      <c r="D14" t="s">
        <v>63</v>
      </c>
      <c r="E14" s="3" t="s">
        <v>93</v>
      </c>
    </row>
    <row r="15" spans="1:5">
      <c r="B15" t="s">
        <v>57</v>
      </c>
      <c r="C15" s="7" t="s">
        <v>102</v>
      </c>
      <c r="E15" t="s">
        <v>40</v>
      </c>
    </row>
    <row r="16" spans="1:5">
      <c r="B16" t="s">
        <v>70</v>
      </c>
      <c r="C16" s="7" t="s">
        <v>102</v>
      </c>
      <c r="E16" s="3" t="s">
        <v>104</v>
      </c>
    </row>
  </sheetData>
  <hyperlinks>
    <hyperlink ref="E14" r:id="rId1" tooltip="https://www.ncbi.nlm.nih.gov/pmc/articles/pmc2094925/" xr:uid="{CA3779C2-46CB-437D-9DCF-380DC96D6526}"/>
    <hyperlink ref="E16" r:id="rId2" tooltip="https://www.mdpi.com/2073-4441/12/4/1049" xr:uid="{516FE23E-AC98-452C-851E-8F325DA55C34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E97B-FAB6-497B-B22F-9F71294FD969}">
  <dimension ref="A1:B35"/>
  <sheetViews>
    <sheetView tabSelected="1" topLeftCell="A4" workbookViewId="0">
      <selection activeCell="B2" sqref="B2:B35"/>
    </sheetView>
  </sheetViews>
  <sheetFormatPr baseColWidth="10" defaultRowHeight="15"/>
  <sheetData>
    <row r="1" spans="1:2">
      <c r="A1" t="s">
        <v>0</v>
      </c>
      <c r="B1" t="s">
        <v>120</v>
      </c>
    </row>
    <row r="2" spans="1:2">
      <c r="A2" t="s">
        <v>1</v>
      </c>
      <c r="B2">
        <v>1.2401164987742308</v>
      </c>
    </row>
    <row r="3" spans="1:2">
      <c r="A3" t="s">
        <v>2</v>
      </c>
      <c r="B3">
        <v>1.11136724955941</v>
      </c>
    </row>
    <row r="4" spans="1:2">
      <c r="A4" t="s">
        <v>3</v>
      </c>
      <c r="B4">
        <v>2.396220637578085</v>
      </c>
    </row>
    <row r="5" spans="1:2">
      <c r="A5" t="s">
        <v>4</v>
      </c>
      <c r="B5">
        <v>2.5871470456208177</v>
      </c>
    </row>
    <row r="6" spans="1:2">
      <c r="A6" t="s">
        <v>5</v>
      </c>
      <c r="B6">
        <v>1.5221789400350874</v>
      </c>
    </row>
    <row r="7" spans="1:2">
      <c r="A7" t="s">
        <v>7</v>
      </c>
      <c r="B7">
        <v>1.6592200570610025</v>
      </c>
    </row>
    <row r="8" spans="1:2">
      <c r="A8" t="s">
        <v>8</v>
      </c>
      <c r="B8">
        <v>0.83243550578654546</v>
      </c>
    </row>
    <row r="9" spans="1:2">
      <c r="A9" t="s">
        <v>9</v>
      </c>
      <c r="B9">
        <v>0.93656545230703336</v>
      </c>
    </row>
    <row r="10" spans="1:2">
      <c r="A10" t="s">
        <v>10</v>
      </c>
      <c r="B10">
        <v>0.88343732913696937</v>
      </c>
    </row>
    <row r="11" spans="1:2">
      <c r="A11" t="s">
        <v>11</v>
      </c>
      <c r="B11">
        <v>0.97827126725721492</v>
      </c>
    </row>
    <row r="12" spans="1:2">
      <c r="A12" t="s">
        <v>12</v>
      </c>
      <c r="B12">
        <v>0.65734636067695451</v>
      </c>
    </row>
    <row r="13" spans="1:2">
      <c r="A13" t="s">
        <v>14</v>
      </c>
      <c r="B13">
        <v>1.6065317913018422</v>
      </c>
    </row>
    <row r="14" spans="1:2">
      <c r="A14" t="s">
        <v>16</v>
      </c>
      <c r="B14">
        <v>0.69948684758431223</v>
      </c>
    </row>
    <row r="15" spans="1:2">
      <c r="A15" t="s">
        <v>17</v>
      </c>
      <c r="B15">
        <v>1.2663065926216583</v>
      </c>
    </row>
    <row r="16" spans="1:2">
      <c r="A16" t="s">
        <v>19</v>
      </c>
      <c r="B16">
        <v>1.0797462841305132</v>
      </c>
    </row>
    <row r="17" spans="1:2">
      <c r="A17" t="s">
        <v>20</v>
      </c>
      <c r="B17">
        <v>1.1411211561351595</v>
      </c>
    </row>
    <row r="18" spans="1:2">
      <c r="A18" t="s">
        <v>21</v>
      </c>
      <c r="B18">
        <v>1.2335126918704915</v>
      </c>
    </row>
    <row r="19" spans="1:2">
      <c r="A19" t="s">
        <v>22</v>
      </c>
      <c r="B19">
        <v>0.83152791308611074</v>
      </c>
    </row>
    <row r="20" spans="1:2">
      <c r="A20" t="s">
        <v>23</v>
      </c>
      <c r="B20">
        <v>0.68727609873517448</v>
      </c>
    </row>
    <row r="21" spans="1:2">
      <c r="A21" t="s">
        <v>24</v>
      </c>
      <c r="B21">
        <v>1.2575464524709412</v>
      </c>
    </row>
    <row r="22" spans="1:2">
      <c r="A22" t="s">
        <v>25</v>
      </c>
      <c r="B22">
        <v>1.1768667993947557</v>
      </c>
    </row>
    <row r="23" spans="1:2">
      <c r="A23" t="s">
        <v>26</v>
      </c>
      <c r="B23">
        <v>2.0689878348662512</v>
      </c>
    </row>
    <row r="24" spans="1:2">
      <c r="A24" t="s">
        <v>27</v>
      </c>
      <c r="B24">
        <v>1.1883974735832241</v>
      </c>
    </row>
    <row r="25" spans="1:2">
      <c r="A25" t="s">
        <v>28</v>
      </c>
      <c r="B25">
        <v>1.2614331603237201</v>
      </c>
    </row>
    <row r="26" spans="1:2">
      <c r="A26" t="s">
        <v>30</v>
      </c>
      <c r="B26">
        <v>0.69512268228253948</v>
      </c>
    </row>
    <row r="27" spans="1:2">
      <c r="A27" t="s">
        <v>31</v>
      </c>
      <c r="B27">
        <v>1.7326445257352201</v>
      </c>
    </row>
    <row r="28" spans="1:2">
      <c r="A28" t="s">
        <v>34</v>
      </c>
      <c r="B28">
        <v>0.80348682726782872</v>
      </c>
    </row>
    <row r="29" spans="1:2">
      <c r="A29" t="s">
        <v>35</v>
      </c>
      <c r="B29">
        <v>0.36093612844838063</v>
      </c>
    </row>
    <row r="30" spans="1:2">
      <c r="A30" t="s">
        <v>37</v>
      </c>
      <c r="B30">
        <v>1</v>
      </c>
    </row>
    <row r="31" spans="1:2">
      <c r="A31" t="s">
        <v>36</v>
      </c>
      <c r="B31">
        <v>0.73036581566953895</v>
      </c>
    </row>
    <row r="32" spans="1:2">
      <c r="A32" t="s">
        <v>38</v>
      </c>
      <c r="B32">
        <v>1</v>
      </c>
    </row>
    <row r="33" spans="1:2">
      <c r="A33" t="s">
        <v>29</v>
      </c>
      <c r="B33">
        <v>1</v>
      </c>
    </row>
    <row r="34" spans="1:2">
      <c r="A34" t="s">
        <v>15</v>
      </c>
      <c r="B34">
        <v>0.65408433488796591</v>
      </c>
    </row>
    <row r="35" spans="1:2">
      <c r="A35" t="s">
        <v>6</v>
      </c>
      <c r="B35">
        <v>1.1492995603394016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WaterPerPers</vt:lpstr>
      <vt:lpstr>TechnData</vt:lpstr>
      <vt:lpstr>Calibration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2020-07-17T07:05:08Z</dcterms:created>
  <dcterms:modified xsi:type="dcterms:W3CDTF">2023-07-21T15:05:20Z</dcterms:modified>
</cp:coreProperties>
</file>