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Projekte\endemo\input\households\"/>
    </mc:Choice>
  </mc:AlternateContent>
  <xr:revisionPtr revIDLastSave="0" documentId="13_ncr:1_{8DB3F265-7932-4E86-ABFC-C641FFF69BC3}" xr6:coauthVersionLast="47" xr6:coauthVersionMax="47" xr10:uidLastSave="{00000000-0000-0000-0000-000000000000}"/>
  <bookViews>
    <workbookView xWindow="-120" yWindow="-120" windowWidth="29040" windowHeight="17640" tabRatio="753" activeTab="2" xr2:uid="{00000000-000D-0000-FFFF-FFFF00000000}"/>
  </bookViews>
  <sheets>
    <sheet name="AreaPerHousehold" sheetId="1" r:id="rId1"/>
    <sheet name="PersPerHousehold" sheetId="2" r:id="rId2"/>
    <sheet name="SpecificEnergyUse" sheetId="3" r:id="rId3"/>
    <sheet name="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  <c r="I14" i="3"/>
  <c r="G28" i="3"/>
  <c r="G14" i="3"/>
  <c r="G15" i="3"/>
  <c r="E18" i="3"/>
  <c r="G18" i="3"/>
  <c r="G20" i="3"/>
  <c r="S32" i="3"/>
  <c r="E66" i="3"/>
  <c r="E20" i="3"/>
  <c r="H17" i="1"/>
  <c r="D37" i="3"/>
  <c r="E37" i="3" s="1"/>
  <c r="I31" i="3"/>
  <c r="I28" i="3"/>
  <c r="I27" i="3"/>
  <c r="I26" i="3"/>
  <c r="I25" i="3"/>
  <c r="I19" i="3"/>
  <c r="I17" i="3"/>
  <c r="I16" i="3"/>
  <c r="I13" i="3"/>
  <c r="I11" i="3"/>
  <c r="I8" i="3"/>
  <c r="I7" i="3"/>
  <c r="I5" i="3"/>
  <c r="B14" i="3"/>
  <c r="B2" i="3"/>
  <c r="I2" i="3" s="1"/>
  <c r="I18" i="3" s="1"/>
  <c r="R37" i="2"/>
  <c r="R38" i="2"/>
  <c r="T38" i="2"/>
  <c r="T37" i="2"/>
  <c r="T10" i="2"/>
  <c r="H40" i="1"/>
  <c r="H41" i="1"/>
  <c r="H39" i="1"/>
  <c r="H35" i="1"/>
  <c r="H34" i="1"/>
  <c r="H30" i="1"/>
  <c r="H28" i="1"/>
  <c r="H27" i="1"/>
  <c r="H24" i="1"/>
  <c r="H20" i="1"/>
  <c r="H16" i="1"/>
  <c r="H15" i="1"/>
  <c r="H9" i="1"/>
  <c r="B43" i="1"/>
  <c r="B40" i="1"/>
  <c r="B41" i="1"/>
  <c r="B36" i="1"/>
  <c r="H36" i="1" s="1"/>
  <c r="B26" i="1"/>
  <c r="I37" i="3" l="1"/>
  <c r="I3" i="3"/>
  <c r="I36" i="3" l="1"/>
  <c r="G66" i="3" l="1"/>
  <c r="E36" i="3" s="1"/>
  <c r="D34" i="3"/>
  <c r="E34" i="3" s="1"/>
  <c r="F66" i="3"/>
  <c r="D36" i="3" s="1"/>
  <c r="D38" i="3" l="1"/>
  <c r="E38" i="3" s="1"/>
  <c r="B38" i="3"/>
  <c r="B21" i="3"/>
  <c r="I21" i="3" s="1"/>
  <c r="B4" i="3"/>
  <c r="B29" i="3"/>
  <c r="I29" i="3" s="1"/>
  <c r="B23" i="3"/>
  <c r="I23" i="3" s="1"/>
  <c r="B6" i="3"/>
  <c r="I6" i="3" s="1"/>
  <c r="B22" i="3"/>
  <c r="I22" i="3" s="1"/>
  <c r="B30" i="3"/>
  <c r="I30" i="3" s="1"/>
  <c r="B9" i="3"/>
  <c r="I9" i="3" s="1"/>
  <c r="B12" i="3"/>
  <c r="I12" i="3" s="1"/>
  <c r="B10" i="3"/>
  <c r="I10" i="3" s="1"/>
  <c r="I35" i="3" l="1"/>
  <c r="I34" i="3"/>
  <c r="I38" i="3"/>
  <c r="E33" i="3" l="1"/>
  <c r="D33" i="3"/>
  <c r="E32" i="3"/>
  <c r="D32" i="3"/>
  <c r="E3" i="3"/>
  <c r="D3" i="3"/>
  <c r="I32" i="3" l="1"/>
  <c r="I33" i="3"/>
</calcChain>
</file>

<file path=xl/sharedStrings.xml><?xml version="1.0" encoding="utf-8"?>
<sst xmlns="http://schemas.openxmlformats.org/spreadsheetml/2006/main" count="541" uniqueCount="205">
  <si>
    <t>Malta</t>
  </si>
  <si>
    <t>Portugal</t>
  </si>
  <si>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</si>
  <si>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</si>
  <si>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</si>
  <si>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</si>
  <si>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</si>
  <si>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</si>
  <si>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</si>
  <si>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</si>
  <si>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</si>
  <si>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</si>
  <si>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</si>
  <si>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</si>
  <si>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</si>
  <si>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</si>
  <si>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</si>
  <si>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</si>
  <si>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</si>
  <si>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</si>
  <si>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Netherlands</t>
  </si>
  <si>
    <t>Austria</t>
  </si>
  <si>
    <t>Poland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</si>
  <si>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</si>
  <si>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</si>
  <si>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</si>
  <si>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</si>
  <si>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</si>
  <si>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</si>
  <si>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</si>
  <si>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</si>
  <si>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</si>
  <si>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Europäische Union - 15 Länder (1995-2004)</t>
  </si>
  <si>
    <t>Montenegro</t>
  </si>
  <si>
    <t>Serbia</t>
  </si>
  <si>
    <t>North Macedonia</t>
  </si>
  <si>
    <t>https://www.odyssee-mure.eu/publications/archives/energy-efficiency-trends-policies-buildings.pdf</t>
  </si>
  <si>
    <t>EU</t>
  </si>
  <si>
    <t>https://www.odyssee-mure.eu/publications/efficiency-by-sector/households/heating-consumption-per-m2.html</t>
  </si>
  <si>
    <t>https://www.destatis.de/DE/Themen/Gesellschaft-Umwelt/Bevoelkerung/Haushalte-Familien/Publikationen/Downloads-Haushalte/entwicklung-privathaushalte-5124001179004.pdf?__blob=publicationFile&amp;v=3; 2050 Annahme OTH</t>
  </si>
  <si>
    <t>Albania</t>
  </si>
  <si>
    <t>Bosnia and Herzegovina</t>
  </si>
  <si>
    <t>https://ceoworld.biz/2020/02/19/these-are-the-countries-with-the-largest-household-size/</t>
  </si>
  <si>
    <t>https://www.arcgis.com/home/item.html?id=604c7ff62f854d53b637f5313bab03e8</t>
  </si>
  <si>
    <t>https://www.ceicdata.com/en/switzerland/average-household-size</t>
  </si>
  <si>
    <t>https://www.arcgis.com/home/item.html?id=43ed90480e38428e889d1123beecffae#:~:text=Description-,This%20layer%20shows%20the%20average%20household%20size%20in%20Albania%20in,household%20population%20by%20total%20households.</t>
  </si>
  <si>
    <t>https://dhsprogram.com/pubs/pdf/FR348/FR348.pdf</t>
  </si>
  <si>
    <t>https://www.bfs.admin.ch/bfs/de/home/statistiken/bau-wohnungswesen/wohnungen/groesse.html</t>
  </si>
  <si>
    <t>https://habitat-worldmap.org/en/country/europe-2/southern-europe/bosnia-and-herzegovina/</t>
  </si>
  <si>
    <t>http://www.unece.org/fileadmin/DAM/hlm/documents/2002/ece/hbp/ece.hbp.130.e.pdf</t>
  </si>
  <si>
    <t>kWh</t>
  </si>
  <si>
    <t>https://www.eea.europa.eu/data-and-maps/figures/household-energy-consumption-space-heating-perm2-climate-corrected</t>
  </si>
  <si>
    <t>http://www.fbihvlada.gov.ba/bosanski/izdvajamo/SPP-SAZETAK/SPP-SAZETAK%20FINALNI.pdf</t>
  </si>
  <si>
    <t>https://www.eea.europa.eu/data-and-maps/daviz/unit-consumption-of-space-heating#tab-chart_1</t>
  </si>
  <si>
    <t>https://iopscience.iop.org/article/10.1088/1755-1315/329/1/012052/pdf</t>
  </si>
  <si>
    <t>http://archive.gef.eu/fileadmin/user_upload/GEF-10-36_Daniela_Mladenovska.pdf</t>
  </si>
  <si>
    <t>https://www.researchgate.net/figure/Average-annual-specific-energy-consumption-kWhm-yr-for-residential-buildings-in_fig16_319613243</t>
  </si>
  <si>
    <t>https://kk.org/extrapolations/size-of-homes-global/</t>
  </si>
  <si>
    <t>Source:</t>
  </si>
  <si>
    <t>area_per_house</t>
  </si>
  <si>
    <t>[1]</t>
  </si>
  <si>
    <t>[2]</t>
  </si>
  <si>
    <t>[3]</t>
  </si>
  <si>
    <t>https://energy.ec.europa.eu/2013-eu-energy-transport-and-greenhouse-gas-emissions-trends-2050_en</t>
  </si>
  <si>
    <t>https://energy.ec.europa.eu/system/files/2014-10/trends_to_2050_update_2013_0.pdf</t>
  </si>
  <si>
    <t>[4]</t>
  </si>
  <si>
    <t>[5]</t>
  </si>
  <si>
    <t xml:space="preserve">Assumption: </t>
  </si>
  <si>
    <t>https://www.researchgate.net/publication/324602656_The_typology_of_the_residential_building_stock_of_Montenegro_and_modelling_its_low-carbon_transformation_Support_for_Low-Emission_Development_in_South_Eastern_Europe_SLED#fullTextFileContent</t>
  </si>
  <si>
    <t>SLED_Montenegro_BUILDING_ENG.pdf</t>
  </si>
  <si>
    <t>SLED_Serbia_BUILDING_ENG.pdf</t>
  </si>
  <si>
    <t>Albania, some further information</t>
  </si>
  <si>
    <t>BiH</t>
  </si>
  <si>
    <t>Trend Rate [%]</t>
  </si>
  <si>
    <t>[6]</t>
  </si>
  <si>
    <t>[7]</t>
  </si>
  <si>
    <t>https://ec.europa.eu/eurostat/databrowser/view/ilc_hcmh02/default/table?lang=en</t>
  </si>
  <si>
    <t>European Union (EU6-1958, EU9-1973, EU10-1981, EU12-1986, EU15-1995, EU25-2004, EU27-2007, EU28-2013, EU27-2020)</t>
  </si>
  <si>
    <t>European Union - 27 countries (from 2020)</t>
  </si>
  <si>
    <t>European Union - 28 countries (2013-2020)</t>
  </si>
  <si>
    <t>European Union - 27 countries (2007-2013)</t>
  </si>
  <si>
    <t>Euro area (EA11-1999, EA12-2001, EA13-2007, EA15-2008, EA16-2009, EA17-2011, EA18-2014, EA19-2015, EA20-2023)</t>
  </si>
  <si>
    <t>Euro area - 19 countries  (2015-2022)</t>
  </si>
  <si>
    <t>Euro area - 18 countries (2014)</t>
  </si>
  <si>
    <t>Data extracted on 16/02/2023 15:13:31 from [ESTAT]</t>
  </si>
  <si>
    <t xml:space="preserve">Dataset: </t>
  </si>
  <si>
    <t>Average size of dwelling by household type and degree of urbanisation [ILC_HCMH02$DEFAULTVIEW]</t>
  </si>
  <si>
    <t xml:space="preserve">Last updated: </t>
  </si>
  <si>
    <t>20/06/2019 23:00</t>
  </si>
  <si>
    <t>Time frequency</t>
  </si>
  <si>
    <t>Annual</t>
  </si>
  <si>
    <t>Unit of measure</t>
  </si>
  <si>
    <t>Average</t>
  </si>
  <si>
    <t>Degree of urbanisation</t>
  </si>
  <si>
    <t>Total</t>
  </si>
  <si>
    <t>Time</t>
  </si>
  <si>
    <t>2012</t>
  </si>
  <si>
    <t>Sheet:</t>
  </si>
  <si>
    <t>AreaPerHousehold</t>
  </si>
  <si>
    <t xml:space="preserve"> for occupied dwellings</t>
  </si>
  <si>
    <t>calculation</t>
  </si>
  <si>
    <t>https://www.klimareporter.de/images/dokumente/2020/12/Projektionsbericht-der-Bundesregierung-2019.pdf</t>
  </si>
  <si>
    <t>P. 52</t>
  </si>
  <si>
    <t>( (95,8237/90,2844)^(1/(2035-2020)) -1 )*100 = 0,3978 %</t>
  </si>
  <si>
    <t>before: 0.143430736228733 based on OTH</t>
  </si>
  <si>
    <t>all available countries</t>
  </si>
  <si>
    <t>Data from before 2004 / from 2002</t>
  </si>
  <si>
    <t>[8]</t>
  </si>
  <si>
    <t>All countries except the ones below (Montenegro, North Macedonia, Serbia, Albania, BiH)</t>
  </si>
  <si>
    <t>area_per_house, Trend Rate [%]</t>
  </si>
  <si>
    <t>Source [1]</t>
  </si>
  <si>
    <t>https://ec.europa.eu/eurostat/databrowser/view/lfst_hhanwhtc/default/table?lang=en</t>
  </si>
  <si>
    <t>PersPerHousehold</t>
  </si>
  <si>
    <t>Data extracted on 16/02/2023 16:55:55 from [ESTAT]</t>
  </si>
  <si>
    <t>Average number of persons per household by household composition, number of children and working status within households [LFST_HHANWHTC__custom_4983269]</t>
  </si>
  <si>
    <t>15/02/2023 23:00</t>
  </si>
  <si>
    <t>Working status within households</t>
  </si>
  <si>
    <t>Number of children</t>
  </si>
  <si>
    <t>Household composition</t>
  </si>
  <si>
    <t>Person</t>
  </si>
  <si>
    <t>till 2020</t>
  </si>
  <si>
    <t>all countries exxcept Albania, Iceland, Norway, Switzerland</t>
  </si>
  <si>
    <t>Area per household [m2/HH] (2012)</t>
  </si>
  <si>
    <t>Area per household [m2/HH] (2002)</t>
  </si>
  <si>
    <t>Area per household [m2/HH] (2021)</t>
  </si>
  <si>
    <t>A1</t>
  </si>
  <si>
    <t>Area per household as European Union - 27 countries (from 2020)</t>
  </si>
  <si>
    <t>Source / Assumption</t>
  </si>
  <si>
    <t>Area per household as European Union - 28 countries (2013-2020)</t>
  </si>
  <si>
    <t>A2</t>
  </si>
  <si>
    <t>Area per household as Serbia</t>
  </si>
  <si>
    <t>A3</t>
  </si>
  <si>
    <t xml:space="preserve">ILC_HCMH02   </t>
  </si>
  <si>
    <t>A3 / [4]</t>
  </si>
  <si>
    <t>A4</t>
  </si>
  <si>
    <t>A5</t>
  </si>
  <si>
    <t>Trend Rate [%] = 0 (constant floor area)</t>
  </si>
  <si>
    <t>A6</t>
  </si>
  <si>
    <t>Trend Rate [%] for Monte Negro based on [2], Fig 19</t>
  </si>
  <si>
    <t>Trend Rate [%] for other countries, not  having sources [6,7,8] = Germany</t>
  </si>
  <si>
    <t>for Trend Rate [%]</t>
  </si>
  <si>
    <t>2020-2050</t>
  </si>
  <si>
    <t>Last years value stays constant</t>
  </si>
  <si>
    <t>Germany, also per Region</t>
  </si>
  <si>
    <t>[3], A2</t>
  </si>
  <si>
    <t>Assumption on 2050 based on [2,3]</t>
  </si>
  <si>
    <t>https://stat.gov.pl/en/topics/population/population-projection/household-projection-for-the-years-2016-2050,3,4.html?pdf=1</t>
  </si>
  <si>
    <t>household_projection_for_the_years_2016-2050.pdf</t>
  </si>
  <si>
    <t>P 19</t>
  </si>
  <si>
    <t>Marks</t>
  </si>
  <si>
    <t>Further information</t>
  </si>
  <si>
    <t>F1</t>
  </si>
  <si>
    <t>A1, F1</t>
  </si>
  <si>
    <t>F2</t>
  </si>
  <si>
    <t>Worldwiede countries, current state</t>
  </si>
  <si>
    <t>Montenegro smaller regions and towns, current state</t>
  </si>
  <si>
    <t>Drops to the smallest household size in EU, linear interpolation in between</t>
  </si>
  <si>
    <t>2020 (2021)</t>
  </si>
  <si>
    <t>F3</t>
  </si>
  <si>
    <t>https://hub.arcgis.com/maps/esri::average-household-size-in-bosnia-and-herzegovina/explore?location=43.962482%2C17.570750%2C9.90</t>
  </si>
  <si>
    <t>F4</t>
  </si>
  <si>
    <t>https://www.prb.org/international/indicator/urban/snapshot</t>
  </si>
  <si>
    <t>A1, F3</t>
  </si>
  <si>
    <t>A1, F4</t>
  </si>
  <si>
    <t>Years 2000 and 2012</t>
  </si>
  <si>
    <t>Source / Assumption (2000,2012)</t>
  </si>
  <si>
    <t>Source / Assumption (1990)</t>
  </si>
  <si>
    <t>Year 2015 (actually 2014/13)</t>
  </si>
  <si>
    <t>1 kgoe</t>
  </si>
  <si>
    <t>=</t>
  </si>
  <si>
    <t>kWh/km² = EU average value</t>
  </si>
  <si>
    <t>Source / Assumption Trend Rate</t>
  </si>
  <si>
    <t>[1] p. 30</t>
  </si>
  <si>
    <t>specific demand allready very low =&gt; no change in spec. energy demand</t>
  </si>
  <si>
    <t>spec. demand in 2012 = 2015 value</t>
  </si>
  <si>
    <t>kWh/km² = Sweden</t>
  </si>
  <si>
    <t>kWh/km² = Austria</t>
  </si>
  <si>
    <t>A1, F2</t>
  </si>
  <si>
    <t>Energy Efficiency Action Plan of Montenegro for 2013-2015</t>
  </si>
  <si>
    <t>Earthship house meets the passive house criteri</t>
  </si>
  <si>
    <t>[5], p. 3</t>
  </si>
  <si>
    <t>A1, F1, p. 24</t>
  </si>
  <si>
    <t>Year 1990 (and 2005)</t>
  </si>
  <si>
    <t>[6], p.7, A2</t>
  </si>
  <si>
    <t>A7</t>
  </si>
  <si>
    <t>kWh/km² = North Macedonia</t>
  </si>
  <si>
    <t>From the source, othervise own assumption for years ending with 5</t>
  </si>
  <si>
    <t>Year 2013, energy consumption (not only heating)</t>
  </si>
  <si>
    <t>[7], A4</t>
  </si>
  <si>
    <t>kWh/km² makes 57% of total energy consumption per m²</t>
  </si>
  <si>
    <t>C1</t>
  </si>
  <si>
    <t>[8], p. 94, C1</t>
  </si>
  <si>
    <t>A8</t>
  </si>
  <si>
    <t>very slow spec. Demand change assumed due to low economy development</t>
  </si>
  <si>
    <t>Years 2000, 2014, 2019 (Verfication for 2000 and Trend)</t>
  </si>
  <si>
    <t>[1] p. 6 The efficiency of household space heating, measured in kWh or GJ/m2, has improved steadily
since 2000, by around 2.3%/year at EU level</t>
  </si>
  <si>
    <t>Trend Rate in % source</t>
  </si>
  <si>
    <t>LB Annahme aus Odyssee Mure ??</t>
  </si>
  <si>
    <t>[3], A2 (while ca. 26 in [4])</t>
  </si>
  <si>
    <t>[1] p. 30 (while ca. 106 and 116 in [4])</t>
  </si>
  <si>
    <t>Source / Assumption (2019)</t>
  </si>
  <si>
    <t>Assumption:</t>
  </si>
  <si>
    <t>Further Information:</t>
  </si>
  <si>
    <t>Calculation:</t>
  </si>
  <si>
    <t>Trend Rate [%]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</si>
</sst>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0"/>
    <numFmt numFmtId="167" formatCode="0.0000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6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4" fillId="0" borderId="0" xfId="1"/>
    <xf numFmtId="0" fontId="3" fillId="2" borderId="0" xfId="0" applyFont="1" applyFill="1"/>
    <xf numFmtId="0" fontId="3" fillId="2" borderId="3" xfId="0" applyFont="1" applyFill="1" applyBorder="1"/>
    <xf numFmtId="0" fontId="3" fillId="2" borderId="4" xfId="0" applyFont="1" applyFill="1" applyBorder="1"/>
    <xf numFmtId="164" fontId="3" fillId="0" borderId="2" xfId="0" applyNumberFormat="1" applyFont="1" applyBorder="1"/>
    <xf numFmtId="0" fontId="3" fillId="0" borderId="2" xfId="0" applyFont="1" applyBorder="1"/>
    <xf numFmtId="165" fontId="0" fillId="0" borderId="2" xfId="0" applyNumberFormat="1" applyBorder="1"/>
    <xf numFmtId="0" fontId="3" fillId="2" borderId="5" xfId="0" applyFont="1" applyFill="1" applyBorder="1"/>
    <xf numFmtId="0" fontId="3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2" xfId="0" applyBorder="1"/>
    <xf numFmtId="0" fontId="1" fillId="0" borderId="0" xfId="0" applyFont="1"/>
    <xf numFmtId="0" fontId="1" fillId="2" borderId="2" xfId="0" applyFont="1" applyFill="1" applyBorder="1"/>
    <xf numFmtId="166" fontId="0" fillId="0" borderId="0" xfId="0" applyNumberFormat="1"/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165" fontId="1" fillId="0" borderId="2" xfId="0" applyNumberFormat="1" applyFont="1" applyBorder="1"/>
    <xf numFmtId="166" fontId="0" fillId="3" borderId="0" xfId="0" applyNumberFormat="1" applyFill="1"/>
    <xf numFmtId="0" fontId="0" fillId="4" borderId="0" xfId="0" applyFill="1"/>
    <xf numFmtId="0" fontId="8" fillId="0" borderId="0" xfId="2"/>
    <xf numFmtId="0" fontId="9" fillId="0" borderId="0" xfId="2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6" fillId="0" borderId="0" xfId="1" applyFont="1"/>
    <xf numFmtId="0" fontId="11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3" fillId="0" borderId="0" xfId="0" applyFont="1"/>
    <xf numFmtId="0" fontId="14" fillId="0" borderId="0" xfId="1" applyFont="1"/>
    <xf numFmtId="0" fontId="14" fillId="0" borderId="0" xfId="1" applyFont="1" applyFill="1"/>
    <xf numFmtId="0" fontId="1" fillId="0" borderId="0" xfId="1" applyFont="1"/>
    <xf numFmtId="0" fontId="1" fillId="2" borderId="1" xfId="0" applyFont="1" applyFill="1" applyBorder="1" applyAlignment="1">
      <alignment wrapText="1"/>
    </xf>
    <xf numFmtId="1" fontId="1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64" fontId="3" fillId="0" borderId="6" xfId="0" applyNumberFormat="1" applyFont="1" applyBorder="1"/>
    <xf numFmtId="165" fontId="0" fillId="0" borderId="6" xfId="0" applyNumberFormat="1" applyBorder="1"/>
    <xf numFmtId="0" fontId="3" fillId="2" borderId="7" xfId="0" applyFont="1" applyFill="1" applyBorder="1"/>
    <xf numFmtId="164" fontId="3" fillId="0" borderId="8" xfId="0" applyNumberFormat="1" applyFont="1" applyBorder="1"/>
    <xf numFmtId="165" fontId="0" fillId="0" borderId="8" xfId="0" applyNumberFormat="1" applyBorder="1"/>
    <xf numFmtId="164" fontId="3" fillId="5" borderId="6" xfId="0" applyNumberFormat="1" applyFont="1" applyFill="1" applyBorder="1"/>
    <xf numFmtId="164" fontId="3" fillId="5" borderId="2" xfId="0" applyNumberFormat="1" applyFont="1" applyFill="1" applyBorder="1"/>
    <xf numFmtId="0" fontId="8" fillId="5" borderId="0" xfId="2" applyFill="1"/>
    <xf numFmtId="4" fontId="3" fillId="0" borderId="2" xfId="0" applyNumberFormat="1" applyFont="1" applyBorder="1"/>
    <xf numFmtId="0" fontId="0" fillId="0" borderId="0" xfId="0" quotePrefix="1"/>
    <xf numFmtId="0" fontId="0" fillId="3" borderId="0" xfId="0" applyFill="1"/>
    <xf numFmtId="167" fontId="0" fillId="0" borderId="0" xfId="0" applyNumberFormat="1"/>
    <xf numFmtId="0" fontId="15" fillId="0" borderId="0" xfId="0" applyFont="1"/>
    <xf numFmtId="166" fontId="0" fillId="6" borderId="0" xfId="0" applyNumberFormat="1" applyFill="1"/>
    <xf numFmtId="0" fontId="6" fillId="0" borderId="0" xfId="0" applyFont="1"/>
    <xf numFmtId="166" fontId="6" fillId="0" borderId="0" xfId="0" applyNumberFormat="1" applyFont="1"/>
    <xf numFmtId="0" fontId="4" fillId="0" borderId="0" xfId="1" applyAlignment="1"/>
    <xf numFmtId="0" fontId="0" fillId="7" borderId="0" xfId="0" applyFill="1"/>
    <xf numFmtId="0" fontId="0" fillId="3" borderId="0" xfId="0" applyFill="1" applyAlignment="1">
      <alignment wrapText="1"/>
    </xf>
    <xf numFmtId="0" fontId="4" fillId="0" borderId="0" xfId="1" applyFill="1"/>
  </cellXfs>
  <cellStyles count="3">
    <cellStyle name="Link" xfId="1" builtinId="8"/>
    <cellStyle name="Standard" xfId="0" builtinId="0"/>
    <cellStyle name="Standard 2" xfId="2" xr:uid="{856B2F73-74EA-4C9B-8896-3AF593D876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k.org/extrapolations/size-of-homes-global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ilc_hcmh02/default/table?lang=en" TargetMode="External"/><Relationship Id="rId1" Type="http://schemas.openxmlformats.org/officeDocument/2006/relationships/hyperlink" Target="http://www.unece.org/fileadmin/DAM/hlm/documents/2002/ece/hbp/ece.hbp.130.e.pdf" TargetMode="External"/><Relationship Id="rId6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5" Type="http://schemas.openxmlformats.org/officeDocument/2006/relationships/hyperlink" Target="https://www.klimareporter.de/images/dokumente/2020/12/Projektionsbericht-der-Bundesregierung-2019.pdf" TargetMode="External"/><Relationship Id="rId4" Type="http://schemas.openxmlformats.org/officeDocument/2006/relationships/hyperlink" Target="https://www.bfs.admin.ch/bfs/de/home/statistiken/bau-wohnungswesen/wohnungen/groesse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ub.arcgis.com/maps/esri::average-household-size-in-bosnia-and-herzegovina/explore?location=43.962482%2C17.570750%2C9.90" TargetMode="External"/><Relationship Id="rId3" Type="http://schemas.openxmlformats.org/officeDocument/2006/relationships/hyperlink" Target="https://ec.europa.eu/eurostat/databrowser/view/lfst_hhanwhtc/default/table?lang=en" TargetMode="External"/><Relationship Id="rId7" Type="http://schemas.openxmlformats.org/officeDocument/2006/relationships/hyperlink" Target="https://dhsprogram.com/pubs/pdf/FR348/FR348.pdf" TargetMode="External"/><Relationship Id="rId2" Type="http://schemas.openxmlformats.org/officeDocument/2006/relationships/hyperlink" Target="https://energy.ec.europa.eu/2013-eu-energy-transport-and-greenhouse-gas-emissions-trends-2050_en" TargetMode="External"/><Relationship Id="rId1" Type="http://schemas.openxmlformats.org/officeDocument/2006/relationships/hyperlink" Target="https://www.destatis.de/DE/Themen/Gesellschaft-Umwelt/Bevoelkerung/Haushalte-Familien/Publikationen/Downloads-Haushalte/entwicklung-privathaushalte-5124001179004.pdf?__blob=publicationFile&amp;v=3;%202050%20Annahme%20OTH" TargetMode="External"/><Relationship Id="rId6" Type="http://schemas.openxmlformats.org/officeDocument/2006/relationships/hyperlink" Target="https://www.arcgis.com/home/item.html?id=43ed90480e38428e889d1123beecffae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ceoworld.biz/2020/02/19/these-are-the-countries-with-the-largest-household-size/" TargetMode="External"/><Relationship Id="rId10" Type="http://schemas.openxmlformats.org/officeDocument/2006/relationships/hyperlink" Target="https://www.ceicdata.com/en/switzerland/average-household-size" TargetMode="External"/><Relationship Id="rId4" Type="http://schemas.openxmlformats.org/officeDocument/2006/relationships/hyperlink" Target="https://energy.ec.europa.eu/system/files/2014-10/trends_to_2050_update_2013_0.pdf" TargetMode="External"/><Relationship Id="rId9" Type="http://schemas.openxmlformats.org/officeDocument/2006/relationships/hyperlink" Target="https://www.arcgis.com/home/item.html?id=604c7ff62f854d53b637f5313bab03e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3" Type="http://schemas.openxmlformats.org/officeDocument/2006/relationships/hyperlink" Target="http://archive.gef.eu/fileadmin/user_upload/GEF-10-36_Daniela_Mladenovska.pdf" TargetMode="External"/><Relationship Id="rId7" Type="http://schemas.openxmlformats.org/officeDocument/2006/relationships/hyperlink" Target="https://www.researchgate.net/figure/Average-annual-specific-energy-consumption-kWhm-yr-for-residential-buildings-in_fig16_319613243" TargetMode="External"/><Relationship Id="rId2" Type="http://schemas.openxmlformats.org/officeDocument/2006/relationships/hyperlink" Target="https://iopscience.iop.org/article/10.1088/1755-1315/329/1/012052/pdf" TargetMode="External"/><Relationship Id="rId1" Type="http://schemas.openxmlformats.org/officeDocument/2006/relationships/hyperlink" Target="http://www.fbihvlada.gov.ba/bosanski/izdvajamo/SPP-SAZETAK/SPP-SAZETAK%20FINALNI.pdf" TargetMode="External"/><Relationship Id="rId6" Type="http://schemas.openxmlformats.org/officeDocument/2006/relationships/hyperlink" Target="https://www.odyssee-mure.eu/publications/archives/energy-efficiency-trends-policies-buildings.pdf" TargetMode="External"/><Relationship Id="rId5" Type="http://schemas.openxmlformats.org/officeDocument/2006/relationships/hyperlink" Target="https://www.eea.europa.eu/data-and-maps/daviz/unit-consumption-of-space-heating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eea.europa.eu/data-and-maps/figures/household-energy-consumption-space-heating-perm2-climate-corrected" TargetMode="External"/><Relationship Id="rId9" Type="http://schemas.openxmlformats.org/officeDocument/2006/relationships/hyperlink" Target="https://www.odyssee-mure.eu/publications/efficiency-by-sector/households/heating-consumption-per-m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zoomScale="85" zoomScaleNormal="85" workbookViewId="0">
      <selection activeCell="H9" sqref="H9"/>
    </sheetView>
  </sheetViews>
  <sheetFormatPr baseColWidth="10" defaultRowHeight="15" x14ac:dyDescent="0.25"/>
  <cols>
    <col min="1" max="1" width="19.5703125" customWidth="1"/>
    <col min="2" max="2" width="19.140625" customWidth="1"/>
    <col min="3" max="3" width="24.85546875" customWidth="1"/>
    <col min="4" max="4" width="17.5703125" customWidth="1"/>
    <col min="5" max="5" width="17.85546875" customWidth="1"/>
    <col min="17" max="17" width="11.5703125"/>
  </cols>
  <sheetData>
    <row r="1" spans="1:15" s="39" customFormat="1" ht="51.75" x14ac:dyDescent="0.25">
      <c r="A1" s="37" t="s">
        <v>2</v>
      </c>
      <c r="B1" s="38" t="s">
        <v>122</v>
      </c>
      <c r="C1" s="39" t="s">
        <v>127</v>
      </c>
      <c r="D1" s="38" t="s">
        <v>123</v>
      </c>
      <c r="E1" s="39" t="s">
        <v>127</v>
      </c>
      <c r="F1" s="38" t="s">
        <v>124</v>
      </c>
      <c r="G1" s="39" t="s">
        <v>127</v>
      </c>
      <c r="H1" s="38" t="s">
        <v>73</v>
      </c>
      <c r="I1" s="39" t="s">
        <v>127</v>
      </c>
    </row>
    <row r="2" spans="1:15" x14ac:dyDescent="0.25">
      <c r="A2" s="1" t="s">
        <v>77</v>
      </c>
      <c r="B2" s="16">
        <v>96.4</v>
      </c>
      <c r="C2" t="s">
        <v>60</v>
      </c>
      <c r="H2" s="20"/>
    </row>
    <row r="3" spans="1:15" x14ac:dyDescent="0.25">
      <c r="A3" s="1" t="s">
        <v>78</v>
      </c>
      <c r="B3" s="16">
        <v>90.7</v>
      </c>
      <c r="C3" t="s">
        <v>60</v>
      </c>
      <c r="H3" s="20"/>
    </row>
    <row r="4" spans="1:15" x14ac:dyDescent="0.25">
      <c r="A4" s="1" t="s">
        <v>79</v>
      </c>
      <c r="B4" s="16">
        <v>96.4</v>
      </c>
      <c r="C4" t="s">
        <v>60</v>
      </c>
      <c r="H4" s="20"/>
      <c r="O4" s="23"/>
    </row>
    <row r="5" spans="1:15" x14ac:dyDescent="0.25">
      <c r="A5" s="1" t="s">
        <v>80</v>
      </c>
      <c r="B5" s="16">
        <v>96.5</v>
      </c>
      <c r="C5" t="s">
        <v>60</v>
      </c>
      <c r="H5" s="20"/>
    </row>
    <row r="6" spans="1:15" x14ac:dyDescent="0.25">
      <c r="A6" s="1" t="s">
        <v>81</v>
      </c>
      <c r="B6" s="16">
        <v>97.1</v>
      </c>
      <c r="C6" t="s">
        <v>60</v>
      </c>
      <c r="H6" s="20"/>
    </row>
    <row r="7" spans="1:15" x14ac:dyDescent="0.25">
      <c r="A7" s="1" t="s">
        <v>82</v>
      </c>
      <c r="B7" s="16">
        <v>96.5</v>
      </c>
      <c r="C7" t="s">
        <v>60</v>
      </c>
      <c r="H7" s="20"/>
    </row>
    <row r="8" spans="1:15" x14ac:dyDescent="0.25">
      <c r="A8" s="1" t="s">
        <v>83</v>
      </c>
      <c r="B8" s="16">
        <v>96.9</v>
      </c>
      <c r="C8" t="s">
        <v>60</v>
      </c>
      <c r="H8" s="20"/>
    </row>
    <row r="9" spans="1:15" x14ac:dyDescent="0.25">
      <c r="A9" s="13" t="s">
        <v>3</v>
      </c>
      <c r="B9" s="16">
        <v>124.3</v>
      </c>
      <c r="C9" t="s">
        <v>60</v>
      </c>
      <c r="D9">
        <v>86</v>
      </c>
      <c r="E9" t="s">
        <v>75</v>
      </c>
      <c r="H9" s="20">
        <f xml:space="preserve"> ( (B9/D9)^(1/(2012-2002)) -1 )*100</f>
        <v>3.7521888475875231</v>
      </c>
    </row>
    <row r="10" spans="1:15" x14ac:dyDescent="0.25">
      <c r="A10" s="13" t="s">
        <v>4</v>
      </c>
      <c r="B10" s="16">
        <v>73</v>
      </c>
      <c r="C10" t="s">
        <v>60</v>
      </c>
      <c r="H10" s="25">
        <v>1.5</v>
      </c>
    </row>
    <row r="11" spans="1:15" x14ac:dyDescent="0.25">
      <c r="A11" s="13" t="s">
        <v>5</v>
      </c>
      <c r="B11" s="16">
        <v>78</v>
      </c>
      <c r="C11" t="s">
        <v>60</v>
      </c>
      <c r="H11" s="20">
        <v>0.39779999999999999</v>
      </c>
      <c r="I11" s="33" t="s">
        <v>134</v>
      </c>
    </row>
    <row r="12" spans="1:15" x14ac:dyDescent="0.25">
      <c r="A12" s="13" t="s">
        <v>6</v>
      </c>
      <c r="B12" s="16">
        <v>118.1</v>
      </c>
      <c r="C12" t="s">
        <v>60</v>
      </c>
      <c r="D12">
        <v>109</v>
      </c>
      <c r="E12" t="s">
        <v>75</v>
      </c>
      <c r="H12" s="20">
        <v>0.39779999999999999</v>
      </c>
      <c r="K12" s="2"/>
    </row>
    <row r="13" spans="1:15" x14ac:dyDescent="0.25">
      <c r="A13" s="13" t="s">
        <v>7</v>
      </c>
      <c r="B13" s="16">
        <v>94.3</v>
      </c>
      <c r="C13" t="s">
        <v>60</v>
      </c>
      <c r="D13">
        <v>87</v>
      </c>
      <c r="E13" t="s">
        <v>75</v>
      </c>
      <c r="H13" s="53">
        <v>0.39779999999999999</v>
      </c>
      <c r="I13" t="s">
        <v>74</v>
      </c>
    </row>
    <row r="14" spans="1:15" x14ac:dyDescent="0.25">
      <c r="A14" s="13" t="s">
        <v>8</v>
      </c>
      <c r="B14" s="16">
        <v>66.7</v>
      </c>
      <c r="C14" t="s">
        <v>60</v>
      </c>
      <c r="H14" s="20">
        <v>0.39779999999999999</v>
      </c>
      <c r="I14" s="33" t="s">
        <v>134</v>
      </c>
    </row>
    <row r="15" spans="1:15" x14ac:dyDescent="0.25">
      <c r="A15" s="13" t="s">
        <v>9</v>
      </c>
      <c r="B15" s="15">
        <v>80</v>
      </c>
      <c r="C15" t="s">
        <v>60</v>
      </c>
      <c r="D15">
        <v>88</v>
      </c>
      <c r="E15" t="s">
        <v>75</v>
      </c>
      <c r="H15" s="20">
        <f xml:space="preserve"> ( (B15/D15)^(1/(2012-2002)) -1 )*100</f>
        <v>-0.948574178547823</v>
      </c>
    </row>
    <row r="16" spans="1:15" x14ac:dyDescent="0.25">
      <c r="A16" s="13" t="s">
        <v>10</v>
      </c>
      <c r="B16" s="16">
        <v>88.6</v>
      </c>
      <c r="C16" t="s">
        <v>60</v>
      </c>
      <c r="D16">
        <v>80</v>
      </c>
      <c r="E16" t="s">
        <v>75</v>
      </c>
      <c r="H16" s="20">
        <f t="shared" ref="H16:H20" si="0" xml:space="preserve"> ( (B16/D16)^(1/(2012-2002)) -1 )*100</f>
        <v>1.0262827546208886</v>
      </c>
    </row>
    <row r="17" spans="1:9" x14ac:dyDescent="0.25">
      <c r="A17" s="13" t="s">
        <v>11</v>
      </c>
      <c r="B17" s="16">
        <v>99.1</v>
      </c>
      <c r="C17" t="s">
        <v>60</v>
      </c>
      <c r="D17">
        <v>85</v>
      </c>
      <c r="E17" t="s">
        <v>75</v>
      </c>
      <c r="H17" s="20">
        <f xml:space="preserve"> ( (B17/D17)^(1/(2012-2002)) -1 )*100</f>
        <v>1.5466201113653932</v>
      </c>
    </row>
    <row r="18" spans="1:9" x14ac:dyDescent="0.25">
      <c r="A18" s="13" t="s">
        <v>12</v>
      </c>
      <c r="B18" s="16">
        <v>93.7</v>
      </c>
      <c r="C18" t="s">
        <v>60</v>
      </c>
      <c r="D18">
        <v>88</v>
      </c>
      <c r="E18" t="s">
        <v>75</v>
      </c>
      <c r="H18" s="20">
        <v>0.39779999999999999</v>
      </c>
    </row>
    <row r="19" spans="1:9" x14ac:dyDescent="0.25">
      <c r="A19" s="13" t="s">
        <v>13</v>
      </c>
      <c r="B19" s="16">
        <v>81.599999999999994</v>
      </c>
      <c r="C19" t="s">
        <v>60</v>
      </c>
      <c r="H19" s="25">
        <v>1</v>
      </c>
      <c r="I19" s="33" t="s">
        <v>134</v>
      </c>
    </row>
    <row r="20" spans="1:9" x14ac:dyDescent="0.25">
      <c r="A20" s="13" t="s">
        <v>14</v>
      </c>
      <c r="B20" s="16">
        <v>93.6</v>
      </c>
      <c r="C20" t="s">
        <v>60</v>
      </c>
      <c r="D20">
        <v>90</v>
      </c>
      <c r="E20" t="s">
        <v>75</v>
      </c>
      <c r="H20" s="20">
        <f t="shared" si="0"/>
        <v>0.3929772702200518</v>
      </c>
    </row>
    <row r="21" spans="1:9" x14ac:dyDescent="0.25">
      <c r="A21" s="13" t="s">
        <v>15</v>
      </c>
      <c r="B21" s="16">
        <v>141.4</v>
      </c>
      <c r="C21" t="s">
        <v>60</v>
      </c>
      <c r="H21" s="20">
        <v>0.39779999999999999</v>
      </c>
      <c r="I21" s="33" t="s">
        <v>134</v>
      </c>
    </row>
    <row r="22" spans="1:9" x14ac:dyDescent="0.25">
      <c r="A22" s="13" t="s">
        <v>16</v>
      </c>
      <c r="B22" s="16">
        <v>62.5</v>
      </c>
      <c r="C22" t="s">
        <v>60</v>
      </c>
      <c r="H22" s="25">
        <v>1.5</v>
      </c>
    </row>
    <row r="23" spans="1:9" x14ac:dyDescent="0.25">
      <c r="A23" s="13" t="s">
        <v>17</v>
      </c>
      <c r="B23" s="16">
        <v>63.2</v>
      </c>
      <c r="C23" t="s">
        <v>60</v>
      </c>
      <c r="H23" s="20">
        <v>0.39779999999999999</v>
      </c>
      <c r="I23" s="33" t="s">
        <v>134</v>
      </c>
    </row>
    <row r="24" spans="1:9" x14ac:dyDescent="0.25">
      <c r="A24" s="13" t="s">
        <v>18</v>
      </c>
      <c r="B24" s="16">
        <v>131.1</v>
      </c>
      <c r="C24" t="s">
        <v>60</v>
      </c>
      <c r="D24">
        <v>125</v>
      </c>
      <c r="E24" t="s">
        <v>75</v>
      </c>
      <c r="H24" s="20">
        <f t="shared" ref="H24" si="1" xml:space="preserve"> ( (B24/D24)^(1/(2012-2002)) -1 )*100</f>
        <v>0.47760344140972411</v>
      </c>
    </row>
    <row r="25" spans="1:9" x14ac:dyDescent="0.25">
      <c r="A25" s="13" t="s">
        <v>19</v>
      </c>
      <c r="B25" s="16">
        <v>75.599999999999994</v>
      </c>
      <c r="C25" t="s">
        <v>60</v>
      </c>
      <c r="H25" s="25">
        <v>1</v>
      </c>
    </row>
    <row r="26" spans="1:9" x14ac:dyDescent="0.25">
      <c r="A26" s="13" t="s">
        <v>0</v>
      </c>
      <c r="B26" s="16">
        <f>B3</f>
        <v>90.7</v>
      </c>
      <c r="C26" t="s">
        <v>125</v>
      </c>
      <c r="H26" s="20">
        <v>0.39779999999999999</v>
      </c>
      <c r="I26" s="33" t="s">
        <v>134</v>
      </c>
    </row>
    <row r="27" spans="1:9" x14ac:dyDescent="0.25">
      <c r="A27" s="13" t="s">
        <v>20</v>
      </c>
      <c r="B27" s="16">
        <v>106.7</v>
      </c>
      <c r="C27" t="s">
        <v>60</v>
      </c>
      <c r="D27">
        <v>98</v>
      </c>
      <c r="E27" t="s">
        <v>75</v>
      </c>
      <c r="H27" s="20">
        <f t="shared" ref="H27:H30" si="2" xml:space="preserve"> ( (B27/D27)^(1/(2012-2002)) -1 )*100</f>
        <v>0.85416413724435092</v>
      </c>
    </row>
    <row r="28" spans="1:9" x14ac:dyDescent="0.25">
      <c r="A28" s="13" t="s">
        <v>21</v>
      </c>
      <c r="B28" s="16">
        <v>99.7</v>
      </c>
      <c r="C28" t="s">
        <v>60</v>
      </c>
      <c r="D28">
        <v>91</v>
      </c>
      <c r="E28" t="s">
        <v>75</v>
      </c>
      <c r="H28" s="20">
        <f t="shared" si="2"/>
        <v>0.91724282861651574</v>
      </c>
    </row>
    <row r="29" spans="1:9" x14ac:dyDescent="0.25">
      <c r="A29" s="13" t="s">
        <v>22</v>
      </c>
      <c r="B29" s="16">
        <v>75.2</v>
      </c>
      <c r="C29" t="s">
        <v>60</v>
      </c>
      <c r="H29" s="20">
        <v>0.39779999999999999</v>
      </c>
      <c r="I29" s="33" t="s">
        <v>134</v>
      </c>
    </row>
    <row r="30" spans="1:9" x14ac:dyDescent="0.25">
      <c r="A30" s="13" t="s">
        <v>1</v>
      </c>
      <c r="B30" s="16">
        <v>106.4</v>
      </c>
      <c r="C30" t="s">
        <v>60</v>
      </c>
      <c r="D30">
        <v>83</v>
      </c>
      <c r="E30" t="s">
        <v>75</v>
      </c>
      <c r="H30" s="20">
        <f t="shared" si="2"/>
        <v>2.5147492039382602</v>
      </c>
    </row>
    <row r="31" spans="1:9" x14ac:dyDescent="0.25">
      <c r="A31" s="13" t="s">
        <v>23</v>
      </c>
      <c r="B31" s="16">
        <v>43.9</v>
      </c>
      <c r="C31" t="s">
        <v>60</v>
      </c>
      <c r="H31" s="20">
        <v>0.39779999999999999</v>
      </c>
      <c r="I31" s="33" t="s">
        <v>134</v>
      </c>
    </row>
    <row r="32" spans="1:9" x14ac:dyDescent="0.25">
      <c r="A32" s="13" t="s">
        <v>24</v>
      </c>
      <c r="B32" s="16">
        <v>80.3</v>
      </c>
      <c r="C32" t="s">
        <v>60</v>
      </c>
      <c r="H32" s="20">
        <v>0.39779999999999999</v>
      </c>
      <c r="I32" s="33" t="s">
        <v>134</v>
      </c>
    </row>
    <row r="33" spans="1:11" x14ac:dyDescent="0.25">
      <c r="A33" s="13" t="s">
        <v>25</v>
      </c>
      <c r="B33" s="16">
        <v>87.4</v>
      </c>
      <c r="C33" t="s">
        <v>60</v>
      </c>
      <c r="H33" s="20">
        <v>0.39779999999999999</v>
      </c>
      <c r="I33" s="33" t="s">
        <v>134</v>
      </c>
    </row>
    <row r="34" spans="1:11" x14ac:dyDescent="0.25">
      <c r="A34" s="13" t="s">
        <v>26</v>
      </c>
      <c r="B34" s="16">
        <v>88.6</v>
      </c>
      <c r="C34" t="s">
        <v>60</v>
      </c>
      <c r="D34">
        <v>77</v>
      </c>
      <c r="E34" t="s">
        <v>75</v>
      </c>
      <c r="H34" s="20">
        <f t="shared" ref="H34:H36" si="3" xml:space="preserve"> ( (B34/D34)^(1/(2012-2002)) -1 )*100</f>
        <v>1.4131563278658721</v>
      </c>
    </row>
    <row r="35" spans="1:11" x14ac:dyDescent="0.25">
      <c r="A35" s="13" t="s">
        <v>27</v>
      </c>
      <c r="B35" s="16">
        <v>99.7</v>
      </c>
      <c r="C35" t="s">
        <v>60</v>
      </c>
      <c r="D35">
        <v>90</v>
      </c>
      <c r="E35" t="s">
        <v>75</v>
      </c>
      <c r="H35" s="20">
        <f t="shared" si="3"/>
        <v>1.0288163608925371</v>
      </c>
    </row>
    <row r="36" spans="1:11" x14ac:dyDescent="0.25">
      <c r="A36" s="13" t="s">
        <v>28</v>
      </c>
      <c r="B36" s="16">
        <f>B4</f>
        <v>96.4</v>
      </c>
      <c r="C36" t="s">
        <v>129</v>
      </c>
      <c r="D36">
        <v>85</v>
      </c>
      <c r="E36" t="s">
        <v>75</v>
      </c>
      <c r="H36" s="20">
        <f t="shared" si="3"/>
        <v>1.2665025142567954</v>
      </c>
    </row>
    <row r="37" spans="1:11" x14ac:dyDescent="0.25">
      <c r="A37" s="13" t="s">
        <v>29</v>
      </c>
      <c r="B37" s="16">
        <v>130.4</v>
      </c>
      <c r="C37" t="s">
        <v>60</v>
      </c>
      <c r="H37" s="20">
        <v>0.39779999999999999</v>
      </c>
      <c r="I37" s="33" t="s">
        <v>134</v>
      </c>
    </row>
    <row r="38" spans="1:11" x14ac:dyDescent="0.25">
      <c r="A38" s="13" t="s">
        <v>30</v>
      </c>
      <c r="B38" s="16">
        <v>122.7</v>
      </c>
      <c r="C38" t="s">
        <v>60</v>
      </c>
      <c r="H38" s="20">
        <v>0.39779999999999999</v>
      </c>
      <c r="I38" s="33" t="s">
        <v>134</v>
      </c>
    </row>
    <row r="39" spans="1:11" x14ac:dyDescent="0.25">
      <c r="A39" s="13" t="s">
        <v>31</v>
      </c>
      <c r="B39" s="16">
        <v>117.2</v>
      </c>
      <c r="C39" t="s">
        <v>60</v>
      </c>
      <c r="F39">
        <v>99.1</v>
      </c>
      <c r="G39" t="s">
        <v>107</v>
      </c>
      <c r="H39" s="20">
        <f xml:space="preserve"> ( (B39/F39)^(1/(2012-2021)) -1 )*100</f>
        <v>-1.8466524653672156</v>
      </c>
    </row>
    <row r="40" spans="1:11" x14ac:dyDescent="0.25">
      <c r="A40" s="13" t="s">
        <v>33</v>
      </c>
      <c r="B40" s="24">
        <f>(56*24893+65*9836+85*26938)/(24893+9386+26938)</f>
        <v>70.618913047029423</v>
      </c>
      <c r="C40" t="s">
        <v>61</v>
      </c>
      <c r="H40" s="20">
        <f>( ((72+65)/(65+66))^(1/(2013-2008)) -1 )*100</f>
        <v>0.89969519709118817</v>
      </c>
      <c r="I40" t="s">
        <v>137</v>
      </c>
    </row>
    <row r="41" spans="1:11" x14ac:dyDescent="0.25">
      <c r="A41" s="13" t="s">
        <v>35</v>
      </c>
      <c r="B41" s="17">
        <f>B42</f>
        <v>74.2</v>
      </c>
      <c r="C41" t="s">
        <v>131</v>
      </c>
      <c r="H41">
        <f>H42</f>
        <v>0</v>
      </c>
      <c r="I41" t="s">
        <v>135</v>
      </c>
    </row>
    <row r="42" spans="1:11" x14ac:dyDescent="0.25">
      <c r="A42" s="13" t="s">
        <v>34</v>
      </c>
      <c r="B42" s="15">
        <v>74.2</v>
      </c>
      <c r="C42" t="s">
        <v>62</v>
      </c>
      <c r="H42">
        <v>0</v>
      </c>
      <c r="I42" t="s">
        <v>135</v>
      </c>
    </row>
    <row r="43" spans="1:11" x14ac:dyDescent="0.25">
      <c r="A43" s="13" t="s">
        <v>40</v>
      </c>
      <c r="B43" s="17">
        <f>B42</f>
        <v>74.2</v>
      </c>
      <c r="C43" t="s">
        <v>133</v>
      </c>
      <c r="H43">
        <v>0</v>
      </c>
      <c r="I43" t="s">
        <v>135</v>
      </c>
    </row>
    <row r="44" spans="1:11" x14ac:dyDescent="0.25">
      <c r="A44" s="13" t="s">
        <v>41</v>
      </c>
      <c r="B44" s="15">
        <v>73</v>
      </c>
      <c r="C44" t="s">
        <v>66</v>
      </c>
      <c r="H44">
        <v>0</v>
      </c>
      <c r="I44" t="s">
        <v>135</v>
      </c>
      <c r="K44" s="4"/>
    </row>
    <row r="45" spans="1:11" s="33" customFormat="1" ht="12.75" x14ac:dyDescent="0.2"/>
    <row r="46" spans="1:11" s="33" customFormat="1" ht="12.75" x14ac:dyDescent="0.2"/>
    <row r="47" spans="1:11" s="33" customFormat="1" ht="12.75" x14ac:dyDescent="0.2">
      <c r="A47" s="33" t="s">
        <v>58</v>
      </c>
      <c r="B47" s="33" t="s">
        <v>60</v>
      </c>
      <c r="C47" s="33" t="s">
        <v>59</v>
      </c>
      <c r="D47" s="33" t="s">
        <v>108</v>
      </c>
      <c r="F47" s="34" t="s">
        <v>76</v>
      </c>
      <c r="G47" s="33" t="s">
        <v>132</v>
      </c>
    </row>
    <row r="48" spans="1:11" s="33" customFormat="1" ht="12.75" x14ac:dyDescent="0.2">
      <c r="B48" s="33" t="s">
        <v>61</v>
      </c>
      <c r="C48" s="33" t="s">
        <v>109</v>
      </c>
      <c r="D48" s="33" t="s">
        <v>33</v>
      </c>
      <c r="F48" s="35" t="s">
        <v>68</v>
      </c>
      <c r="G48" s="33" t="s">
        <v>69</v>
      </c>
    </row>
    <row r="49" spans="1:8" s="33" customFormat="1" x14ac:dyDescent="0.25">
      <c r="B49" s="33" t="s">
        <v>62</v>
      </c>
      <c r="C49" s="33" t="s">
        <v>59</v>
      </c>
      <c r="D49" s="33" t="s">
        <v>34</v>
      </c>
      <c r="E49" s="33" t="s">
        <v>99</v>
      </c>
      <c r="F49" s="4" t="s">
        <v>68</v>
      </c>
      <c r="G49" s="33" t="s">
        <v>70</v>
      </c>
    </row>
    <row r="50" spans="1:8" s="33" customFormat="1" ht="12.75" x14ac:dyDescent="0.2">
      <c r="B50" s="33" t="s">
        <v>65</v>
      </c>
      <c r="C50" s="33" t="s">
        <v>59</v>
      </c>
      <c r="D50" s="33" t="s">
        <v>71</v>
      </c>
      <c r="F50" s="34" t="s">
        <v>49</v>
      </c>
    </row>
    <row r="51" spans="1:8" s="33" customFormat="1" ht="12.75" x14ac:dyDescent="0.2">
      <c r="B51" s="33" t="s">
        <v>66</v>
      </c>
      <c r="C51" s="33" t="s">
        <v>59</v>
      </c>
      <c r="D51" s="33" t="s">
        <v>72</v>
      </c>
      <c r="F51" s="34" t="s">
        <v>48</v>
      </c>
    </row>
    <row r="52" spans="1:8" s="33" customFormat="1" x14ac:dyDescent="0.25">
      <c r="B52" s="33" t="s">
        <v>74</v>
      </c>
      <c r="C52" s="33" t="s">
        <v>140</v>
      </c>
      <c r="D52" s="33" t="s">
        <v>100</v>
      </c>
      <c r="E52" s="33" t="s">
        <v>103</v>
      </c>
      <c r="F52" s="4" t="s">
        <v>101</v>
      </c>
      <c r="G52" s="33" t="s">
        <v>102</v>
      </c>
      <c r="H52" s="36" t="s">
        <v>104</v>
      </c>
    </row>
    <row r="53" spans="1:8" s="33" customFormat="1" ht="12.75" x14ac:dyDescent="0.2">
      <c r="B53" s="33" t="s">
        <v>75</v>
      </c>
      <c r="C53" s="33" t="s">
        <v>59</v>
      </c>
      <c r="D53" s="33" t="s">
        <v>105</v>
      </c>
      <c r="E53" s="18" t="s">
        <v>106</v>
      </c>
      <c r="F53" s="34" t="s">
        <v>57</v>
      </c>
    </row>
    <row r="54" spans="1:8" s="33" customFormat="1" ht="12.75" x14ac:dyDescent="0.2">
      <c r="B54" s="33" t="s">
        <v>107</v>
      </c>
      <c r="C54" s="33" t="s">
        <v>59</v>
      </c>
      <c r="D54" s="33" t="s">
        <v>31</v>
      </c>
      <c r="F54" s="34" t="s">
        <v>47</v>
      </c>
    </row>
    <row r="55" spans="1:8" s="33" customFormat="1" ht="12.75" x14ac:dyDescent="0.2"/>
    <row r="56" spans="1:8" s="33" customFormat="1" ht="12.75" x14ac:dyDescent="0.2">
      <c r="A56" s="33" t="s">
        <v>67</v>
      </c>
      <c r="B56" s="33" t="s">
        <v>125</v>
      </c>
      <c r="C56" s="33" t="s">
        <v>126</v>
      </c>
    </row>
    <row r="57" spans="1:8" s="33" customFormat="1" ht="12.75" x14ac:dyDescent="0.2">
      <c r="B57" s="33" t="s">
        <v>129</v>
      </c>
      <c r="C57" s="33" t="s">
        <v>128</v>
      </c>
    </row>
    <row r="58" spans="1:8" s="33" customFormat="1" ht="12.75" x14ac:dyDescent="0.2">
      <c r="B58" s="33" t="s">
        <v>131</v>
      </c>
      <c r="C58" s="33" t="s">
        <v>130</v>
      </c>
    </row>
    <row r="59" spans="1:8" s="33" customFormat="1" ht="12.75" x14ac:dyDescent="0.2">
      <c r="B59" s="33" t="s">
        <v>134</v>
      </c>
      <c r="C59" s="33" t="s">
        <v>139</v>
      </c>
    </row>
    <row r="60" spans="1:8" s="33" customFormat="1" ht="12.75" x14ac:dyDescent="0.2">
      <c r="B60" s="33" t="s">
        <v>135</v>
      </c>
      <c r="C60" s="33" t="s">
        <v>136</v>
      </c>
    </row>
    <row r="61" spans="1:8" s="33" customFormat="1" ht="12.75" x14ac:dyDescent="0.2">
      <c r="B61" s="33" t="s">
        <v>137</v>
      </c>
      <c r="C61" s="33" t="s">
        <v>138</v>
      </c>
    </row>
    <row r="62" spans="1:8" s="33" customFormat="1" ht="12.75" x14ac:dyDescent="0.2"/>
    <row r="63" spans="1:8" s="33" customFormat="1" ht="12.75" x14ac:dyDescent="0.2"/>
  </sheetData>
  <phoneticPr fontId="7" type="noConversion"/>
  <hyperlinks>
    <hyperlink ref="F50" r:id="rId1" xr:uid="{00000000-0004-0000-0000-000001000000}"/>
    <hyperlink ref="F47" r:id="rId2" xr:uid="{ACE107B0-2A42-4831-8B12-D3E23C34175D}"/>
    <hyperlink ref="F53" r:id="rId3" xr:uid="{8E52F29A-1229-4702-84E6-D1230EECE150}"/>
    <hyperlink ref="F54" r:id="rId4" xr:uid="{A6CCF893-ECBC-4751-A3DF-0CEE63BD6BEA}"/>
    <hyperlink ref="F52" r:id="rId5" xr:uid="{145A9ACC-9F09-4458-B8AB-128AC552CEF4}"/>
    <hyperlink ref="F49" r:id="rId6" location="fullTextFileContent" xr:uid="{039AE47E-1AE7-4CA8-9ACB-72769D0C72C2}"/>
  </hyperlinks>
  <pageMargins left="0.7" right="0.7" top="0.78740157499999996" bottom="0.78740157499999996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0"/>
  <sheetViews>
    <sheetView zoomScale="70" zoomScaleNormal="70" workbookViewId="0">
      <pane ySplit="1" topLeftCell="A8" activePane="bottomLeft" state="frozen"/>
      <selection pane="bottomLeft" activeCell="C59" sqref="C59"/>
    </sheetView>
  </sheetViews>
  <sheetFormatPr baseColWidth="10" defaultRowHeight="15" x14ac:dyDescent="0.25"/>
  <cols>
    <col min="4" max="4" width="16.5703125" customWidth="1"/>
  </cols>
  <sheetData>
    <row r="1" spans="1:26" x14ac:dyDescent="0.25">
      <c r="A1" s="1" t="s">
        <v>2</v>
      </c>
      <c r="B1" s="7">
        <v>2006</v>
      </c>
      <c r="C1" s="7">
        <v>2007</v>
      </c>
      <c r="D1" s="7">
        <v>2008</v>
      </c>
      <c r="E1" s="7">
        <v>2009</v>
      </c>
      <c r="F1" s="7">
        <v>2010</v>
      </c>
      <c r="G1" s="7">
        <v>2011</v>
      </c>
      <c r="H1" s="7">
        <v>2012</v>
      </c>
      <c r="I1" s="7">
        <v>2013</v>
      </c>
      <c r="J1" s="7">
        <v>2014</v>
      </c>
      <c r="K1" s="7">
        <v>2015</v>
      </c>
      <c r="L1" s="7">
        <v>2016</v>
      </c>
      <c r="M1" s="7">
        <v>2017</v>
      </c>
      <c r="N1" s="7">
        <v>2018</v>
      </c>
      <c r="O1" s="7">
        <v>2019</v>
      </c>
      <c r="P1" s="42">
        <v>2020</v>
      </c>
      <c r="Q1" s="5">
        <v>2025</v>
      </c>
      <c r="R1" s="5">
        <v>2030</v>
      </c>
      <c r="S1" s="5">
        <v>2035</v>
      </c>
      <c r="T1" s="5">
        <v>2040</v>
      </c>
      <c r="U1" s="5">
        <v>2045</v>
      </c>
      <c r="V1" s="5">
        <v>2050</v>
      </c>
      <c r="W1" t="s">
        <v>127</v>
      </c>
    </row>
    <row r="2" spans="1:26" x14ac:dyDescent="0.25">
      <c r="A2" s="1" t="s">
        <v>78</v>
      </c>
      <c r="B2" s="8"/>
      <c r="C2" s="8"/>
      <c r="D2" s="8"/>
      <c r="E2" s="8"/>
      <c r="F2" s="8">
        <v>2.4</v>
      </c>
      <c r="G2" s="8">
        <v>2.4</v>
      </c>
      <c r="H2" s="8">
        <v>2.2999999999999998</v>
      </c>
      <c r="I2" s="8">
        <v>2.2999999999999998</v>
      </c>
      <c r="J2" s="8">
        <v>2.2999999999999998</v>
      </c>
      <c r="K2" s="8">
        <v>2.2999999999999998</v>
      </c>
      <c r="L2" s="8">
        <v>2.2999999999999998</v>
      </c>
      <c r="M2" s="8">
        <v>2.2999999999999998</v>
      </c>
      <c r="N2" s="8">
        <v>2.2999999999999998</v>
      </c>
      <c r="O2" s="8">
        <v>2.2999999999999998</v>
      </c>
      <c r="P2" s="43"/>
      <c r="Q2" s="40"/>
      <c r="R2" s="8"/>
      <c r="S2" s="8"/>
      <c r="T2" s="8"/>
      <c r="U2" s="8"/>
      <c r="V2" s="8"/>
    </row>
    <row r="3" spans="1:26" x14ac:dyDescent="0.25">
      <c r="A3" s="1" t="s">
        <v>79</v>
      </c>
      <c r="B3" s="8"/>
      <c r="C3" s="8"/>
      <c r="D3" s="8"/>
      <c r="E3" s="8"/>
      <c r="F3" s="8">
        <v>2.4</v>
      </c>
      <c r="G3" s="8">
        <v>2.2999999999999998</v>
      </c>
      <c r="H3" s="8">
        <v>2.2999999999999998</v>
      </c>
      <c r="I3" s="8">
        <v>2.2999999999999998</v>
      </c>
      <c r="J3" s="8">
        <v>2.2999999999999998</v>
      </c>
      <c r="K3" s="8">
        <v>2.2999999999999998</v>
      </c>
      <c r="L3" s="8">
        <v>2.2999999999999998</v>
      </c>
      <c r="M3" s="8">
        <v>2.2999999999999998</v>
      </c>
      <c r="N3" s="8">
        <v>2.2999999999999998</v>
      </c>
      <c r="O3" s="8">
        <v>2.2999999999999998</v>
      </c>
      <c r="P3" s="43"/>
      <c r="Q3" s="40"/>
      <c r="R3" s="8"/>
      <c r="S3" s="8"/>
      <c r="T3" s="8"/>
      <c r="U3" s="8"/>
      <c r="V3" s="8"/>
    </row>
    <row r="4" spans="1:26" x14ac:dyDescent="0.25">
      <c r="A4" s="3" t="s">
        <v>32</v>
      </c>
      <c r="B4" s="8"/>
      <c r="C4" s="8"/>
      <c r="D4" s="8"/>
      <c r="E4" s="8"/>
      <c r="F4" s="8">
        <v>2.2999999999999998</v>
      </c>
      <c r="G4" s="8">
        <v>2.2999999999999998</v>
      </c>
      <c r="H4" s="8">
        <v>2.2999999999999998</v>
      </c>
      <c r="I4" s="8">
        <v>2.2999999999999998</v>
      </c>
      <c r="J4" s="8">
        <v>2.2999999999999998</v>
      </c>
      <c r="K4" s="8">
        <v>2.2000000000000002</v>
      </c>
      <c r="L4" s="8">
        <v>2.2000000000000002</v>
      </c>
      <c r="M4" s="8">
        <v>2.2000000000000002</v>
      </c>
      <c r="N4" s="8">
        <v>2.2000000000000002</v>
      </c>
      <c r="O4" s="8">
        <v>2.2000000000000002</v>
      </c>
      <c r="P4" s="43"/>
      <c r="Q4" s="40"/>
      <c r="R4" s="8"/>
      <c r="S4" s="8"/>
      <c r="T4" s="8"/>
      <c r="U4" s="8"/>
      <c r="V4" s="8"/>
    </row>
    <row r="5" spans="1:26" x14ac:dyDescent="0.25">
      <c r="A5" s="1" t="s">
        <v>82</v>
      </c>
      <c r="B5" s="8"/>
      <c r="C5" s="8"/>
      <c r="D5" s="8"/>
      <c r="E5" s="8"/>
      <c r="F5" s="8">
        <v>2.2999999999999998</v>
      </c>
      <c r="G5" s="8">
        <v>2.2999999999999998</v>
      </c>
      <c r="H5" s="8">
        <v>2.2999999999999998</v>
      </c>
      <c r="I5" s="8">
        <v>2.2999999999999998</v>
      </c>
      <c r="J5" s="8">
        <v>2.2999999999999998</v>
      </c>
      <c r="K5" s="8">
        <v>2.2999999999999998</v>
      </c>
      <c r="L5" s="8">
        <v>2.2999999999999998</v>
      </c>
      <c r="M5" s="8">
        <v>2.2000000000000002</v>
      </c>
      <c r="N5" s="8">
        <v>2.2000000000000002</v>
      </c>
      <c r="O5" s="8">
        <v>2.2000000000000002</v>
      </c>
      <c r="P5" s="43"/>
      <c r="Q5" s="40"/>
      <c r="R5" s="8"/>
      <c r="S5" s="8"/>
      <c r="T5" s="8"/>
      <c r="U5" s="8"/>
      <c r="V5" s="8"/>
    </row>
    <row r="6" spans="1:26" x14ac:dyDescent="0.25">
      <c r="A6" s="6" t="s">
        <v>3</v>
      </c>
      <c r="B6" s="8">
        <v>2.4</v>
      </c>
      <c r="C6" s="8">
        <v>2.4</v>
      </c>
      <c r="D6" s="8">
        <v>2.4</v>
      </c>
      <c r="E6" s="8">
        <v>2.4</v>
      </c>
      <c r="F6" s="8">
        <v>2.4</v>
      </c>
      <c r="G6" s="8">
        <v>2.4</v>
      </c>
      <c r="H6" s="8">
        <v>2.4</v>
      </c>
      <c r="I6" s="8">
        <v>2.4</v>
      </c>
      <c r="J6" s="8">
        <v>2.4</v>
      </c>
      <c r="K6" s="8">
        <v>2.4</v>
      </c>
      <c r="L6" s="8">
        <v>2.4</v>
      </c>
      <c r="M6" s="8">
        <v>2.2999999999999998</v>
      </c>
      <c r="N6" s="8">
        <v>2.2999999999999998</v>
      </c>
      <c r="O6" s="8">
        <v>2.4</v>
      </c>
      <c r="P6" s="43">
        <v>2.2999999999999998</v>
      </c>
      <c r="Q6" s="40">
        <v>2.2999999999999998</v>
      </c>
      <c r="R6" s="8">
        <v>2.2999999999999998</v>
      </c>
      <c r="S6" s="8">
        <v>2.2999999999999998</v>
      </c>
      <c r="T6" s="8">
        <v>2.2999999999999998</v>
      </c>
      <c r="U6" s="8">
        <v>2.2999999999999998</v>
      </c>
      <c r="V6" s="8">
        <v>2.2999999999999998</v>
      </c>
      <c r="W6" s="18" t="s">
        <v>61</v>
      </c>
      <c r="Z6" s="18"/>
    </row>
    <row r="7" spans="1:26" x14ac:dyDescent="0.25">
      <c r="A7" s="6" t="s">
        <v>4</v>
      </c>
      <c r="B7" s="8">
        <v>2.6</v>
      </c>
      <c r="C7" s="8">
        <v>2.5</v>
      </c>
      <c r="D7" s="8">
        <v>2.5</v>
      </c>
      <c r="E7" s="8">
        <v>2.5</v>
      </c>
      <c r="F7" s="8">
        <v>2.5</v>
      </c>
      <c r="G7" s="8">
        <v>2.4</v>
      </c>
      <c r="H7" s="8">
        <v>2.4</v>
      </c>
      <c r="I7" s="8">
        <v>2.5</v>
      </c>
      <c r="J7" s="8">
        <v>2.5</v>
      </c>
      <c r="K7" s="8">
        <v>2.2999999999999998</v>
      </c>
      <c r="L7" s="8">
        <v>2.4</v>
      </c>
      <c r="M7" s="8">
        <v>2.2999999999999998</v>
      </c>
      <c r="N7" s="8">
        <v>2.4</v>
      </c>
      <c r="O7" s="8">
        <v>2.4</v>
      </c>
      <c r="P7" s="43">
        <v>2.4</v>
      </c>
      <c r="Q7" s="40">
        <v>2.4500000000000002</v>
      </c>
      <c r="R7" s="8">
        <v>2.4</v>
      </c>
      <c r="S7" s="8">
        <v>2.35</v>
      </c>
      <c r="T7" s="8">
        <v>2.2999999999999998</v>
      </c>
      <c r="U7" s="8">
        <v>2.25</v>
      </c>
      <c r="V7" s="8">
        <v>2.2000000000000002</v>
      </c>
      <c r="W7" s="18" t="s">
        <v>61</v>
      </c>
      <c r="Z7" s="18"/>
    </row>
    <row r="8" spans="1:26" x14ac:dyDescent="0.25">
      <c r="A8" s="6" t="s">
        <v>5</v>
      </c>
      <c r="B8" s="8">
        <v>2.5</v>
      </c>
      <c r="C8" s="8">
        <v>2.4</v>
      </c>
      <c r="D8" s="8">
        <v>2.4</v>
      </c>
      <c r="E8" s="8">
        <v>2.4</v>
      </c>
      <c r="F8" s="8">
        <v>2.4</v>
      </c>
      <c r="G8" s="8">
        <v>2.4</v>
      </c>
      <c r="H8" s="8">
        <v>2.4</v>
      </c>
      <c r="I8" s="8">
        <v>2.2999999999999998</v>
      </c>
      <c r="J8" s="8">
        <v>2.2999999999999998</v>
      </c>
      <c r="K8" s="8">
        <v>2.2999999999999998</v>
      </c>
      <c r="L8" s="8">
        <v>2.2999999999999998</v>
      </c>
      <c r="M8" s="8">
        <v>2.2999999999999998</v>
      </c>
      <c r="N8" s="8">
        <v>2.2000000000000002</v>
      </c>
      <c r="O8" s="8">
        <v>2.2000000000000002</v>
      </c>
      <c r="P8" s="43">
        <v>2.2000000000000002</v>
      </c>
      <c r="Q8" s="40">
        <v>2.2999999999999998</v>
      </c>
      <c r="R8" s="8">
        <v>2.2999999999999998</v>
      </c>
      <c r="S8" s="8">
        <v>2.25</v>
      </c>
      <c r="T8" s="8">
        <v>2.2000000000000002</v>
      </c>
      <c r="U8" s="8">
        <v>2.2000000000000002</v>
      </c>
      <c r="V8" s="8">
        <v>2.2000000000000002</v>
      </c>
      <c r="W8" s="18" t="s">
        <v>61</v>
      </c>
      <c r="Z8" s="18"/>
    </row>
    <row r="9" spans="1:26" x14ac:dyDescent="0.25">
      <c r="A9" s="6" t="s">
        <v>6</v>
      </c>
      <c r="B9" s="8">
        <v>3.2</v>
      </c>
      <c r="C9" s="8">
        <v>2.2000000000000002</v>
      </c>
      <c r="D9" s="8">
        <v>2.2000000000000002</v>
      </c>
      <c r="E9" s="8">
        <v>2.1</v>
      </c>
      <c r="F9" s="8">
        <v>2.1</v>
      </c>
      <c r="G9" s="8">
        <v>2.1</v>
      </c>
      <c r="H9" s="8">
        <v>2.1</v>
      </c>
      <c r="I9" s="8">
        <v>2.1</v>
      </c>
      <c r="J9" s="8">
        <v>2.1</v>
      </c>
      <c r="K9" s="8">
        <v>2.1</v>
      </c>
      <c r="L9" s="8">
        <v>2.1</v>
      </c>
      <c r="M9" s="8">
        <v>2.1</v>
      </c>
      <c r="N9" s="8">
        <v>2.1</v>
      </c>
      <c r="O9" s="8">
        <v>2.1</v>
      </c>
      <c r="P9" s="43">
        <v>2.1</v>
      </c>
      <c r="Q9" s="40">
        <v>2.1</v>
      </c>
      <c r="R9" s="8">
        <v>2.1</v>
      </c>
      <c r="S9" s="8">
        <v>2.1</v>
      </c>
      <c r="T9" s="8">
        <v>2.1</v>
      </c>
      <c r="U9" s="8">
        <v>2.1</v>
      </c>
      <c r="V9" s="8">
        <v>2.1</v>
      </c>
      <c r="W9" s="18" t="s">
        <v>61</v>
      </c>
      <c r="Z9" s="18"/>
    </row>
    <row r="10" spans="1:26" x14ac:dyDescent="0.25">
      <c r="A10" s="6" t="s">
        <v>7</v>
      </c>
      <c r="B10" s="8">
        <v>2.1</v>
      </c>
      <c r="C10" s="8">
        <v>2.1</v>
      </c>
      <c r="D10" s="8">
        <v>2.1</v>
      </c>
      <c r="E10" s="8">
        <v>2.1</v>
      </c>
      <c r="F10" s="8">
        <v>2</v>
      </c>
      <c r="G10" s="8">
        <v>2</v>
      </c>
      <c r="H10" s="8">
        <v>2</v>
      </c>
      <c r="I10" s="8">
        <v>2</v>
      </c>
      <c r="J10" s="8">
        <v>2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43">
        <v>2</v>
      </c>
      <c r="Q10" s="45">
        <v>1.95</v>
      </c>
      <c r="R10" s="8">
        <v>1.93</v>
      </c>
      <c r="S10" s="46">
        <v>1.9</v>
      </c>
      <c r="T10" s="8">
        <f>S10+(V10-S10)/(V1-S1)*(T1-S1)</f>
        <v>1.8666666666666667</v>
      </c>
      <c r="U10" s="8"/>
      <c r="V10" s="8">
        <v>1.8</v>
      </c>
      <c r="W10" s="18" t="s">
        <v>144</v>
      </c>
      <c r="Z10" s="18"/>
    </row>
    <row r="11" spans="1:26" x14ac:dyDescent="0.25">
      <c r="A11" s="6" t="s">
        <v>8</v>
      </c>
      <c r="B11" s="8">
        <v>2.4</v>
      </c>
      <c r="C11" s="8">
        <v>2.4</v>
      </c>
      <c r="D11" s="8">
        <v>2.2999999999999998</v>
      </c>
      <c r="E11" s="8">
        <v>2.4</v>
      </c>
      <c r="F11" s="8">
        <v>2.2999999999999998</v>
      </c>
      <c r="G11" s="8">
        <v>2.2999999999999998</v>
      </c>
      <c r="H11" s="8">
        <v>2.2999999999999998</v>
      </c>
      <c r="I11" s="8">
        <v>2.2999999999999998</v>
      </c>
      <c r="J11" s="8">
        <v>2.2000000000000002</v>
      </c>
      <c r="K11" s="8">
        <v>2.2000000000000002</v>
      </c>
      <c r="L11" s="8">
        <v>2.2000000000000002</v>
      </c>
      <c r="M11" s="8">
        <v>2.2000000000000002</v>
      </c>
      <c r="N11" s="8">
        <v>2.1</v>
      </c>
      <c r="O11" s="8">
        <v>2</v>
      </c>
      <c r="P11" s="43">
        <v>2.1</v>
      </c>
      <c r="Q11" s="40">
        <v>2.1</v>
      </c>
      <c r="R11" s="8">
        <v>2.1</v>
      </c>
      <c r="S11" s="8">
        <v>2.1</v>
      </c>
      <c r="T11" s="8">
        <v>2.1</v>
      </c>
      <c r="U11" s="8">
        <v>2.1</v>
      </c>
      <c r="V11" s="8">
        <v>2.1</v>
      </c>
      <c r="W11" s="18" t="s">
        <v>61</v>
      </c>
      <c r="Z11" s="18"/>
    </row>
    <row r="12" spans="1:26" x14ac:dyDescent="0.25">
      <c r="A12" s="6" t="s">
        <v>9</v>
      </c>
      <c r="B12" s="8">
        <v>2.8</v>
      </c>
      <c r="C12" s="8">
        <v>2.8</v>
      </c>
      <c r="D12" s="8">
        <v>2.8</v>
      </c>
      <c r="E12" s="8">
        <v>2.7</v>
      </c>
      <c r="F12" s="8">
        <v>2.7</v>
      </c>
      <c r="G12" s="8">
        <v>2.7</v>
      </c>
      <c r="H12" s="8">
        <v>2.7</v>
      </c>
      <c r="I12" s="8">
        <v>2.7</v>
      </c>
      <c r="J12" s="8">
        <v>2.7</v>
      </c>
      <c r="K12" s="8">
        <v>2.7</v>
      </c>
      <c r="L12" s="8">
        <v>2.7</v>
      </c>
      <c r="M12" s="8">
        <v>2.7</v>
      </c>
      <c r="N12" s="8">
        <v>2.6</v>
      </c>
      <c r="O12" s="8">
        <v>2.6</v>
      </c>
      <c r="P12" s="43">
        <v>2.6</v>
      </c>
      <c r="Q12" s="40">
        <v>2.65</v>
      </c>
      <c r="R12" s="8">
        <v>2.6</v>
      </c>
      <c r="S12" s="8">
        <v>2.6</v>
      </c>
      <c r="T12" s="8">
        <v>2.6</v>
      </c>
      <c r="U12" s="8">
        <v>2.6</v>
      </c>
      <c r="V12" s="8">
        <v>2.6</v>
      </c>
      <c r="W12" s="18" t="s">
        <v>61</v>
      </c>
      <c r="Z12" s="18"/>
    </row>
    <row r="13" spans="1:26" x14ac:dyDescent="0.25">
      <c r="A13" s="6" t="s">
        <v>10</v>
      </c>
      <c r="B13" s="8">
        <v>2.5</v>
      </c>
      <c r="C13" s="8">
        <v>2.5</v>
      </c>
      <c r="D13" s="8">
        <v>2.5</v>
      </c>
      <c r="E13" s="8">
        <v>2.5</v>
      </c>
      <c r="F13" s="8">
        <v>2.5</v>
      </c>
      <c r="G13" s="8">
        <v>2.5</v>
      </c>
      <c r="H13" s="8">
        <v>2.4</v>
      </c>
      <c r="I13" s="8">
        <v>2.4</v>
      </c>
      <c r="J13" s="8">
        <v>2.4</v>
      </c>
      <c r="K13" s="8">
        <v>2.4</v>
      </c>
      <c r="L13" s="8">
        <v>2.4</v>
      </c>
      <c r="M13" s="8">
        <v>2.4</v>
      </c>
      <c r="N13" s="8">
        <v>2.2999999999999998</v>
      </c>
      <c r="O13" s="8">
        <v>2.2999999999999998</v>
      </c>
      <c r="P13" s="43">
        <v>2.2999999999999998</v>
      </c>
      <c r="Q13" s="40">
        <v>2.5499999999999998</v>
      </c>
      <c r="R13" s="8">
        <v>2.5</v>
      </c>
      <c r="S13" s="8">
        <v>2.4500000000000002</v>
      </c>
      <c r="T13" s="8">
        <v>2.4</v>
      </c>
      <c r="U13" s="8">
        <v>2.35</v>
      </c>
      <c r="V13" s="8">
        <v>2.2999999999999998</v>
      </c>
      <c r="W13" s="18" t="s">
        <v>61</v>
      </c>
      <c r="Z13" s="18"/>
    </row>
    <row r="14" spans="1:26" x14ac:dyDescent="0.25">
      <c r="A14" s="6" t="s">
        <v>11</v>
      </c>
      <c r="B14" s="8">
        <v>2.7</v>
      </c>
      <c r="C14" s="8">
        <v>2.7</v>
      </c>
      <c r="D14" s="8">
        <v>2.7</v>
      </c>
      <c r="E14" s="8">
        <v>2.6</v>
      </c>
      <c r="F14" s="8">
        <v>2.6</v>
      </c>
      <c r="G14" s="8">
        <v>2.6</v>
      </c>
      <c r="H14" s="8">
        <v>2.6</v>
      </c>
      <c r="I14" s="8">
        <v>2.5</v>
      </c>
      <c r="J14" s="8">
        <v>2.5</v>
      </c>
      <c r="K14" s="8">
        <v>2.5</v>
      </c>
      <c r="L14" s="8">
        <v>2.5</v>
      </c>
      <c r="M14" s="8">
        <v>2.5</v>
      </c>
      <c r="N14" s="8">
        <v>2.5</v>
      </c>
      <c r="O14" s="8">
        <v>2.5</v>
      </c>
      <c r="P14" s="43">
        <v>2.5</v>
      </c>
      <c r="Q14" s="40">
        <v>2.65</v>
      </c>
      <c r="R14" s="8">
        <v>2.6</v>
      </c>
      <c r="S14" s="8">
        <v>2.5499999999999998</v>
      </c>
      <c r="T14" s="8">
        <v>2.5</v>
      </c>
      <c r="U14" s="8">
        <v>2.5</v>
      </c>
      <c r="V14" s="8">
        <v>2.5</v>
      </c>
      <c r="W14" s="18" t="s">
        <v>61</v>
      </c>
      <c r="Z14" s="18"/>
    </row>
    <row r="15" spans="1:26" x14ac:dyDescent="0.25">
      <c r="A15" s="6" t="s">
        <v>12</v>
      </c>
      <c r="B15" s="8">
        <v>2.2999999999999998</v>
      </c>
      <c r="C15" s="8">
        <v>2.2999999999999998</v>
      </c>
      <c r="D15" s="8">
        <v>2.2999999999999998</v>
      </c>
      <c r="E15" s="8">
        <v>2.2999999999999998</v>
      </c>
      <c r="F15" s="8">
        <v>2.2999999999999998</v>
      </c>
      <c r="G15" s="8">
        <v>2.2999999999999998</v>
      </c>
      <c r="H15" s="8">
        <v>2.2999999999999998</v>
      </c>
      <c r="I15" s="8">
        <v>2.2999999999999998</v>
      </c>
      <c r="J15" s="8">
        <v>2.2999999999999998</v>
      </c>
      <c r="K15" s="8">
        <v>2.2999999999999998</v>
      </c>
      <c r="L15" s="8">
        <v>2.2000000000000002</v>
      </c>
      <c r="M15" s="8">
        <v>2.2000000000000002</v>
      </c>
      <c r="N15" s="8">
        <v>2.2000000000000002</v>
      </c>
      <c r="O15" s="8">
        <v>2.2000000000000002</v>
      </c>
      <c r="P15" s="43">
        <v>2.2000000000000002</v>
      </c>
      <c r="Q15" s="40">
        <v>2.2999999999999998</v>
      </c>
      <c r="R15" s="8">
        <v>2.2999999999999998</v>
      </c>
      <c r="S15" s="8">
        <v>2.25</v>
      </c>
      <c r="T15" s="8">
        <v>2.2000000000000002</v>
      </c>
      <c r="U15" s="8">
        <v>2.2000000000000002</v>
      </c>
      <c r="V15" s="8">
        <v>2.2000000000000002</v>
      </c>
      <c r="W15" s="18" t="s">
        <v>61</v>
      </c>
      <c r="Z15" s="18"/>
    </row>
    <row r="16" spans="1:26" x14ac:dyDescent="0.25">
      <c r="A16" s="6" t="s">
        <v>13</v>
      </c>
      <c r="B16" s="8">
        <v>2.7</v>
      </c>
      <c r="C16" s="8">
        <v>2.8</v>
      </c>
      <c r="D16" s="8">
        <v>2.8</v>
      </c>
      <c r="E16" s="8">
        <v>2.8</v>
      </c>
      <c r="F16" s="8">
        <v>3</v>
      </c>
      <c r="G16" s="8">
        <v>3</v>
      </c>
      <c r="H16" s="8">
        <v>2.9</v>
      </c>
      <c r="I16" s="8">
        <v>2.9</v>
      </c>
      <c r="J16" s="8">
        <v>2.8</v>
      </c>
      <c r="K16" s="8">
        <v>2.8</v>
      </c>
      <c r="L16" s="8">
        <v>2.8</v>
      </c>
      <c r="M16" s="8">
        <v>2.8</v>
      </c>
      <c r="N16" s="8">
        <v>2.8</v>
      </c>
      <c r="O16" s="8">
        <v>2.8</v>
      </c>
      <c r="P16" s="43">
        <v>2.8</v>
      </c>
      <c r="Q16" s="40">
        <v>2.8</v>
      </c>
      <c r="R16" s="8">
        <v>2.8</v>
      </c>
      <c r="S16" s="8">
        <v>2.8</v>
      </c>
      <c r="T16" s="8">
        <v>2.8</v>
      </c>
      <c r="U16" s="8">
        <v>2.8</v>
      </c>
      <c r="V16" s="8">
        <v>2.8</v>
      </c>
      <c r="W16" s="18" t="s">
        <v>125</v>
      </c>
      <c r="Z16" s="18"/>
    </row>
    <row r="17" spans="1:26" x14ac:dyDescent="0.25">
      <c r="A17" s="6" t="s">
        <v>14</v>
      </c>
      <c r="B17" s="8">
        <v>2.5</v>
      </c>
      <c r="C17" s="8">
        <v>2.5</v>
      </c>
      <c r="D17" s="8">
        <v>2.4</v>
      </c>
      <c r="E17" s="8">
        <v>2.4</v>
      </c>
      <c r="F17" s="8">
        <v>2.4</v>
      </c>
      <c r="G17" s="8">
        <v>2.4</v>
      </c>
      <c r="H17" s="8">
        <v>2.4</v>
      </c>
      <c r="I17" s="8">
        <v>2.4</v>
      </c>
      <c r="J17" s="8">
        <v>2.2999999999999998</v>
      </c>
      <c r="K17" s="8">
        <v>2.2999999999999998</v>
      </c>
      <c r="L17" s="8">
        <v>2.2999999999999998</v>
      </c>
      <c r="M17" s="8">
        <v>2.2999999999999998</v>
      </c>
      <c r="N17" s="8">
        <v>2.2999999999999998</v>
      </c>
      <c r="O17" s="8">
        <v>2.2999999999999998</v>
      </c>
      <c r="P17" s="43">
        <v>2.2999999999999998</v>
      </c>
      <c r="Q17" s="40">
        <v>2.35</v>
      </c>
      <c r="R17" s="8">
        <v>2.2999999999999998</v>
      </c>
      <c r="S17" s="8">
        <v>2.2999999999999998</v>
      </c>
      <c r="T17" s="8">
        <v>2.2999999999999998</v>
      </c>
      <c r="U17" s="8">
        <v>2.25</v>
      </c>
      <c r="V17" s="8">
        <v>2.2000000000000002</v>
      </c>
      <c r="W17" s="18" t="s">
        <v>61</v>
      </c>
      <c r="Z17" s="18"/>
    </row>
    <row r="18" spans="1:26" x14ac:dyDescent="0.25">
      <c r="A18" s="6" t="s">
        <v>15</v>
      </c>
      <c r="B18" s="8">
        <v>2.9</v>
      </c>
      <c r="C18" s="8">
        <v>2.9</v>
      </c>
      <c r="D18" s="8">
        <v>2.9</v>
      </c>
      <c r="E18" s="8">
        <v>2.8</v>
      </c>
      <c r="F18" s="8">
        <v>2.8</v>
      </c>
      <c r="G18" s="8">
        <v>2.7</v>
      </c>
      <c r="H18" s="8">
        <v>2.8</v>
      </c>
      <c r="I18" s="8">
        <v>2.8</v>
      </c>
      <c r="J18" s="8">
        <v>2.7</v>
      </c>
      <c r="K18" s="8">
        <v>2.7</v>
      </c>
      <c r="L18" s="8">
        <v>2.6</v>
      </c>
      <c r="M18" s="8">
        <v>2.6</v>
      </c>
      <c r="N18" s="8">
        <v>2.6</v>
      </c>
      <c r="O18" s="8">
        <v>2.6</v>
      </c>
      <c r="P18" s="43">
        <v>2.6</v>
      </c>
      <c r="Q18" s="40">
        <v>2.5499999999999998</v>
      </c>
      <c r="R18" s="8">
        <v>2.5</v>
      </c>
      <c r="S18" s="8">
        <v>2.4500000000000002</v>
      </c>
      <c r="T18" s="8">
        <v>2.4</v>
      </c>
      <c r="U18" s="8">
        <v>2.35</v>
      </c>
      <c r="V18" s="8">
        <v>2.2999999999999998</v>
      </c>
      <c r="W18" s="18" t="s">
        <v>61</v>
      </c>
      <c r="Z18" s="18"/>
    </row>
    <row r="19" spans="1:26" x14ac:dyDescent="0.25">
      <c r="A19" s="6" t="s">
        <v>16</v>
      </c>
      <c r="B19" s="8">
        <v>2.6</v>
      </c>
      <c r="C19" s="8">
        <v>2.6</v>
      </c>
      <c r="D19" s="8">
        <v>2.6</v>
      </c>
      <c r="E19" s="8">
        <v>2.6</v>
      </c>
      <c r="F19" s="8">
        <v>2.6</v>
      </c>
      <c r="G19" s="8">
        <v>2.5</v>
      </c>
      <c r="H19" s="8">
        <v>2.4</v>
      </c>
      <c r="I19" s="8">
        <v>2.4</v>
      </c>
      <c r="J19" s="8">
        <v>2.4</v>
      </c>
      <c r="K19" s="8">
        <v>2.2999999999999998</v>
      </c>
      <c r="L19" s="8">
        <v>2.2999999999999998</v>
      </c>
      <c r="M19" s="8">
        <v>2.2999999999999998</v>
      </c>
      <c r="N19" s="8">
        <v>2.2000000000000002</v>
      </c>
      <c r="O19" s="8">
        <v>2.2000000000000002</v>
      </c>
      <c r="P19" s="43">
        <v>2.2000000000000002</v>
      </c>
      <c r="Q19" s="40">
        <v>2.35</v>
      </c>
      <c r="R19" s="8">
        <v>2.2999999999999998</v>
      </c>
      <c r="S19" s="8">
        <v>2.2999999999999998</v>
      </c>
      <c r="T19" s="8">
        <v>2.2999999999999998</v>
      </c>
      <c r="U19" s="8">
        <v>2.25</v>
      </c>
      <c r="V19" s="8">
        <v>2.2000000000000002</v>
      </c>
      <c r="W19" s="18" t="s">
        <v>61</v>
      </c>
      <c r="Z19" s="18"/>
    </row>
    <row r="20" spans="1:26" x14ac:dyDescent="0.25">
      <c r="A20" s="6" t="s">
        <v>17</v>
      </c>
      <c r="B20" s="8">
        <v>2.8</v>
      </c>
      <c r="C20" s="8">
        <v>2.6</v>
      </c>
      <c r="D20" s="8">
        <v>2.2999999999999998</v>
      </c>
      <c r="E20" s="8">
        <v>2.2999999999999998</v>
      </c>
      <c r="F20" s="8">
        <v>2.2999999999999998</v>
      </c>
      <c r="G20" s="8">
        <v>2.2999999999999998</v>
      </c>
      <c r="H20" s="8">
        <v>2.2999999999999998</v>
      </c>
      <c r="I20" s="8">
        <v>2.2999999999999998</v>
      </c>
      <c r="J20" s="8">
        <v>2.2000000000000002</v>
      </c>
      <c r="K20" s="8">
        <v>2.2000000000000002</v>
      </c>
      <c r="L20" s="8">
        <v>2.1</v>
      </c>
      <c r="M20" s="8">
        <v>2.1</v>
      </c>
      <c r="N20" s="8">
        <v>2.1</v>
      </c>
      <c r="O20" s="8">
        <v>2.1</v>
      </c>
      <c r="P20" s="43">
        <v>2.1</v>
      </c>
      <c r="Q20" s="40">
        <v>2.4500000000000002</v>
      </c>
      <c r="R20" s="8">
        <v>2.4</v>
      </c>
      <c r="S20" s="8">
        <v>2.35</v>
      </c>
      <c r="T20" s="8">
        <v>2.2999999999999998</v>
      </c>
      <c r="U20" s="8">
        <v>2.2999999999999998</v>
      </c>
      <c r="V20" s="8">
        <v>2.2999999999999998</v>
      </c>
      <c r="W20" s="18" t="s">
        <v>61</v>
      </c>
      <c r="Z20" s="18"/>
    </row>
    <row r="21" spans="1:26" x14ac:dyDescent="0.25">
      <c r="A21" s="6" t="s">
        <v>18</v>
      </c>
      <c r="B21" s="8">
        <v>2.4</v>
      </c>
      <c r="C21" s="8">
        <v>2.5</v>
      </c>
      <c r="D21" s="8">
        <v>2.4</v>
      </c>
      <c r="E21" s="8">
        <v>2.4</v>
      </c>
      <c r="F21" s="8">
        <v>2.4</v>
      </c>
      <c r="G21" s="8">
        <v>2.4</v>
      </c>
      <c r="H21" s="8">
        <v>2.4</v>
      </c>
      <c r="I21" s="8">
        <v>2.4</v>
      </c>
      <c r="J21" s="8">
        <v>2.4</v>
      </c>
      <c r="K21" s="8">
        <v>2.4</v>
      </c>
      <c r="L21" s="8">
        <v>2.4</v>
      </c>
      <c r="M21" s="8">
        <v>2.4</v>
      </c>
      <c r="N21" s="8">
        <v>2.2999999999999998</v>
      </c>
      <c r="O21" s="8">
        <v>2.2999999999999998</v>
      </c>
      <c r="P21" s="43">
        <v>2.2999999999999998</v>
      </c>
      <c r="Q21" s="40">
        <v>2.4500000000000002</v>
      </c>
      <c r="R21" s="8">
        <v>2.4</v>
      </c>
      <c r="S21" s="8">
        <v>2.35</v>
      </c>
      <c r="T21" s="8">
        <v>2.2999999999999998</v>
      </c>
      <c r="U21" s="8">
        <v>2.25</v>
      </c>
      <c r="V21" s="8">
        <v>2.2000000000000002</v>
      </c>
      <c r="W21" s="18" t="s">
        <v>61</v>
      </c>
      <c r="Z21" s="18"/>
    </row>
    <row r="22" spans="1:26" x14ac:dyDescent="0.25">
      <c r="A22" s="6" t="s">
        <v>19</v>
      </c>
      <c r="B22" s="8">
        <v>2.6</v>
      </c>
      <c r="C22" s="8">
        <v>2.5</v>
      </c>
      <c r="D22" s="8">
        <v>2.5</v>
      </c>
      <c r="E22" s="8">
        <v>2.5</v>
      </c>
      <c r="F22" s="8">
        <v>2.4</v>
      </c>
      <c r="G22" s="8">
        <v>2.4</v>
      </c>
      <c r="H22" s="8">
        <v>2.4</v>
      </c>
      <c r="I22" s="8">
        <v>2.4</v>
      </c>
      <c r="J22" s="8">
        <v>2.2999999999999998</v>
      </c>
      <c r="K22" s="8">
        <v>2.2999999999999998</v>
      </c>
      <c r="L22" s="8">
        <v>2.2999999999999998</v>
      </c>
      <c r="M22" s="8">
        <v>2.2999999999999998</v>
      </c>
      <c r="N22" s="8">
        <v>2.2999999999999998</v>
      </c>
      <c r="O22" s="8">
        <v>2.2999999999999998</v>
      </c>
      <c r="P22" s="43">
        <v>2.2999999999999998</v>
      </c>
      <c r="Q22" s="40">
        <v>2.25</v>
      </c>
      <c r="R22" s="8">
        <v>2.2000000000000002</v>
      </c>
      <c r="S22" s="8">
        <v>2.2000000000000002</v>
      </c>
      <c r="T22" s="8">
        <v>2.2000000000000002</v>
      </c>
      <c r="U22" s="8">
        <v>2.15</v>
      </c>
      <c r="V22" s="8">
        <v>2.1</v>
      </c>
      <c r="W22" s="18" t="s">
        <v>61</v>
      </c>
      <c r="Z22" s="18"/>
    </row>
    <row r="23" spans="1:26" x14ac:dyDescent="0.25">
      <c r="A23" s="6" t="s">
        <v>0</v>
      </c>
      <c r="B23" s="8">
        <v>3.1</v>
      </c>
      <c r="C23" s="8">
        <v>3</v>
      </c>
      <c r="D23" s="8">
        <v>3</v>
      </c>
      <c r="E23" s="8">
        <v>2.9</v>
      </c>
      <c r="F23" s="8">
        <v>2.9</v>
      </c>
      <c r="G23" s="8">
        <v>2.9</v>
      </c>
      <c r="H23" s="8">
        <v>2.7</v>
      </c>
      <c r="I23" s="8">
        <v>2.6</v>
      </c>
      <c r="J23" s="8">
        <v>2.6</v>
      </c>
      <c r="K23" s="8">
        <v>2.6</v>
      </c>
      <c r="L23" s="8">
        <v>2.6</v>
      </c>
      <c r="M23" s="8">
        <v>2.6</v>
      </c>
      <c r="N23" s="8">
        <v>2.5</v>
      </c>
      <c r="O23" s="8">
        <v>2.5</v>
      </c>
      <c r="P23" s="43">
        <v>2.5</v>
      </c>
      <c r="Q23" s="40">
        <v>2.5</v>
      </c>
      <c r="R23" s="8">
        <v>2.5</v>
      </c>
      <c r="S23" s="8">
        <v>2.5</v>
      </c>
      <c r="T23" s="8">
        <v>2.5</v>
      </c>
      <c r="U23" s="8">
        <v>2.4500000000000002</v>
      </c>
      <c r="V23" s="8">
        <v>2.4</v>
      </c>
      <c r="W23" s="18" t="s">
        <v>61</v>
      </c>
      <c r="Z23" s="18"/>
    </row>
    <row r="24" spans="1:26" x14ac:dyDescent="0.25">
      <c r="A24" s="6" t="s">
        <v>20</v>
      </c>
      <c r="B24" s="8">
        <v>2.2000000000000002</v>
      </c>
      <c r="C24" s="8">
        <v>2.2000000000000002</v>
      </c>
      <c r="D24" s="8">
        <v>2.2000000000000002</v>
      </c>
      <c r="E24" s="8">
        <v>2.2000000000000002</v>
      </c>
      <c r="F24" s="8">
        <v>2.2000000000000002</v>
      </c>
      <c r="G24" s="8">
        <v>2.2000000000000002</v>
      </c>
      <c r="H24" s="8">
        <v>2.2000000000000002</v>
      </c>
      <c r="I24" s="8">
        <v>2.2000000000000002</v>
      </c>
      <c r="J24" s="8">
        <v>2.2000000000000002</v>
      </c>
      <c r="K24" s="8">
        <v>2.2000000000000002</v>
      </c>
      <c r="L24" s="8">
        <v>2.2000000000000002</v>
      </c>
      <c r="M24" s="8">
        <v>2.2000000000000002</v>
      </c>
      <c r="N24" s="8">
        <v>2.2000000000000002</v>
      </c>
      <c r="O24" s="8">
        <v>2.2000000000000002</v>
      </c>
      <c r="P24" s="43">
        <v>2.2000000000000002</v>
      </c>
      <c r="Q24" s="40">
        <v>2.25</v>
      </c>
      <c r="R24" s="8">
        <v>2.2000000000000002</v>
      </c>
      <c r="S24" s="8">
        <v>2.2000000000000002</v>
      </c>
      <c r="T24" s="8">
        <v>2.2000000000000002</v>
      </c>
      <c r="U24" s="8">
        <v>2.15</v>
      </c>
      <c r="V24" s="8">
        <v>2.1</v>
      </c>
      <c r="W24" s="18" t="s">
        <v>61</v>
      </c>
      <c r="Z24" s="18"/>
    </row>
    <row r="25" spans="1:26" x14ac:dyDescent="0.25">
      <c r="A25" s="6" t="s">
        <v>21</v>
      </c>
      <c r="B25" s="8">
        <v>2.2999999999999998</v>
      </c>
      <c r="C25" s="8">
        <v>2.2999999999999998</v>
      </c>
      <c r="D25" s="8">
        <v>2.2999999999999998</v>
      </c>
      <c r="E25" s="8">
        <v>2.2999999999999998</v>
      </c>
      <c r="F25" s="8">
        <v>2.2999999999999998</v>
      </c>
      <c r="G25" s="8">
        <v>2.2999999999999998</v>
      </c>
      <c r="H25" s="8">
        <v>2.2000000000000002</v>
      </c>
      <c r="I25" s="8">
        <v>2.2000000000000002</v>
      </c>
      <c r="J25" s="8">
        <v>2.2000000000000002</v>
      </c>
      <c r="K25" s="8">
        <v>2.2000000000000002</v>
      </c>
      <c r="L25" s="8">
        <v>2.2000000000000002</v>
      </c>
      <c r="M25" s="8">
        <v>2.2000000000000002</v>
      </c>
      <c r="N25" s="8">
        <v>2.2000000000000002</v>
      </c>
      <c r="O25" s="8">
        <v>2.2000000000000002</v>
      </c>
      <c r="P25" s="43">
        <v>2.2000000000000002</v>
      </c>
      <c r="Q25" s="40">
        <v>2.25</v>
      </c>
      <c r="R25" s="8">
        <v>2.2000000000000002</v>
      </c>
      <c r="S25" s="8">
        <v>2.2000000000000002</v>
      </c>
      <c r="T25" s="8">
        <v>2.2000000000000002</v>
      </c>
      <c r="U25" s="8">
        <v>2.15</v>
      </c>
      <c r="V25" s="8">
        <v>2.1</v>
      </c>
      <c r="W25" s="18" t="s">
        <v>61</v>
      </c>
      <c r="Z25" s="18"/>
    </row>
    <row r="26" spans="1:26" x14ac:dyDescent="0.25">
      <c r="A26" s="6" t="s">
        <v>22</v>
      </c>
      <c r="B26" s="8">
        <v>3</v>
      </c>
      <c r="C26" s="8">
        <v>2.9</v>
      </c>
      <c r="D26" s="8">
        <v>2.9</v>
      </c>
      <c r="E26" s="8">
        <v>2.8</v>
      </c>
      <c r="F26" s="8">
        <v>2.8</v>
      </c>
      <c r="G26" s="8">
        <v>2.8</v>
      </c>
      <c r="H26" s="8">
        <v>2.8</v>
      </c>
      <c r="I26" s="8">
        <v>2.7</v>
      </c>
      <c r="J26" s="8">
        <v>2.7</v>
      </c>
      <c r="K26" s="8">
        <v>2.7</v>
      </c>
      <c r="L26" s="8">
        <v>2.6</v>
      </c>
      <c r="M26" s="8">
        <v>2.6</v>
      </c>
      <c r="N26" s="8">
        <v>2.6</v>
      </c>
      <c r="O26" s="8">
        <v>2.6</v>
      </c>
      <c r="P26" s="43">
        <v>2.6</v>
      </c>
      <c r="Q26" s="45">
        <v>2.5</v>
      </c>
      <c r="R26" s="46">
        <v>2.4</v>
      </c>
      <c r="S26" s="46">
        <v>2.4300000000000002</v>
      </c>
      <c r="T26" s="46">
        <v>2.48</v>
      </c>
      <c r="U26" s="46">
        <v>2.5</v>
      </c>
      <c r="V26" s="46">
        <v>2.5</v>
      </c>
      <c r="W26" t="s">
        <v>65</v>
      </c>
    </row>
    <row r="27" spans="1:26" x14ac:dyDescent="0.25">
      <c r="A27" s="6" t="s">
        <v>1</v>
      </c>
      <c r="B27" s="8">
        <v>2.8</v>
      </c>
      <c r="C27" s="8">
        <v>2.7</v>
      </c>
      <c r="D27" s="8">
        <v>2.7</v>
      </c>
      <c r="E27" s="8">
        <v>2.7</v>
      </c>
      <c r="F27" s="8">
        <v>2.7</v>
      </c>
      <c r="G27" s="8">
        <v>2.6</v>
      </c>
      <c r="H27" s="8">
        <v>2.6</v>
      </c>
      <c r="I27" s="8">
        <v>2.6</v>
      </c>
      <c r="J27" s="8">
        <v>2.6</v>
      </c>
      <c r="K27" s="8">
        <v>2.5</v>
      </c>
      <c r="L27" s="8">
        <v>2.5</v>
      </c>
      <c r="M27" s="8">
        <v>2.5</v>
      </c>
      <c r="N27" s="8">
        <v>2.5</v>
      </c>
      <c r="O27" s="8">
        <v>2.5</v>
      </c>
      <c r="P27" s="43">
        <v>2.5</v>
      </c>
      <c r="Q27" s="40">
        <v>2.4500000000000002</v>
      </c>
      <c r="R27" s="8">
        <v>2.4</v>
      </c>
      <c r="S27" s="8">
        <v>2.35</v>
      </c>
      <c r="T27" s="8">
        <v>2.2999999999999998</v>
      </c>
      <c r="U27" s="8">
        <v>2.2999999999999998</v>
      </c>
      <c r="V27" s="8">
        <v>2.2999999999999998</v>
      </c>
      <c r="W27" s="18" t="s">
        <v>61</v>
      </c>
      <c r="Z27" s="18"/>
    </row>
    <row r="28" spans="1:26" x14ac:dyDescent="0.25">
      <c r="A28" s="6" t="s">
        <v>23</v>
      </c>
      <c r="B28" s="8">
        <v>2.9</v>
      </c>
      <c r="C28" s="8">
        <v>2.9</v>
      </c>
      <c r="D28" s="8">
        <v>2.9</v>
      </c>
      <c r="E28" s="8">
        <v>2.9</v>
      </c>
      <c r="F28" s="8">
        <v>2.7</v>
      </c>
      <c r="G28" s="8">
        <v>2.7</v>
      </c>
      <c r="H28" s="8">
        <v>2.7</v>
      </c>
      <c r="I28" s="8">
        <v>2.7</v>
      </c>
      <c r="J28" s="8">
        <v>2.7</v>
      </c>
      <c r="K28" s="8">
        <v>2.7</v>
      </c>
      <c r="L28" s="8">
        <v>2.6</v>
      </c>
      <c r="M28" s="8">
        <v>2.6</v>
      </c>
      <c r="N28" s="8">
        <v>2.6</v>
      </c>
      <c r="O28" s="8">
        <v>2.6</v>
      </c>
      <c r="P28" s="43">
        <v>2.6</v>
      </c>
      <c r="Q28" s="40">
        <v>2.65</v>
      </c>
      <c r="R28" s="8">
        <v>2.6</v>
      </c>
      <c r="S28" s="8">
        <v>2.5499999999999998</v>
      </c>
      <c r="T28" s="8">
        <v>2.5</v>
      </c>
      <c r="U28" s="8">
        <v>2.4500000000000002</v>
      </c>
      <c r="V28" s="8">
        <v>2.4</v>
      </c>
      <c r="W28" s="18" t="s">
        <v>61</v>
      </c>
      <c r="Z28" s="18"/>
    </row>
    <row r="29" spans="1:26" x14ac:dyDescent="0.25">
      <c r="A29" s="6" t="s">
        <v>24</v>
      </c>
      <c r="B29" s="8">
        <v>2.7</v>
      </c>
      <c r="C29" s="8">
        <v>2.7</v>
      </c>
      <c r="D29" s="8">
        <v>2.6</v>
      </c>
      <c r="E29" s="8">
        <v>2.6</v>
      </c>
      <c r="F29" s="8">
        <v>2.5</v>
      </c>
      <c r="G29" s="8">
        <v>2.5</v>
      </c>
      <c r="H29" s="8">
        <v>2.4</v>
      </c>
      <c r="I29" s="8">
        <v>2.4</v>
      </c>
      <c r="J29" s="8">
        <v>2.4</v>
      </c>
      <c r="K29" s="8">
        <v>2.2999999999999998</v>
      </c>
      <c r="L29" s="8">
        <v>2.2999999999999998</v>
      </c>
      <c r="M29" s="8">
        <v>2.2999999999999998</v>
      </c>
      <c r="N29" s="8">
        <v>2.2999999999999998</v>
      </c>
      <c r="O29" s="8">
        <v>2.2999999999999998</v>
      </c>
      <c r="P29" s="43">
        <v>2.2999999999999998</v>
      </c>
      <c r="Q29" s="40">
        <v>2.4500000000000002</v>
      </c>
      <c r="R29" s="8">
        <v>2.4</v>
      </c>
      <c r="S29" s="8">
        <v>2.4</v>
      </c>
      <c r="T29" s="8">
        <v>2.4</v>
      </c>
      <c r="U29" s="8">
        <v>2.35</v>
      </c>
      <c r="V29" s="8">
        <v>2.2999999999999998</v>
      </c>
      <c r="W29" s="18" t="s">
        <v>61</v>
      </c>
      <c r="Z29" s="18"/>
    </row>
    <row r="30" spans="1:26" x14ac:dyDescent="0.25">
      <c r="A30" s="6" t="s">
        <v>25</v>
      </c>
      <c r="B30" s="8">
        <v>3</v>
      </c>
      <c r="C30" s="8">
        <v>3</v>
      </c>
      <c r="D30" s="8">
        <v>3</v>
      </c>
      <c r="E30" s="8">
        <v>2.9</v>
      </c>
      <c r="F30" s="8">
        <v>2.9</v>
      </c>
      <c r="G30" s="8">
        <v>2.9</v>
      </c>
      <c r="H30" s="8">
        <v>2.8</v>
      </c>
      <c r="I30" s="8">
        <v>2.8</v>
      </c>
      <c r="J30" s="8">
        <v>2.8</v>
      </c>
      <c r="K30" s="8">
        <v>2.8</v>
      </c>
      <c r="L30" s="8">
        <v>2.8</v>
      </c>
      <c r="M30" s="8">
        <v>2.8</v>
      </c>
      <c r="N30" s="8">
        <v>2.7</v>
      </c>
      <c r="O30" s="8">
        <v>2.7</v>
      </c>
      <c r="P30" s="43">
        <v>2.7</v>
      </c>
      <c r="Q30" s="40">
        <v>2.85</v>
      </c>
      <c r="R30" s="8">
        <v>2.8</v>
      </c>
      <c r="S30" s="8">
        <v>2.75</v>
      </c>
      <c r="T30" s="8">
        <v>2.7</v>
      </c>
      <c r="U30" s="8">
        <v>2.7</v>
      </c>
      <c r="V30" s="8">
        <v>2.7</v>
      </c>
      <c r="W30" s="18" t="s">
        <v>61</v>
      </c>
      <c r="Z30" s="18"/>
    </row>
    <row r="31" spans="1:26" x14ac:dyDescent="0.25">
      <c r="A31" s="6" t="s">
        <v>26</v>
      </c>
      <c r="B31" s="8">
        <v>2.2000000000000002</v>
      </c>
      <c r="C31" s="8">
        <v>2.2000000000000002</v>
      </c>
      <c r="D31" s="8">
        <v>2.2000000000000002</v>
      </c>
      <c r="E31" s="8">
        <v>2.1</v>
      </c>
      <c r="F31" s="8">
        <v>2.1</v>
      </c>
      <c r="G31" s="8">
        <v>2.1</v>
      </c>
      <c r="H31" s="8">
        <v>2.1</v>
      </c>
      <c r="I31" s="8">
        <v>2.1</v>
      </c>
      <c r="J31" s="8">
        <v>2.1</v>
      </c>
      <c r="K31" s="8">
        <v>2.1</v>
      </c>
      <c r="L31" s="8">
        <v>2.1</v>
      </c>
      <c r="M31" s="8">
        <v>2.1</v>
      </c>
      <c r="N31" s="8">
        <v>2.1</v>
      </c>
      <c r="O31" s="8">
        <v>2</v>
      </c>
      <c r="P31" s="43">
        <v>2</v>
      </c>
      <c r="Q31" s="40">
        <v>2.1</v>
      </c>
      <c r="R31" s="8">
        <v>2.1</v>
      </c>
      <c r="S31" s="8">
        <v>2.1</v>
      </c>
      <c r="T31" s="8">
        <v>2.1</v>
      </c>
      <c r="U31" s="8">
        <v>2.1</v>
      </c>
      <c r="V31" s="8">
        <v>2.1</v>
      </c>
      <c r="W31" s="18" t="s">
        <v>61</v>
      </c>
      <c r="Z31" s="18"/>
    </row>
    <row r="32" spans="1:26" x14ac:dyDescent="0.25">
      <c r="A32" s="6" t="s">
        <v>27</v>
      </c>
      <c r="B32" s="8"/>
      <c r="C32" s="8"/>
      <c r="D32" s="8"/>
      <c r="E32" s="8">
        <v>2</v>
      </c>
      <c r="F32" s="8">
        <v>2</v>
      </c>
      <c r="G32" s="8">
        <v>1.9</v>
      </c>
      <c r="H32" s="8">
        <v>1.9</v>
      </c>
      <c r="I32" s="8">
        <v>1.9</v>
      </c>
      <c r="J32" s="8">
        <v>2</v>
      </c>
      <c r="K32" s="8">
        <v>1.8</v>
      </c>
      <c r="L32" s="8">
        <v>1.9</v>
      </c>
      <c r="M32" s="8">
        <v>1.9</v>
      </c>
      <c r="N32" s="8">
        <v>1.8</v>
      </c>
      <c r="O32" s="8">
        <v>1.8</v>
      </c>
      <c r="P32" s="43">
        <v>1.7</v>
      </c>
      <c r="Q32" s="40">
        <v>2.1</v>
      </c>
      <c r="R32" s="8">
        <v>2.1</v>
      </c>
      <c r="S32" s="8">
        <v>2.1</v>
      </c>
      <c r="T32" s="8">
        <v>2.1</v>
      </c>
      <c r="U32" s="8">
        <v>2.1</v>
      </c>
      <c r="V32" s="8">
        <v>2.1</v>
      </c>
      <c r="W32" s="18" t="s">
        <v>61</v>
      </c>
      <c r="Z32" s="18"/>
    </row>
    <row r="33" spans="1:28" x14ac:dyDescent="0.25">
      <c r="A33" s="6" t="s">
        <v>28</v>
      </c>
      <c r="B33" s="8">
        <v>2.2999999999999998</v>
      </c>
      <c r="C33" s="8">
        <v>2.2999999999999998</v>
      </c>
      <c r="D33" s="8">
        <v>2.2999999999999998</v>
      </c>
      <c r="E33" s="8">
        <v>2.2999999999999998</v>
      </c>
      <c r="F33" s="8">
        <v>2.2999999999999998</v>
      </c>
      <c r="G33" s="8">
        <v>2.2000000000000002</v>
      </c>
      <c r="H33" s="8">
        <v>2.2999999999999998</v>
      </c>
      <c r="I33" s="8">
        <v>2.2999999999999998</v>
      </c>
      <c r="J33" s="8">
        <v>2.2999999999999998</v>
      </c>
      <c r="K33" s="8">
        <v>2.2999999999999998</v>
      </c>
      <c r="L33" s="8">
        <v>2.2999999999999998</v>
      </c>
      <c r="M33" s="8">
        <v>2.2999999999999998</v>
      </c>
      <c r="N33" s="8">
        <v>2.2999999999999998</v>
      </c>
      <c r="O33" s="8">
        <v>2.2999999999999998</v>
      </c>
      <c r="P33" s="43">
        <v>2.2999999999999998</v>
      </c>
      <c r="Q33" s="40">
        <v>2.25</v>
      </c>
      <c r="R33" s="8">
        <v>2.2000000000000002</v>
      </c>
      <c r="S33" s="8">
        <v>2.15</v>
      </c>
      <c r="T33" s="8">
        <v>2.1</v>
      </c>
      <c r="U33" s="8">
        <v>2.1</v>
      </c>
      <c r="V33" s="8">
        <v>2.1</v>
      </c>
      <c r="W33" s="18" t="s">
        <v>61</v>
      </c>
      <c r="Z33" s="18"/>
    </row>
    <row r="34" spans="1:28" x14ac:dyDescent="0.25">
      <c r="A34" s="6" t="s">
        <v>33</v>
      </c>
      <c r="B34" s="8"/>
      <c r="C34" s="8"/>
      <c r="D34" s="8"/>
      <c r="E34" s="8"/>
      <c r="F34" s="9"/>
      <c r="G34" s="8">
        <v>3.2</v>
      </c>
      <c r="H34" s="8">
        <v>3.1</v>
      </c>
      <c r="I34" s="8">
        <v>3.1</v>
      </c>
      <c r="J34" s="8">
        <v>3.2</v>
      </c>
      <c r="K34" s="8">
        <v>3.2</v>
      </c>
      <c r="L34" s="8">
        <v>3.2</v>
      </c>
      <c r="M34" s="8">
        <v>3.2</v>
      </c>
      <c r="N34" s="8">
        <v>3.2</v>
      </c>
      <c r="O34" s="8">
        <v>3.2</v>
      </c>
      <c r="P34" s="43">
        <v>3.1</v>
      </c>
      <c r="Q34" s="40">
        <v>3.1</v>
      </c>
      <c r="R34" s="8">
        <v>3.1</v>
      </c>
      <c r="S34" s="8">
        <v>3.1</v>
      </c>
      <c r="T34" s="8">
        <v>3.1</v>
      </c>
      <c r="U34" s="8">
        <v>3.1</v>
      </c>
      <c r="V34" s="8">
        <v>3.1</v>
      </c>
      <c r="W34" t="s">
        <v>152</v>
      </c>
    </row>
    <row r="35" spans="1:28" x14ac:dyDescent="0.25">
      <c r="A35" s="6" t="s">
        <v>35</v>
      </c>
      <c r="B35" s="8">
        <v>3.8</v>
      </c>
      <c r="C35" s="8">
        <v>3.7</v>
      </c>
      <c r="D35" s="8">
        <v>3.9</v>
      </c>
      <c r="E35" s="8">
        <v>3.8</v>
      </c>
      <c r="F35" s="8">
        <v>3.8</v>
      </c>
      <c r="G35" s="8">
        <v>3.8</v>
      </c>
      <c r="H35" s="8">
        <v>3.7</v>
      </c>
      <c r="I35" s="8">
        <v>3.7</v>
      </c>
      <c r="J35" s="8">
        <v>3.7</v>
      </c>
      <c r="K35" s="8">
        <v>3.7</v>
      </c>
      <c r="L35" s="8">
        <v>3.7</v>
      </c>
      <c r="M35" s="8">
        <v>3.7</v>
      </c>
      <c r="N35" s="8">
        <v>3.7</v>
      </c>
      <c r="O35" s="8">
        <v>3.7</v>
      </c>
      <c r="P35" s="43">
        <v>3.7</v>
      </c>
      <c r="Q35" s="40">
        <v>3.7</v>
      </c>
      <c r="R35" s="8">
        <v>3.7</v>
      </c>
      <c r="S35" s="8">
        <v>3.7</v>
      </c>
      <c r="T35" s="8">
        <v>3.7</v>
      </c>
      <c r="U35" s="8">
        <v>3.7</v>
      </c>
      <c r="V35" s="8">
        <v>3.7</v>
      </c>
      <c r="W35" t="s">
        <v>125</v>
      </c>
    </row>
    <row r="36" spans="1:28" x14ac:dyDescent="0.25">
      <c r="A36" s="11" t="s">
        <v>34</v>
      </c>
      <c r="B36" s="8"/>
      <c r="C36" s="8"/>
      <c r="D36" s="8"/>
      <c r="E36" s="8"/>
      <c r="F36" s="8">
        <v>2.8</v>
      </c>
      <c r="G36" s="8">
        <v>2.8</v>
      </c>
      <c r="H36" s="8">
        <v>2.8</v>
      </c>
      <c r="I36" s="8">
        <v>2.8</v>
      </c>
      <c r="J36" s="8">
        <v>2.9</v>
      </c>
      <c r="K36" s="8">
        <v>2.9</v>
      </c>
      <c r="L36" s="8">
        <v>2.9</v>
      </c>
      <c r="M36" s="8">
        <v>2.9</v>
      </c>
      <c r="N36" s="8">
        <v>2.9</v>
      </c>
      <c r="O36" s="8">
        <v>2.9</v>
      </c>
      <c r="P36" s="43">
        <v>2.9</v>
      </c>
      <c r="Q36" s="40">
        <v>2.9</v>
      </c>
      <c r="R36" s="8">
        <v>2.9</v>
      </c>
      <c r="S36" s="8">
        <v>2.9</v>
      </c>
      <c r="T36" s="8">
        <v>2.9</v>
      </c>
      <c r="U36" s="8">
        <v>2.9</v>
      </c>
      <c r="V36" s="8">
        <v>2.9</v>
      </c>
      <c r="W36" t="s">
        <v>125</v>
      </c>
    </row>
    <row r="37" spans="1:28" x14ac:dyDescent="0.25">
      <c r="A37" s="12" t="s">
        <v>30</v>
      </c>
      <c r="B37" s="8"/>
      <c r="C37" s="8"/>
      <c r="D37" s="8"/>
      <c r="E37" s="8"/>
      <c r="F37" s="8">
        <v>2</v>
      </c>
      <c r="G37" s="8">
        <v>2</v>
      </c>
      <c r="H37" s="8">
        <v>2</v>
      </c>
      <c r="I37" s="10"/>
      <c r="J37" s="10"/>
      <c r="K37" s="10"/>
      <c r="L37" s="10"/>
      <c r="M37" s="10"/>
      <c r="N37" s="10"/>
      <c r="O37" s="8">
        <v>2.2000000000000002</v>
      </c>
      <c r="P37" s="43">
        <v>2.2200000000000002</v>
      </c>
      <c r="Q37" s="41"/>
      <c r="R37" s="10">
        <f>P37+(V37-P37)/(V1-P1)*(R1-P1)</f>
        <v>2.1800000000000002</v>
      </c>
      <c r="S37" s="10"/>
      <c r="T37" s="8">
        <f>P37+(V37-P37)/(V1-P1)*(T1-P1)</f>
        <v>2.14</v>
      </c>
      <c r="U37" s="10"/>
      <c r="V37" s="8">
        <v>2.1</v>
      </c>
      <c r="W37" s="30" t="s">
        <v>131</v>
      </c>
      <c r="Z37" s="30"/>
      <c r="AA37" s="4"/>
      <c r="AB37" s="4"/>
    </row>
    <row r="38" spans="1:28" x14ac:dyDescent="0.25">
      <c r="A38" s="12" t="s">
        <v>31</v>
      </c>
      <c r="B38" s="48">
        <v>2.2280000000000002</v>
      </c>
      <c r="C38" s="48">
        <v>2.2240000000000002</v>
      </c>
      <c r="D38" s="48">
        <v>2.2006000000000001</v>
      </c>
      <c r="E38" s="48">
        <v>2.1989999999999998</v>
      </c>
      <c r="F38" s="8">
        <v>2.2349999999999999</v>
      </c>
      <c r="G38" s="8">
        <v>2.2280000000000002</v>
      </c>
      <c r="H38" s="8">
        <v>2.2410000000000001</v>
      </c>
      <c r="I38" s="8">
        <v>2.1920000000000002</v>
      </c>
      <c r="J38" s="8">
        <v>2.222</v>
      </c>
      <c r="K38" s="8">
        <v>2.17</v>
      </c>
      <c r="L38" s="8">
        <v>2.202</v>
      </c>
      <c r="M38" s="8">
        <v>2.2050000000000001</v>
      </c>
      <c r="N38" s="8">
        <v>2.21</v>
      </c>
      <c r="O38" s="8">
        <v>2.2999999999999998</v>
      </c>
      <c r="P38" s="44">
        <v>2.2999999999999998</v>
      </c>
      <c r="Q38" s="41"/>
      <c r="R38" s="10">
        <f>P38+(V38-P38)/(V1-P1)*(R1-P1)</f>
        <v>2.2333333333333334</v>
      </c>
      <c r="S38" s="10"/>
      <c r="T38" s="8">
        <f>P38+(V38-P38)/(V1-P1)*(T1-P1)</f>
        <v>2.1666666666666665</v>
      </c>
      <c r="U38" s="10"/>
      <c r="V38" s="8">
        <v>2.1</v>
      </c>
      <c r="W38" s="30" t="s">
        <v>131</v>
      </c>
      <c r="Z38" s="30"/>
      <c r="AA38" s="4"/>
      <c r="AB38" s="4"/>
    </row>
    <row r="39" spans="1:28" x14ac:dyDescent="0.25">
      <c r="A39" s="12" t="s">
        <v>40</v>
      </c>
      <c r="B39" s="8"/>
      <c r="C39" s="8"/>
      <c r="D39" s="8"/>
      <c r="E39" s="8"/>
      <c r="F39" s="8">
        <v>3.8</v>
      </c>
      <c r="G39" s="8">
        <v>3.8</v>
      </c>
      <c r="H39" s="8">
        <v>3.8</v>
      </c>
      <c r="I39" s="8">
        <v>3.8</v>
      </c>
      <c r="J39" s="8">
        <v>3.8</v>
      </c>
      <c r="K39" s="8">
        <v>3.8</v>
      </c>
      <c r="L39" s="8">
        <v>3.8</v>
      </c>
      <c r="M39" s="8">
        <v>3.3</v>
      </c>
      <c r="N39" s="8">
        <v>3.3</v>
      </c>
      <c r="O39" s="8">
        <v>3.8</v>
      </c>
      <c r="P39" s="43">
        <v>3.7</v>
      </c>
      <c r="Q39" s="40">
        <v>3.7</v>
      </c>
      <c r="R39" s="8">
        <v>3.7</v>
      </c>
      <c r="S39" s="8">
        <v>3.7</v>
      </c>
      <c r="T39" s="8">
        <v>3.7</v>
      </c>
      <c r="U39" s="8">
        <v>3.7</v>
      </c>
      <c r="V39" s="8">
        <v>3.7</v>
      </c>
      <c r="W39" t="s">
        <v>162</v>
      </c>
    </row>
    <row r="40" spans="1:28" x14ac:dyDescent="0.25">
      <c r="A40" s="12" t="s">
        <v>41</v>
      </c>
      <c r="B40" s="8"/>
      <c r="C40" s="8"/>
      <c r="D40" s="8"/>
      <c r="E40" s="8"/>
      <c r="F40" s="8">
        <v>3.2</v>
      </c>
      <c r="G40" s="8">
        <v>3.2</v>
      </c>
      <c r="H40" s="8">
        <v>3.2</v>
      </c>
      <c r="I40" s="8">
        <v>3.2</v>
      </c>
      <c r="J40" s="8">
        <v>3.2</v>
      </c>
      <c r="K40" s="8">
        <v>3.2</v>
      </c>
      <c r="L40" s="8">
        <v>3.2</v>
      </c>
      <c r="M40" s="8">
        <v>3.2</v>
      </c>
      <c r="N40" s="8">
        <v>3.2</v>
      </c>
      <c r="O40" s="8">
        <v>3.2</v>
      </c>
      <c r="P40" s="43">
        <v>3.2</v>
      </c>
      <c r="Q40" s="40">
        <v>3.2</v>
      </c>
      <c r="R40" s="8">
        <v>3.2</v>
      </c>
      <c r="S40" s="8">
        <v>3.2</v>
      </c>
      <c r="T40" s="8">
        <v>3.2</v>
      </c>
      <c r="U40" s="8">
        <v>3.2</v>
      </c>
      <c r="V40" s="8">
        <v>3.2</v>
      </c>
      <c r="W40" t="s">
        <v>163</v>
      </c>
      <c r="AA40" s="4"/>
    </row>
    <row r="41" spans="1:28" x14ac:dyDescent="0.25">
      <c r="A41" s="12" t="s">
        <v>29</v>
      </c>
      <c r="B41" s="8"/>
      <c r="C41" s="8"/>
      <c r="D41" s="8"/>
      <c r="E41" s="8"/>
      <c r="F41" s="8">
        <v>2.5</v>
      </c>
      <c r="G41" s="8">
        <v>2.5</v>
      </c>
      <c r="H41" s="8">
        <v>2.5</v>
      </c>
      <c r="I41" s="8">
        <v>2.5</v>
      </c>
      <c r="J41" s="8">
        <v>2.5</v>
      </c>
      <c r="K41" s="8">
        <v>2.5</v>
      </c>
      <c r="L41" s="8">
        <v>2.5</v>
      </c>
      <c r="M41" s="8">
        <v>2.5</v>
      </c>
      <c r="N41" s="8">
        <v>2.5</v>
      </c>
      <c r="O41" s="8">
        <v>2.5</v>
      </c>
      <c r="P41" s="43">
        <v>2.5</v>
      </c>
      <c r="Q41" s="40">
        <v>2.5</v>
      </c>
      <c r="R41" s="8">
        <v>2.5</v>
      </c>
      <c r="S41" s="8">
        <v>2.5</v>
      </c>
      <c r="T41" s="8">
        <v>2.5</v>
      </c>
      <c r="U41" s="8">
        <v>2.5</v>
      </c>
      <c r="V41" s="8">
        <v>2.5</v>
      </c>
      <c r="W41" t="s">
        <v>125</v>
      </c>
    </row>
    <row r="42" spans="1:28" x14ac:dyDescent="0.25">
      <c r="AA42" s="4"/>
    </row>
    <row r="44" spans="1:28" x14ac:dyDescent="0.25">
      <c r="A44" s="18" t="s">
        <v>58</v>
      </c>
      <c r="B44" s="18" t="s">
        <v>60</v>
      </c>
      <c r="C44" t="s">
        <v>121</v>
      </c>
      <c r="D44" t="s">
        <v>120</v>
      </c>
      <c r="E44" s="4" t="s">
        <v>111</v>
      </c>
    </row>
    <row r="45" spans="1:28" x14ac:dyDescent="0.25">
      <c r="B45" s="18" t="s">
        <v>61</v>
      </c>
      <c r="D45" t="s">
        <v>141</v>
      </c>
      <c r="E45" s="4" t="s">
        <v>64</v>
      </c>
      <c r="F45" s="4" t="s">
        <v>63</v>
      </c>
    </row>
    <row r="46" spans="1:28" x14ac:dyDescent="0.25">
      <c r="B46" s="18" t="s">
        <v>62</v>
      </c>
      <c r="C46" t="s">
        <v>143</v>
      </c>
      <c r="D46" t="s">
        <v>141</v>
      </c>
      <c r="E46" s="4" t="s">
        <v>39</v>
      </c>
      <c r="F46" s="4"/>
    </row>
    <row r="47" spans="1:28" x14ac:dyDescent="0.25">
      <c r="B47" s="18" t="s">
        <v>65</v>
      </c>
      <c r="C47" t="s">
        <v>22</v>
      </c>
      <c r="D47" t="s">
        <v>141</v>
      </c>
      <c r="E47" s="4" t="s">
        <v>146</v>
      </c>
      <c r="F47" s="30" t="s">
        <v>147</v>
      </c>
      <c r="G47" t="s">
        <v>148</v>
      </c>
    </row>
    <row r="48" spans="1:28" x14ac:dyDescent="0.25">
      <c r="B48" t="s">
        <v>66</v>
      </c>
      <c r="C48" t="s">
        <v>31</v>
      </c>
      <c r="D48" t="s">
        <v>120</v>
      </c>
      <c r="E48" s="4" t="s">
        <v>44</v>
      </c>
    </row>
    <row r="49" spans="1:5" x14ac:dyDescent="0.25">
      <c r="C49" t="s">
        <v>31</v>
      </c>
      <c r="D49" t="s">
        <v>157</v>
      </c>
      <c r="E49" s="4" t="s">
        <v>43</v>
      </c>
    </row>
    <row r="50" spans="1:5" x14ac:dyDescent="0.25">
      <c r="C50" t="s">
        <v>40</v>
      </c>
      <c r="D50" t="s">
        <v>141</v>
      </c>
    </row>
    <row r="51" spans="1:5" x14ac:dyDescent="0.25">
      <c r="C51" t="s">
        <v>29</v>
      </c>
      <c r="D51" t="s">
        <v>141</v>
      </c>
    </row>
    <row r="53" spans="1:5" x14ac:dyDescent="0.25">
      <c r="A53" t="s">
        <v>67</v>
      </c>
      <c r="B53" t="s">
        <v>125</v>
      </c>
      <c r="C53" t="s">
        <v>141</v>
      </c>
      <c r="D53" t="s">
        <v>142</v>
      </c>
    </row>
    <row r="54" spans="1:5" x14ac:dyDescent="0.25">
      <c r="B54" t="s">
        <v>129</v>
      </c>
      <c r="C54" t="s">
        <v>141</v>
      </c>
      <c r="D54" t="s">
        <v>145</v>
      </c>
    </row>
    <row r="55" spans="1:5" x14ac:dyDescent="0.25">
      <c r="B55" t="s">
        <v>131</v>
      </c>
      <c r="C55" t="s">
        <v>141</v>
      </c>
      <c r="D55" t="s">
        <v>156</v>
      </c>
    </row>
    <row r="58" spans="1:5" x14ac:dyDescent="0.25">
      <c r="A58" t="s">
        <v>149</v>
      </c>
      <c r="B58" s="47"/>
      <c r="C58" s="27" t="s">
        <v>186</v>
      </c>
    </row>
    <row r="59" spans="1:5" x14ac:dyDescent="0.25">
      <c r="B59" s="27"/>
      <c r="C59" s="27"/>
    </row>
    <row r="60" spans="1:5" x14ac:dyDescent="0.25">
      <c r="A60" t="s">
        <v>150</v>
      </c>
      <c r="B60" s="27" t="s">
        <v>151</v>
      </c>
      <c r="C60" s="27" t="s">
        <v>155</v>
      </c>
    </row>
    <row r="61" spans="1:5" x14ac:dyDescent="0.25">
      <c r="B61" s="27" t="s">
        <v>153</v>
      </c>
      <c r="C61" s="27" t="s">
        <v>154</v>
      </c>
      <c r="E61" s="4" t="s">
        <v>42</v>
      </c>
    </row>
    <row r="62" spans="1:5" x14ac:dyDescent="0.25">
      <c r="B62" s="27"/>
      <c r="C62" s="27"/>
      <c r="E62" s="4" t="s">
        <v>161</v>
      </c>
    </row>
    <row r="63" spans="1:5" x14ac:dyDescent="0.25">
      <c r="B63" s="27" t="s">
        <v>158</v>
      </c>
      <c r="C63" s="27" t="s">
        <v>40</v>
      </c>
      <c r="E63" s="4" t="s">
        <v>45</v>
      </c>
    </row>
    <row r="64" spans="1:5" x14ac:dyDescent="0.25">
      <c r="B64" s="27"/>
      <c r="C64" s="27"/>
      <c r="E64" s="4" t="s">
        <v>46</v>
      </c>
    </row>
    <row r="65" spans="2:5" x14ac:dyDescent="0.25">
      <c r="B65" s="27" t="s">
        <v>160</v>
      </c>
      <c r="C65" s="27" t="s">
        <v>72</v>
      </c>
      <c r="E65" s="4" t="s">
        <v>159</v>
      </c>
    </row>
    <row r="66" spans="2:5" x14ac:dyDescent="0.25">
      <c r="B66" s="27"/>
      <c r="C66" s="27"/>
    </row>
    <row r="67" spans="2:5" x14ac:dyDescent="0.25">
      <c r="B67" s="27"/>
      <c r="C67" s="27"/>
    </row>
    <row r="68" spans="2:5" x14ac:dyDescent="0.25">
      <c r="B68" s="27"/>
      <c r="C68" s="27"/>
    </row>
    <row r="69" spans="2:5" x14ac:dyDescent="0.25">
      <c r="B69" s="27"/>
      <c r="C69" s="27"/>
    </row>
    <row r="70" spans="2:5" x14ac:dyDescent="0.25">
      <c r="B70" s="27"/>
      <c r="C70" s="27"/>
    </row>
  </sheetData>
  <phoneticPr fontId="7" type="noConversion"/>
  <hyperlinks>
    <hyperlink ref="E46" r:id="rId1" xr:uid="{00000000-0004-0000-0100-000000000000}"/>
    <hyperlink ref="F45" r:id="rId2" xr:uid="{D9A297ED-1306-444D-8F62-1DBA502E7FD4}"/>
    <hyperlink ref="E44" r:id="rId3" xr:uid="{1D7AF646-6313-4888-AAAC-33F73CEB766B}"/>
    <hyperlink ref="E45" r:id="rId4" xr:uid="{3FDFBC57-81B2-454E-A646-9EABCAEA9EBD}"/>
    <hyperlink ref="E61" r:id="rId5" xr:uid="{77FCB81F-2A45-4A3A-93A6-99B9FF2BFC8D}"/>
    <hyperlink ref="E63" r:id="rId6" location=":~:text=Description-,This%20layer%20shows%20the%20average%20household%20size%20in%20Albania%20in,household%20population%20by%20total%20households." xr:uid="{9DEBF659-5FCF-47D5-BE64-5D5551A0D8B4}"/>
    <hyperlink ref="E64" r:id="rId7" xr:uid="{143BB9EA-C6F9-4EC3-9F0E-066CD7D13FB6}"/>
    <hyperlink ref="E65" r:id="rId8" xr:uid="{DBB4B71C-B5B2-4A83-A72D-C9773CE01A0F}"/>
    <hyperlink ref="E49" r:id="rId9" xr:uid="{09199916-46BF-4617-B619-674CCCFF7F8C}"/>
    <hyperlink ref="E48" r:id="rId10" xr:uid="{911D5FC0-EAB2-42C6-822E-8B569B6F6BD5}"/>
  </hyperlinks>
  <pageMargins left="0.7" right="0.7" top="0.78740157499999996" bottom="0.78740157499999996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9"/>
  <sheetViews>
    <sheetView tabSelected="1" zoomScale="85" zoomScaleNormal="85" workbookViewId="0">
      <selection activeCell="E11" sqref="E11"/>
    </sheetView>
  </sheetViews>
  <sheetFormatPr baseColWidth="10" defaultRowHeight="15" x14ac:dyDescent="0.25"/>
  <cols>
    <col min="1" max="1" width="15.42578125" customWidth="1"/>
    <col min="2" max="2" width="8.140625" bestFit="1" customWidth="1"/>
    <col min="3" max="3" width="23.28515625" customWidth="1"/>
    <col min="4" max="4" width="10.85546875"/>
    <col min="5" max="5" width="30.5703125" customWidth="1"/>
    <col min="6" max="6" width="22.28515625" customWidth="1"/>
    <col min="8" max="8" width="12.42578125" customWidth="1"/>
    <col min="9" max="9" width="23.5703125" customWidth="1"/>
    <col min="10" max="10" width="12.42578125" customWidth="1"/>
    <col min="13" max="13" width="13.42578125" customWidth="1"/>
    <col min="19" max="19" width="24.7109375" customWidth="1"/>
  </cols>
  <sheetData>
    <row r="1" spans="1:14" s="39" customFormat="1" ht="45" x14ac:dyDescent="0.25">
      <c r="A1" s="37" t="s">
        <v>2</v>
      </c>
      <c r="B1" s="37">
        <v>1990</v>
      </c>
      <c r="C1" s="39" t="s">
        <v>166</v>
      </c>
      <c r="D1" s="37">
        <v>2000</v>
      </c>
      <c r="E1" s="37">
        <v>2012</v>
      </c>
      <c r="F1" s="39" t="s">
        <v>165</v>
      </c>
      <c r="G1" s="37">
        <v>2019</v>
      </c>
      <c r="H1" s="39" t="s">
        <v>200</v>
      </c>
      <c r="I1" s="39" t="s">
        <v>204</v>
      </c>
      <c r="J1" s="39" t="s">
        <v>171</v>
      </c>
      <c r="K1" s="39" t="s">
        <v>196</v>
      </c>
      <c r="M1" s="58" t="s">
        <v>197</v>
      </c>
    </row>
    <row r="2" spans="1:14" x14ac:dyDescent="0.25">
      <c r="A2" s="3" t="s">
        <v>37</v>
      </c>
      <c r="B2">
        <f>15*$C$40</f>
        <v>174.45000000000002</v>
      </c>
      <c r="C2" t="s">
        <v>61</v>
      </c>
      <c r="D2">
        <v>165</v>
      </c>
      <c r="E2">
        <v>125</v>
      </c>
      <c r="F2" t="s">
        <v>172</v>
      </c>
      <c r="I2">
        <f>(POWER(E2/B2,(1/($E$1-$B$1)))-1)*100</f>
        <v>-1.5036909878066496</v>
      </c>
      <c r="K2">
        <v>-1.67</v>
      </c>
      <c r="L2" t="s">
        <v>65</v>
      </c>
      <c r="N2" t="s">
        <v>195</v>
      </c>
    </row>
    <row r="3" spans="1:14" x14ac:dyDescent="0.25">
      <c r="A3" s="1" t="s">
        <v>3</v>
      </c>
      <c r="D3">
        <f>D2</f>
        <v>165</v>
      </c>
      <c r="E3">
        <f>E2</f>
        <v>125</v>
      </c>
      <c r="F3" t="s">
        <v>125</v>
      </c>
      <c r="I3">
        <f>I2</f>
        <v>-1.5036909878066496</v>
      </c>
      <c r="J3" t="s">
        <v>125</v>
      </c>
      <c r="K3" s="4"/>
    </row>
    <row r="4" spans="1:14" x14ac:dyDescent="0.25">
      <c r="A4" s="1" t="s">
        <v>4</v>
      </c>
      <c r="B4">
        <f>10*C40</f>
        <v>116.30000000000001</v>
      </c>
      <c r="C4" t="s">
        <v>61</v>
      </c>
      <c r="D4">
        <v>95</v>
      </c>
      <c r="E4">
        <v>80</v>
      </c>
      <c r="F4" t="s">
        <v>172</v>
      </c>
      <c r="I4">
        <f>((E4/B4)^(1/($E$1-$B$1))-1)*100</f>
        <v>-1.6862858828190941</v>
      </c>
      <c r="K4" s="57">
        <v>-0.185</v>
      </c>
      <c r="L4" t="s">
        <v>65</v>
      </c>
    </row>
    <row r="5" spans="1:14" x14ac:dyDescent="0.25">
      <c r="A5" s="1" t="s">
        <v>5</v>
      </c>
      <c r="D5">
        <v>205</v>
      </c>
      <c r="E5">
        <v>150</v>
      </c>
      <c r="F5" t="s">
        <v>172</v>
      </c>
      <c r="I5" s="51">
        <f>((E5/D5)^(1/($E$1-$D$1))-1)*100</f>
        <v>-2.5695332314981556</v>
      </c>
      <c r="K5" s="57">
        <v>-1.32</v>
      </c>
      <c r="L5" t="s">
        <v>65</v>
      </c>
      <c r="M5" s="50">
        <v>-1.7</v>
      </c>
    </row>
    <row r="6" spans="1:14" x14ac:dyDescent="0.25">
      <c r="A6" s="1" t="s">
        <v>6</v>
      </c>
      <c r="B6">
        <f>15*C40</f>
        <v>174.45000000000002</v>
      </c>
      <c r="C6" t="s">
        <v>61</v>
      </c>
      <c r="D6">
        <v>160</v>
      </c>
      <c r="E6">
        <v>135</v>
      </c>
      <c r="F6" t="s">
        <v>172</v>
      </c>
      <c r="I6">
        <f>((E6/B6)^(1/($E$1-$B$1))-1)*100</f>
        <v>-1.1585249462340963</v>
      </c>
      <c r="K6">
        <v>-1.25</v>
      </c>
      <c r="L6" t="s">
        <v>65</v>
      </c>
    </row>
    <row r="7" spans="1:14" x14ac:dyDescent="0.25">
      <c r="A7" s="1" t="s">
        <v>7</v>
      </c>
      <c r="B7">
        <v>200</v>
      </c>
      <c r="C7" t="s">
        <v>61</v>
      </c>
      <c r="D7">
        <v>205</v>
      </c>
      <c r="E7">
        <v>145</v>
      </c>
      <c r="F7" t="s">
        <v>172</v>
      </c>
      <c r="I7">
        <f>((E7/B7)^(1/($E$1-$B$1))-1)*100</f>
        <v>-1.4511121374695013</v>
      </c>
      <c r="K7" s="57">
        <v>-1.97</v>
      </c>
      <c r="L7" t="s">
        <v>65</v>
      </c>
      <c r="M7" s="50">
        <v>-2.1</v>
      </c>
      <c r="N7" s="50"/>
    </row>
    <row r="8" spans="1:14" x14ac:dyDescent="0.25">
      <c r="A8" s="1" t="s">
        <v>8</v>
      </c>
      <c r="D8">
        <v>210</v>
      </c>
      <c r="E8">
        <v>180</v>
      </c>
      <c r="F8" t="s">
        <v>172</v>
      </c>
      <c r="I8" s="51">
        <f>((E8/D8)^(1/($E$1-$D$1))-1)*100</f>
        <v>-1.2763733707280012</v>
      </c>
      <c r="K8">
        <v>-1.1499999999999999</v>
      </c>
      <c r="L8" t="s">
        <v>65</v>
      </c>
      <c r="M8" s="50">
        <v>-0.3</v>
      </c>
    </row>
    <row r="9" spans="1:14" x14ac:dyDescent="0.25">
      <c r="A9" s="1" t="s">
        <v>9</v>
      </c>
      <c r="B9">
        <f>20*C40</f>
        <v>232.60000000000002</v>
      </c>
      <c r="C9" t="s">
        <v>61</v>
      </c>
      <c r="D9">
        <v>150</v>
      </c>
      <c r="E9">
        <v>95</v>
      </c>
      <c r="F9" t="s">
        <v>172</v>
      </c>
      <c r="I9">
        <f>((E9/B9)^(1/($E$1-$B$1))-1)*100</f>
        <v>-3.9884769915709772</v>
      </c>
      <c r="K9" s="57">
        <v>-2.8</v>
      </c>
      <c r="L9" t="s">
        <v>65</v>
      </c>
      <c r="M9" s="50">
        <v>-3.1</v>
      </c>
    </row>
    <row r="10" spans="1:14" x14ac:dyDescent="0.25">
      <c r="A10" s="1" t="s">
        <v>10</v>
      </c>
      <c r="B10" s="22">
        <f>9.5*C40</f>
        <v>110.48500000000001</v>
      </c>
      <c r="C10" t="s">
        <v>61</v>
      </c>
      <c r="D10" s="22">
        <v>110</v>
      </c>
      <c r="E10" s="22">
        <v>95</v>
      </c>
      <c r="F10" t="s">
        <v>172</v>
      </c>
      <c r="I10">
        <f>((E10/B10)^(1/($E$1-$B$1))-1)*100</f>
        <v>-0.68402651315054852</v>
      </c>
      <c r="K10" s="57">
        <v>-1.56</v>
      </c>
      <c r="L10" t="s">
        <v>65</v>
      </c>
      <c r="M10" s="50">
        <v>-2</v>
      </c>
    </row>
    <row r="11" spans="1:14" x14ac:dyDescent="0.25">
      <c r="A11" s="1" t="s">
        <v>11</v>
      </c>
      <c r="D11">
        <v>60</v>
      </c>
      <c r="E11">
        <v>50</v>
      </c>
      <c r="F11" t="s">
        <v>172</v>
      </c>
      <c r="I11" s="51">
        <f>((E11/D11)^(1/($E$1-$D$1))-1)*100</f>
        <v>-1.5078624739111257</v>
      </c>
      <c r="K11">
        <v>-1.74</v>
      </c>
      <c r="L11" t="s">
        <v>65</v>
      </c>
      <c r="M11" s="50">
        <v>-1.1000000000000001</v>
      </c>
    </row>
    <row r="12" spans="1:14" x14ac:dyDescent="0.25">
      <c r="A12" s="1" t="s">
        <v>12</v>
      </c>
      <c r="B12">
        <f>17*C40</f>
        <v>197.71</v>
      </c>
      <c r="C12" t="s">
        <v>61</v>
      </c>
      <c r="D12">
        <v>175</v>
      </c>
      <c r="E12">
        <v>125</v>
      </c>
      <c r="F12" t="s">
        <v>172</v>
      </c>
      <c r="I12">
        <f t="shared" ref="I12:I30" si="0">((E12/B12)^(1/($E$1-$B$1))-1)*100</f>
        <v>-2.0624685001954246</v>
      </c>
      <c r="K12">
        <v>-2.2400000000000002</v>
      </c>
      <c r="L12" t="s">
        <v>65</v>
      </c>
    </row>
    <row r="13" spans="1:14" x14ac:dyDescent="0.25">
      <c r="A13" s="1" t="s">
        <v>13</v>
      </c>
      <c r="D13">
        <v>130</v>
      </c>
      <c r="E13">
        <v>95</v>
      </c>
      <c r="F13" t="s">
        <v>172</v>
      </c>
      <c r="I13" s="51">
        <f>((E13/D13)^(1/($E$1-$D$1))-1)*100</f>
        <v>-2.579948590954817</v>
      </c>
      <c r="K13">
        <v>-1.44</v>
      </c>
      <c r="L13" t="s">
        <v>65</v>
      </c>
      <c r="M13">
        <v>-1.4</v>
      </c>
    </row>
    <row r="14" spans="1:14" x14ac:dyDescent="0.25">
      <c r="A14" s="1" t="s">
        <v>14</v>
      </c>
      <c r="B14">
        <f>10*C40</f>
        <v>116.30000000000001</v>
      </c>
      <c r="C14" t="s">
        <v>61</v>
      </c>
      <c r="D14">
        <v>90</v>
      </c>
      <c r="E14">
        <v>100</v>
      </c>
      <c r="F14" t="s">
        <v>199</v>
      </c>
      <c r="G14">
        <f>9.44*C40</f>
        <v>109.7872</v>
      </c>
      <c r="H14" t="s">
        <v>65</v>
      </c>
      <c r="I14">
        <f>((G14/B14)^(1/($G$1-$B$1))-1)*100</f>
        <v>-0.19852375913819165</v>
      </c>
      <c r="K14" s="57">
        <v>4.6100000000000002E-2</v>
      </c>
      <c r="L14" t="s">
        <v>65</v>
      </c>
      <c r="M14">
        <v>0.5</v>
      </c>
    </row>
    <row r="15" spans="1:14" x14ac:dyDescent="0.25">
      <c r="A15" s="1" t="s">
        <v>15</v>
      </c>
      <c r="E15">
        <v>24</v>
      </c>
      <c r="F15" t="s">
        <v>198</v>
      </c>
      <c r="G15">
        <f>2.56*C40</f>
        <v>29.772800000000004</v>
      </c>
      <c r="H15" t="s">
        <v>65</v>
      </c>
      <c r="I15">
        <v>0</v>
      </c>
      <c r="J15" t="s">
        <v>131</v>
      </c>
      <c r="K15" s="57">
        <v>-1.56</v>
      </c>
      <c r="L15" t="s">
        <v>65</v>
      </c>
    </row>
    <row r="16" spans="1:14" x14ac:dyDescent="0.25">
      <c r="A16" s="1" t="s">
        <v>16</v>
      </c>
      <c r="D16">
        <v>320</v>
      </c>
      <c r="E16">
        <v>205</v>
      </c>
      <c r="F16" t="s">
        <v>172</v>
      </c>
      <c r="I16" s="51">
        <f>((E16/D16)^(1/($E$1-$D$1))-1)*100</f>
        <v>-3.6429141855319758</v>
      </c>
      <c r="K16" s="57">
        <v>-2.84</v>
      </c>
      <c r="L16" t="s">
        <v>65</v>
      </c>
      <c r="M16" s="50">
        <v>-3.3</v>
      </c>
    </row>
    <row r="17" spans="1:19" x14ac:dyDescent="0.25">
      <c r="A17" s="1" t="s">
        <v>17</v>
      </c>
      <c r="D17">
        <v>153</v>
      </c>
      <c r="E17">
        <v>90</v>
      </c>
      <c r="F17" t="s">
        <v>172</v>
      </c>
      <c r="I17" s="51">
        <f>((E17/D17)^(1/($E$1-$D$1))-1)*100</f>
        <v>-4.325561251394106</v>
      </c>
      <c r="K17" s="57">
        <v>-1.1599999999999999</v>
      </c>
      <c r="L17" t="s">
        <v>65</v>
      </c>
      <c r="M17" s="50">
        <v>-1.3</v>
      </c>
    </row>
    <row r="18" spans="1:19" x14ac:dyDescent="0.25">
      <c r="A18" s="1" t="s">
        <v>18</v>
      </c>
      <c r="D18" s="50">
        <v>135</v>
      </c>
      <c r="E18">
        <f>16.2*$C$40</f>
        <v>188.40600000000001</v>
      </c>
      <c r="F18" t="s">
        <v>65</v>
      </c>
      <c r="G18">
        <f>13.7*$C$40</f>
        <v>159.33099999999999</v>
      </c>
      <c r="H18" t="s">
        <v>65</v>
      </c>
      <c r="I18">
        <f>I2</f>
        <v>-1.5036909878066496</v>
      </c>
      <c r="J18" t="s">
        <v>125</v>
      </c>
    </row>
    <row r="19" spans="1:19" x14ac:dyDescent="0.25">
      <c r="A19" s="1" t="s">
        <v>19</v>
      </c>
      <c r="D19">
        <v>152</v>
      </c>
      <c r="E19">
        <v>148</v>
      </c>
      <c r="F19" t="s">
        <v>172</v>
      </c>
      <c r="I19" s="51">
        <f>((E19/D19)^(1/($E$1-$D$1))-1)*100</f>
        <v>-0.2219886323331588</v>
      </c>
      <c r="J19" s="4"/>
      <c r="K19" s="57">
        <v>0.72299999999999998</v>
      </c>
      <c r="L19" t="s">
        <v>65</v>
      </c>
    </row>
    <row r="20" spans="1:19" x14ac:dyDescent="0.25">
      <c r="A20" s="1" t="s">
        <v>0</v>
      </c>
      <c r="E20">
        <f>50*57/100</f>
        <v>28.5</v>
      </c>
      <c r="F20" t="s">
        <v>188</v>
      </c>
      <c r="G20">
        <f>0.418*C40</f>
        <v>4.8613400000000002</v>
      </c>
      <c r="H20" t="s">
        <v>65</v>
      </c>
      <c r="I20">
        <v>0</v>
      </c>
      <c r="J20" t="s">
        <v>131</v>
      </c>
    </row>
    <row r="21" spans="1:19" x14ac:dyDescent="0.25">
      <c r="A21" s="1" t="s">
        <v>20</v>
      </c>
      <c r="B21">
        <f>17*C40</f>
        <v>197.71</v>
      </c>
      <c r="C21" t="s">
        <v>61</v>
      </c>
      <c r="D21">
        <v>145</v>
      </c>
      <c r="E21">
        <v>95</v>
      </c>
      <c r="F21" t="s">
        <v>172</v>
      </c>
      <c r="I21">
        <f t="shared" si="0"/>
        <v>-3.2765921689998478</v>
      </c>
      <c r="K21" s="57">
        <v>-2.71</v>
      </c>
      <c r="L21" t="s">
        <v>65</v>
      </c>
      <c r="M21" s="50">
        <v>-2.5</v>
      </c>
    </row>
    <row r="22" spans="1:19" x14ac:dyDescent="0.25">
      <c r="A22" s="1" t="s">
        <v>21</v>
      </c>
      <c r="B22">
        <f>20*C40</f>
        <v>232.60000000000002</v>
      </c>
      <c r="C22" t="s">
        <v>61</v>
      </c>
      <c r="D22">
        <v>203</v>
      </c>
      <c r="E22">
        <v>150</v>
      </c>
      <c r="F22" t="s">
        <v>172</v>
      </c>
      <c r="I22">
        <f t="shared" si="0"/>
        <v>-1.9742733387613565</v>
      </c>
      <c r="K22" s="57">
        <v>-1.45</v>
      </c>
      <c r="L22" t="s">
        <v>65</v>
      </c>
      <c r="M22" s="50">
        <v>-1.8</v>
      </c>
    </row>
    <row r="23" spans="1:19" x14ac:dyDescent="0.25">
      <c r="A23" s="1" t="s">
        <v>22</v>
      </c>
      <c r="B23">
        <f>22.5*C40</f>
        <v>261.67500000000001</v>
      </c>
      <c r="C23" t="s">
        <v>61</v>
      </c>
      <c r="D23">
        <v>203</v>
      </c>
      <c r="E23">
        <v>175</v>
      </c>
      <c r="F23" t="s">
        <v>172</v>
      </c>
      <c r="I23">
        <f t="shared" si="0"/>
        <v>-1.8120954775025955</v>
      </c>
      <c r="K23">
        <v>-1.79</v>
      </c>
      <c r="L23" t="s">
        <v>65</v>
      </c>
    </row>
    <row r="24" spans="1:19" x14ac:dyDescent="0.25">
      <c r="A24" s="1" t="s">
        <v>1</v>
      </c>
      <c r="D24">
        <v>25</v>
      </c>
      <c r="E24">
        <v>13</v>
      </c>
      <c r="F24" t="s">
        <v>172</v>
      </c>
      <c r="I24">
        <v>0</v>
      </c>
      <c r="J24" t="s">
        <v>131</v>
      </c>
    </row>
    <row r="25" spans="1:19" x14ac:dyDescent="0.25">
      <c r="A25" s="1" t="s">
        <v>23</v>
      </c>
      <c r="D25">
        <v>265</v>
      </c>
      <c r="E25">
        <v>150</v>
      </c>
      <c r="F25" t="s">
        <v>172</v>
      </c>
      <c r="I25" s="51">
        <f>((E25/D25)^(1/($E$1-$D$1))-1)*100</f>
        <v>-4.6317568829852052</v>
      </c>
      <c r="K25" s="57">
        <v>-2.16</v>
      </c>
      <c r="L25" t="s">
        <v>65</v>
      </c>
    </row>
    <row r="26" spans="1:19" x14ac:dyDescent="0.25">
      <c r="A26" s="1" t="s">
        <v>24</v>
      </c>
      <c r="D26">
        <v>220</v>
      </c>
      <c r="E26">
        <v>145</v>
      </c>
      <c r="F26" t="s">
        <v>172</v>
      </c>
      <c r="I26" s="51">
        <f>((E26/D26)^(1/($E$1-$D$1))-1)*100</f>
        <v>-3.4144604744719809</v>
      </c>
      <c r="K26" s="57">
        <v>-2.91</v>
      </c>
      <c r="L26" t="s">
        <v>65</v>
      </c>
    </row>
    <row r="27" spans="1:19" x14ac:dyDescent="0.25">
      <c r="A27" s="1" t="s">
        <v>25</v>
      </c>
      <c r="D27">
        <v>160</v>
      </c>
      <c r="E27">
        <v>105</v>
      </c>
      <c r="F27" t="s">
        <v>172</v>
      </c>
      <c r="I27" s="51">
        <f>((E27/D27)^(1/($E$1-$D$1))-1)*100</f>
        <v>-3.4492222843125253</v>
      </c>
      <c r="K27" s="57">
        <v>-2.1</v>
      </c>
      <c r="L27" t="s">
        <v>65</v>
      </c>
    </row>
    <row r="28" spans="1:19" x14ac:dyDescent="0.25">
      <c r="A28" s="1" t="s">
        <v>26</v>
      </c>
      <c r="D28">
        <v>219</v>
      </c>
      <c r="E28">
        <v>225</v>
      </c>
      <c r="F28" t="s">
        <v>172</v>
      </c>
      <c r="G28" s="57">
        <f>11.4*C40</f>
        <v>132.58200000000002</v>
      </c>
      <c r="H28" s="57" t="s">
        <v>65</v>
      </c>
      <c r="I28" s="51">
        <f>((E28/D28)^(1/($E$1-$D$1))-1)*100</f>
        <v>0.22549279001520262</v>
      </c>
      <c r="K28" s="57">
        <v>-1.06</v>
      </c>
      <c r="L28" t="s">
        <v>65</v>
      </c>
    </row>
    <row r="29" spans="1:19" x14ac:dyDescent="0.25">
      <c r="A29" s="1" t="s">
        <v>27</v>
      </c>
      <c r="B29">
        <f>15*C40</f>
        <v>174.45000000000002</v>
      </c>
      <c r="C29" t="s">
        <v>61</v>
      </c>
      <c r="D29">
        <v>170</v>
      </c>
      <c r="E29">
        <v>125</v>
      </c>
      <c r="F29" t="s">
        <v>172</v>
      </c>
      <c r="I29">
        <f t="shared" si="0"/>
        <v>-1.5036909878066496</v>
      </c>
      <c r="K29" s="57">
        <v>-2.41</v>
      </c>
      <c r="L29" t="s">
        <v>65</v>
      </c>
    </row>
    <row r="30" spans="1:19" x14ac:dyDescent="0.25">
      <c r="A30" s="1" t="s">
        <v>28</v>
      </c>
      <c r="B30">
        <f>14.5*C40</f>
        <v>168.63500000000002</v>
      </c>
      <c r="C30" t="s">
        <v>61</v>
      </c>
      <c r="D30">
        <v>160</v>
      </c>
      <c r="E30">
        <v>125</v>
      </c>
      <c r="F30" t="s">
        <v>172</v>
      </c>
      <c r="I30">
        <f t="shared" si="0"/>
        <v>-1.3517931771567682</v>
      </c>
    </row>
    <row r="31" spans="1:19" x14ac:dyDescent="0.25">
      <c r="A31" s="1" t="s">
        <v>29</v>
      </c>
      <c r="D31">
        <v>170</v>
      </c>
      <c r="E31">
        <v>125</v>
      </c>
      <c r="F31" t="s">
        <v>135</v>
      </c>
      <c r="I31" s="51">
        <f>((E31/D31)^(1/($E$1-$D$1))-1)*100</f>
        <v>-2.5298223451702295</v>
      </c>
    </row>
    <row r="32" spans="1:19" x14ac:dyDescent="0.25">
      <c r="A32" s="14" t="s">
        <v>30</v>
      </c>
      <c r="D32">
        <f>D29</f>
        <v>170</v>
      </c>
      <c r="E32">
        <f>E29</f>
        <v>125</v>
      </c>
      <c r="F32" t="s">
        <v>135</v>
      </c>
      <c r="I32" s="51">
        <f>((E32/D32)^(1/($E$1-$D$1))-1)*100</f>
        <v>-2.5298223451702295</v>
      </c>
      <c r="S32">
        <f>12.6*C40</f>
        <v>146.53800000000001</v>
      </c>
    </row>
    <row r="33" spans="1:13" x14ac:dyDescent="0.25">
      <c r="A33" s="19" t="s">
        <v>31</v>
      </c>
      <c r="D33">
        <f>D22</f>
        <v>203</v>
      </c>
      <c r="E33">
        <f>E22</f>
        <v>150</v>
      </c>
      <c r="F33" t="s">
        <v>137</v>
      </c>
      <c r="I33" s="51">
        <f>((E33/D33)^(1/($E$1-$D$1))-1)*100</f>
        <v>-2.4899000136235139</v>
      </c>
      <c r="K33" s="57">
        <v>-1.93</v>
      </c>
      <c r="L33" t="s">
        <v>65</v>
      </c>
    </row>
    <row r="34" spans="1:13" x14ac:dyDescent="0.25">
      <c r="A34" s="19" t="s">
        <v>33</v>
      </c>
      <c r="D34" s="22">
        <f>(165+190+180)/3</f>
        <v>178.33333333333334</v>
      </c>
      <c r="E34" s="22">
        <f>D34</f>
        <v>178.33333333333334</v>
      </c>
      <c r="F34" s="22" t="s">
        <v>129</v>
      </c>
      <c r="I34">
        <f>I2</f>
        <v>-1.5036909878066496</v>
      </c>
      <c r="J34" t="s">
        <v>181</v>
      </c>
    </row>
    <row r="35" spans="1:13" x14ac:dyDescent="0.25">
      <c r="A35" s="19" t="s">
        <v>35</v>
      </c>
      <c r="D35">
        <v>130</v>
      </c>
      <c r="E35">
        <v>130</v>
      </c>
      <c r="F35" t="s">
        <v>180</v>
      </c>
      <c r="I35">
        <f>I2</f>
        <v>-1.5036909878066496</v>
      </c>
      <c r="J35" t="s">
        <v>177</v>
      </c>
    </row>
    <row r="36" spans="1:13" x14ac:dyDescent="0.25">
      <c r="A36" s="19" t="s">
        <v>34</v>
      </c>
      <c r="D36" s="22">
        <f>F66</f>
        <v>182.90043290043297</v>
      </c>
      <c r="E36" s="22">
        <f>G66</f>
        <v>139.18666484961028</v>
      </c>
      <c r="F36" s="22" t="s">
        <v>191</v>
      </c>
      <c r="I36" s="55">
        <f>E66</f>
        <v>-2.2503431994435497</v>
      </c>
      <c r="J36" s="22" t="s">
        <v>191</v>
      </c>
    </row>
    <row r="37" spans="1:13" x14ac:dyDescent="0.25">
      <c r="A37" s="19" t="s">
        <v>40</v>
      </c>
      <c r="D37">
        <f>D35</f>
        <v>130</v>
      </c>
      <c r="E37" s="21">
        <f>D37</f>
        <v>130</v>
      </c>
      <c r="F37" s="21" t="s">
        <v>129</v>
      </c>
      <c r="I37" s="54">
        <f>I2/10</f>
        <v>-0.15036909878066496</v>
      </c>
      <c r="J37" t="s">
        <v>192</v>
      </c>
    </row>
    <row r="38" spans="1:13" x14ac:dyDescent="0.25">
      <c r="A38" s="19" t="s">
        <v>41</v>
      </c>
      <c r="B38">
        <f>(120+200)/2</f>
        <v>160</v>
      </c>
      <c r="D38">
        <f t="shared" ref="D38" si="1">(120+200)/2</f>
        <v>160</v>
      </c>
      <c r="E38">
        <f>D38</f>
        <v>160</v>
      </c>
      <c r="F38" t="s">
        <v>183</v>
      </c>
      <c r="I38">
        <f>I2</f>
        <v>-1.5036909878066496</v>
      </c>
      <c r="J38" t="s">
        <v>125</v>
      </c>
    </row>
    <row r="39" spans="1:13" x14ac:dyDescent="0.25">
      <c r="A39" s="18"/>
    </row>
    <row r="40" spans="1:13" x14ac:dyDescent="0.25">
      <c r="A40" t="s">
        <v>168</v>
      </c>
      <c r="B40" s="49" t="s">
        <v>169</v>
      </c>
      <c r="C40">
        <v>11.63</v>
      </c>
      <c r="D40" t="s">
        <v>50</v>
      </c>
    </row>
    <row r="41" spans="1:13" x14ac:dyDescent="0.25">
      <c r="M41" s="4"/>
    </row>
    <row r="43" spans="1:13" x14ac:dyDescent="0.25">
      <c r="A43" t="s">
        <v>58</v>
      </c>
      <c r="B43" t="s">
        <v>60</v>
      </c>
      <c r="C43" t="s">
        <v>164</v>
      </c>
      <c r="E43" s="4" t="s">
        <v>36</v>
      </c>
    </row>
    <row r="44" spans="1:13" x14ac:dyDescent="0.25">
      <c r="B44" t="s">
        <v>61</v>
      </c>
      <c r="C44" t="s">
        <v>182</v>
      </c>
      <c r="E44" s="4" t="s">
        <v>51</v>
      </c>
    </row>
    <row r="45" spans="1:13" x14ac:dyDescent="0.25">
      <c r="B45" t="s">
        <v>62</v>
      </c>
      <c r="C45" t="s">
        <v>167</v>
      </c>
      <c r="E45" s="4" t="s">
        <v>53</v>
      </c>
    </row>
    <row r="46" spans="1:13" x14ac:dyDescent="0.25">
      <c r="B46" t="s">
        <v>65</v>
      </c>
      <c r="C46" t="s">
        <v>194</v>
      </c>
      <c r="E46" s="4" t="s">
        <v>38</v>
      </c>
    </row>
    <row r="47" spans="1:13" x14ac:dyDescent="0.25">
      <c r="B47" t="s">
        <v>66</v>
      </c>
      <c r="C47" t="s">
        <v>35</v>
      </c>
      <c r="E47" s="4" t="s">
        <v>55</v>
      </c>
    </row>
    <row r="48" spans="1:13" x14ac:dyDescent="0.25">
      <c r="B48" t="s">
        <v>74</v>
      </c>
      <c r="C48" t="s">
        <v>41</v>
      </c>
      <c r="E48" s="4" t="s">
        <v>52</v>
      </c>
    </row>
    <row r="49" spans="1:5" x14ac:dyDescent="0.25">
      <c r="B49" t="s">
        <v>75</v>
      </c>
      <c r="C49" t="s">
        <v>187</v>
      </c>
      <c r="E49" s="59" t="s">
        <v>56</v>
      </c>
    </row>
    <row r="50" spans="1:5" x14ac:dyDescent="0.25">
      <c r="B50" t="s">
        <v>107</v>
      </c>
      <c r="C50" s="33" t="s">
        <v>70</v>
      </c>
      <c r="E50" s="4" t="s">
        <v>68</v>
      </c>
    </row>
    <row r="52" spans="1:5" x14ac:dyDescent="0.25">
      <c r="A52" t="s">
        <v>201</v>
      </c>
      <c r="B52" t="s">
        <v>125</v>
      </c>
      <c r="C52" t="s">
        <v>170</v>
      </c>
    </row>
    <row r="53" spans="1:5" x14ac:dyDescent="0.25">
      <c r="B53" t="s">
        <v>129</v>
      </c>
      <c r="C53" t="s">
        <v>174</v>
      </c>
    </row>
    <row r="54" spans="1:5" x14ac:dyDescent="0.25">
      <c r="B54" t="s">
        <v>131</v>
      </c>
      <c r="C54" t="s">
        <v>173</v>
      </c>
    </row>
    <row r="55" spans="1:5" x14ac:dyDescent="0.25">
      <c r="B55" t="s">
        <v>134</v>
      </c>
      <c r="C55" t="s">
        <v>189</v>
      </c>
    </row>
    <row r="56" spans="1:5" x14ac:dyDescent="0.25">
      <c r="B56" t="s">
        <v>135</v>
      </c>
      <c r="C56" t="s">
        <v>175</v>
      </c>
    </row>
    <row r="57" spans="1:5" x14ac:dyDescent="0.25">
      <c r="B57" t="s">
        <v>137</v>
      </c>
      <c r="C57" t="s">
        <v>176</v>
      </c>
    </row>
    <row r="58" spans="1:5" x14ac:dyDescent="0.25">
      <c r="B58" t="s">
        <v>184</v>
      </c>
      <c r="C58" t="s">
        <v>185</v>
      </c>
    </row>
    <row r="59" spans="1:5" x14ac:dyDescent="0.25">
      <c r="B59" t="s">
        <v>192</v>
      </c>
      <c r="C59" t="s">
        <v>193</v>
      </c>
    </row>
    <row r="61" spans="1:5" x14ac:dyDescent="0.25">
      <c r="A61" t="s">
        <v>202</v>
      </c>
      <c r="B61" t="s">
        <v>151</v>
      </c>
      <c r="E61" t="s">
        <v>178</v>
      </c>
    </row>
    <row r="62" spans="1:5" x14ac:dyDescent="0.25">
      <c r="B62" t="s">
        <v>153</v>
      </c>
      <c r="C62" s="52" t="s">
        <v>179</v>
      </c>
      <c r="E62" s="4" t="s">
        <v>54</v>
      </c>
    </row>
    <row r="64" spans="1:5" x14ac:dyDescent="0.25">
      <c r="A64" t="s">
        <v>203</v>
      </c>
      <c r="B64" t="s">
        <v>190</v>
      </c>
      <c r="C64" t="s">
        <v>34</v>
      </c>
    </row>
    <row r="65" spans="1:15" x14ac:dyDescent="0.25">
      <c r="B65" s="18"/>
      <c r="C65" s="18">
        <v>2015</v>
      </c>
      <c r="D65">
        <v>2030</v>
      </c>
      <c r="F65">
        <v>2000</v>
      </c>
      <c r="G65">
        <v>2012</v>
      </c>
    </row>
    <row r="66" spans="1:15" x14ac:dyDescent="0.25">
      <c r="B66" s="18"/>
      <c r="C66">
        <v>130</v>
      </c>
      <c r="D66">
        <v>92.4</v>
      </c>
      <c r="E66">
        <f>(POWER(D66/C66,(1/(D65-C65)))-1)*100</f>
        <v>-2.2503431994435497</v>
      </c>
      <c r="F66">
        <f>$C$66*(1+$E$66/100)^(F65-$C$65)</f>
        <v>182.90043290043297</v>
      </c>
      <c r="G66">
        <f>$C$66*(1+$E$66/100)^(G65-$C$65)</f>
        <v>139.18666484961028</v>
      </c>
    </row>
    <row r="67" spans="1:15" x14ac:dyDescent="0.25">
      <c r="A67" s="39"/>
      <c r="B67" s="56"/>
      <c r="C67" s="39"/>
      <c r="D67" s="39"/>
      <c r="E67" s="39"/>
    </row>
    <row r="68" spans="1:15" x14ac:dyDescent="0.25">
      <c r="O68" s="4"/>
    </row>
    <row r="73" spans="1:15" x14ac:dyDescent="0.25">
      <c r="B73" s="4"/>
    </row>
    <row r="79" spans="1:15" x14ac:dyDescent="0.25">
      <c r="I79" s="4"/>
    </row>
  </sheetData>
  <phoneticPr fontId="7" type="noConversion"/>
  <hyperlinks>
    <hyperlink ref="E48" r:id="rId1" xr:uid="{00000000-0004-0000-0200-000002000000}"/>
    <hyperlink ref="E62" r:id="rId2" xr:uid="{00000000-0004-0000-0200-000004000000}"/>
    <hyperlink ref="E47" r:id="rId3" xr:uid="{00000000-0004-0000-0200-000005000000}"/>
    <hyperlink ref="E44" r:id="rId4" xr:uid="{239413D0-A1EF-46AC-AB53-48732DE9BE13}"/>
    <hyperlink ref="E45" r:id="rId5" location="tab-chart_1" xr:uid="{013FEB32-9035-44D1-A476-B2722818BEEB}"/>
    <hyperlink ref="E43" r:id="rId6" xr:uid="{4A067A65-8409-4407-80AA-56375FEB6929}"/>
    <hyperlink ref="E49" r:id="rId7" xr:uid="{E89BC05D-B2E6-403A-8E0A-FE9936513D70}"/>
    <hyperlink ref="E50" r:id="rId8" location="fullTextFileContent" xr:uid="{A9EDD100-2E38-44D5-B616-E4E487A74BA3}"/>
    <hyperlink ref="E46" r:id="rId9" xr:uid="{3BB595D8-B08B-457F-B8AD-F690C6B34F50}"/>
  </hyperlinks>
  <pageMargins left="0.7" right="0.7" top="0.78740157499999996" bottom="0.78740157499999996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35AF-14AA-4107-B607-B6C16D0EDB85}">
  <dimension ref="A1:D23"/>
  <sheetViews>
    <sheetView workbookViewId="0">
      <selection activeCell="A15" sqref="A15:D23"/>
    </sheetView>
  </sheetViews>
  <sheetFormatPr baseColWidth="10" defaultRowHeight="15" x14ac:dyDescent="0.25"/>
  <sheetData>
    <row r="1" spans="1:4" x14ac:dyDescent="0.25">
      <c r="A1" s="26" t="s">
        <v>97</v>
      </c>
      <c r="B1" s="26" t="s">
        <v>98</v>
      </c>
      <c r="C1" s="26"/>
    </row>
    <row r="2" spans="1:4" x14ac:dyDescent="0.25">
      <c r="A2" s="26" t="s">
        <v>110</v>
      </c>
      <c r="B2" s="26"/>
      <c r="C2" s="26"/>
    </row>
    <row r="3" spans="1:4" x14ac:dyDescent="0.25">
      <c r="A3" s="29" t="s">
        <v>84</v>
      </c>
      <c r="B3" s="27"/>
      <c r="C3" s="27"/>
    </row>
    <row r="4" spans="1:4" x14ac:dyDescent="0.25">
      <c r="A4" s="29" t="s">
        <v>85</v>
      </c>
      <c r="B4" s="28" t="s">
        <v>86</v>
      </c>
      <c r="C4" s="27"/>
    </row>
    <row r="5" spans="1:4" x14ac:dyDescent="0.25">
      <c r="A5" s="29" t="s">
        <v>87</v>
      </c>
      <c r="B5" s="29" t="s">
        <v>88</v>
      </c>
      <c r="C5" s="27"/>
    </row>
    <row r="6" spans="1:4" x14ac:dyDescent="0.25">
      <c r="A6" s="27"/>
      <c r="B6" s="27"/>
      <c r="C6" s="27"/>
    </row>
    <row r="7" spans="1:4" x14ac:dyDescent="0.25">
      <c r="A7" s="28" t="s">
        <v>89</v>
      </c>
      <c r="B7" s="27"/>
      <c r="C7" s="29" t="s">
        <v>90</v>
      </c>
    </row>
    <row r="8" spans="1:4" x14ac:dyDescent="0.25">
      <c r="A8" s="28" t="s">
        <v>91</v>
      </c>
      <c r="B8" s="27"/>
      <c r="C8" s="29" t="s">
        <v>92</v>
      </c>
    </row>
    <row r="9" spans="1:4" x14ac:dyDescent="0.25">
      <c r="A9" s="28" t="s">
        <v>93</v>
      </c>
      <c r="B9" s="27"/>
      <c r="C9" s="29" t="s">
        <v>94</v>
      </c>
    </row>
    <row r="10" spans="1:4" x14ac:dyDescent="0.25">
      <c r="A10" s="28" t="s">
        <v>95</v>
      </c>
      <c r="B10" s="27"/>
      <c r="C10" s="29" t="s">
        <v>96</v>
      </c>
    </row>
    <row r="13" spans="1:4" x14ac:dyDescent="0.25">
      <c r="A13" s="26" t="s">
        <v>97</v>
      </c>
      <c r="B13" s="26" t="s">
        <v>112</v>
      </c>
      <c r="C13" s="26"/>
    </row>
    <row r="14" spans="1:4" x14ac:dyDescent="0.25">
      <c r="A14" s="26" t="s">
        <v>110</v>
      </c>
      <c r="B14" s="26"/>
      <c r="C14" s="26"/>
    </row>
    <row r="15" spans="1:4" x14ac:dyDescent="0.25">
      <c r="A15" s="32" t="s">
        <v>113</v>
      </c>
      <c r="B15" s="27"/>
      <c r="C15" s="27"/>
      <c r="D15" s="27"/>
    </row>
    <row r="16" spans="1:4" x14ac:dyDescent="0.25">
      <c r="A16" s="32" t="s">
        <v>85</v>
      </c>
      <c r="B16" s="31" t="s">
        <v>114</v>
      </c>
      <c r="C16" s="27"/>
      <c r="D16" s="27"/>
    </row>
    <row r="17" spans="1:4" x14ac:dyDescent="0.25">
      <c r="A17" s="32" t="s">
        <v>87</v>
      </c>
      <c r="B17" s="32" t="s">
        <v>115</v>
      </c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31" t="s">
        <v>89</v>
      </c>
      <c r="B19" s="27"/>
      <c r="C19" s="32" t="s">
        <v>90</v>
      </c>
      <c r="D19" s="27"/>
    </row>
    <row r="20" spans="1:4" x14ac:dyDescent="0.25">
      <c r="A20" s="31" t="s">
        <v>116</v>
      </c>
      <c r="B20" s="27"/>
      <c r="C20" s="32" t="s">
        <v>94</v>
      </c>
      <c r="D20" s="27"/>
    </row>
    <row r="21" spans="1:4" x14ac:dyDescent="0.25">
      <c r="A21" s="31" t="s">
        <v>117</v>
      </c>
      <c r="B21" s="27"/>
      <c r="C21" s="32" t="s">
        <v>94</v>
      </c>
      <c r="D21" s="27"/>
    </row>
    <row r="22" spans="1:4" x14ac:dyDescent="0.25">
      <c r="A22" s="31" t="s">
        <v>118</v>
      </c>
      <c r="B22" s="27"/>
      <c r="C22" s="32" t="s">
        <v>94</v>
      </c>
      <c r="D22" s="27"/>
    </row>
    <row r="23" spans="1:4" x14ac:dyDescent="0.25">
      <c r="A23" s="31" t="s">
        <v>91</v>
      </c>
      <c r="B23" s="27"/>
      <c r="C23" s="32" t="s">
        <v>119</v>
      </c>
      <c r="D23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AreaPerHousehold</vt:lpstr>
      <vt:lpstr>PersPerHousehold</vt:lpstr>
      <vt:lpstr>SpecificEnergyUse</vt:lpstr>
      <vt:lpstr>Info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2020-07-15T13:31:24Z</dcterms:created>
  <dcterms:modified xsi:type="dcterms:W3CDTF">2023-02-23T14:39:09Z</dcterms:modified>
</cp:coreProperties>
</file>