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17BF8CC-9687-4425-BDBA-732AE2447FC7}" xr6:coauthVersionLast="47" xr6:coauthVersionMax="47" xr10:uidLastSave="{00000000-0000-0000-0000-000000000000}"/>
  <bookViews>
    <workbookView xWindow="-110" yWindow="-110" windowWidth="19420" windowHeight="10420" tabRatio="788" xr2:uid="{00000000-000D-0000-FFFF-FFFF00000000}"/>
  </bookViews>
  <sheets>
    <sheet name="steel" sheetId="9" r:id="rId1"/>
    <sheet name="steel_prim" sheetId="26" r:id="rId2"/>
    <sheet name="steel_sec" sheetId="25" r:id="rId3"/>
    <sheet name="steel_direct" sheetId="7" r:id="rId4"/>
    <sheet name="alu_prim" sheetId="3" r:id="rId5"/>
    <sheet name="alu_sec" sheetId="17" r:id="rId6"/>
    <sheet name="cooper_prim" sheetId="18" r:id="rId7"/>
    <sheet name="cooper_sec" sheetId="19" r:id="rId8"/>
    <sheet name="chlorin" sheetId="12" r:id="rId9"/>
    <sheet name="ammonia" sheetId="8" r:id="rId10"/>
    <sheet name="ammonia_classic" sheetId="20" r:id="rId11"/>
    <sheet name="methanol" sheetId="13" r:id="rId12"/>
    <sheet name="methanol_classic" sheetId="21" r:id="rId13"/>
    <sheet name="ethylene" sheetId="14" r:id="rId14"/>
    <sheet name="ethylene_classic" sheetId="22" r:id="rId15"/>
    <sheet name="propylene" sheetId="15" r:id="rId16"/>
    <sheet name="propylene_classic" sheetId="23" r:id="rId17"/>
    <sheet name="aromate" sheetId="16" r:id="rId18"/>
    <sheet name="aromate_classic" sheetId="24" r:id="rId19"/>
    <sheet name="cement" sheetId="5" r:id="rId20"/>
    <sheet name="glass" sheetId="11" r:id="rId21"/>
    <sheet name="paper" sheetId="10" r:id="rId22"/>
    <sheet name="Info" sheetId="2" r:id="rId23"/>
  </sheets>
  <externalReferences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/>
  <c r="B2" i="26"/>
  <c r="C2" i="26"/>
  <c r="D2" i="26"/>
  <c r="B2" i="25"/>
  <c r="D2" i="24"/>
  <c r="B2" i="24"/>
  <c r="D2" i="23"/>
  <c r="B2" i="23"/>
  <c r="D2" i="22"/>
  <c r="B2" i="22"/>
  <c r="D2" i="21"/>
  <c r="B2" i="21" s="1"/>
  <c r="D2" i="20"/>
  <c r="B2" i="20"/>
  <c r="D2" i="19" l="1"/>
  <c r="C2" i="19"/>
  <c r="B2" i="19"/>
  <c r="D2" i="18"/>
  <c r="B2" i="18" s="1"/>
  <c r="C2" i="18"/>
  <c r="D2" i="17" l="1"/>
  <c r="C2" i="17"/>
  <c r="B2" i="17" s="1"/>
  <c r="E2" i="16" l="1"/>
  <c r="B2" i="16" s="1"/>
  <c r="E2" i="15"/>
  <c r="E2" i="14"/>
  <c r="B2" i="15" l="1"/>
  <c r="B2" i="14" l="1"/>
  <c r="E2" i="13"/>
  <c r="B2" i="13" s="1"/>
  <c r="B2" i="12" l="1"/>
  <c r="D2" i="3" l="1"/>
  <c r="C2" i="3"/>
</calcChain>
</file>

<file path=xl/sharedStrings.xml><?xml version="1.0" encoding="utf-8"?>
<sst xmlns="http://schemas.openxmlformats.org/spreadsheetml/2006/main" count="117" uniqueCount="11">
  <si>
    <t>Country</t>
  </si>
  <si>
    <t>Quelle</t>
  </si>
  <si>
    <t>https://d-nb.info/1049260554/34</t>
  </si>
  <si>
    <t>all</t>
  </si>
  <si>
    <t>Spec energy consumption [GJ/t]</t>
  </si>
  <si>
    <t>Spec heat consumption [GJ/t]</t>
  </si>
  <si>
    <t>Spec electricity consumption [GJ/t]</t>
  </si>
  <si>
    <t>methanol</t>
  </si>
  <si>
    <t>=spec. Consumption</t>
  </si>
  <si>
    <t>ethylene</t>
  </si>
  <si>
    <t>Spec hydrogen consumption [GJ/t]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</si>
</sst>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quotePrefix="1"/>
    <xf numFmtId="1" fontId="0" fillId="0" borderId="0" xfId="0" applyNumberFormat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ecific_Consum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el"/>
      <sheetName val="steel_prim"/>
      <sheetName val="steel_sek"/>
      <sheetName val="steel_direct"/>
      <sheetName val="alu_prim"/>
      <sheetName val="alu_sec"/>
      <sheetName val="cooper_prim"/>
      <sheetName val="cooper_sec"/>
      <sheetName val="chlorin"/>
      <sheetName val="cement"/>
      <sheetName val="glass"/>
      <sheetName val="glass_detail"/>
      <sheetName val="paper"/>
      <sheetName val="ammonia"/>
      <sheetName val="ammonia_classic"/>
      <sheetName val="methanol"/>
      <sheetName val="methanol_classic"/>
      <sheetName val="ethylene"/>
      <sheetName val="ethylene_classic"/>
      <sheetName val="propylene"/>
      <sheetName val="propylene_classic"/>
      <sheetName val="aromate"/>
      <sheetName val="aromate_classic"/>
      <sheetName val="Info"/>
      <sheetName val="Cereals"/>
      <sheetName val="Rice"/>
      <sheetName val="Pulses"/>
      <sheetName val="Roots"/>
      <sheetName val="Brassiacas"/>
      <sheetName val="Leafy"/>
      <sheetName val="Tomatoes"/>
      <sheetName val="Cucumbers"/>
      <sheetName val="Watermelons"/>
      <sheetName val="Tuber"/>
      <sheetName val="Strawberries"/>
      <sheetName val="Pome"/>
      <sheetName val="Peaches"/>
      <sheetName val="Plums"/>
      <sheetName val="Tropics"/>
      <sheetName val="Nuts"/>
      <sheetName val="Citrus"/>
      <sheetName val="Grapes"/>
      <sheetName val="Info_food"/>
      <sheetName val="Conversion"/>
    </sheetNames>
    <sheetDataSet>
      <sheetData sheetId="0"/>
      <sheetData sheetId="1"/>
      <sheetData sheetId="2"/>
      <sheetData sheetId="3"/>
      <sheetData sheetId="4">
        <row r="2">
          <cell r="B2">
            <v>55.470000000000006</v>
          </cell>
          <cell r="C2">
            <v>52.2</v>
          </cell>
          <cell r="D2">
            <v>3.27</v>
          </cell>
        </row>
      </sheetData>
      <sheetData sheetId="5">
        <row r="2">
          <cell r="C2">
            <v>1.8</v>
          </cell>
          <cell r="D2">
            <v>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-nb.info/1049260554/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tabSelected="1" workbookViewId="0">
      <selection activeCell="B3" sqref="B3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</f>
        <v>2.6</v>
      </c>
      <c r="C2">
        <v>1.79</v>
      </c>
      <c r="D2">
        <v>0.81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2495-3F02-4599-96CF-EBBEBB709EBF}">
  <dimension ref="A1:D2"/>
  <sheetViews>
    <sheetView workbookViewId="0">
      <selection activeCell="B2" sqref="B2:D2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 s="5">
        <f>C2+D2</f>
        <v>14.800000000000002</v>
      </c>
      <c r="C2" s="5">
        <f>14.8*1.4/(18.13+1.4)</f>
        <v>1.0609318996415771</v>
      </c>
      <c r="D2" s="5">
        <f>14.8*18.13/(18.13+1.4)</f>
        <v>13.739068100358425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E009-E5D7-4FFF-BECA-22EA3290C13C}">
  <dimension ref="A1:D2"/>
  <sheetViews>
    <sheetView workbookViewId="0">
      <selection activeCell="E22" sqref="E22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</f>
        <v>2.6</v>
      </c>
      <c r="C2">
        <v>1.79</v>
      </c>
      <c r="D2">
        <v>0.81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selection activeCell="E2" sqref="E2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v>7.5180000000000007</v>
      </c>
      <c r="C2">
        <v>1.1160000000000001</v>
      </c>
      <c r="D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baseColWidth="10" defaultRowHeight="14.5" x14ac:dyDescent="0.35"/>
  <cols>
    <col min="3" max="3" width="32.81640625" bestFit="1" customWidth="1"/>
  </cols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v>50.6</v>
      </c>
      <c r="C2">
        <f>B2*[1]alu_prim!$C$2/[1]alu_prim!$B$2</f>
        <v>47.617090319091396</v>
      </c>
      <c r="D2">
        <f>B2*[1]alu_prim!$D$2/[1]alu_prim!$B$2</f>
        <v>2.9829096809085991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E1"/>
    </sheetView>
  </sheetViews>
  <sheetFormatPr baseColWidth="10" defaultRowHeight="14.5" x14ac:dyDescent="0.35"/>
  <cols>
    <col min="3" max="3" width="32.81640625" bestFit="1" customWidth="1"/>
  </cols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</f>
        <v>10.8</v>
      </c>
      <c r="C2">
        <f>[1]alu_sec!$C$2</f>
        <v>1.8</v>
      </c>
      <c r="D2">
        <f>[1]alu_sec!$D$2</f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0F39-0F07-4256-84D9-10BE32A568B0}">
  <dimension ref="A1:E2"/>
  <sheetViews>
    <sheetView workbookViewId="0">
      <selection activeCell="B1" sqref="B1:E1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6</v>
      </c>
      <c r="D1" t="s">
        <v>5</v>
      </c>
    </row>
    <row r="2" spans="1:5" x14ac:dyDescent="0.35">
      <c r="A2" t="s">
        <v>3</v>
      </c>
      <c r="B2">
        <f>C2+D2</f>
        <v>8.4</v>
      </c>
      <c r="C2" s="5">
        <f>7.92/10.69*4.5+5.4/12.96*3.9</f>
        <v>4.9589569691300284</v>
      </c>
      <c r="D2" s="5">
        <f>2.77/10.69*4.5+7.56/12.96*3.9</f>
        <v>3.4410430308699715</v>
      </c>
      <c r="E2" s="4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C493-5F7B-4D46-BF14-635221FA7353}">
  <dimension ref="A1:E2"/>
  <sheetViews>
    <sheetView workbookViewId="0">
      <selection activeCell="D1" sqref="D1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6</v>
      </c>
      <c r="D1" t="s">
        <v>5</v>
      </c>
    </row>
    <row r="2" spans="1:5" x14ac:dyDescent="0.35">
      <c r="A2" t="s">
        <v>3</v>
      </c>
      <c r="B2" s="5">
        <f>C2+D2</f>
        <v>8.2867247062886982</v>
      </c>
      <c r="C2" s="5">
        <f>3.96/6.29*4.4+5.4/12.96*3.9</f>
        <v>4.3951112877583469</v>
      </c>
      <c r="D2" s="5">
        <f>2.3/6.26*4.4+7.56/12.96*3.9</f>
        <v>3.8916134185303513</v>
      </c>
      <c r="E2" s="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</f>
        <v>9.5</v>
      </c>
      <c r="C2">
        <v>8.9</v>
      </c>
      <c r="D2">
        <v>0.6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>
      <selection activeCell="E1" sqref="E1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v>20.859119999999997</v>
      </c>
      <c r="C2">
        <v>0</v>
      </c>
      <c r="D2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84BD-ACCD-42EA-862E-40C431D63653}">
  <dimension ref="A1:D2"/>
  <sheetViews>
    <sheetView workbookViewId="0">
      <selection activeCell="E1" sqref="E1:F1048576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SUM(C2,D2,F2)</f>
        <v>7.3400000000000007</v>
      </c>
      <c r="C2">
        <v>0.74</v>
      </c>
      <c r="D2">
        <f>10.9-4.3</f>
        <v>6.6000000000000005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:E2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6</v>
      </c>
      <c r="D1" t="s">
        <v>5</v>
      </c>
      <c r="E1" t="s">
        <v>10</v>
      </c>
    </row>
    <row r="2" spans="1:5" x14ac:dyDescent="0.35">
      <c r="A2" t="s">
        <v>3</v>
      </c>
      <c r="B2">
        <f>C2+D2+E2</f>
        <v>22.677731999999999</v>
      </c>
      <c r="C2">
        <v>0</v>
      </c>
      <c r="D2">
        <v>0</v>
      </c>
      <c r="E2">
        <f>0.189*1000*33.33*3600/1000000</f>
        <v>22.677731999999999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4FE3-D687-4034-88E4-900EC35F16B0}">
  <dimension ref="A1:D2"/>
  <sheetViews>
    <sheetView workbookViewId="0">
      <selection activeCell="E1" sqref="E1:F1048576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C2+D2+F2</f>
        <v>12.5</v>
      </c>
      <c r="C2">
        <v>0.6</v>
      </c>
      <c r="D2">
        <f>13.9-2</f>
        <v>11.9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2" sqref="B2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6</v>
      </c>
      <c r="D1" t="s">
        <v>5</v>
      </c>
    </row>
    <row r="2" spans="1:5" x14ac:dyDescent="0.35">
      <c r="A2" t="s">
        <v>3</v>
      </c>
      <c r="B2">
        <f>C2+D2+E2</f>
        <v>60.549544439999998</v>
      </c>
      <c r="C2">
        <v>0</v>
      </c>
      <c r="D2">
        <v>0</v>
      </c>
      <c r="E2">
        <f>0.189*1000*33.33*3600/1000000*2.67</f>
        <v>60.549544439999998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CB9-C472-483D-BA7B-8EA1D1C34658}">
  <dimension ref="A1:D2"/>
  <sheetViews>
    <sheetView workbookViewId="0">
      <selection activeCell="E1" sqref="E1:F1048576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C2+D2+F2</f>
        <v>16.5</v>
      </c>
      <c r="C2">
        <v>0.8</v>
      </c>
      <c r="D2">
        <f>16.5-C2</f>
        <v>15.7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sqref="A1:E2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6</v>
      </c>
      <c r="D1" t="s">
        <v>5</v>
      </c>
    </row>
    <row r="2" spans="1:5" x14ac:dyDescent="0.35">
      <c r="A2" t="s">
        <v>3</v>
      </c>
      <c r="B2">
        <f>C2+D2+E2</f>
        <v>60.549544439999998</v>
      </c>
      <c r="C2">
        <v>0</v>
      </c>
      <c r="D2">
        <v>0</v>
      </c>
      <c r="E2">
        <f>0.189*1000*33.33*3600/1000000*2.67</f>
        <v>60.549544439999998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97C9-3578-406B-B1DE-D8FA28CA2828}">
  <dimension ref="A1:D2"/>
  <sheetViews>
    <sheetView workbookViewId="0">
      <selection activeCell="E1" sqref="E1:F1048576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C2+D2+F2</f>
        <v>16.5</v>
      </c>
      <c r="C2">
        <v>0.8</v>
      </c>
      <c r="D2">
        <f>16.5-C2</f>
        <v>15.7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Q39" sqref="Q39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6</v>
      </c>
      <c r="D1" t="s">
        <v>5</v>
      </c>
    </row>
    <row r="2" spans="1:5" x14ac:dyDescent="0.35">
      <c r="A2" t="s">
        <v>3</v>
      </c>
      <c r="B2">
        <f>C2+D2+E2</f>
        <v>97.51424759999999</v>
      </c>
      <c r="C2">
        <v>0</v>
      </c>
      <c r="D2">
        <v>0</v>
      </c>
      <c r="E2">
        <f>0.189*1000*33.33*3600/1000000*4.3</f>
        <v>97.51424759999999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3ED1-9CB7-4138-9690-7BF4F2B649AC}">
  <dimension ref="A1:D2"/>
  <sheetViews>
    <sheetView topLeftCell="B1" workbookViewId="0">
      <selection activeCell="R33" sqref="R33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f>C2+D2+F2</f>
        <v>16.5</v>
      </c>
      <c r="C2">
        <v>0.8</v>
      </c>
      <c r="D2">
        <f>16.5-C2</f>
        <v>15.7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1" sqref="D1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B2">
        <v>2.92</v>
      </c>
      <c r="C2">
        <v>0.21</v>
      </c>
      <c r="D2">
        <v>2.71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sqref="A1:E2"/>
    </sheetView>
  </sheetViews>
  <sheetFormatPr baseColWidth="10" defaultColWidth="9.1796875" defaultRowHeight="14.5" x14ac:dyDescent="0.35"/>
  <sheetData>
    <row r="1" spans="1:6" x14ac:dyDescent="0.35">
      <c r="A1" t="s">
        <v>0</v>
      </c>
      <c r="B1" t="s">
        <v>4</v>
      </c>
      <c r="C1" t="s">
        <v>6</v>
      </c>
      <c r="D1" t="s">
        <v>5</v>
      </c>
      <c r="F1" s="1"/>
    </row>
    <row r="2" spans="1:6" x14ac:dyDescent="0.35">
      <c r="A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0</v>
      </c>
      <c r="B1" t="s">
        <v>4</v>
      </c>
      <c r="C1" t="s">
        <v>6</v>
      </c>
      <c r="D1" t="s">
        <v>5</v>
      </c>
    </row>
    <row r="2" spans="1:4" x14ac:dyDescent="0.35">
      <c r="A2" t="s">
        <v>3</v>
      </c>
      <c r="C2">
        <v>2.2999999999999998</v>
      </c>
      <c r="D2">
        <v>4.9000000000000004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5"/>
  <sheetViews>
    <sheetView workbookViewId="0">
      <selection activeCell="B5" sqref="B5"/>
    </sheetView>
  </sheetViews>
  <sheetFormatPr baseColWidth="10" defaultRowHeight="14.5" x14ac:dyDescent="0.35"/>
  <sheetData>
    <row r="2" spans="1:2" x14ac:dyDescent="0.35">
      <c r="A2" t="s">
        <v>1</v>
      </c>
      <c r="B2" s="2" t="s">
        <v>2</v>
      </c>
    </row>
    <row r="4" spans="1:2" x14ac:dyDescent="0.35">
      <c r="A4" t="s">
        <v>7</v>
      </c>
      <c r="B4" s="3" t="s">
        <v>8</v>
      </c>
    </row>
    <row r="5" spans="1:2" x14ac:dyDescent="0.35">
      <c r="A5" t="s">
        <v>9</v>
      </c>
      <c r="B5" s="3" t="s">
        <v>8</v>
      </c>
    </row>
  </sheetData>
  <hyperlinks>
    <hyperlink ref="B2" r:id="rId1" xr:uid="{00000000-0004-0000-0D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steel</vt:lpstr>
      <vt:lpstr>steel_prim</vt:lpstr>
      <vt:lpstr>steel_sec</vt:lpstr>
      <vt:lpstr>steel_direct</vt:lpstr>
      <vt:lpstr>alu_prim</vt:lpstr>
      <vt:lpstr>alu_sec</vt:lpstr>
      <vt:lpstr>cooper_prim</vt:lpstr>
      <vt:lpstr>cooper_sec</vt:lpstr>
      <vt:lpstr>chlorin</vt:lpstr>
      <vt:lpstr>ammonia</vt:lpstr>
      <vt:lpstr>ammonia_classic</vt:lpstr>
      <vt:lpstr>methanol</vt:lpstr>
      <vt:lpstr>methanol_classic</vt:lpstr>
      <vt:lpstr>ethylene</vt:lpstr>
      <vt:lpstr>ethylene_classic</vt:lpstr>
      <vt:lpstr>propylene</vt:lpstr>
      <vt:lpstr>propylene_classic</vt:lpstr>
      <vt:lpstr>aromate</vt:lpstr>
      <vt:lpstr>aromate_classic</vt:lpstr>
      <vt:lpstr>cement</vt:lpstr>
      <vt:lpstr>glass</vt:lpstr>
      <vt:lpstr>paper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2022-12-15T13:47:42Z</dcterms:modified>
</cp:coreProperties>
</file>