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C3BED57-B314-4255-81E6-8C52039274A3}" xr6:coauthVersionLast="47" xr6:coauthVersionMax="47" xr10:uidLastSave="{00000000-0000-0000-0000-000000000000}"/>
  <bookViews>
    <workbookView xWindow="32325" yWindow="765" windowWidth="21210" windowHeight="14085" xr2:uid="{00000000-000D-0000-FFFF-FFFF00000000}"/>
  </bookViews>
  <sheets>
    <sheet name="Data_const" sheetId="7" r:id="rId1"/>
    <sheet name="Data_collection" sheetId="2" r:id="rId2"/>
    <sheet name="Data_year" sheetId="5" r:id="rId3"/>
    <sheet name="Inf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7" l="1"/>
  <c r="B32" i="7"/>
  <c r="B33" i="7"/>
  <c r="B35" i="7"/>
  <c r="B34" i="7"/>
  <c r="B30" i="7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" i="5"/>
  <c r="AB33" i="2" l="1"/>
  <c r="AB7" i="2"/>
  <c r="AB6" i="2"/>
  <c r="AB5" i="2"/>
  <c r="AB4" i="2"/>
  <c r="AB3" i="2"/>
  <c r="G7" i="2" l="1"/>
  <c r="G6" i="2"/>
  <c r="G5" i="2"/>
  <c r="G4" i="2"/>
  <c r="G3" i="2"/>
  <c r="AD29" i="2" l="1"/>
</calcChain>
</file>

<file path=xl/sharedStrings.xml><?xml version="1.0" encoding="utf-8"?>
<sst xmlns="http://schemas.openxmlformats.org/spreadsheetml/2006/main" count="229" uniqueCount="72">
  <si>
    <t>Continuous</t>
  </si>
  <si>
    <t>Domestic</t>
  </si>
  <si>
    <t>Speial</t>
  </si>
  <si>
    <t>Mineral wool</t>
  </si>
  <si>
    <t>Germany</t>
  </si>
  <si>
    <t>France</t>
  </si>
  <si>
    <t>Italy</t>
  </si>
  <si>
    <t>Spain</t>
  </si>
  <si>
    <t>United Kingdom</t>
  </si>
  <si>
    <t>Poland</t>
  </si>
  <si>
    <t>Portugal</t>
  </si>
  <si>
    <t xml:space="preserve">The Netherlands </t>
  </si>
  <si>
    <t xml:space="preserve">Austria </t>
  </si>
  <si>
    <t xml:space="preserve">Czech Republic </t>
  </si>
  <si>
    <t>Belgium</t>
  </si>
  <si>
    <t>Greece</t>
  </si>
  <si>
    <t>Denmark</t>
  </si>
  <si>
    <t>Sweden</t>
  </si>
  <si>
    <t>Estonia</t>
  </si>
  <si>
    <t>Finland</t>
  </si>
  <si>
    <t>Hungary</t>
  </si>
  <si>
    <t>Slovakia</t>
  </si>
  <si>
    <t>Romania</t>
  </si>
  <si>
    <t>Latvia</t>
  </si>
  <si>
    <t>Lithuania</t>
  </si>
  <si>
    <t>Bulgaria</t>
  </si>
  <si>
    <t>Ireland</t>
  </si>
  <si>
    <t>Slovenia</t>
  </si>
  <si>
    <t>Luxembourg</t>
  </si>
  <si>
    <t>total</t>
  </si>
  <si>
    <t>total others</t>
  </si>
  <si>
    <t>file:///C:/Users/ge37kog/Downloads/LFNA25786ENN.en.pdf</t>
  </si>
  <si>
    <t>container glass</t>
  </si>
  <si>
    <t>Einheit:</t>
  </si>
  <si>
    <t>thousend tonnes</t>
  </si>
  <si>
    <t>Float/flat</t>
  </si>
  <si>
    <t>est</t>
  </si>
  <si>
    <t>total Europe</t>
  </si>
  <si>
    <t>verteilen North + Central</t>
  </si>
  <si>
    <t>EU south East</t>
  </si>
  <si>
    <t>https://feve.org/eu-container-glass-production-growth-shows-industry-resilience/</t>
  </si>
  <si>
    <t xml:space="preserve">verteilen </t>
  </si>
  <si>
    <t>C:\Users\ge37kog\Aufgaben AB\Nachfrage Modell\Material\ceps-entr2008006lot4-glass.pdf</t>
  </si>
  <si>
    <t>Könnte man noch dazu addieren</t>
  </si>
  <si>
    <t>Country</t>
  </si>
  <si>
    <t>Serbia</t>
  </si>
  <si>
    <t>http://www.sfsparacin.com/proizvodnja.html</t>
  </si>
  <si>
    <t>Croatia</t>
  </si>
  <si>
    <t>https://www.enciklopedija.hr/natuknica.aspx?id=57714</t>
  </si>
  <si>
    <t>God. 2006. u Hrvatskoj je proizvedeno 10 203 t ravnoga i 216 451 t šupljega stakla</t>
  </si>
  <si>
    <t>Special</t>
  </si>
  <si>
    <t>Glass</t>
  </si>
  <si>
    <t>Netherlands</t>
  </si>
  <si>
    <t>Czechia</t>
  </si>
  <si>
    <t>Indonesia</t>
  </si>
  <si>
    <t>https://www.glassworldwide.co.uk/sites/default/files/afgm-articles/GW78_Jul-Aug_2018_40_41_42.pdf</t>
  </si>
  <si>
    <t>plus own calculations in  https://tumde-my.sharepoint.com/personal/andelka_bujandric_tum_de/_layouts/OneNote.aspx?id=%2Fpersonal%2Fandelka_bujandric_tum_de%2FDocuments%2FAndelka%20%40%20tum.de&amp;wd=target%28Nachfragemodell%2FPhase%20-%20ASEAN.one%7C6CE752AA-7430-42C7-B337-BD361BB1F02F%2FGlass%7C37FEA3D0-7990-431B-BE4C-991F4417A085%2F%29
onenote:https://tumde-my.sharepoint.com/personal/andelka_bujandric_tum_de/Documents/Andelka%20@%20tum.de/Nachfragemodell/Phase%20-%20ASEAN.one#Glass&amp;section-id={6CE752AA-7430-42C7-B337-BD361BB1F02F}&amp;page-id={37FEA3D0-7990-431B-BE4C-991F4417A085}&amp;end</t>
  </si>
  <si>
    <t>Brunei Darussalam</t>
  </si>
  <si>
    <t>Cambodia</t>
  </si>
  <si>
    <t>Lao PDR</t>
  </si>
  <si>
    <t>Malaysia</t>
  </si>
  <si>
    <t>Myanmar</t>
  </si>
  <si>
    <t>Philippines</t>
  </si>
  <si>
    <t>Singapore</t>
  </si>
  <si>
    <t>Thailand</t>
  </si>
  <si>
    <t>Vietnam</t>
  </si>
  <si>
    <t>Comment</t>
  </si>
  <si>
    <t>Three producers in each of
the two major segments cater for Malaysian flat and container glass
demand.</t>
  </si>
  <si>
    <t>https://www.glassworldwide.co.uk/sites/default/files/afgm-articles/Malaysia.pdf</t>
  </si>
  <si>
    <t>demand from
local architectural and automotive industries has enabled
the country’s flat glass producers</t>
  </si>
  <si>
    <r>
      <t xml:space="preserve">Local </t>
    </r>
    <r>
      <rPr>
        <b/>
        <sz val="11"/>
        <color theme="1"/>
        <rFont val="Calibri"/>
        <family val="2"/>
        <scheme val="minor"/>
      </rPr>
      <t>production of</t>
    </r>
    <r>
      <rPr>
        <sz val="11"/>
        <color theme="1"/>
        <rFont val="Calibri"/>
        <family val="2"/>
        <scheme val="minor"/>
      </rPr>
      <t xml:space="preserve"> motor </t>
    </r>
    <r>
      <rPr>
        <b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for 2017 amounted to
499,639 units, comprising 459,558 passenger vehicles and
40,081 commercial vehicles. 
Motor </t>
    </r>
    <r>
      <rPr>
        <b/>
        <sz val="11"/>
        <color theme="1"/>
        <rFont val="Calibri"/>
        <family val="2"/>
        <scheme val="minor"/>
      </rPr>
      <t>vehicle sales</t>
    </r>
    <r>
      <rPr>
        <sz val="11"/>
        <color theme="1"/>
        <rFont val="Calibri"/>
        <family val="2"/>
        <scheme val="minor"/>
      </rPr>
      <t xml:space="preserve"> amounted to
576,635 units in 2017, consisting of 514,679 passenger vehicles
and 61,956 commercial vehicles.</t>
    </r>
  </si>
  <si>
    <t>https://www.glassworldwide.co.uk/industry-announcements/myanmar-container-plant-plans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</si>
</sst>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feve.org/eu-container-glass-production-growth-shows-industry-resilience/" TargetMode="External"/><Relationship Id="rId1" Type="http://schemas.openxmlformats.org/officeDocument/2006/relationships/hyperlink" Target="file:///C:\Users\ge37kog\Downloads\LFNA25786ENN.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baseColWidth="10" defaultRowHeight="15" x14ac:dyDescent="0.25"/>
  <cols>
    <col min="1" max="1" width="16.28515625" bestFit="1" customWidth="1"/>
    <col min="3" max="3" width="26.140625" customWidth="1"/>
  </cols>
  <sheetData>
    <row r="1" spans="1:3" x14ac:dyDescent="0.25">
      <c r="A1" t="s">
        <v>44</v>
      </c>
      <c r="B1">
        <v>2018</v>
      </c>
      <c r="C1" t="s">
        <v>66</v>
      </c>
    </row>
    <row r="2" spans="1:3" x14ac:dyDescent="0.25">
      <c r="A2" s="1" t="s">
        <v>4</v>
      </c>
      <c r="B2">
        <v>7038.415612352941</v>
      </c>
    </row>
    <row r="3" spans="1:3" x14ac:dyDescent="0.25">
      <c r="A3" t="s">
        <v>5</v>
      </c>
      <c r="B3">
        <v>5747.4943658823522</v>
      </c>
    </row>
    <row r="4" spans="1:3" x14ac:dyDescent="0.25">
      <c r="A4" t="s">
        <v>6</v>
      </c>
      <c r="B4">
        <v>5078.7504794117649</v>
      </c>
    </row>
    <row r="5" spans="1:3" x14ac:dyDescent="0.25">
      <c r="A5" t="s">
        <v>7</v>
      </c>
      <c r="B5">
        <v>3402.2591929411765</v>
      </c>
    </row>
    <row r="6" spans="1:3" x14ac:dyDescent="0.25">
      <c r="A6" t="s">
        <v>8</v>
      </c>
      <c r="B6">
        <v>3363.4717829411766</v>
      </c>
    </row>
    <row r="7" spans="1:3" x14ac:dyDescent="0.25">
      <c r="A7" t="s">
        <v>9</v>
      </c>
      <c r="B7">
        <v>2365.3828899999999</v>
      </c>
    </row>
    <row r="8" spans="1:3" x14ac:dyDescent="0.25">
      <c r="A8" t="s">
        <v>10</v>
      </c>
      <c r="B8">
        <v>1442.6082999999999</v>
      </c>
    </row>
    <row r="9" spans="1:3" x14ac:dyDescent="0.25">
      <c r="A9" t="s">
        <v>52</v>
      </c>
      <c r="B9">
        <v>1308.1360596078432</v>
      </c>
    </row>
    <row r="10" spans="1:3" x14ac:dyDescent="0.25">
      <c r="A10" t="s">
        <v>12</v>
      </c>
      <c r="B10">
        <v>518.08527000000004</v>
      </c>
    </row>
    <row r="11" spans="1:3" x14ac:dyDescent="0.25">
      <c r="A11" t="s">
        <v>53</v>
      </c>
      <c r="B11">
        <v>1448.7715925490197</v>
      </c>
    </row>
    <row r="12" spans="1:3" x14ac:dyDescent="0.25">
      <c r="A12" t="s">
        <v>14</v>
      </c>
      <c r="B12">
        <v>1696.2620790196077</v>
      </c>
    </row>
    <row r="13" spans="1:3" x14ac:dyDescent="0.25">
      <c r="A13" t="s">
        <v>15</v>
      </c>
      <c r="B13">
        <v>322.55930666666666</v>
      </c>
    </row>
    <row r="14" spans="1:3" x14ac:dyDescent="0.25">
      <c r="A14" t="s">
        <v>16</v>
      </c>
      <c r="B14">
        <v>346.90947333333327</v>
      </c>
    </row>
    <row r="15" spans="1:3" x14ac:dyDescent="0.25">
      <c r="A15" t="s">
        <v>17</v>
      </c>
      <c r="B15">
        <v>447.41219333333333</v>
      </c>
    </row>
    <row r="16" spans="1:3" x14ac:dyDescent="0.25">
      <c r="A16" t="s">
        <v>18</v>
      </c>
      <c r="B16">
        <v>134.95833333333331</v>
      </c>
    </row>
    <row r="17" spans="1:2" x14ac:dyDescent="0.25">
      <c r="A17" t="s">
        <v>19</v>
      </c>
      <c r="B17">
        <v>580.89634274509797</v>
      </c>
    </row>
    <row r="18" spans="1:2" x14ac:dyDescent="0.25">
      <c r="A18" t="s">
        <v>20</v>
      </c>
      <c r="B18">
        <v>612.83824333333325</v>
      </c>
    </row>
    <row r="19" spans="1:2" x14ac:dyDescent="0.25">
      <c r="A19" t="s">
        <v>21</v>
      </c>
      <c r="B19">
        <v>341.567122745098</v>
      </c>
    </row>
    <row r="20" spans="1:2" x14ac:dyDescent="0.25">
      <c r="A20" t="s">
        <v>22</v>
      </c>
      <c r="B20">
        <v>450.04149333333328</v>
      </c>
    </row>
    <row r="21" spans="1:2" x14ac:dyDescent="0.25">
      <c r="A21" t="s">
        <v>23</v>
      </c>
      <c r="B21">
        <v>27.441176470588236</v>
      </c>
    </row>
    <row r="22" spans="1:2" x14ac:dyDescent="0.25">
      <c r="A22" t="s">
        <v>24</v>
      </c>
      <c r="B22">
        <v>51.160619999999994</v>
      </c>
    </row>
    <row r="23" spans="1:2" x14ac:dyDescent="0.25">
      <c r="A23" t="s">
        <v>25</v>
      </c>
      <c r="B23">
        <v>170.67599999999999</v>
      </c>
    </row>
    <row r="24" spans="1:2" x14ac:dyDescent="0.25">
      <c r="A24" t="s">
        <v>26</v>
      </c>
      <c r="B24">
        <v>23.40166</v>
      </c>
    </row>
    <row r="25" spans="1:2" ht="14.25" customHeight="1" x14ac:dyDescent="0.25">
      <c r="A25" t="s">
        <v>27</v>
      </c>
      <c r="B25">
        <v>112.55589999999999</v>
      </c>
    </row>
    <row r="26" spans="1:2" x14ac:dyDescent="0.25">
      <c r="A26" t="s">
        <v>28</v>
      </c>
      <c r="B26">
        <v>307.77449999999999</v>
      </c>
    </row>
    <row r="27" spans="1:2" x14ac:dyDescent="0.25">
      <c r="A27" t="s">
        <v>45</v>
      </c>
      <c r="B27">
        <v>109.5</v>
      </c>
    </row>
    <row r="28" spans="1:2" x14ac:dyDescent="0.25">
      <c r="A28" t="s">
        <v>47</v>
      </c>
      <c r="B28">
        <v>450.00800000000004</v>
      </c>
    </row>
    <row r="29" spans="1:2" x14ac:dyDescent="0.25">
      <c r="A29" t="s">
        <v>57</v>
      </c>
    </row>
    <row r="30" spans="1:2" x14ac:dyDescent="0.25">
      <c r="A30" t="s">
        <v>54</v>
      </c>
      <c r="B30">
        <f>7496+1180</f>
        <v>8676</v>
      </c>
    </row>
    <row r="31" spans="1:2" x14ac:dyDescent="0.25">
      <c r="A31" t="s">
        <v>58</v>
      </c>
      <c r="B31">
        <f>1.5*(1-1)</f>
        <v>0</v>
      </c>
    </row>
    <row r="32" spans="1:2" x14ac:dyDescent="0.25">
      <c r="A32" t="s">
        <v>59</v>
      </c>
      <c r="B32">
        <f>4*(1-1)</f>
        <v>0</v>
      </c>
    </row>
    <row r="33" spans="1:3" ht="75" x14ac:dyDescent="0.25">
      <c r="A33" t="s">
        <v>60</v>
      </c>
      <c r="B33">
        <f>(1200+800+1200+2*600+300)/1000*365*0.9+170*0.9</f>
        <v>1696.95</v>
      </c>
      <c r="C33" s="1" t="s">
        <v>67</v>
      </c>
    </row>
    <row r="34" spans="1:3" x14ac:dyDescent="0.25">
      <c r="A34" t="s">
        <v>61</v>
      </c>
      <c r="B34">
        <f xml:space="preserve"> 300/1000*365*0.9</f>
        <v>98.55</v>
      </c>
    </row>
    <row r="35" spans="1:3" x14ac:dyDescent="0.25">
      <c r="A35" t="s">
        <v>62</v>
      </c>
      <c r="B35">
        <f>(80000)/1000*0.9+(110+110)/1000*365*0.9</f>
        <v>144.26999999999998</v>
      </c>
    </row>
    <row r="36" spans="1:3" x14ac:dyDescent="0.25">
      <c r="A36" t="s">
        <v>63</v>
      </c>
      <c r="B36">
        <v>0</v>
      </c>
    </row>
    <row r="37" spans="1:3" x14ac:dyDescent="0.25">
      <c r="A37" t="s">
        <v>64</v>
      </c>
      <c r="B37">
        <v>0</v>
      </c>
    </row>
    <row r="38" spans="1:3" x14ac:dyDescent="0.25">
      <c r="A38" t="s">
        <v>65</v>
      </c>
      <c r="B38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33"/>
  <sheetViews>
    <sheetView zoomScale="98" zoomScaleNormal="98" workbookViewId="0">
      <pane xSplit="1" ySplit="2" topLeftCell="D9" activePane="bottomRight" state="frozen"/>
      <selection pane="topRight" activeCell="B1" sqref="B1"/>
      <selection pane="bottomLeft" activeCell="A4" sqref="A4"/>
      <selection pane="bottomRight" activeCell="AC29" sqref="AC29:AH29"/>
    </sheetView>
  </sheetViews>
  <sheetFormatPr baseColWidth="10" defaultRowHeight="15" x14ac:dyDescent="0.25"/>
  <cols>
    <col min="1" max="1" width="16.28515625" bestFit="1" customWidth="1"/>
    <col min="2" max="13" width="16.28515625" customWidth="1"/>
    <col min="14" max="14" width="16.28515625" style="9" customWidth="1"/>
    <col min="15" max="19" width="16.28515625" customWidth="1"/>
    <col min="20" max="20" width="16.28515625" style="2" customWidth="1"/>
    <col min="21" max="26" width="16.28515625" customWidth="1"/>
    <col min="27" max="27" width="16.28515625" style="2" customWidth="1"/>
    <col min="28" max="28" width="16.28515625" customWidth="1"/>
    <col min="29" max="29" width="14.140625" bestFit="1" customWidth="1"/>
    <col min="34" max="34" width="11.42578125" style="2"/>
    <col min="40" max="40" width="11.42578125" style="2"/>
    <col min="46" max="46" width="11.42578125" style="2"/>
    <col min="52" max="52" width="11.42578125" style="2"/>
    <col min="58" max="58" width="11.42578125" style="2"/>
    <col min="64" max="64" width="11.42578125" style="2"/>
    <col min="70" max="70" width="11.42578125" style="2"/>
    <col min="76" max="76" width="11.42578125" style="2"/>
    <col min="82" max="82" width="11.42578125" style="2"/>
    <col min="88" max="88" width="11.42578125" style="2"/>
    <col min="95" max="95" width="11.42578125" style="9"/>
  </cols>
  <sheetData>
    <row r="1" spans="1:112" x14ac:dyDescent="0.25">
      <c r="G1" s="9"/>
      <c r="H1" s="11">
        <v>1995</v>
      </c>
      <c r="I1" s="11"/>
      <c r="J1" s="11"/>
      <c r="K1" s="11"/>
      <c r="L1" s="11"/>
      <c r="M1" s="11"/>
      <c r="O1" s="11">
        <v>2005</v>
      </c>
      <c r="P1" s="11"/>
      <c r="Q1" s="11"/>
      <c r="R1" s="11"/>
      <c r="S1" s="11"/>
      <c r="T1" s="11"/>
      <c r="U1" s="4"/>
      <c r="V1" s="11">
        <v>2006</v>
      </c>
      <c r="W1" s="11"/>
      <c r="X1" s="11"/>
      <c r="Y1" s="11"/>
      <c r="Z1" s="11"/>
      <c r="AA1" s="11"/>
      <c r="AB1" s="4"/>
      <c r="AC1" s="11">
        <v>2007</v>
      </c>
      <c r="AD1" s="11"/>
      <c r="AE1" s="11"/>
      <c r="AF1" s="11"/>
      <c r="AG1" s="11"/>
      <c r="AH1" s="11"/>
      <c r="AI1" s="11">
        <v>2008</v>
      </c>
      <c r="AJ1" s="11"/>
      <c r="AK1" s="11"/>
      <c r="AL1" s="11"/>
      <c r="AM1" s="11"/>
      <c r="AN1" s="11"/>
      <c r="AO1" s="11">
        <v>2009</v>
      </c>
      <c r="AP1" s="11"/>
      <c r="AQ1" s="11"/>
      <c r="AR1" s="11"/>
      <c r="AS1" s="11"/>
      <c r="AT1" s="11"/>
      <c r="AU1" s="11">
        <v>2010</v>
      </c>
      <c r="AV1" s="11"/>
      <c r="AW1" s="11"/>
      <c r="AX1" s="11"/>
      <c r="AY1" s="11"/>
      <c r="AZ1" s="11"/>
      <c r="BA1" s="11">
        <v>2011</v>
      </c>
      <c r="BB1" s="11"/>
      <c r="BC1" s="11"/>
      <c r="BD1" s="11"/>
      <c r="BE1" s="11"/>
      <c r="BF1" s="11"/>
      <c r="BG1" s="11">
        <v>2012</v>
      </c>
      <c r="BH1" s="11"/>
      <c r="BI1" s="11"/>
      <c r="BJ1" s="11"/>
      <c r="BK1" s="11"/>
      <c r="BL1" s="11"/>
      <c r="BM1" s="11">
        <v>2013</v>
      </c>
      <c r="BN1" s="11"/>
      <c r="BO1" s="11"/>
      <c r="BP1" s="11"/>
      <c r="BQ1" s="11"/>
      <c r="BR1" s="11"/>
      <c r="BS1" s="11">
        <v>2014</v>
      </c>
      <c r="BT1" s="11"/>
      <c r="BU1" s="11"/>
      <c r="BV1" s="11"/>
      <c r="BW1" s="11"/>
      <c r="BX1" s="11"/>
      <c r="BY1" s="11">
        <v>2015</v>
      </c>
      <c r="BZ1" s="11"/>
      <c r="CA1" s="11"/>
      <c r="CB1" s="11"/>
      <c r="CC1" s="11"/>
      <c r="CD1" s="11"/>
      <c r="CE1" s="11">
        <v>2016</v>
      </c>
      <c r="CF1" s="11"/>
      <c r="CG1" s="11"/>
      <c r="CH1" s="11"/>
      <c r="CI1" s="11"/>
      <c r="CJ1" s="11"/>
      <c r="CK1" s="11">
        <v>2017</v>
      </c>
      <c r="CL1" s="11"/>
      <c r="CM1" s="11"/>
      <c r="CN1" s="11"/>
      <c r="CO1" s="11"/>
      <c r="CP1" s="11"/>
      <c r="CQ1" s="11">
        <v>2018</v>
      </c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>
        <v>2020</v>
      </c>
      <c r="DD1" s="11"/>
      <c r="DE1" s="11"/>
      <c r="DF1" s="11"/>
      <c r="DG1" s="11"/>
      <c r="DH1" s="11"/>
    </row>
    <row r="2" spans="1:112" x14ac:dyDescent="0.25">
      <c r="G2" s="9" t="s">
        <v>29</v>
      </c>
      <c r="H2" t="s">
        <v>32</v>
      </c>
      <c r="I2" t="s">
        <v>35</v>
      </c>
      <c r="J2" t="s">
        <v>0</v>
      </c>
      <c r="K2" t="s">
        <v>1</v>
      </c>
      <c r="L2" t="s">
        <v>2</v>
      </c>
      <c r="M2" s="2" t="s">
        <v>3</v>
      </c>
      <c r="N2" s="9" t="s">
        <v>29</v>
      </c>
      <c r="O2" t="s">
        <v>32</v>
      </c>
      <c r="P2" t="s">
        <v>35</v>
      </c>
      <c r="Q2" t="s">
        <v>0</v>
      </c>
      <c r="R2" t="s">
        <v>1</v>
      </c>
      <c r="S2" t="s">
        <v>2</v>
      </c>
      <c r="T2" s="2" t="s">
        <v>3</v>
      </c>
      <c r="U2" t="s">
        <v>29</v>
      </c>
      <c r="V2" t="s">
        <v>32</v>
      </c>
      <c r="W2" t="s">
        <v>35</v>
      </c>
      <c r="X2" t="s">
        <v>0</v>
      </c>
      <c r="Y2" t="s">
        <v>1</v>
      </c>
      <c r="Z2" t="s">
        <v>2</v>
      </c>
      <c r="AA2" s="2" t="s">
        <v>3</v>
      </c>
      <c r="AB2" t="s">
        <v>29</v>
      </c>
      <c r="AC2" t="s">
        <v>32</v>
      </c>
      <c r="AD2" t="s">
        <v>35</v>
      </c>
      <c r="AE2" t="s">
        <v>0</v>
      </c>
      <c r="AF2" t="s">
        <v>1</v>
      </c>
      <c r="AG2" t="s">
        <v>2</v>
      </c>
      <c r="AH2" s="2" t="s">
        <v>3</v>
      </c>
      <c r="AI2" t="s">
        <v>32</v>
      </c>
      <c r="AJ2" t="s">
        <v>35</v>
      </c>
      <c r="AK2" t="s">
        <v>0</v>
      </c>
      <c r="AL2" t="s">
        <v>1</v>
      </c>
      <c r="AM2" t="s">
        <v>2</v>
      </c>
      <c r="AN2" s="2" t="s">
        <v>3</v>
      </c>
      <c r="AO2" t="s">
        <v>32</v>
      </c>
      <c r="AP2" t="s">
        <v>35</v>
      </c>
      <c r="AQ2" t="s">
        <v>0</v>
      </c>
      <c r="AR2" t="s">
        <v>1</v>
      </c>
      <c r="AS2" t="s">
        <v>2</v>
      </c>
      <c r="AT2" s="2" t="s">
        <v>3</v>
      </c>
      <c r="AU2" t="s">
        <v>32</v>
      </c>
      <c r="AV2" t="s">
        <v>35</v>
      </c>
      <c r="AW2" t="s">
        <v>0</v>
      </c>
      <c r="AX2" t="s">
        <v>1</v>
      </c>
      <c r="AY2" t="s">
        <v>2</v>
      </c>
      <c r="AZ2" s="2" t="s">
        <v>3</v>
      </c>
      <c r="BA2" t="s">
        <v>32</v>
      </c>
      <c r="BB2" t="s">
        <v>35</v>
      </c>
      <c r="BC2" t="s">
        <v>0</v>
      </c>
      <c r="BD2" t="s">
        <v>1</v>
      </c>
      <c r="BE2" t="s">
        <v>2</v>
      </c>
      <c r="BF2" s="2" t="s">
        <v>3</v>
      </c>
      <c r="BG2" t="s">
        <v>32</v>
      </c>
      <c r="BH2" t="s">
        <v>35</v>
      </c>
      <c r="BI2" t="s">
        <v>0</v>
      </c>
      <c r="BJ2" t="s">
        <v>1</v>
      </c>
      <c r="BK2" t="s">
        <v>2</v>
      </c>
      <c r="BL2" s="2" t="s">
        <v>3</v>
      </c>
      <c r="BM2" t="s">
        <v>32</v>
      </c>
      <c r="BN2" t="s">
        <v>35</v>
      </c>
      <c r="BO2" t="s">
        <v>0</v>
      </c>
      <c r="BP2" t="s">
        <v>1</v>
      </c>
      <c r="BQ2" t="s">
        <v>2</v>
      </c>
      <c r="BR2" s="2" t="s">
        <v>3</v>
      </c>
      <c r="BS2" t="s">
        <v>32</v>
      </c>
      <c r="BT2" t="s">
        <v>35</v>
      </c>
      <c r="BU2" t="s">
        <v>0</v>
      </c>
      <c r="BV2" t="s">
        <v>1</v>
      </c>
      <c r="BW2" t="s">
        <v>2</v>
      </c>
      <c r="BX2" s="2" t="s">
        <v>3</v>
      </c>
      <c r="BY2" t="s">
        <v>32</v>
      </c>
      <c r="BZ2" t="s">
        <v>35</v>
      </c>
      <c r="CA2" t="s">
        <v>0</v>
      </c>
      <c r="CB2" t="s">
        <v>1</v>
      </c>
      <c r="CC2" t="s">
        <v>2</v>
      </c>
      <c r="CD2" s="2" t="s">
        <v>3</v>
      </c>
      <c r="CE2" t="s">
        <v>32</v>
      </c>
      <c r="CF2" t="s">
        <v>35</v>
      </c>
      <c r="CG2" t="s">
        <v>0</v>
      </c>
      <c r="CH2" t="s">
        <v>1</v>
      </c>
      <c r="CI2" t="s">
        <v>2</v>
      </c>
      <c r="CJ2" s="2" t="s">
        <v>3</v>
      </c>
      <c r="CK2" t="s">
        <v>32</v>
      </c>
      <c r="CL2" t="s">
        <v>35</v>
      </c>
      <c r="CM2" t="s">
        <v>0</v>
      </c>
      <c r="CN2" t="s">
        <v>1</v>
      </c>
      <c r="CO2" t="s">
        <v>2</v>
      </c>
      <c r="CP2" t="s">
        <v>3</v>
      </c>
      <c r="CQ2" s="9" t="s">
        <v>32</v>
      </c>
      <c r="CR2" t="s">
        <v>35</v>
      </c>
      <c r="CS2" t="s">
        <v>0</v>
      </c>
      <c r="CT2" t="s">
        <v>1</v>
      </c>
      <c r="CU2" t="s">
        <v>2</v>
      </c>
      <c r="CV2" s="2" t="s">
        <v>3</v>
      </c>
      <c r="DB2" s="2"/>
      <c r="DC2" t="s">
        <v>32</v>
      </c>
      <c r="DD2" t="s">
        <v>35</v>
      </c>
      <c r="DE2" t="s">
        <v>0</v>
      </c>
      <c r="DF2" t="s">
        <v>1</v>
      </c>
      <c r="DG2" t="s">
        <v>2</v>
      </c>
      <c r="DH2" s="2" t="s">
        <v>3</v>
      </c>
    </row>
    <row r="3" spans="1:112" x14ac:dyDescent="0.25">
      <c r="A3" s="1" t="s">
        <v>4</v>
      </c>
      <c r="B3" s="1"/>
      <c r="C3" s="1"/>
      <c r="D3" s="1"/>
      <c r="E3" s="1"/>
      <c r="F3" s="1"/>
      <c r="G3" s="1">
        <f>0.26*$G$29</f>
        <v>6950.06</v>
      </c>
      <c r="H3" s="1"/>
      <c r="I3" s="1"/>
      <c r="J3" s="1"/>
      <c r="K3" s="1"/>
      <c r="L3" s="1"/>
      <c r="M3" s="1"/>
      <c r="N3" s="10"/>
      <c r="O3">
        <v>3895</v>
      </c>
      <c r="P3" s="1"/>
      <c r="Q3" s="1"/>
      <c r="R3" s="1"/>
      <c r="S3" s="1"/>
      <c r="T3" s="8"/>
      <c r="U3" s="1"/>
      <c r="V3">
        <v>3886</v>
      </c>
      <c r="W3" s="1"/>
      <c r="X3" s="1"/>
      <c r="Y3" s="1"/>
      <c r="Z3" s="1"/>
      <c r="AA3" s="8"/>
      <c r="AB3" s="1">
        <f>0.18*$AB$29</f>
        <v>6750</v>
      </c>
      <c r="AC3">
        <v>4080</v>
      </c>
      <c r="AD3">
        <v>1694.99</v>
      </c>
      <c r="AE3">
        <v>137.20588235294119</v>
      </c>
      <c r="AF3">
        <v>324.786</v>
      </c>
      <c r="AG3">
        <v>140</v>
      </c>
      <c r="AH3" s="2">
        <v>661.43373000000008</v>
      </c>
      <c r="AO3">
        <v>3779</v>
      </c>
      <c r="AP3">
        <v>1817</v>
      </c>
      <c r="AU3">
        <v>3788</v>
      </c>
      <c r="AV3">
        <v>2077</v>
      </c>
      <c r="BA3">
        <v>4065</v>
      </c>
      <c r="BB3">
        <v>1896</v>
      </c>
      <c r="BG3">
        <v>3935</v>
      </c>
      <c r="BH3">
        <v>1757</v>
      </c>
      <c r="BM3">
        <v>3934</v>
      </c>
      <c r="BN3">
        <v>1985</v>
      </c>
      <c r="BS3">
        <v>3974</v>
      </c>
      <c r="BT3">
        <v>2125</v>
      </c>
      <c r="BZ3">
        <v>2142</v>
      </c>
      <c r="CF3">
        <v>2116</v>
      </c>
      <c r="CL3">
        <v>2115</v>
      </c>
      <c r="CR3">
        <v>2187</v>
      </c>
    </row>
    <row r="4" spans="1:112" x14ac:dyDescent="0.25">
      <c r="A4" t="s">
        <v>5</v>
      </c>
      <c r="G4" s="1">
        <f>0.2*$G$29</f>
        <v>5346.2000000000007</v>
      </c>
      <c r="O4">
        <v>3784</v>
      </c>
      <c r="V4">
        <v>3828</v>
      </c>
      <c r="AB4" s="1">
        <f>0.15*$AB$29</f>
        <v>5625</v>
      </c>
      <c r="AC4">
        <v>3722</v>
      </c>
      <c r="AD4">
        <v>1079.4409999999998</v>
      </c>
      <c r="AE4">
        <v>109.76470588235294</v>
      </c>
      <c r="AF4">
        <v>393.54699999999997</v>
      </c>
      <c r="AG4">
        <v>70</v>
      </c>
      <c r="AH4" s="2">
        <v>372.74165999999997</v>
      </c>
      <c r="AO4">
        <v>3153</v>
      </c>
      <c r="AU4">
        <v>3152</v>
      </c>
      <c r="BA4">
        <v>3310</v>
      </c>
      <c r="BG4">
        <v>3147</v>
      </c>
      <c r="BM4">
        <v>3030</v>
      </c>
      <c r="BS4">
        <v>3097</v>
      </c>
    </row>
    <row r="5" spans="1:112" x14ac:dyDescent="0.25">
      <c r="A5" t="s">
        <v>6</v>
      </c>
      <c r="G5" s="1">
        <f>0.17*$G$29</f>
        <v>4544.2700000000004</v>
      </c>
      <c r="O5">
        <v>3543</v>
      </c>
      <c r="V5">
        <v>3549</v>
      </c>
      <c r="AB5" s="1">
        <f>0.14*$AB$29</f>
        <v>5250.0000000000009</v>
      </c>
      <c r="AC5">
        <v>3621</v>
      </c>
      <c r="AD5">
        <v>1079.4409999999998</v>
      </c>
      <c r="AE5">
        <v>82.32352941176471</v>
      </c>
      <c r="AF5">
        <v>171.17099999999999</v>
      </c>
      <c r="AG5">
        <v>70</v>
      </c>
      <c r="AH5" s="2">
        <v>54.814949999999996</v>
      </c>
      <c r="AO5">
        <v>3332</v>
      </c>
      <c r="AU5">
        <v>3507</v>
      </c>
      <c r="BA5">
        <v>3569</v>
      </c>
      <c r="BG5">
        <v>3391</v>
      </c>
      <c r="BM5">
        <v>3445</v>
      </c>
      <c r="BS5">
        <v>3467</v>
      </c>
    </row>
    <row r="6" spans="1:112" x14ac:dyDescent="0.25">
      <c r="A6" t="s">
        <v>7</v>
      </c>
      <c r="G6" s="1">
        <f>0.1*$G$29</f>
        <v>2673.1000000000004</v>
      </c>
      <c r="O6">
        <v>2144</v>
      </c>
      <c r="Q6">
        <v>54.882352941176471</v>
      </c>
      <c r="S6">
        <v>35</v>
      </c>
      <c r="V6">
        <v>2148</v>
      </c>
      <c r="Y6">
        <v>147.76299999999998</v>
      </c>
      <c r="AB6" s="1">
        <f>0.11*$AB$29</f>
        <v>4125</v>
      </c>
      <c r="AC6">
        <v>2222</v>
      </c>
      <c r="AD6">
        <v>767.2059999999999</v>
      </c>
      <c r="AH6" s="2">
        <v>175.40783999999999</v>
      </c>
      <c r="AO6">
        <v>1928</v>
      </c>
      <c r="AU6">
        <v>1980</v>
      </c>
      <c r="BA6">
        <v>2067</v>
      </c>
      <c r="BG6">
        <v>2012</v>
      </c>
      <c r="BM6">
        <v>2087</v>
      </c>
      <c r="BS6">
        <v>2099</v>
      </c>
    </row>
    <row r="7" spans="1:112" x14ac:dyDescent="0.25">
      <c r="A7" t="s">
        <v>8</v>
      </c>
      <c r="G7" s="1">
        <f>0.11*$G$29</f>
        <v>2940.41</v>
      </c>
      <c r="O7">
        <v>2081</v>
      </c>
      <c r="Q7">
        <v>54.882352941176471</v>
      </c>
      <c r="S7">
        <v>35</v>
      </c>
      <c r="V7">
        <v>2160</v>
      </c>
      <c r="Y7">
        <v>2.9260000000000002</v>
      </c>
      <c r="AB7" s="1">
        <f>0.1*$AB$29</f>
        <v>3750</v>
      </c>
      <c r="AC7">
        <v>2244</v>
      </c>
      <c r="AD7">
        <v>767.2059999999999</v>
      </c>
      <c r="AH7" s="2">
        <v>259.45742999999999</v>
      </c>
      <c r="AO7">
        <v>2116</v>
      </c>
      <c r="AU7">
        <v>2317</v>
      </c>
      <c r="BA7">
        <v>2341</v>
      </c>
      <c r="BG7">
        <v>2226</v>
      </c>
      <c r="BM7">
        <v>2240</v>
      </c>
      <c r="BS7">
        <v>2245</v>
      </c>
    </row>
    <row r="8" spans="1:112" x14ac:dyDescent="0.25">
      <c r="A8" t="s">
        <v>9</v>
      </c>
      <c r="O8">
        <v>1088</v>
      </c>
      <c r="Q8">
        <v>0</v>
      </c>
      <c r="S8">
        <v>104.99999999999999</v>
      </c>
      <c r="V8">
        <v>1120</v>
      </c>
      <c r="Y8">
        <v>80.465000000000003</v>
      </c>
      <c r="AC8">
        <v>1230</v>
      </c>
      <c r="AD8">
        <v>463.89200000000005</v>
      </c>
      <c r="AH8" s="2">
        <v>486.02589</v>
      </c>
      <c r="AO8">
        <v>909</v>
      </c>
      <c r="AU8">
        <v>986</v>
      </c>
      <c r="BA8">
        <v>987</v>
      </c>
      <c r="BG8">
        <v>996</v>
      </c>
      <c r="BM8">
        <v>1003</v>
      </c>
      <c r="BS8">
        <v>1078</v>
      </c>
    </row>
    <row r="9" spans="1:112" x14ac:dyDescent="0.25">
      <c r="A9" t="s">
        <v>10</v>
      </c>
      <c r="Q9">
        <v>0</v>
      </c>
      <c r="S9">
        <v>0</v>
      </c>
      <c r="Y9">
        <v>23.408000000000001</v>
      </c>
      <c r="AC9">
        <v>1231</v>
      </c>
      <c r="AD9">
        <v>151.65699999999998</v>
      </c>
      <c r="AH9" s="2">
        <v>36.543300000000002</v>
      </c>
      <c r="AO9">
        <v>1288</v>
      </c>
      <c r="AU9">
        <v>1313</v>
      </c>
      <c r="BA9">
        <v>1352</v>
      </c>
      <c r="BG9">
        <v>1441</v>
      </c>
      <c r="BM9">
        <v>1439</v>
      </c>
      <c r="BS9">
        <v>1451</v>
      </c>
    </row>
    <row r="10" spans="1:112" x14ac:dyDescent="0.25">
      <c r="A10" t="s">
        <v>11</v>
      </c>
      <c r="Q10">
        <v>54.882352941176471</v>
      </c>
      <c r="S10">
        <v>35</v>
      </c>
      <c r="Y10">
        <v>70.224000000000004</v>
      </c>
      <c r="AC10">
        <v>674.79166666666674</v>
      </c>
      <c r="AD10">
        <v>151.65699999999998</v>
      </c>
      <c r="AH10" s="2">
        <v>321.58104000000003</v>
      </c>
    </row>
    <row r="11" spans="1:112" x14ac:dyDescent="0.25">
      <c r="A11" t="s">
        <v>12</v>
      </c>
      <c r="G11">
        <v>435</v>
      </c>
      <c r="Q11">
        <v>0</v>
      </c>
      <c r="S11">
        <v>35</v>
      </c>
      <c r="Y11">
        <v>8.7780000000000005</v>
      </c>
      <c r="AC11">
        <v>404.875</v>
      </c>
      <c r="AD11">
        <v>0</v>
      </c>
      <c r="AH11" s="2">
        <v>69.432270000000003</v>
      </c>
    </row>
    <row r="12" spans="1:112" x14ac:dyDescent="0.25">
      <c r="A12" t="s">
        <v>13</v>
      </c>
      <c r="Q12">
        <v>109.76470588235294</v>
      </c>
      <c r="S12">
        <v>0</v>
      </c>
      <c r="Y12">
        <v>76.076000000000008</v>
      </c>
      <c r="AC12">
        <v>674.79166666666674</v>
      </c>
      <c r="AD12">
        <v>463.89200000000005</v>
      </c>
      <c r="AH12" s="2">
        <v>124.24722000000001</v>
      </c>
    </row>
    <row r="13" spans="1:112" x14ac:dyDescent="0.25">
      <c r="A13" t="s">
        <v>14</v>
      </c>
      <c r="Q13">
        <v>137.20588235294119</v>
      </c>
      <c r="S13">
        <v>35</v>
      </c>
      <c r="Y13">
        <v>24.871000000000002</v>
      </c>
      <c r="AC13">
        <v>269.91666666666703</v>
      </c>
      <c r="AD13">
        <v>1079.4409999999998</v>
      </c>
      <c r="AH13" s="2">
        <v>149.82752999999997</v>
      </c>
    </row>
    <row r="14" spans="1:112" x14ac:dyDescent="0.25">
      <c r="A14" t="s">
        <v>15</v>
      </c>
      <c r="Q14">
        <v>0</v>
      </c>
      <c r="S14">
        <v>0</v>
      </c>
      <c r="Y14">
        <v>23.408000000000001</v>
      </c>
      <c r="AC14">
        <v>269.91666666666663</v>
      </c>
      <c r="AD14">
        <v>0</v>
      </c>
      <c r="AH14" s="2">
        <v>29.234639999999999</v>
      </c>
    </row>
    <row r="15" spans="1:112" x14ac:dyDescent="0.25">
      <c r="A15" t="s">
        <v>16</v>
      </c>
      <c r="Q15">
        <v>0</v>
      </c>
      <c r="S15">
        <v>0</v>
      </c>
      <c r="Y15">
        <v>0</v>
      </c>
      <c r="AC15">
        <v>134.95833333333331</v>
      </c>
      <c r="AD15">
        <v>0</v>
      </c>
      <c r="AH15" s="2">
        <v>211.95113999999998</v>
      </c>
    </row>
    <row r="16" spans="1:112" x14ac:dyDescent="0.25">
      <c r="A16" t="s">
        <v>17</v>
      </c>
      <c r="Q16">
        <v>0</v>
      </c>
      <c r="S16">
        <v>0</v>
      </c>
      <c r="Y16">
        <v>7.3150000000000004</v>
      </c>
      <c r="AC16">
        <v>134.95833333333331</v>
      </c>
      <c r="AD16">
        <v>151.65699999999998</v>
      </c>
      <c r="AH16" s="2">
        <v>153.48186000000001</v>
      </c>
    </row>
    <row r="17" spans="1:95" x14ac:dyDescent="0.25">
      <c r="A17" t="s">
        <v>18</v>
      </c>
      <c r="Q17">
        <v>0</v>
      </c>
      <c r="S17">
        <v>0</v>
      </c>
      <c r="Y17">
        <v>0</v>
      </c>
      <c r="AC17">
        <v>134.95833333333331</v>
      </c>
      <c r="AD17">
        <v>0</v>
      </c>
      <c r="AH17" s="2">
        <v>0</v>
      </c>
    </row>
    <row r="18" spans="1:95" x14ac:dyDescent="0.25">
      <c r="A18" t="s">
        <v>19</v>
      </c>
      <c r="Q18">
        <v>82.32352941176471</v>
      </c>
      <c r="S18">
        <v>0</v>
      </c>
      <c r="Y18">
        <v>7.3150000000000004</v>
      </c>
      <c r="AC18">
        <v>134.95833333333331</v>
      </c>
      <c r="AD18">
        <v>151.65699999999998</v>
      </c>
      <c r="AH18" s="2">
        <v>204.64247999999998</v>
      </c>
    </row>
    <row r="19" spans="1:95" x14ac:dyDescent="0.25">
      <c r="A19" t="s">
        <v>20</v>
      </c>
      <c r="Q19">
        <v>0</v>
      </c>
      <c r="S19">
        <v>209.99999999999997</v>
      </c>
      <c r="Y19">
        <v>17.556000000000001</v>
      </c>
      <c r="AC19">
        <v>134.95833333333331</v>
      </c>
      <c r="AD19">
        <v>151.65699999999998</v>
      </c>
      <c r="AH19" s="2">
        <v>98.666910000000016</v>
      </c>
    </row>
    <row r="20" spans="1:95" x14ac:dyDescent="0.25">
      <c r="A20" t="s">
        <v>21</v>
      </c>
      <c r="Q20">
        <v>82.32352941176471</v>
      </c>
      <c r="S20">
        <v>0</v>
      </c>
      <c r="Y20">
        <v>43.89</v>
      </c>
      <c r="AC20">
        <v>134.95833333333331</v>
      </c>
      <c r="AD20">
        <v>0</v>
      </c>
      <c r="AH20" s="2">
        <v>80.395260000000007</v>
      </c>
    </row>
    <row r="21" spans="1:95" x14ac:dyDescent="0.25">
      <c r="A21" t="s">
        <v>22</v>
      </c>
      <c r="Q21">
        <v>0</v>
      </c>
      <c r="S21">
        <v>0</v>
      </c>
      <c r="Y21">
        <v>0</v>
      </c>
      <c r="AC21">
        <v>134.95833333333331</v>
      </c>
      <c r="AD21">
        <v>307.77449999999999</v>
      </c>
      <c r="AH21" s="2">
        <v>7.3086599999999997</v>
      </c>
    </row>
    <row r="22" spans="1:95" x14ac:dyDescent="0.25">
      <c r="A22" t="s">
        <v>23</v>
      </c>
      <c r="Q22">
        <v>27.441176470588236</v>
      </c>
      <c r="S22">
        <v>0</v>
      </c>
      <c r="Y22">
        <v>0</v>
      </c>
      <c r="AC22">
        <v>0</v>
      </c>
      <c r="AD22">
        <v>0</v>
      </c>
      <c r="AH22" s="2">
        <v>0</v>
      </c>
    </row>
    <row r="23" spans="1:95" x14ac:dyDescent="0.25">
      <c r="A23" t="s">
        <v>24</v>
      </c>
      <c r="Q23">
        <v>0</v>
      </c>
      <c r="S23">
        <v>0</v>
      </c>
      <c r="Y23">
        <v>0</v>
      </c>
      <c r="AC23">
        <v>0</v>
      </c>
      <c r="AD23">
        <v>0</v>
      </c>
      <c r="AH23" s="2">
        <v>51.160619999999994</v>
      </c>
    </row>
    <row r="24" spans="1:95" x14ac:dyDescent="0.25">
      <c r="A24" t="s">
        <v>25</v>
      </c>
      <c r="Q24">
        <v>0</v>
      </c>
      <c r="S24">
        <v>0</v>
      </c>
      <c r="Y24">
        <v>19.019000000000002</v>
      </c>
      <c r="AC24">
        <v>0</v>
      </c>
      <c r="AD24">
        <v>151.65699999999998</v>
      </c>
      <c r="AH24" s="2">
        <v>0</v>
      </c>
    </row>
    <row r="25" spans="1:95" x14ac:dyDescent="0.25">
      <c r="A25" t="s">
        <v>26</v>
      </c>
      <c r="Q25">
        <v>0</v>
      </c>
      <c r="S25">
        <v>0</v>
      </c>
      <c r="Y25">
        <v>16.093</v>
      </c>
      <c r="AC25">
        <v>0</v>
      </c>
      <c r="AD25">
        <v>0</v>
      </c>
      <c r="AH25" s="2">
        <v>7.3086599999999997</v>
      </c>
    </row>
    <row r="26" spans="1:95" ht="14.25" customHeight="1" x14ac:dyDescent="0.25">
      <c r="A26" t="s">
        <v>27</v>
      </c>
      <c r="Q26">
        <v>0</v>
      </c>
      <c r="S26">
        <v>0</v>
      </c>
      <c r="Y26">
        <v>2.9260000000000002</v>
      </c>
      <c r="AC26">
        <v>0</v>
      </c>
      <c r="AD26">
        <v>0</v>
      </c>
      <c r="AH26" s="2">
        <v>109.62989999999999</v>
      </c>
    </row>
    <row r="27" spans="1:95" x14ac:dyDescent="0.25">
      <c r="A27" t="s">
        <v>28</v>
      </c>
      <c r="Q27">
        <v>0</v>
      </c>
      <c r="S27">
        <v>0</v>
      </c>
      <c r="Y27">
        <v>0</v>
      </c>
      <c r="AC27">
        <v>0</v>
      </c>
      <c r="AD27">
        <v>307.77449999999999</v>
      </c>
      <c r="AH27" s="2">
        <v>0</v>
      </c>
    </row>
    <row r="28" spans="1:95" x14ac:dyDescent="0.25">
      <c r="A28" t="s">
        <v>30</v>
      </c>
      <c r="O28">
        <v>3164</v>
      </c>
      <c r="V28">
        <v>3085</v>
      </c>
      <c r="AC28">
        <v>3239</v>
      </c>
    </row>
    <row r="29" spans="1:95" s="6" customFormat="1" x14ac:dyDescent="0.25">
      <c r="A29" s="5" t="s">
        <v>29</v>
      </c>
      <c r="G29" s="6">
        <v>26731</v>
      </c>
      <c r="N29" s="5"/>
      <c r="O29" s="6">
        <v>20723</v>
      </c>
      <c r="Q29" s="6">
        <v>933</v>
      </c>
      <c r="S29" s="6">
        <v>770</v>
      </c>
      <c r="T29" s="7"/>
      <c r="V29" s="6">
        <v>20872</v>
      </c>
      <c r="Y29" s="6">
        <v>1463</v>
      </c>
      <c r="AA29" s="7"/>
      <c r="AB29" s="6">
        <v>37500</v>
      </c>
      <c r="AC29" s="6">
        <v>21589</v>
      </c>
      <c r="AD29" s="6">
        <f>SUM(AD3:AD27)</f>
        <v>8920.9999999999982</v>
      </c>
      <c r="AH29" s="7">
        <v>3654.33</v>
      </c>
      <c r="AJ29" s="6">
        <v>9141</v>
      </c>
      <c r="AN29" s="7"/>
      <c r="AO29" s="6">
        <v>19420</v>
      </c>
      <c r="AP29" s="6">
        <v>9516</v>
      </c>
      <c r="AT29" s="7"/>
      <c r="AU29" s="6">
        <v>19957</v>
      </c>
      <c r="AV29" s="6">
        <v>9938</v>
      </c>
      <c r="AZ29" s="7"/>
      <c r="BA29" s="6">
        <v>20783</v>
      </c>
      <c r="BF29" s="7"/>
      <c r="BG29" s="6">
        <v>20333</v>
      </c>
      <c r="BL29" s="7"/>
      <c r="BM29" s="6">
        <v>20533</v>
      </c>
      <c r="BR29" s="7"/>
      <c r="BS29" s="6">
        <v>20858</v>
      </c>
      <c r="BX29" s="7"/>
      <c r="CD29" s="7"/>
      <c r="CJ29" s="7"/>
      <c r="CQ29" s="5"/>
    </row>
    <row r="30" spans="1:95" x14ac:dyDescent="0.25">
      <c r="A30" t="s">
        <v>37</v>
      </c>
      <c r="AJ30" t="s">
        <v>36</v>
      </c>
      <c r="AO30">
        <v>20137</v>
      </c>
      <c r="AP30" t="s">
        <v>36</v>
      </c>
      <c r="AU30">
        <v>20841</v>
      </c>
      <c r="AV30" t="s">
        <v>36</v>
      </c>
      <c r="BA30">
        <v>21711</v>
      </c>
      <c r="BG30">
        <v>21395</v>
      </c>
      <c r="BM30">
        <v>21660</v>
      </c>
      <c r="BS30">
        <v>22128</v>
      </c>
    </row>
    <row r="31" spans="1:95" x14ac:dyDescent="0.25">
      <c r="A31" t="s">
        <v>38</v>
      </c>
      <c r="AO31">
        <v>1950</v>
      </c>
      <c r="AU31">
        <v>1950</v>
      </c>
      <c r="BA31">
        <v>2041</v>
      </c>
      <c r="BG31">
        <v>2096</v>
      </c>
      <c r="BM31">
        <v>2093</v>
      </c>
      <c r="BS31">
        <v>2138</v>
      </c>
    </row>
    <row r="32" spans="1:95" x14ac:dyDescent="0.25">
      <c r="A32" t="s">
        <v>39</v>
      </c>
      <c r="AO32">
        <v>1068</v>
      </c>
      <c r="AU32">
        <v>1069</v>
      </c>
      <c r="BA32">
        <v>1186</v>
      </c>
      <c r="BG32">
        <v>1198</v>
      </c>
      <c r="BM32">
        <v>1364</v>
      </c>
      <c r="BS32">
        <v>1403</v>
      </c>
    </row>
    <row r="33" spans="1:28" x14ac:dyDescent="0.25">
      <c r="A33" t="s">
        <v>41</v>
      </c>
      <c r="AB33" s="1">
        <f>0.15*$AB$29</f>
        <v>5625</v>
      </c>
    </row>
  </sheetData>
  <mergeCells count="17">
    <mergeCell ref="AO1:AT1"/>
    <mergeCell ref="CQ1:CV1"/>
    <mergeCell ref="CW1:DB1"/>
    <mergeCell ref="DC1:DH1"/>
    <mergeCell ref="CK1:CP1"/>
    <mergeCell ref="H1:M1"/>
    <mergeCell ref="BY1:CD1"/>
    <mergeCell ref="CE1:CJ1"/>
    <mergeCell ref="O1:T1"/>
    <mergeCell ref="V1:AA1"/>
    <mergeCell ref="AU1:AZ1"/>
    <mergeCell ref="BA1:BF1"/>
    <mergeCell ref="BG1:BL1"/>
    <mergeCell ref="BM1:BR1"/>
    <mergeCell ref="BS1:BX1"/>
    <mergeCell ref="AC1:AH1"/>
    <mergeCell ref="AI1:AN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:G28"/>
    </sheetView>
  </sheetViews>
  <sheetFormatPr baseColWidth="10" defaultRowHeight="15" x14ac:dyDescent="0.25"/>
  <cols>
    <col min="1" max="1" width="16.28515625" bestFit="1" customWidth="1"/>
    <col min="2" max="2" width="14.140625" bestFit="1" customWidth="1"/>
    <col min="7" max="7" width="11.42578125" style="2"/>
  </cols>
  <sheetData>
    <row r="1" spans="1:8" x14ac:dyDescent="0.25">
      <c r="A1" t="s">
        <v>44</v>
      </c>
      <c r="B1" t="s">
        <v>32</v>
      </c>
      <c r="C1" t="s">
        <v>35</v>
      </c>
      <c r="D1" t="s">
        <v>0</v>
      </c>
      <c r="E1" t="s">
        <v>1</v>
      </c>
      <c r="F1" t="s">
        <v>50</v>
      </c>
      <c r="G1" s="2" t="s">
        <v>3</v>
      </c>
      <c r="H1" t="s">
        <v>51</v>
      </c>
    </row>
    <row r="2" spans="1:8" x14ac:dyDescent="0.25">
      <c r="A2" s="1" t="s">
        <v>4</v>
      </c>
      <c r="B2">
        <v>4080</v>
      </c>
      <c r="C2">
        <v>1694.99</v>
      </c>
      <c r="D2">
        <v>137.20588235294119</v>
      </c>
      <c r="E2">
        <v>324.786</v>
      </c>
      <c r="F2">
        <v>140</v>
      </c>
      <c r="G2" s="2">
        <v>661.43373000000008</v>
      </c>
      <c r="H2">
        <f>SUM(B2:G2)</f>
        <v>7038.415612352941</v>
      </c>
    </row>
    <row r="3" spans="1:8" x14ac:dyDescent="0.25">
      <c r="A3" t="s">
        <v>5</v>
      </c>
      <c r="B3">
        <v>3722</v>
      </c>
      <c r="C3">
        <v>1079.4409999999998</v>
      </c>
      <c r="D3">
        <v>109.76470588235294</v>
      </c>
      <c r="E3">
        <v>393.54699999999997</v>
      </c>
      <c r="F3">
        <v>70</v>
      </c>
      <c r="G3" s="2">
        <v>372.74165999999997</v>
      </c>
      <c r="H3">
        <f t="shared" ref="H3:H28" si="0">SUM(B3:G3)</f>
        <v>5747.4943658823522</v>
      </c>
    </row>
    <row r="4" spans="1:8" x14ac:dyDescent="0.25">
      <c r="A4" t="s">
        <v>6</v>
      </c>
      <c r="B4">
        <v>3621</v>
      </c>
      <c r="C4">
        <v>1079.4409999999998</v>
      </c>
      <c r="D4">
        <v>82.32352941176471</v>
      </c>
      <c r="E4">
        <v>171.17099999999999</v>
      </c>
      <c r="F4">
        <v>70</v>
      </c>
      <c r="G4" s="2">
        <v>54.814949999999996</v>
      </c>
      <c r="H4">
        <f t="shared" si="0"/>
        <v>5078.7504794117649</v>
      </c>
    </row>
    <row r="5" spans="1:8" x14ac:dyDescent="0.25">
      <c r="A5" t="s">
        <v>7</v>
      </c>
      <c r="B5">
        <v>2222</v>
      </c>
      <c r="C5">
        <v>767.2059999999999</v>
      </c>
      <c r="D5">
        <v>54.882352941176471</v>
      </c>
      <c r="E5">
        <v>147.76299999999998</v>
      </c>
      <c r="F5">
        <v>35</v>
      </c>
      <c r="G5" s="2">
        <v>175.40783999999999</v>
      </c>
      <c r="H5">
        <f t="shared" si="0"/>
        <v>3402.2591929411765</v>
      </c>
    </row>
    <row r="6" spans="1:8" x14ac:dyDescent="0.25">
      <c r="A6" t="s">
        <v>8</v>
      </c>
      <c r="B6">
        <v>2244</v>
      </c>
      <c r="C6">
        <v>767.2059999999999</v>
      </c>
      <c r="D6">
        <v>54.882352941176471</v>
      </c>
      <c r="E6">
        <v>2.9260000000000002</v>
      </c>
      <c r="F6">
        <v>35</v>
      </c>
      <c r="G6" s="2">
        <v>259.45742999999999</v>
      </c>
      <c r="H6">
        <f t="shared" si="0"/>
        <v>3363.4717829411766</v>
      </c>
    </row>
    <row r="7" spans="1:8" x14ac:dyDescent="0.25">
      <c r="A7" t="s">
        <v>9</v>
      </c>
      <c r="B7">
        <v>1230</v>
      </c>
      <c r="C7">
        <v>463.89200000000005</v>
      </c>
      <c r="D7">
        <v>0</v>
      </c>
      <c r="E7">
        <v>80.465000000000003</v>
      </c>
      <c r="F7">
        <v>104.99999999999999</v>
      </c>
      <c r="G7" s="2">
        <v>486.02589</v>
      </c>
      <c r="H7">
        <f t="shared" si="0"/>
        <v>2365.3828899999999</v>
      </c>
    </row>
    <row r="8" spans="1:8" x14ac:dyDescent="0.25">
      <c r="A8" t="s">
        <v>10</v>
      </c>
      <c r="B8">
        <v>1231</v>
      </c>
      <c r="C8">
        <v>151.65699999999998</v>
      </c>
      <c r="D8">
        <v>0</v>
      </c>
      <c r="E8">
        <v>23.408000000000001</v>
      </c>
      <c r="F8">
        <v>0</v>
      </c>
      <c r="G8" s="2">
        <v>36.543300000000002</v>
      </c>
      <c r="H8">
        <f t="shared" si="0"/>
        <v>1442.6082999999999</v>
      </c>
    </row>
    <row r="9" spans="1:8" x14ac:dyDescent="0.25">
      <c r="A9" t="s">
        <v>11</v>
      </c>
      <c r="B9">
        <v>674.79166666666674</v>
      </c>
      <c r="C9">
        <v>151.65699999999998</v>
      </c>
      <c r="D9">
        <v>54.882352941176471</v>
      </c>
      <c r="E9">
        <v>70.224000000000004</v>
      </c>
      <c r="F9">
        <v>35</v>
      </c>
      <c r="G9" s="2">
        <v>321.58104000000003</v>
      </c>
      <c r="H9">
        <f t="shared" si="0"/>
        <v>1308.1360596078432</v>
      </c>
    </row>
    <row r="10" spans="1:8" x14ac:dyDescent="0.25">
      <c r="A10" t="s">
        <v>12</v>
      </c>
      <c r="B10">
        <v>404.875</v>
      </c>
      <c r="C10">
        <v>0</v>
      </c>
      <c r="D10">
        <v>0</v>
      </c>
      <c r="E10">
        <v>8.7780000000000005</v>
      </c>
      <c r="F10">
        <v>35</v>
      </c>
      <c r="G10" s="2">
        <v>69.432270000000003</v>
      </c>
      <c r="H10">
        <f t="shared" si="0"/>
        <v>518.08527000000004</v>
      </c>
    </row>
    <row r="11" spans="1:8" x14ac:dyDescent="0.25">
      <c r="A11" t="s">
        <v>13</v>
      </c>
      <c r="B11">
        <v>674.79166666666674</v>
      </c>
      <c r="C11">
        <v>463.89200000000005</v>
      </c>
      <c r="D11">
        <v>109.76470588235294</v>
      </c>
      <c r="E11">
        <v>76.076000000000008</v>
      </c>
      <c r="F11">
        <v>0</v>
      </c>
      <c r="G11" s="2">
        <v>124.24722000000001</v>
      </c>
      <c r="H11">
        <f t="shared" si="0"/>
        <v>1448.7715925490197</v>
      </c>
    </row>
    <row r="12" spans="1:8" x14ac:dyDescent="0.25">
      <c r="A12" t="s">
        <v>14</v>
      </c>
      <c r="B12">
        <v>269.91666666666663</v>
      </c>
      <c r="C12">
        <v>1079.4409999999998</v>
      </c>
      <c r="D12">
        <v>137.20588235294119</v>
      </c>
      <c r="E12">
        <v>24.871000000000002</v>
      </c>
      <c r="F12">
        <v>35</v>
      </c>
      <c r="G12" s="2">
        <v>149.82752999999997</v>
      </c>
      <c r="H12">
        <f t="shared" si="0"/>
        <v>1696.2620790196077</v>
      </c>
    </row>
    <row r="13" spans="1:8" x14ac:dyDescent="0.25">
      <c r="A13" t="s">
        <v>15</v>
      </c>
      <c r="B13">
        <v>269.91666666666663</v>
      </c>
      <c r="C13">
        <v>0</v>
      </c>
      <c r="D13">
        <v>0</v>
      </c>
      <c r="E13">
        <v>23.408000000000001</v>
      </c>
      <c r="F13">
        <v>0</v>
      </c>
      <c r="G13" s="2">
        <v>29.234639999999999</v>
      </c>
      <c r="H13">
        <f t="shared" si="0"/>
        <v>322.55930666666666</v>
      </c>
    </row>
    <row r="14" spans="1:8" x14ac:dyDescent="0.25">
      <c r="A14" t="s">
        <v>16</v>
      </c>
      <c r="B14">
        <v>134.95833333333331</v>
      </c>
      <c r="C14">
        <v>0</v>
      </c>
      <c r="D14">
        <v>0</v>
      </c>
      <c r="E14">
        <v>0</v>
      </c>
      <c r="F14">
        <v>0</v>
      </c>
      <c r="G14" s="2">
        <v>211.95113999999998</v>
      </c>
      <c r="H14">
        <f t="shared" si="0"/>
        <v>346.90947333333327</v>
      </c>
    </row>
    <row r="15" spans="1:8" x14ac:dyDescent="0.25">
      <c r="A15" t="s">
        <v>17</v>
      </c>
      <c r="B15">
        <v>134.95833333333331</v>
      </c>
      <c r="C15">
        <v>151.65699999999998</v>
      </c>
      <c r="D15">
        <v>0</v>
      </c>
      <c r="E15">
        <v>7.3150000000000004</v>
      </c>
      <c r="F15">
        <v>0</v>
      </c>
      <c r="G15" s="2">
        <v>153.48186000000001</v>
      </c>
      <c r="H15">
        <f t="shared" si="0"/>
        <v>447.41219333333333</v>
      </c>
    </row>
    <row r="16" spans="1:8" x14ac:dyDescent="0.25">
      <c r="A16" t="s">
        <v>18</v>
      </c>
      <c r="B16">
        <v>134.95833333333331</v>
      </c>
      <c r="C16">
        <v>0</v>
      </c>
      <c r="D16">
        <v>0</v>
      </c>
      <c r="E16">
        <v>0</v>
      </c>
      <c r="F16">
        <v>0</v>
      </c>
      <c r="G16" s="2">
        <v>0</v>
      </c>
      <c r="H16">
        <f t="shared" si="0"/>
        <v>134.95833333333331</v>
      </c>
    </row>
    <row r="17" spans="1:8" x14ac:dyDescent="0.25">
      <c r="A17" t="s">
        <v>19</v>
      </c>
      <c r="B17">
        <v>134.95833333333331</v>
      </c>
      <c r="C17">
        <v>151.65699999999998</v>
      </c>
      <c r="D17">
        <v>82.32352941176471</v>
      </c>
      <c r="E17">
        <v>7.3150000000000004</v>
      </c>
      <c r="F17">
        <v>0</v>
      </c>
      <c r="G17" s="2">
        <v>204.64247999999998</v>
      </c>
      <c r="H17">
        <f t="shared" si="0"/>
        <v>580.89634274509797</v>
      </c>
    </row>
    <row r="18" spans="1:8" x14ac:dyDescent="0.25">
      <c r="A18" t="s">
        <v>20</v>
      </c>
      <c r="B18">
        <v>134.95833333333331</v>
      </c>
      <c r="C18">
        <v>151.65699999999998</v>
      </c>
      <c r="D18">
        <v>0</v>
      </c>
      <c r="E18">
        <v>17.556000000000001</v>
      </c>
      <c r="F18">
        <v>209.99999999999997</v>
      </c>
      <c r="G18" s="2">
        <v>98.666910000000016</v>
      </c>
      <c r="H18">
        <f t="shared" si="0"/>
        <v>612.83824333333325</v>
      </c>
    </row>
    <row r="19" spans="1:8" x14ac:dyDescent="0.25">
      <c r="A19" t="s">
        <v>21</v>
      </c>
      <c r="B19">
        <v>134.95833333333331</v>
      </c>
      <c r="C19">
        <v>0</v>
      </c>
      <c r="D19">
        <v>82.32352941176471</v>
      </c>
      <c r="E19">
        <v>43.89</v>
      </c>
      <c r="F19">
        <v>0</v>
      </c>
      <c r="G19" s="2">
        <v>80.395260000000007</v>
      </c>
      <c r="H19">
        <f t="shared" si="0"/>
        <v>341.567122745098</v>
      </c>
    </row>
    <row r="20" spans="1:8" x14ac:dyDescent="0.25">
      <c r="A20" t="s">
        <v>22</v>
      </c>
      <c r="B20">
        <v>134.95833333333331</v>
      </c>
      <c r="C20">
        <v>307.77449999999999</v>
      </c>
      <c r="D20">
        <v>0</v>
      </c>
      <c r="E20">
        <v>0</v>
      </c>
      <c r="F20">
        <v>0</v>
      </c>
      <c r="G20" s="2">
        <v>7.3086599999999997</v>
      </c>
      <c r="H20">
        <f t="shared" si="0"/>
        <v>450.04149333333328</v>
      </c>
    </row>
    <row r="21" spans="1:8" x14ac:dyDescent="0.25">
      <c r="A21" t="s">
        <v>23</v>
      </c>
      <c r="B21">
        <v>0</v>
      </c>
      <c r="C21">
        <v>0</v>
      </c>
      <c r="D21">
        <v>27.441176470588236</v>
      </c>
      <c r="E21">
        <v>0</v>
      </c>
      <c r="F21">
        <v>0</v>
      </c>
      <c r="G21" s="2">
        <v>0</v>
      </c>
      <c r="H21">
        <f t="shared" si="0"/>
        <v>27.441176470588236</v>
      </c>
    </row>
    <row r="22" spans="1:8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51.160619999999994</v>
      </c>
      <c r="H22">
        <f t="shared" si="0"/>
        <v>51.160619999999994</v>
      </c>
    </row>
    <row r="23" spans="1:8" x14ac:dyDescent="0.25">
      <c r="A23" t="s">
        <v>25</v>
      </c>
      <c r="B23">
        <v>0</v>
      </c>
      <c r="C23">
        <v>151.65699999999998</v>
      </c>
      <c r="D23">
        <v>0</v>
      </c>
      <c r="E23">
        <v>19.019000000000002</v>
      </c>
      <c r="F23">
        <v>0</v>
      </c>
      <c r="G23" s="2">
        <v>0</v>
      </c>
      <c r="H23">
        <f t="shared" si="0"/>
        <v>170.67599999999999</v>
      </c>
    </row>
    <row r="24" spans="1:8" x14ac:dyDescent="0.25">
      <c r="A24" t="s">
        <v>26</v>
      </c>
      <c r="B24">
        <v>0</v>
      </c>
      <c r="C24">
        <v>0</v>
      </c>
      <c r="D24">
        <v>0</v>
      </c>
      <c r="E24">
        <v>16.093</v>
      </c>
      <c r="F24">
        <v>0</v>
      </c>
      <c r="G24" s="2">
        <v>7.3086599999999997</v>
      </c>
      <c r="H24">
        <f t="shared" si="0"/>
        <v>23.40166</v>
      </c>
    </row>
    <row r="25" spans="1:8" ht="14.25" customHeight="1" x14ac:dyDescent="0.25">
      <c r="A25" t="s">
        <v>27</v>
      </c>
      <c r="B25">
        <v>0</v>
      </c>
      <c r="C25">
        <v>0</v>
      </c>
      <c r="D25">
        <v>0</v>
      </c>
      <c r="E25">
        <v>2.9260000000000002</v>
      </c>
      <c r="F25">
        <v>0</v>
      </c>
      <c r="G25" s="2">
        <v>109.62989999999999</v>
      </c>
      <c r="H25">
        <f t="shared" si="0"/>
        <v>112.55589999999999</v>
      </c>
    </row>
    <row r="26" spans="1:8" x14ac:dyDescent="0.25">
      <c r="A26" t="s">
        <v>28</v>
      </c>
      <c r="B26">
        <v>0</v>
      </c>
      <c r="C26">
        <v>307.77449999999999</v>
      </c>
      <c r="D26">
        <v>0</v>
      </c>
      <c r="E26">
        <v>0</v>
      </c>
      <c r="F26">
        <v>0</v>
      </c>
      <c r="G26" s="2">
        <v>0</v>
      </c>
      <c r="H26">
        <f t="shared" si="0"/>
        <v>307.77449999999999</v>
      </c>
    </row>
    <row r="27" spans="1:8" x14ac:dyDescent="0.25">
      <c r="A27" t="s">
        <v>45</v>
      </c>
      <c r="B27">
        <v>109.5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0"/>
        <v>109.5</v>
      </c>
    </row>
    <row r="28" spans="1:8" x14ac:dyDescent="0.25">
      <c r="A28" t="s">
        <v>47</v>
      </c>
      <c r="B28">
        <v>223.35400000000001</v>
      </c>
      <c r="C28">
        <v>10.202999999999999</v>
      </c>
      <c r="D28">
        <v>216.45099999999999</v>
      </c>
      <c r="E28">
        <v>0</v>
      </c>
      <c r="F28">
        <v>0</v>
      </c>
      <c r="G28">
        <v>0</v>
      </c>
      <c r="H28">
        <f t="shared" si="0"/>
        <v>450.00800000000004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B23" sqref="B23"/>
    </sheetView>
  </sheetViews>
  <sheetFormatPr baseColWidth="10" defaultRowHeight="15" x14ac:dyDescent="0.25"/>
  <cols>
    <col min="2" max="2" width="56.28515625" customWidth="1"/>
  </cols>
  <sheetData>
    <row r="1" spans="1:3" x14ac:dyDescent="0.25">
      <c r="A1" s="3" t="s">
        <v>31</v>
      </c>
    </row>
    <row r="3" spans="1:3" x14ac:dyDescent="0.25">
      <c r="A3" t="s">
        <v>33</v>
      </c>
      <c r="B3" t="s">
        <v>34</v>
      </c>
    </row>
    <row r="5" spans="1:3" x14ac:dyDescent="0.25">
      <c r="A5" s="3" t="s">
        <v>40</v>
      </c>
    </row>
    <row r="7" spans="1:3" x14ac:dyDescent="0.25">
      <c r="A7" t="s">
        <v>43</v>
      </c>
    </row>
    <row r="8" spans="1:3" x14ac:dyDescent="0.25">
      <c r="A8" t="s">
        <v>42</v>
      </c>
    </row>
    <row r="10" spans="1:3" x14ac:dyDescent="0.25">
      <c r="A10" t="s">
        <v>45</v>
      </c>
      <c r="B10" t="s">
        <v>46</v>
      </c>
    </row>
    <row r="11" spans="1:3" x14ac:dyDescent="0.25">
      <c r="A11" t="s">
        <v>47</v>
      </c>
      <c r="B11" t="s">
        <v>48</v>
      </c>
      <c r="C11" t="s">
        <v>49</v>
      </c>
    </row>
    <row r="13" spans="1:3" x14ac:dyDescent="0.25">
      <c r="A13" t="s">
        <v>54</v>
      </c>
      <c r="B13" t="s">
        <v>55</v>
      </c>
    </row>
    <row r="14" spans="1:3" x14ac:dyDescent="0.25">
      <c r="B14" t="s">
        <v>56</v>
      </c>
    </row>
    <row r="16" spans="1:3" x14ac:dyDescent="0.25">
      <c r="A16" t="s">
        <v>60</v>
      </c>
      <c r="B16" t="s">
        <v>68</v>
      </c>
    </row>
    <row r="19" spans="1:2" ht="45" x14ac:dyDescent="0.25">
      <c r="B19" s="1" t="s">
        <v>69</v>
      </c>
    </row>
    <row r="20" spans="1:2" ht="105" x14ac:dyDescent="0.25">
      <c r="B20" s="1" t="s">
        <v>70</v>
      </c>
    </row>
    <row r="22" spans="1:2" x14ac:dyDescent="0.25">
      <c r="A22" t="s">
        <v>61</v>
      </c>
      <c r="B22" t="s">
        <v>71</v>
      </c>
    </row>
  </sheetData>
  <hyperlinks>
    <hyperlink ref="A1" r:id="rId1" xr:uid="{00000000-0004-0000-0300-000000000000}"/>
    <hyperlink ref="A5" r:id="rId2" xr:uid="{00000000-0004-0000-0300-00000100000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Data_const</vt:lpstr>
      <vt:lpstr>Data_collection</vt:lpstr>
      <vt:lpstr>Data_year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2022-11-21T14:35:45Z</dcterms:modified>
</cp:coreProperties>
</file>