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3040" windowHeight="9192" tabRatio="917" activeTab="6"/>
  </bookViews>
  <sheets>
    <sheet name="elec_car_ref_v3" sheetId="23" r:id="rId1"/>
    <sheet name="elec_car_ref" sheetId="21" r:id="rId2"/>
    <sheet name="elec_car_ref_v2" sheetId="19" r:id="rId3"/>
    <sheet name="elec_rail_ref" sheetId="17" r:id="rId4"/>
    <sheet name="elec_bus_ref" sheetId="14" r:id="rId5"/>
    <sheet name="elec_flight_ref" sheetId="15" r:id="rId6"/>
    <sheet name="elec_ship_ref" sheetId="16" r:id="rId7"/>
    <sheet name="Gruppen" sheetId="20" r:id="rId8"/>
    <sheet name="elec_car_ref_ohneGruppierung" sheetId="12" r:id="rId9"/>
    <sheet name="elec_car_ref_Rechnung" sheetId="18" r:id="rId10"/>
    <sheet name="elec_rail_ref_Rechnung" sheetId="13" r:id="rId11"/>
    <sheet name="electrical_car_high" sheetId="1" r:id="rId12"/>
    <sheet name="electrical_car_medium" sheetId="6" r:id="rId13"/>
    <sheet name="electrical_car_low" sheetId="7" r:id="rId14"/>
    <sheet name="electrical_rail_high" sheetId="3" r:id="rId15"/>
    <sheet name="electrical_rail_medium" sheetId="9" r:id="rId16"/>
    <sheet name="electrical_rail_low" sheetId="10" r:id="rId17"/>
    <sheet name="electrical_bus_high" sheetId="8" r:id="rId18"/>
    <sheet name="electrical_bus_medium" sheetId="4" r:id="rId19"/>
    <sheet name="electrical_bus_low" sheetId="11" r:id="rId20"/>
    <sheet name="electrical_flight" sheetId="5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3" l="1"/>
  <c r="D2" i="21" l="1"/>
  <c r="D3" i="21"/>
  <c r="D46" i="21"/>
  <c r="A46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2" i="21"/>
  <c r="B3" i="14" l="1"/>
  <c r="C3" i="14"/>
  <c r="D3" i="14"/>
  <c r="E3" i="14"/>
  <c r="B4" i="14"/>
  <c r="C4" i="14"/>
  <c r="D4" i="14"/>
  <c r="E4" i="14"/>
  <c r="B5" i="14"/>
  <c r="C5" i="14"/>
  <c r="D5" i="14"/>
  <c r="E5" i="14"/>
  <c r="B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C2" i="14"/>
  <c r="D2" i="14"/>
  <c r="E2" i="14"/>
  <c r="B2" i="14"/>
  <c r="D20" i="21"/>
  <c r="C2" i="21" l="1"/>
  <c r="C31" i="21"/>
  <c r="D2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A49" i="23"/>
  <c r="D49" i="23" s="1"/>
  <c r="D48" i="23"/>
  <c r="D7" i="23" s="1"/>
  <c r="A48" i="23"/>
  <c r="A47" i="23"/>
  <c r="F47" i="23" s="1"/>
  <c r="A46" i="23"/>
  <c r="F46" i="23" s="1"/>
  <c r="F45" i="23"/>
  <c r="F49" i="23" s="1"/>
  <c r="D45" i="23"/>
  <c r="E31" i="23"/>
  <c r="D31" i="23"/>
  <c r="D21" i="23"/>
  <c r="D6" i="23"/>
  <c r="D12" i="21"/>
  <c r="D31" i="21"/>
  <c r="D4" i="21"/>
  <c r="D5" i="21"/>
  <c r="D6" i="21"/>
  <c r="D6" i="14" s="1"/>
  <c r="D7" i="21"/>
  <c r="D8" i="21"/>
  <c r="D9" i="21"/>
  <c r="D10" i="21"/>
  <c r="D11" i="21"/>
  <c r="D13" i="21"/>
  <c r="D14" i="21"/>
  <c r="D15" i="21"/>
  <c r="D16" i="21"/>
  <c r="D17" i="21"/>
  <c r="D18" i="21"/>
  <c r="D19" i="21"/>
  <c r="D21" i="21"/>
  <c r="D22" i="21"/>
  <c r="D23" i="21"/>
  <c r="D24" i="21"/>
  <c r="D25" i="21"/>
  <c r="D26" i="21"/>
  <c r="D27" i="21"/>
  <c r="D28" i="21"/>
  <c r="D29" i="21"/>
  <c r="D30" i="21"/>
  <c r="D32" i="21"/>
  <c r="D33" i="21"/>
  <c r="D34" i="21"/>
  <c r="D35" i="21"/>
  <c r="D36" i="21"/>
  <c r="D37" i="21"/>
  <c r="C33" i="2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2" i="19"/>
  <c r="C7" i="21"/>
  <c r="C3" i="21"/>
  <c r="C4" i="21"/>
  <c r="C5" i="21"/>
  <c r="C6" i="21"/>
  <c r="C6" i="14" s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2" i="21"/>
  <c r="C34" i="21"/>
  <c r="C35" i="21"/>
  <c r="C36" i="21"/>
  <c r="C37" i="21"/>
  <c r="Y4" i="18"/>
  <c r="F47" i="21"/>
  <c r="F48" i="21"/>
  <c r="F49" i="21"/>
  <c r="F46" i="21"/>
  <c r="Z4" i="18"/>
  <c r="F45" i="21"/>
  <c r="D45" i="21"/>
  <c r="X4" i="18"/>
  <c r="D34" i="23" l="1"/>
  <c r="D23" i="23"/>
  <c r="D15" i="23"/>
  <c r="D9" i="23"/>
  <c r="D18" i="23"/>
  <c r="D36" i="23"/>
  <c r="D12" i="23"/>
  <c r="D4" i="23"/>
  <c r="D22" i="23"/>
  <c r="D33" i="23"/>
  <c r="D25" i="23"/>
  <c r="D14" i="23"/>
  <c r="D10" i="23"/>
  <c r="D35" i="23"/>
  <c r="D27" i="23"/>
  <c r="D19" i="23"/>
  <c r="D3" i="23"/>
  <c r="D37" i="23"/>
  <c r="D13" i="23"/>
  <c r="D24" i="23"/>
  <c r="D16" i="23"/>
  <c r="D8" i="23"/>
  <c r="D26" i="23"/>
  <c r="E20" i="23"/>
  <c r="E17" i="23"/>
  <c r="E36" i="23"/>
  <c r="E12" i="23"/>
  <c r="E4" i="23"/>
  <c r="E35" i="23"/>
  <c r="E19" i="23"/>
  <c r="E33" i="23"/>
  <c r="E25" i="23"/>
  <c r="E9" i="23"/>
  <c r="E3" i="23"/>
  <c r="E15" i="23"/>
  <c r="E22" i="23"/>
  <c r="E14" i="23"/>
  <c r="E27" i="23"/>
  <c r="E24" i="23"/>
  <c r="E16" i="23"/>
  <c r="E8" i="23"/>
  <c r="E26" i="23"/>
  <c r="E23" i="23"/>
  <c r="E37" i="23"/>
  <c r="E13" i="23"/>
  <c r="E34" i="23"/>
  <c r="E18" i="23"/>
  <c r="E10" i="23"/>
  <c r="E28" i="23"/>
  <c r="E30" i="23"/>
  <c r="E32" i="23"/>
  <c r="E29" i="23"/>
  <c r="E5" i="23"/>
  <c r="D47" i="23"/>
  <c r="D11" i="23"/>
  <c r="F48" i="23"/>
  <c r="D46" i="23"/>
  <c r="D11" i="19"/>
  <c r="E11" i="19" s="1"/>
  <c r="D3" i="19"/>
  <c r="E3" i="19" s="1"/>
  <c r="D4" i="19"/>
  <c r="D5" i="19"/>
  <c r="D6" i="19"/>
  <c r="E6" i="19" s="1"/>
  <c r="D7" i="19"/>
  <c r="D8" i="19"/>
  <c r="D9" i="19"/>
  <c r="D10" i="19"/>
  <c r="D12" i="19"/>
  <c r="D13" i="19"/>
  <c r="D14" i="19"/>
  <c r="D15" i="19"/>
  <c r="D16" i="19"/>
  <c r="E16" i="19" s="1"/>
  <c r="D17" i="19"/>
  <c r="D18" i="19"/>
  <c r="D19" i="19"/>
  <c r="D20" i="19"/>
  <c r="D21" i="19"/>
  <c r="D22" i="19"/>
  <c r="D23" i="19"/>
  <c r="D24" i="19"/>
  <c r="D25" i="19"/>
  <c r="E25" i="19" s="1"/>
  <c r="D26" i="19"/>
  <c r="D27" i="19"/>
  <c r="D28" i="19"/>
  <c r="D29" i="19"/>
  <c r="D30" i="19"/>
  <c r="D31" i="19"/>
  <c r="E31" i="19" s="1"/>
  <c r="D32" i="19"/>
  <c r="E32" i="19" s="1"/>
  <c r="D33" i="19"/>
  <c r="E33" i="19" s="1"/>
  <c r="D34" i="19"/>
  <c r="D35" i="19"/>
  <c r="D36" i="19"/>
  <c r="D37" i="19"/>
  <c r="D2" i="19"/>
  <c r="E2" i="19" s="1"/>
  <c r="D49" i="21"/>
  <c r="A49" i="21"/>
  <c r="A48" i="21"/>
  <c r="D48" i="21" s="1"/>
  <c r="D47" i="21"/>
  <c r="A47" i="21"/>
  <c r="F47" i="19"/>
  <c r="F48" i="19"/>
  <c r="F49" i="19"/>
  <c r="F46" i="19"/>
  <c r="D46" i="19"/>
  <c r="A46" i="19"/>
  <c r="E5" i="19"/>
  <c r="E13" i="19"/>
  <c r="E21" i="19"/>
  <c r="E28" i="19"/>
  <c r="E36" i="19"/>
  <c r="D48" i="19"/>
  <c r="D47" i="19"/>
  <c r="D49" i="19"/>
  <c r="A47" i="19"/>
  <c r="A48" i="19"/>
  <c r="A49" i="19"/>
  <c r="F45" i="19"/>
  <c r="D45" i="19"/>
  <c r="E37" i="19"/>
  <c r="E35" i="19"/>
  <c r="E29" i="19"/>
  <c r="E26" i="19"/>
  <c r="E24" i="19"/>
  <c r="E23" i="19"/>
  <c r="E18" i="19"/>
  <c r="E14" i="19"/>
  <c r="E12" i="19"/>
  <c r="E10" i="19"/>
  <c r="E7" i="19"/>
  <c r="E4" i="1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2" i="12"/>
  <c r="C2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2" i="12"/>
  <c r="E7" i="23" l="1"/>
  <c r="E11" i="23"/>
  <c r="E2" i="23"/>
  <c r="E21" i="23"/>
  <c r="D20" i="23"/>
  <c r="D17" i="23"/>
  <c r="D28" i="23"/>
  <c r="D30" i="23"/>
  <c r="D32" i="23"/>
  <c r="D29" i="23"/>
  <c r="D5" i="23"/>
  <c r="E8" i="19"/>
  <c r="E19" i="19"/>
  <c r="E27" i="19"/>
  <c r="E15" i="19"/>
  <c r="E20" i="19"/>
  <c r="E9" i="19"/>
  <c r="E17" i="19"/>
  <c r="E30" i="19"/>
  <c r="E22" i="19"/>
  <c r="E34" i="19"/>
  <c r="T3" i="18" l="1"/>
  <c r="U3" i="18" s="1"/>
  <c r="V3" i="18" s="1"/>
  <c r="R3" i="18"/>
  <c r="S3" i="18" s="1"/>
  <c r="O3" i="18"/>
  <c r="P3" i="18" s="1"/>
  <c r="Q3" i="18" s="1"/>
  <c r="J3" i="18"/>
  <c r="K3" i="18" s="1"/>
  <c r="L3" i="18" s="1"/>
  <c r="M3" i="18" s="1"/>
  <c r="N3" i="18" s="1"/>
  <c r="I3" i="18"/>
  <c r="C6" i="13" l="1"/>
  <c r="C6" i="17" s="1"/>
  <c r="D6" i="13"/>
  <c r="D6" i="17" s="1"/>
  <c r="E6" i="13"/>
  <c r="C5" i="13"/>
  <c r="D5" i="13"/>
  <c r="E5" i="13"/>
  <c r="B5" i="13"/>
  <c r="E6" i="17"/>
  <c r="B6" i="13"/>
  <c r="C2" i="17"/>
  <c r="D2" i="17"/>
  <c r="E2" i="17"/>
  <c r="B3" i="17"/>
  <c r="C3" i="17"/>
  <c r="D3" i="17"/>
  <c r="E3" i="17"/>
  <c r="B4" i="17"/>
  <c r="C4" i="17"/>
  <c r="D4" i="17"/>
  <c r="E4" i="17"/>
  <c r="B5" i="17"/>
  <c r="C5" i="17"/>
  <c r="D5" i="17"/>
  <c r="E5" i="17"/>
  <c r="B6" i="17"/>
  <c r="B7" i="17"/>
  <c r="C7" i="17"/>
  <c r="D7" i="17"/>
  <c r="E7" i="17"/>
  <c r="B8" i="17"/>
  <c r="C8" i="17"/>
  <c r="D8" i="17"/>
  <c r="E8" i="17"/>
  <c r="B9" i="17"/>
  <c r="C9" i="17"/>
  <c r="D9" i="17"/>
  <c r="E9" i="17"/>
  <c r="B10" i="17"/>
  <c r="C10" i="17"/>
  <c r="D10" i="17"/>
  <c r="E10" i="17"/>
  <c r="B11" i="17"/>
  <c r="C11" i="17"/>
  <c r="D11" i="17"/>
  <c r="E11" i="17"/>
  <c r="B12" i="17"/>
  <c r="C12" i="17"/>
  <c r="D12" i="17"/>
  <c r="E12" i="17"/>
  <c r="B13" i="17"/>
  <c r="C13" i="17"/>
  <c r="D13" i="17"/>
  <c r="E13" i="17"/>
  <c r="B14" i="17"/>
  <c r="C14" i="17"/>
  <c r="D14" i="17"/>
  <c r="E14" i="17"/>
  <c r="B15" i="17"/>
  <c r="C15" i="17"/>
  <c r="D15" i="17"/>
  <c r="E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B19" i="17"/>
  <c r="C19" i="17"/>
  <c r="D19" i="17"/>
  <c r="E19" i="17"/>
  <c r="B20" i="17"/>
  <c r="C20" i="17"/>
  <c r="D20" i="17"/>
  <c r="E20" i="17"/>
  <c r="B21" i="17"/>
  <c r="C21" i="17"/>
  <c r="D21" i="17"/>
  <c r="E21" i="17"/>
  <c r="B22" i="17"/>
  <c r="C22" i="17"/>
  <c r="D22" i="17"/>
  <c r="E22" i="17"/>
  <c r="B23" i="17"/>
  <c r="C23" i="17"/>
  <c r="D23" i="17"/>
  <c r="E23" i="17"/>
  <c r="B24" i="17"/>
  <c r="C24" i="17"/>
  <c r="D24" i="17"/>
  <c r="E24" i="17"/>
  <c r="B25" i="17"/>
  <c r="C25" i="17"/>
  <c r="D25" i="17"/>
  <c r="E25" i="17"/>
  <c r="B26" i="17"/>
  <c r="C26" i="17"/>
  <c r="D26" i="17"/>
  <c r="E26" i="17"/>
  <c r="B27" i="17"/>
  <c r="C27" i="17"/>
  <c r="D27" i="17"/>
  <c r="E27" i="17"/>
  <c r="B28" i="17"/>
  <c r="C28" i="17"/>
  <c r="D28" i="17"/>
  <c r="E28" i="17"/>
  <c r="B29" i="17"/>
  <c r="C29" i="17"/>
  <c r="D29" i="17"/>
  <c r="E29" i="17"/>
  <c r="B30" i="17"/>
  <c r="C30" i="17"/>
  <c r="D30" i="17"/>
  <c r="E30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35" i="17"/>
  <c r="C35" i="17"/>
  <c r="D35" i="17"/>
  <c r="E35" i="17"/>
  <c r="B36" i="17"/>
  <c r="C36" i="17"/>
  <c r="D36" i="17"/>
  <c r="E36" i="17"/>
  <c r="B37" i="17"/>
  <c r="C37" i="17"/>
  <c r="D37" i="17"/>
  <c r="E37" i="17"/>
  <c r="B2" i="17"/>
  <c r="J6" i="17"/>
  <c r="E37" i="13"/>
  <c r="D37" i="13"/>
  <c r="C37" i="13"/>
  <c r="B37" i="13"/>
  <c r="E36" i="13"/>
  <c r="D36" i="13"/>
  <c r="C36" i="13"/>
  <c r="B36" i="13"/>
  <c r="E35" i="13"/>
  <c r="D35" i="13"/>
  <c r="C35" i="13"/>
  <c r="B35" i="13"/>
  <c r="E34" i="13"/>
  <c r="D34" i="13"/>
  <c r="C34" i="13"/>
  <c r="B34" i="13"/>
  <c r="E33" i="13"/>
  <c r="D33" i="13"/>
  <c r="C33" i="13"/>
  <c r="B33" i="13"/>
  <c r="E32" i="13"/>
  <c r="D32" i="13"/>
  <c r="C32" i="13"/>
  <c r="B32" i="13"/>
  <c r="E31" i="13"/>
  <c r="D31" i="13"/>
  <c r="C31" i="13"/>
  <c r="B31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5" i="13"/>
  <c r="D15" i="13"/>
  <c r="C15" i="13"/>
  <c r="B15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10" i="13"/>
  <c r="D10" i="13"/>
  <c r="C10" i="13"/>
  <c r="B10" i="13"/>
  <c r="E9" i="13"/>
  <c r="D9" i="13"/>
  <c r="C9" i="13"/>
  <c r="B9" i="13"/>
  <c r="E7" i="13"/>
  <c r="D7" i="13"/>
  <c r="C7" i="13"/>
  <c r="B7" i="13"/>
  <c r="E4" i="13"/>
  <c r="D4" i="13"/>
  <c r="C4" i="13"/>
  <c r="B4" i="13"/>
  <c r="E3" i="13"/>
  <c r="D3" i="13"/>
  <c r="C3" i="13"/>
  <c r="B3" i="13"/>
  <c r="E7" i="3"/>
  <c r="E7" i="1"/>
  <c r="C6" i="1" l="1"/>
  <c r="C11" i="1" s="1"/>
  <c r="C11" i="8" s="1"/>
  <c r="D5" i="11"/>
  <c r="E5" i="11"/>
  <c r="D6" i="11"/>
  <c r="E6" i="11"/>
  <c r="C28" i="11"/>
  <c r="D28" i="11"/>
  <c r="E28" i="11"/>
  <c r="C31" i="11"/>
  <c r="D31" i="11"/>
  <c r="E31" i="11"/>
  <c r="C32" i="11"/>
  <c r="D32" i="11"/>
  <c r="E32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B28" i="11"/>
  <c r="B31" i="11"/>
  <c r="B32" i="11"/>
  <c r="B34" i="11"/>
  <c r="B35" i="11"/>
  <c r="B36" i="11"/>
  <c r="B37" i="11"/>
  <c r="D5" i="4"/>
  <c r="E5" i="4"/>
  <c r="D6" i="4"/>
  <c r="E6" i="4"/>
  <c r="C28" i="4"/>
  <c r="D28" i="4"/>
  <c r="E28" i="4"/>
  <c r="C31" i="4"/>
  <c r="D31" i="4"/>
  <c r="E31" i="4"/>
  <c r="C32" i="4"/>
  <c r="D32" i="4"/>
  <c r="E32" i="4"/>
  <c r="C34" i="4"/>
  <c r="D34" i="4"/>
  <c r="E34" i="4"/>
  <c r="C35" i="4"/>
  <c r="D35" i="4"/>
  <c r="E35" i="4"/>
  <c r="C36" i="4"/>
  <c r="D36" i="4"/>
  <c r="E36" i="4"/>
  <c r="C37" i="4"/>
  <c r="D37" i="4"/>
  <c r="E37" i="4"/>
  <c r="B28" i="4"/>
  <c r="B31" i="4"/>
  <c r="B32" i="4"/>
  <c r="B34" i="4"/>
  <c r="B35" i="4"/>
  <c r="B36" i="4"/>
  <c r="B37" i="4"/>
  <c r="C5" i="8"/>
  <c r="D5" i="8"/>
  <c r="E5" i="8"/>
  <c r="D6" i="8"/>
  <c r="E6" i="8"/>
  <c r="E20" i="8"/>
  <c r="C28" i="8"/>
  <c r="D28" i="8"/>
  <c r="E28" i="8"/>
  <c r="C31" i="8"/>
  <c r="D31" i="8"/>
  <c r="E31" i="8"/>
  <c r="C32" i="8"/>
  <c r="D32" i="8"/>
  <c r="E32" i="8"/>
  <c r="C34" i="8"/>
  <c r="D34" i="8"/>
  <c r="E34" i="8"/>
  <c r="C35" i="8"/>
  <c r="D35" i="8"/>
  <c r="E35" i="8"/>
  <c r="C36" i="8"/>
  <c r="D36" i="8"/>
  <c r="E36" i="8"/>
  <c r="C37" i="8"/>
  <c r="D37" i="8"/>
  <c r="E37" i="8"/>
  <c r="B5" i="8"/>
  <c r="B14" i="8"/>
  <c r="B19" i="8"/>
  <c r="B28" i="8"/>
  <c r="B31" i="8"/>
  <c r="B32" i="8"/>
  <c r="B34" i="8"/>
  <c r="B35" i="8"/>
  <c r="B36" i="8"/>
  <c r="B37" i="8"/>
  <c r="C7" i="10"/>
  <c r="D7" i="10"/>
  <c r="E7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" i="10"/>
  <c r="D3" i="10"/>
  <c r="E3" i="10"/>
  <c r="C4" i="10"/>
  <c r="D4" i="10"/>
  <c r="E4" i="10"/>
  <c r="C7" i="9"/>
  <c r="D7" i="9"/>
  <c r="E7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5" i="9"/>
  <c r="D15" i="9"/>
  <c r="E15" i="9"/>
  <c r="C16" i="9"/>
  <c r="D16" i="9"/>
  <c r="E16" i="9"/>
  <c r="C17" i="9"/>
  <c r="D17" i="9"/>
  <c r="E17" i="9"/>
  <c r="C18" i="9"/>
  <c r="D18" i="9"/>
  <c r="E18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" i="9"/>
  <c r="D3" i="9"/>
  <c r="E3" i="9"/>
  <c r="C4" i="9"/>
  <c r="D4" i="9"/>
  <c r="E4" i="9"/>
  <c r="B37" i="10"/>
  <c r="B36" i="10"/>
  <c r="B35" i="10"/>
  <c r="B34" i="10"/>
  <c r="B33" i="10"/>
  <c r="B32" i="10"/>
  <c r="B31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3" i="10"/>
  <c r="B12" i="10"/>
  <c r="B11" i="10"/>
  <c r="B10" i="10"/>
  <c r="B9" i="10"/>
  <c r="B7" i="10"/>
  <c r="B4" i="10"/>
  <c r="B3" i="10"/>
  <c r="B37" i="9"/>
  <c r="B36" i="9"/>
  <c r="B35" i="9"/>
  <c r="B34" i="9"/>
  <c r="B33" i="9"/>
  <c r="B32" i="9"/>
  <c r="B31" i="9"/>
  <c r="B29" i="9"/>
  <c r="B28" i="9"/>
  <c r="B27" i="9"/>
  <c r="B26" i="9"/>
  <c r="B25" i="9"/>
  <c r="B24" i="9"/>
  <c r="B23" i="9"/>
  <c r="B22" i="9"/>
  <c r="B21" i="9"/>
  <c r="B20" i="9"/>
  <c r="B18" i="9"/>
  <c r="B17" i="9"/>
  <c r="B16" i="9"/>
  <c r="B15" i="9"/>
  <c r="B13" i="9"/>
  <c r="B12" i="9"/>
  <c r="B11" i="9"/>
  <c r="B10" i="9"/>
  <c r="B9" i="9"/>
  <c r="B7" i="9"/>
  <c r="B4" i="9"/>
  <c r="B3" i="9"/>
  <c r="C7" i="3"/>
  <c r="D7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5" i="3"/>
  <c r="D15" i="3"/>
  <c r="E15" i="3"/>
  <c r="C16" i="3"/>
  <c r="D16" i="3"/>
  <c r="E16" i="3"/>
  <c r="C17" i="3"/>
  <c r="D17" i="3"/>
  <c r="E17" i="3"/>
  <c r="C18" i="3"/>
  <c r="D18" i="3"/>
  <c r="E18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" i="3"/>
  <c r="D3" i="3"/>
  <c r="E3" i="3"/>
  <c r="C4" i="3"/>
  <c r="D4" i="3"/>
  <c r="E4" i="3"/>
  <c r="D5" i="9"/>
  <c r="D5" i="3"/>
  <c r="D32" i="7"/>
  <c r="B37" i="3"/>
  <c r="B36" i="3"/>
  <c r="B35" i="3"/>
  <c r="B33" i="3"/>
  <c r="B34" i="3"/>
  <c r="B32" i="3"/>
  <c r="B31" i="3"/>
  <c r="B29" i="3"/>
  <c r="B28" i="3"/>
  <c r="B27" i="3"/>
  <c r="B26" i="3"/>
  <c r="B25" i="3"/>
  <c r="B24" i="3"/>
  <c r="B23" i="3"/>
  <c r="B22" i="3"/>
  <c r="B21" i="3"/>
  <c r="B20" i="3"/>
  <c r="B18" i="3"/>
  <c r="B17" i="3"/>
  <c r="B16" i="3"/>
  <c r="B15" i="3"/>
  <c r="B13" i="3"/>
  <c r="B12" i="3"/>
  <c r="B11" i="3"/>
  <c r="B10" i="3"/>
  <c r="B9" i="3"/>
  <c r="B7" i="3"/>
  <c r="B4" i="3"/>
  <c r="B3" i="3"/>
  <c r="D32" i="6"/>
  <c r="D32" i="1"/>
  <c r="E28" i="7"/>
  <c r="D28" i="7"/>
  <c r="E28" i="6"/>
  <c r="D28" i="6"/>
  <c r="D28" i="1"/>
  <c r="E28" i="1"/>
  <c r="D8" i="7"/>
  <c r="D8" i="11" s="1"/>
  <c r="E8" i="7"/>
  <c r="E8" i="11" s="1"/>
  <c r="D9" i="7"/>
  <c r="D9" i="11" s="1"/>
  <c r="E9" i="7"/>
  <c r="E9" i="11" s="1"/>
  <c r="D10" i="7"/>
  <c r="D10" i="11" s="1"/>
  <c r="E10" i="7"/>
  <c r="E10" i="11" s="1"/>
  <c r="D11" i="7"/>
  <c r="D11" i="11" s="1"/>
  <c r="E11" i="7"/>
  <c r="E11" i="11" s="1"/>
  <c r="D12" i="7"/>
  <c r="D12" i="11" s="1"/>
  <c r="E12" i="7"/>
  <c r="E12" i="11" s="1"/>
  <c r="D13" i="7"/>
  <c r="D13" i="11" s="1"/>
  <c r="E13" i="7"/>
  <c r="E13" i="11" s="1"/>
  <c r="D14" i="7"/>
  <c r="D14" i="11" s="1"/>
  <c r="E14" i="7"/>
  <c r="E14" i="11" s="1"/>
  <c r="D15" i="7"/>
  <c r="D15" i="11" s="1"/>
  <c r="E15" i="7"/>
  <c r="E15" i="11" s="1"/>
  <c r="D16" i="7"/>
  <c r="D16" i="11" s="1"/>
  <c r="E16" i="7"/>
  <c r="E16" i="11" s="1"/>
  <c r="D17" i="7"/>
  <c r="D17" i="11" s="1"/>
  <c r="E17" i="7"/>
  <c r="E17" i="11" s="1"/>
  <c r="D18" i="7"/>
  <c r="D18" i="11" s="1"/>
  <c r="E18" i="7"/>
  <c r="E18" i="11" s="1"/>
  <c r="D19" i="7"/>
  <c r="D19" i="11" s="1"/>
  <c r="E19" i="7"/>
  <c r="E19" i="11" s="1"/>
  <c r="D20" i="7"/>
  <c r="D20" i="11" s="1"/>
  <c r="E20" i="7"/>
  <c r="E20" i="11" s="1"/>
  <c r="D21" i="7"/>
  <c r="D21" i="11" s="1"/>
  <c r="E21" i="7"/>
  <c r="E21" i="11" s="1"/>
  <c r="D22" i="7"/>
  <c r="D22" i="11" s="1"/>
  <c r="E22" i="7"/>
  <c r="E22" i="11" s="1"/>
  <c r="D23" i="7"/>
  <c r="D23" i="11" s="1"/>
  <c r="E23" i="7"/>
  <c r="E23" i="11" s="1"/>
  <c r="D24" i="7"/>
  <c r="D24" i="11" s="1"/>
  <c r="E24" i="7"/>
  <c r="E24" i="11" s="1"/>
  <c r="D25" i="7"/>
  <c r="D25" i="11" s="1"/>
  <c r="E25" i="7"/>
  <c r="E25" i="11" s="1"/>
  <c r="D26" i="7"/>
  <c r="D26" i="11" s="1"/>
  <c r="E26" i="7"/>
  <c r="E26" i="11" s="1"/>
  <c r="D27" i="7"/>
  <c r="D27" i="11" s="1"/>
  <c r="E27" i="7"/>
  <c r="E27" i="11" s="1"/>
  <c r="D29" i="7"/>
  <c r="D29" i="11" s="1"/>
  <c r="E29" i="7"/>
  <c r="E29" i="11" s="1"/>
  <c r="D30" i="7"/>
  <c r="D30" i="11" s="1"/>
  <c r="E30" i="7"/>
  <c r="E30" i="11" s="1"/>
  <c r="E7" i="7"/>
  <c r="E7" i="11" s="1"/>
  <c r="D7" i="7"/>
  <c r="D7" i="11" s="1"/>
  <c r="D3" i="7"/>
  <c r="D3" i="11" s="1"/>
  <c r="E3" i="7"/>
  <c r="E3" i="11" s="1"/>
  <c r="D4" i="7"/>
  <c r="D4" i="11" s="1"/>
  <c r="E4" i="7"/>
  <c r="E4" i="11" s="1"/>
  <c r="E2" i="7"/>
  <c r="E2" i="11" s="1"/>
  <c r="D2" i="7"/>
  <c r="E20" i="6"/>
  <c r="E20" i="4" s="1"/>
  <c r="D8" i="6"/>
  <c r="D8" i="4" s="1"/>
  <c r="E8" i="6"/>
  <c r="E8" i="4" s="1"/>
  <c r="D9" i="6"/>
  <c r="D9" i="4" s="1"/>
  <c r="E9" i="6"/>
  <c r="E9" i="4" s="1"/>
  <c r="D10" i="6"/>
  <c r="D10" i="4" s="1"/>
  <c r="E10" i="6"/>
  <c r="E10" i="4" s="1"/>
  <c r="D11" i="6"/>
  <c r="D11" i="4" s="1"/>
  <c r="E11" i="6"/>
  <c r="E11" i="4" s="1"/>
  <c r="D12" i="6"/>
  <c r="D12" i="4" s="1"/>
  <c r="E12" i="6"/>
  <c r="E12" i="4" s="1"/>
  <c r="D13" i="6"/>
  <c r="D13" i="4" s="1"/>
  <c r="E13" i="6"/>
  <c r="E13" i="4" s="1"/>
  <c r="D14" i="6"/>
  <c r="D14" i="4" s="1"/>
  <c r="E14" i="6"/>
  <c r="E14" i="4" s="1"/>
  <c r="D15" i="6"/>
  <c r="D15" i="4" s="1"/>
  <c r="E15" i="6"/>
  <c r="E15" i="4" s="1"/>
  <c r="D16" i="6"/>
  <c r="D16" i="4" s="1"/>
  <c r="E16" i="6"/>
  <c r="E16" i="4" s="1"/>
  <c r="D17" i="6"/>
  <c r="D17" i="4" s="1"/>
  <c r="E17" i="6"/>
  <c r="E17" i="4" s="1"/>
  <c r="D18" i="6"/>
  <c r="D18" i="4" s="1"/>
  <c r="E18" i="6"/>
  <c r="E18" i="4" s="1"/>
  <c r="D19" i="6"/>
  <c r="D19" i="4" s="1"/>
  <c r="E19" i="6"/>
  <c r="E19" i="4" s="1"/>
  <c r="D20" i="6"/>
  <c r="D20" i="4" s="1"/>
  <c r="D21" i="6"/>
  <c r="D21" i="4" s="1"/>
  <c r="E21" i="6"/>
  <c r="E21" i="4" s="1"/>
  <c r="D22" i="6"/>
  <c r="D22" i="4" s="1"/>
  <c r="E22" i="6"/>
  <c r="E22" i="4" s="1"/>
  <c r="D23" i="6"/>
  <c r="D23" i="4" s="1"/>
  <c r="E23" i="6"/>
  <c r="E23" i="4" s="1"/>
  <c r="D24" i="6"/>
  <c r="D24" i="4" s="1"/>
  <c r="E24" i="6"/>
  <c r="E24" i="4" s="1"/>
  <c r="D25" i="6"/>
  <c r="D25" i="4" s="1"/>
  <c r="E25" i="6"/>
  <c r="E25" i="4" s="1"/>
  <c r="D26" i="6"/>
  <c r="D26" i="4" s="1"/>
  <c r="E26" i="6"/>
  <c r="E26" i="4" s="1"/>
  <c r="D27" i="6"/>
  <c r="D27" i="4" s="1"/>
  <c r="E27" i="6"/>
  <c r="E27" i="4" s="1"/>
  <c r="D29" i="6"/>
  <c r="D29" i="4" s="1"/>
  <c r="E29" i="6"/>
  <c r="E29" i="4" s="1"/>
  <c r="D30" i="6"/>
  <c r="D30" i="4" s="1"/>
  <c r="E30" i="6"/>
  <c r="E30" i="4" s="1"/>
  <c r="E7" i="6"/>
  <c r="E7" i="4" s="1"/>
  <c r="D7" i="6"/>
  <c r="D7" i="4" s="1"/>
  <c r="D3" i="6"/>
  <c r="D3" i="4" s="1"/>
  <c r="E3" i="6"/>
  <c r="E3" i="4" s="1"/>
  <c r="D4" i="6"/>
  <c r="D4" i="4" s="1"/>
  <c r="E4" i="6"/>
  <c r="E4" i="4" s="1"/>
  <c r="E2" i="6"/>
  <c r="E2" i="4" s="1"/>
  <c r="D2" i="6"/>
  <c r="E8" i="1"/>
  <c r="E8" i="8" s="1"/>
  <c r="E9" i="1"/>
  <c r="E9" i="8" s="1"/>
  <c r="E10" i="1"/>
  <c r="E10" i="8" s="1"/>
  <c r="E11" i="1"/>
  <c r="E11" i="8" s="1"/>
  <c r="E12" i="1"/>
  <c r="E12" i="8" s="1"/>
  <c r="E13" i="1"/>
  <c r="E13" i="8" s="1"/>
  <c r="E14" i="1"/>
  <c r="E14" i="8" s="1"/>
  <c r="E15" i="1"/>
  <c r="E15" i="8" s="1"/>
  <c r="E16" i="1"/>
  <c r="E16" i="8" s="1"/>
  <c r="E17" i="1"/>
  <c r="E17" i="8" s="1"/>
  <c r="E18" i="1"/>
  <c r="E18" i="8" s="1"/>
  <c r="E19" i="1"/>
  <c r="E19" i="8" s="1"/>
  <c r="E21" i="1"/>
  <c r="E21" i="8" s="1"/>
  <c r="E22" i="1"/>
  <c r="E22" i="8" s="1"/>
  <c r="E23" i="1"/>
  <c r="E23" i="8" s="1"/>
  <c r="E24" i="1"/>
  <c r="E24" i="8" s="1"/>
  <c r="E25" i="1"/>
  <c r="E25" i="8" s="1"/>
  <c r="E26" i="1"/>
  <c r="E26" i="8" s="1"/>
  <c r="E27" i="1"/>
  <c r="E27" i="8" s="1"/>
  <c r="E29" i="1"/>
  <c r="E29" i="8" s="1"/>
  <c r="E30" i="1"/>
  <c r="E30" i="8" s="1"/>
  <c r="E7" i="8"/>
  <c r="E3" i="1"/>
  <c r="E3" i="8" s="1"/>
  <c r="E4" i="1"/>
  <c r="E4" i="8" s="1"/>
  <c r="E2" i="1"/>
  <c r="E2" i="8" s="1"/>
  <c r="D8" i="1"/>
  <c r="D8" i="8" s="1"/>
  <c r="D9" i="1"/>
  <c r="D9" i="8" s="1"/>
  <c r="D10" i="1"/>
  <c r="D10" i="8" s="1"/>
  <c r="D11" i="1"/>
  <c r="D11" i="8" s="1"/>
  <c r="D12" i="1"/>
  <c r="D12" i="8" s="1"/>
  <c r="D13" i="1"/>
  <c r="D13" i="8" s="1"/>
  <c r="D14" i="1"/>
  <c r="D14" i="8" s="1"/>
  <c r="D15" i="1"/>
  <c r="D15" i="8" s="1"/>
  <c r="D16" i="1"/>
  <c r="D16" i="8" s="1"/>
  <c r="D17" i="1"/>
  <c r="D17" i="8" s="1"/>
  <c r="D18" i="1"/>
  <c r="D18" i="8" s="1"/>
  <c r="D19" i="1"/>
  <c r="D19" i="8" s="1"/>
  <c r="D20" i="1"/>
  <c r="D20" i="8" s="1"/>
  <c r="D21" i="1"/>
  <c r="D21" i="8" s="1"/>
  <c r="D22" i="1"/>
  <c r="D22" i="8" s="1"/>
  <c r="D23" i="1"/>
  <c r="D23" i="8" s="1"/>
  <c r="D24" i="1"/>
  <c r="D24" i="8" s="1"/>
  <c r="D25" i="1"/>
  <c r="D25" i="8" s="1"/>
  <c r="D26" i="1"/>
  <c r="D26" i="8" s="1"/>
  <c r="D27" i="1"/>
  <c r="D27" i="8" s="1"/>
  <c r="D29" i="1"/>
  <c r="D29" i="8" s="1"/>
  <c r="D30" i="1"/>
  <c r="D30" i="8" s="1"/>
  <c r="D7" i="1"/>
  <c r="D7" i="8" s="1"/>
  <c r="D3" i="1"/>
  <c r="D3" i="8" s="1"/>
  <c r="D4" i="1"/>
  <c r="D4" i="8" s="1"/>
  <c r="D2" i="1"/>
  <c r="C10" i="1"/>
  <c r="C10" i="8" s="1"/>
  <c r="C18" i="1"/>
  <c r="C18" i="8" s="1"/>
  <c r="C26" i="1"/>
  <c r="C26" i="8" s="1"/>
  <c r="C24" i="1" l="1"/>
  <c r="C24" i="8" s="1"/>
  <c r="C9" i="1"/>
  <c r="C9" i="8" s="1"/>
  <c r="C3" i="1"/>
  <c r="C3" i="8" s="1"/>
  <c r="C22" i="1"/>
  <c r="C22" i="8" s="1"/>
  <c r="C14" i="1"/>
  <c r="C14" i="8" s="1"/>
  <c r="C8" i="1"/>
  <c r="C8" i="8" s="1"/>
  <c r="C21" i="1"/>
  <c r="C21" i="8" s="1"/>
  <c r="C13" i="1"/>
  <c r="C13" i="8" s="1"/>
  <c r="C17" i="1"/>
  <c r="C17" i="8" s="1"/>
  <c r="C6" i="8"/>
  <c r="C2" i="1"/>
  <c r="C33" i="1" s="1"/>
  <c r="C33" i="8" s="1"/>
  <c r="C16" i="1"/>
  <c r="C16" i="8" s="1"/>
  <c r="C4" i="1"/>
  <c r="C4" i="8" s="1"/>
  <c r="C15" i="1"/>
  <c r="C15" i="8" s="1"/>
  <c r="C30" i="1"/>
  <c r="C30" i="8" s="1"/>
  <c r="C29" i="1"/>
  <c r="C29" i="8" s="1"/>
  <c r="C20" i="1"/>
  <c r="C20" i="8" s="1"/>
  <c r="C12" i="1"/>
  <c r="C12" i="8" s="1"/>
  <c r="C25" i="1"/>
  <c r="C25" i="8" s="1"/>
  <c r="C23" i="1"/>
  <c r="C23" i="8" s="1"/>
  <c r="C7" i="1"/>
  <c r="C7" i="8" s="1"/>
  <c r="C27" i="1"/>
  <c r="C27" i="8" s="1"/>
  <c r="C19" i="1"/>
  <c r="C19" i="8" s="1"/>
  <c r="D33" i="7"/>
  <c r="D33" i="11" s="1"/>
  <c r="D33" i="1"/>
  <c r="D33" i="8" s="1"/>
  <c r="D33" i="6"/>
  <c r="D33" i="4" s="1"/>
  <c r="D2" i="8"/>
  <c r="D2" i="4"/>
  <c r="D2" i="11"/>
  <c r="E33" i="6"/>
  <c r="E33" i="4" s="1"/>
  <c r="E33" i="1"/>
  <c r="E33" i="8" s="1"/>
  <c r="E33" i="7"/>
  <c r="E33" i="11" s="1"/>
  <c r="C6" i="7"/>
  <c r="B6" i="7"/>
  <c r="C6" i="6"/>
  <c r="B6" i="6"/>
  <c r="B6" i="1"/>
  <c r="C2" i="8" l="1"/>
  <c r="B7" i="7"/>
  <c r="B7" i="11" s="1"/>
  <c r="B5" i="7"/>
  <c r="B5" i="11" s="1"/>
  <c r="B9" i="7"/>
  <c r="B9" i="11" s="1"/>
  <c r="B11" i="7"/>
  <c r="B11" i="11" s="1"/>
  <c r="B13" i="7"/>
  <c r="B13" i="11" s="1"/>
  <c r="B15" i="7"/>
  <c r="B15" i="11" s="1"/>
  <c r="B17" i="7"/>
  <c r="B17" i="11" s="1"/>
  <c r="B19" i="7"/>
  <c r="B19" i="11" s="1"/>
  <c r="B21" i="7"/>
  <c r="B21" i="11" s="1"/>
  <c r="B23" i="7"/>
  <c r="B23" i="11" s="1"/>
  <c r="B25" i="7"/>
  <c r="B25" i="11" s="1"/>
  <c r="B27" i="7"/>
  <c r="B27" i="11" s="1"/>
  <c r="B30" i="7"/>
  <c r="B30" i="11" s="1"/>
  <c r="B3" i="7"/>
  <c r="B3" i="11" s="1"/>
  <c r="B6" i="11"/>
  <c r="B8" i="7"/>
  <c r="B8" i="11" s="1"/>
  <c r="B10" i="7"/>
  <c r="B10" i="11" s="1"/>
  <c r="B12" i="7"/>
  <c r="B12" i="11" s="1"/>
  <c r="B14" i="7"/>
  <c r="B14" i="11" s="1"/>
  <c r="B16" i="7"/>
  <c r="B16" i="11" s="1"/>
  <c r="B18" i="7"/>
  <c r="B18" i="11" s="1"/>
  <c r="B20" i="7"/>
  <c r="B20" i="11" s="1"/>
  <c r="B22" i="7"/>
  <c r="B22" i="11" s="1"/>
  <c r="B24" i="7"/>
  <c r="B24" i="11" s="1"/>
  <c r="B26" i="7"/>
  <c r="B26" i="11" s="1"/>
  <c r="B29" i="7"/>
  <c r="B29" i="11" s="1"/>
  <c r="B4" i="7"/>
  <c r="B4" i="11" s="1"/>
  <c r="B2" i="7"/>
  <c r="C8" i="7"/>
  <c r="C8" i="11" s="1"/>
  <c r="C10" i="7"/>
  <c r="C10" i="11" s="1"/>
  <c r="C12" i="7"/>
  <c r="C12" i="11" s="1"/>
  <c r="C14" i="7"/>
  <c r="C14" i="11" s="1"/>
  <c r="C18" i="7"/>
  <c r="C18" i="11" s="1"/>
  <c r="C20" i="7"/>
  <c r="C20" i="11" s="1"/>
  <c r="C22" i="7"/>
  <c r="C22" i="11" s="1"/>
  <c r="C24" i="7"/>
  <c r="C24" i="11" s="1"/>
  <c r="C26" i="7"/>
  <c r="C26" i="11" s="1"/>
  <c r="C29" i="7"/>
  <c r="C29" i="11" s="1"/>
  <c r="C4" i="7"/>
  <c r="C4" i="11" s="1"/>
  <c r="C7" i="7"/>
  <c r="C7" i="11" s="1"/>
  <c r="C6" i="11"/>
  <c r="C9" i="7"/>
  <c r="C9" i="11" s="1"/>
  <c r="C11" i="7"/>
  <c r="C11" i="11" s="1"/>
  <c r="C13" i="7"/>
  <c r="C13" i="11" s="1"/>
  <c r="C15" i="7"/>
  <c r="C15" i="11" s="1"/>
  <c r="C17" i="7"/>
  <c r="C17" i="11" s="1"/>
  <c r="C19" i="7"/>
  <c r="C19" i="11" s="1"/>
  <c r="C21" i="7"/>
  <c r="C21" i="11" s="1"/>
  <c r="C23" i="7"/>
  <c r="C23" i="11" s="1"/>
  <c r="C25" i="7"/>
  <c r="C25" i="11" s="1"/>
  <c r="C27" i="7"/>
  <c r="C27" i="11" s="1"/>
  <c r="C30" i="7"/>
  <c r="C30" i="11" s="1"/>
  <c r="C3" i="7"/>
  <c r="C3" i="11" s="1"/>
  <c r="C5" i="7"/>
  <c r="C5" i="11" s="1"/>
  <c r="C2" i="7"/>
  <c r="C16" i="7"/>
  <c r="C16" i="11" s="1"/>
  <c r="B30" i="6"/>
  <c r="B30" i="4" s="1"/>
  <c r="B13" i="6"/>
  <c r="B13" i="4" s="1"/>
  <c r="B22" i="6"/>
  <c r="B22" i="4" s="1"/>
  <c r="B24" i="6"/>
  <c r="B24" i="4" s="1"/>
  <c r="B26" i="6"/>
  <c r="B26" i="4" s="1"/>
  <c r="B29" i="6"/>
  <c r="B29" i="4" s="1"/>
  <c r="B4" i="6"/>
  <c r="B4" i="4" s="1"/>
  <c r="B23" i="6"/>
  <c r="B23" i="4" s="1"/>
  <c r="B19" i="6"/>
  <c r="B19" i="4" s="1"/>
  <c r="B8" i="6"/>
  <c r="B8" i="4" s="1"/>
  <c r="B10" i="6"/>
  <c r="B10" i="4" s="1"/>
  <c r="B12" i="6"/>
  <c r="B12" i="4" s="1"/>
  <c r="B14" i="6"/>
  <c r="B14" i="4" s="1"/>
  <c r="B16" i="6"/>
  <c r="B16" i="4" s="1"/>
  <c r="B18" i="6"/>
  <c r="B18" i="4" s="1"/>
  <c r="B20" i="6"/>
  <c r="B20" i="4" s="1"/>
  <c r="B2" i="6"/>
  <c r="B5" i="6"/>
  <c r="B5" i="4" s="1"/>
  <c r="B11" i="6"/>
  <c r="B11" i="4" s="1"/>
  <c r="B7" i="6"/>
  <c r="B7" i="4" s="1"/>
  <c r="B21" i="6"/>
  <c r="B21" i="4" s="1"/>
  <c r="B3" i="6"/>
  <c r="B3" i="4" s="1"/>
  <c r="B9" i="6"/>
  <c r="B9" i="4" s="1"/>
  <c r="B6" i="4"/>
  <c r="B25" i="6"/>
  <c r="B25" i="4" s="1"/>
  <c r="B15" i="6"/>
  <c r="B15" i="4" s="1"/>
  <c r="B27" i="6"/>
  <c r="B27" i="4" s="1"/>
  <c r="B17" i="6"/>
  <c r="B17" i="4" s="1"/>
  <c r="B13" i="1"/>
  <c r="B13" i="8" s="1"/>
  <c r="B7" i="1"/>
  <c r="B7" i="8" s="1"/>
  <c r="B2" i="1"/>
  <c r="B26" i="1"/>
  <c r="B26" i="8" s="1"/>
  <c r="B8" i="1"/>
  <c r="B8" i="8" s="1"/>
  <c r="B30" i="1"/>
  <c r="B30" i="8" s="1"/>
  <c r="B9" i="1"/>
  <c r="B9" i="8" s="1"/>
  <c r="B29" i="1"/>
  <c r="B29" i="8" s="1"/>
  <c r="B22" i="1"/>
  <c r="B22" i="8" s="1"/>
  <c r="B18" i="1"/>
  <c r="B18" i="8" s="1"/>
  <c r="B27" i="1"/>
  <c r="B27" i="8" s="1"/>
  <c r="B20" i="1"/>
  <c r="B20" i="8" s="1"/>
  <c r="B12" i="1"/>
  <c r="B12" i="8" s="1"/>
  <c r="B21" i="1"/>
  <c r="B21" i="8" s="1"/>
  <c r="B16" i="1"/>
  <c r="B16" i="8" s="1"/>
  <c r="B11" i="1"/>
  <c r="B11" i="8" s="1"/>
  <c r="B6" i="8"/>
  <c r="B23" i="1"/>
  <c r="B23" i="8" s="1"/>
  <c r="B24" i="1"/>
  <c r="B24" i="8" s="1"/>
  <c r="B15" i="1"/>
  <c r="B15" i="8" s="1"/>
  <c r="B4" i="1"/>
  <c r="B4" i="8" s="1"/>
  <c r="B25" i="1"/>
  <c r="B25" i="8" s="1"/>
  <c r="B10" i="1"/>
  <c r="B10" i="8" s="1"/>
  <c r="B17" i="1"/>
  <c r="B17" i="8" s="1"/>
  <c r="B3" i="1"/>
  <c r="B3" i="8" s="1"/>
  <c r="C23" i="6"/>
  <c r="C23" i="4" s="1"/>
  <c r="C2" i="6"/>
  <c r="C8" i="6"/>
  <c r="C8" i="4" s="1"/>
  <c r="C18" i="6"/>
  <c r="C18" i="4" s="1"/>
  <c r="C3" i="6"/>
  <c r="C3" i="4" s="1"/>
  <c r="C6" i="4"/>
  <c r="C22" i="6"/>
  <c r="C22" i="4" s="1"/>
  <c r="C24" i="6"/>
  <c r="C24" i="4" s="1"/>
  <c r="C26" i="6"/>
  <c r="C26" i="4" s="1"/>
  <c r="C29" i="6"/>
  <c r="C29" i="4" s="1"/>
  <c r="C4" i="6"/>
  <c r="C4" i="4" s="1"/>
  <c r="C21" i="6"/>
  <c r="C21" i="4" s="1"/>
  <c r="C10" i="6"/>
  <c r="C10" i="4" s="1"/>
  <c r="C12" i="6"/>
  <c r="C12" i="4" s="1"/>
  <c r="C14" i="6"/>
  <c r="C14" i="4" s="1"/>
  <c r="C16" i="6"/>
  <c r="C16" i="4" s="1"/>
  <c r="C20" i="6"/>
  <c r="C20" i="4" s="1"/>
  <c r="C7" i="6"/>
  <c r="C7" i="4" s="1"/>
  <c r="C27" i="6"/>
  <c r="C27" i="4" s="1"/>
  <c r="C25" i="6"/>
  <c r="C25" i="4" s="1"/>
  <c r="C5" i="6"/>
  <c r="C5" i="4" s="1"/>
  <c r="C30" i="6"/>
  <c r="C30" i="4" s="1"/>
  <c r="C9" i="6"/>
  <c r="C9" i="4" s="1"/>
  <c r="C11" i="6"/>
  <c r="C11" i="4" s="1"/>
  <c r="C13" i="6"/>
  <c r="C13" i="4" s="1"/>
  <c r="C15" i="6"/>
  <c r="C15" i="4" s="1"/>
  <c r="C17" i="6"/>
  <c r="C17" i="4" s="1"/>
  <c r="C19" i="6"/>
  <c r="C19" i="4" s="1"/>
  <c r="C2" i="4" l="1"/>
  <c r="C33" i="6"/>
  <c r="C33" i="4" s="1"/>
  <c r="C2" i="11"/>
  <c r="C33" i="7"/>
  <c r="C33" i="11" s="1"/>
  <c r="B2" i="11"/>
  <c r="B33" i="7"/>
  <c r="B33" i="11" s="1"/>
  <c r="B33" i="1"/>
  <c r="B33" i="8" s="1"/>
  <c r="B2" i="8"/>
  <c r="B33" i="6"/>
  <c r="B33" i="4" s="1"/>
  <c r="B2" i="4"/>
</calcChain>
</file>

<file path=xl/sharedStrings.xml><?xml version="1.0" encoding="utf-8"?>
<sst xmlns="http://schemas.openxmlformats.org/spreadsheetml/2006/main" count="913" uniqueCount="97">
  <si>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</si>
  <si>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</si>
  <si>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</si>
  <si>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</si>
  <si>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</si>
  <si>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</si>
  <si>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</si>
  <si>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</si>
  <si>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</si>
  <si>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</si>
  <si>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</si>
  <si>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</si>
  <si>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</si>
  <si>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</si>
  <si>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</si>
  <si>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</si>
  <si>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</si>
  <si>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</si>
  <si>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</si>
  <si>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</si>
  <si>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</si>
  <si>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</si>
  <si>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</si>
  <si>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</si>
  <si>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</si>
  <si>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</si>
  <si>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</si>
  <si>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</si>
  <si>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</si>
  <si>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</si>
  <si>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</si>
  <si>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</si>
  <si>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</si>
  <si>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</si>
  <si>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</si>
  <si>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</si>
  <si>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</si>
  <si>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ausgeschlossen von dieser Betrachtung sind zunächst PkW-Plug in Hybride</t>
  </si>
  <si>
    <t>Annhame: die Anzahl der Pkws ist proportional zum Endenergieverbrauch</t>
  </si>
  <si>
    <t>Quelle</t>
  </si>
  <si>
    <t>https://www.gruene-bundestag.de/fileadmin/media/gruenebundestag_de/themen_az/energie/gruene-metastudie-gas-nov-2019.pdf</t>
  </si>
  <si>
    <t>Angaben in %</t>
  </si>
  <si>
    <t>S.20</t>
  </si>
  <si>
    <t>https://t3n.de/news/anteil-elektroautos-deutschland-1262394/</t>
  </si>
  <si>
    <t>https://de.statista.com/themen/1422/fahrzeugbestand/</t>
  </si>
  <si>
    <t>https://www.eea.europa.eu/data-and-maps/daviz/new-electric-vehicles-in-eu#tab-chart_1</t>
  </si>
  <si>
    <t>https://appsso.eurostat.ec.europa.eu/nui/show.do?dataset=ten00127&amp;lang=de</t>
  </si>
  <si>
    <t>aktueller prozentualer Unterschied im Endenergiebedarf wird bis 2050 fortgesetzt</t>
  </si>
  <si>
    <t>Annahme nach https://www.bmvi.de/SharedDocs/DE/Anlage/G/MKS/mks-kurzstudie-szenarien.pdf?__blob=publicationFile</t>
  </si>
  <si>
    <t>in Schienen-, Binnnenschifffahrt und Flugverkehr bis 2050 Beibehaltung der bisherigen Antriebsarten</t>
  </si>
  <si>
    <t>ausnahme Schine leichte Zunahme der Elektrotraktion</t>
  </si>
  <si>
    <t>file:///C:/Users/ge79xox/Downloads/ICEECC_Proceedings%20(1).pdf</t>
  </si>
  <si>
    <t>denmark file:///C:/Users/ge79xox/Downloads/ICEECC_Proceedings%20(1).pdf</t>
  </si>
  <si>
    <t>Annahme Wert zwischen Deutschland und Dänemark</t>
  </si>
  <si>
    <t>!</t>
  </si>
  <si>
    <t>https://www.swissinfo.ch/eng/electronic-autos_more-and-more-swiss-plugging-in-e-cars/45530450; Annahme zwischen 54 % un d 90 Prozent nach allgemeinen Zielen Eu bzw. Prognose global</t>
  </si>
  <si>
    <t>*EU</t>
  </si>
  <si>
    <t>https://www.allianz-pro-schiene.de/themen/aktuell/innovative-antriebe-auf-der-schiene/</t>
  </si>
  <si>
    <t>EU proportional zum Anteil elektrifizierter Strecken</t>
  </si>
  <si>
    <t>https://www.forschungsinformationssystem.de/servlet/is/343598/</t>
  </si>
  <si>
    <t>EU Mittelwert</t>
  </si>
  <si>
    <t>Annahme alle Länder bis auf Dänemark erhalten die Änderung von DEU</t>
  </si>
  <si>
    <t>Annahme Orientierung an Dänemark mit ca. 30 % weniger als bei Autos</t>
  </si>
  <si>
    <t>in Schienen-, Binnnenschifffahrt und Flugverkehr bis 2050 Beibehaltung der bisherigen Antriebsarten; vor alllem im Güterverkehr</t>
  </si>
  <si>
    <t>https://nachhaltigwirtschaften.at/resources/sdz_pdf/berichte/schriftenreihe-2019-57-move2grid.pdf</t>
  </si>
  <si>
    <t>% Schienenstrecke</t>
  </si>
  <si>
    <t>entspricht</t>
  </si>
  <si>
    <t>90 % Verkehrsleistung</t>
  </si>
  <si>
    <t>Verkehrsleistung</t>
  </si>
  <si>
    <t>entpricht</t>
  </si>
  <si>
    <t>in Deutschland für alle Europäischen Länder Wechselkurs annehmen</t>
  </si>
  <si>
    <t xml:space="preserve">Annahme </t>
  </si>
  <si>
    <t>https://de.statista.com/statistik/daten/studie/163405/umfrage/pkw-bestand-in-ausgewaehlten-europaeischen-laendern/#:~:text=Rund%2047%2C7%20Millionen%20waren%20es%20im%20Jahr%202019.</t>
  </si>
  <si>
    <t>Gruppierung der Länder nach 6 Kategorien:</t>
  </si>
  <si>
    <t>https://www.manager-magazin.de/unternehmen/autoindustrie/elektroautos-in-europa-karten-uebersicht-fuer-2017-a-1191055.html</t>
  </si>
  <si>
    <t>https://www.elektroauto-news.net/2020/zulassungen-weltweit-deutschland-gestaerkt-usa-china-schwaecheln</t>
  </si>
  <si>
    <t>unterer realer Grenzwert</t>
  </si>
  <si>
    <t>Annahme: gleicher Zuwachs und Verhältnis wie car_ref, da allgemein ein hoher Zuwachs reiner Elektrobusse zu verzeichnen ist</t>
  </si>
  <si>
    <t>https://macblue4u.wordpress.com/2017/03/14/anteil-neuzulassungen-von-elektroautos-in-europa-2016/</t>
  </si>
  <si>
    <t>https://www.motor-talk.de/news/nur-reiche-laender-fahren-auf-strom-ab-t6385775.html</t>
  </si>
  <si>
    <t>Gruppen:</t>
  </si>
  <si>
    <t>nach</t>
  </si>
  <si>
    <t>Anzahl E Autos Änderunsrate Deutschland</t>
  </si>
  <si>
    <t>% nach Gruppierungstabelle</t>
  </si>
  <si>
    <t>ab 2030 Annäherung an eine Sättigung</t>
  </si>
  <si>
    <t xml:space="preserve">maximale Änderngrate wie Dt. </t>
  </si>
  <si>
    <t>bis 2030 danach</t>
  </si>
  <si>
    <t>nach Gruppen Abstufung der Ändeurnraten ausgehend von 35.6 in Dt.</t>
  </si>
  <si>
    <t>Gruppe</t>
  </si>
  <si>
    <t>Gruppen 1-5</t>
  </si>
  <si>
    <t>ab 2030 Annäherung an eine Sättigung s. Norwegen, daher 10%</t>
  </si>
  <si>
    <t>Gruppe 1 Länder gehen in die Sättigung</t>
  </si>
  <si>
    <t>Gruppe 2-5 bleiben im exponentiellen Anstieg</t>
  </si>
  <si>
    <t>Gesamt</t>
  </si>
  <si>
    <t>2006-2015</t>
  </si>
  <si>
    <t>2015-2020</t>
  </si>
  <si>
    <t>auf grund der Förderprogramme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</si>
</sst>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NumberFormat="1" applyFont="1" applyFill="1" applyBorder="1" applyAlignment="1"/>
    <xf numFmtId="0" fontId="1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3" borderId="1" xfId="0" applyNumberFormat="1" applyFont="1" applyFill="1" applyBorder="1" applyAlignment="1"/>
    <xf numFmtId="0" fontId="0" fillId="3" borderId="0" xfId="0" applyFill="1"/>
    <xf numFmtId="0" fontId="2" fillId="0" borderId="0" xfId="0" applyFont="1"/>
    <xf numFmtId="0" fontId="4" fillId="0" borderId="0" xfId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 der Elektroautos in</a:t>
            </a:r>
            <a:r>
              <a:rPr lang="de-DE" baseline="0"/>
              <a:t> Europa (mit Gruppierung)  *ohne Änderung der Änderungsrate ab 2030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elec_car_ref_v3!$B$1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elec_car_ref_v3!$A$2:$A$37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elec_car_ref_v3!$B$2:$B$37</c:f>
              <c:numCache>
                <c:formatCode>0.0</c:formatCode>
                <c:ptCount val="3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0.5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10</c:v>
                </c:pt>
                <c:pt idx="29">
                  <c:v>40</c:v>
                </c:pt>
                <c:pt idx="30">
                  <c:v>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3-4CC6-8C13-A4D8B20564B5}"/>
            </c:ext>
          </c:extLst>
        </c:ser>
        <c:ser>
          <c:idx val="1"/>
          <c:order val="1"/>
          <c:tx>
            <c:strRef>
              <c:f>elec_car_ref_v3!$C$1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elec_car_ref_v3!$A$2:$A$37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elec_car_ref_v3!$C$2:$C$37</c:f>
              <c:numCache>
                <c:formatCode>0.0</c:formatCode>
                <c:ptCount val="36"/>
                <c:pt idx="0">
                  <c:v>8.3055004259763781</c:v>
                </c:pt>
                <c:pt idx="1">
                  <c:v>1.6611000851952757</c:v>
                </c:pt>
                <c:pt idx="2">
                  <c:v>1.6611000851952757</c:v>
                </c:pt>
                <c:pt idx="3">
                  <c:v>1.6611000851952757</c:v>
                </c:pt>
                <c:pt idx="4">
                  <c:v>3.3222001703905515</c:v>
                </c:pt>
                <c:pt idx="5">
                  <c:v>1.6611000851952757</c:v>
                </c:pt>
                <c:pt idx="6">
                  <c:v>1.6611000851952757</c:v>
                </c:pt>
                <c:pt idx="7">
                  <c:v>1.6611000851952757</c:v>
                </c:pt>
                <c:pt idx="8">
                  <c:v>1.6611000851952757</c:v>
                </c:pt>
                <c:pt idx="9">
                  <c:v>3.3222001703905515</c:v>
                </c:pt>
                <c:pt idx="10">
                  <c:v>0.83055004259763787</c:v>
                </c:pt>
                <c:pt idx="11">
                  <c:v>1.6611000851952757</c:v>
                </c:pt>
                <c:pt idx="12">
                  <c:v>0</c:v>
                </c:pt>
                <c:pt idx="13">
                  <c:v>1.6611000851952757</c:v>
                </c:pt>
                <c:pt idx="14">
                  <c:v>1.6611000851952757</c:v>
                </c:pt>
                <c:pt idx="15">
                  <c:v>0</c:v>
                </c:pt>
                <c:pt idx="16">
                  <c:v>3.3222001703905515</c:v>
                </c:pt>
                <c:pt idx="17">
                  <c:v>0.83055004259763787</c:v>
                </c:pt>
                <c:pt idx="18">
                  <c:v>8.3055004259763781</c:v>
                </c:pt>
                <c:pt idx="19">
                  <c:v>8.3055004259763781</c:v>
                </c:pt>
                <c:pt idx="20">
                  <c:v>1.6611000851952757</c:v>
                </c:pt>
                <c:pt idx="21">
                  <c:v>3.3222001703905515</c:v>
                </c:pt>
                <c:pt idx="22">
                  <c:v>1.6611000851952757</c:v>
                </c:pt>
                <c:pt idx="23">
                  <c:v>1.6611000851952757</c:v>
                </c:pt>
                <c:pt idx="24">
                  <c:v>1.6611000851952757</c:v>
                </c:pt>
                <c:pt idx="25">
                  <c:v>8.3055004259763781</c:v>
                </c:pt>
                <c:pt idx="26">
                  <c:v>16.611000851952756</c:v>
                </c:pt>
                <c:pt idx="27">
                  <c:v>3.3222001703905515</c:v>
                </c:pt>
                <c:pt idx="28">
                  <c:v>16.611000851952756</c:v>
                </c:pt>
                <c:pt idx="29">
                  <c:v>66.444003407811024</c:v>
                </c:pt>
                <c:pt idx="30">
                  <c:v>8.3055004259763781</c:v>
                </c:pt>
                <c:pt idx="31">
                  <c:v>0.83055004259763787</c:v>
                </c:pt>
                <c:pt idx="32">
                  <c:v>0.83055004259763787</c:v>
                </c:pt>
                <c:pt idx="33">
                  <c:v>0.83055004259763787</c:v>
                </c:pt>
                <c:pt idx="34">
                  <c:v>0.83055004259763787</c:v>
                </c:pt>
                <c:pt idx="35">
                  <c:v>0.83055004259763787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3-4CC6-8C13-A4D8B20564B5}"/>
            </c:ext>
          </c:extLst>
        </c:ser>
        <c:ser>
          <c:idx val="2"/>
          <c:order val="2"/>
          <c:tx>
            <c:strRef>
              <c:f>elec_car_ref_v3!$D$1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elec_car_ref_v3!$A$2:$A$37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elec_car_ref_v3!$D$2:$D$37</c:f>
              <c:numCache>
                <c:formatCode>0.0</c:formatCode>
                <c:ptCount val="36"/>
                <c:pt idx="0">
                  <c:v>105.03760419724479</c:v>
                </c:pt>
                <c:pt idx="1">
                  <c:v>1.0901765584385608</c:v>
                </c:pt>
                <c:pt idx="2">
                  <c:v>1.0901765584385608</c:v>
                </c:pt>
                <c:pt idx="3">
                  <c:v>1.2932745466977695</c:v>
                </c:pt>
                <c:pt idx="4">
                  <c:v>2.814655823129558</c:v>
                </c:pt>
                <c:pt idx="5">
                  <c:v>1.1380060506654661</c:v>
                </c:pt>
                <c:pt idx="6">
                  <c:v>1.0901765584385608</c:v>
                </c:pt>
                <c:pt idx="7">
                  <c:v>1.0901765584385608</c:v>
                </c:pt>
                <c:pt idx="8">
                  <c:v>1.0901765584385608</c:v>
                </c:pt>
                <c:pt idx="9">
                  <c:v>2.2760121013309322</c:v>
                </c:pt>
                <c:pt idx="10">
                  <c:v>0.54508827921928038</c:v>
                </c:pt>
                <c:pt idx="11">
                  <c:v>1.0901765584385608</c:v>
                </c:pt>
                <c:pt idx="12">
                  <c:v>0</c:v>
                </c:pt>
                <c:pt idx="13">
                  <c:v>1.0901765584385608</c:v>
                </c:pt>
                <c:pt idx="14">
                  <c:v>1.0901765584385608</c:v>
                </c:pt>
                <c:pt idx="15">
                  <c:v>0</c:v>
                </c:pt>
                <c:pt idx="16">
                  <c:v>2.1803531168771215</c:v>
                </c:pt>
                <c:pt idx="17">
                  <c:v>0.54508827921928038</c:v>
                </c:pt>
                <c:pt idx="18">
                  <c:v>7.0366395578238947</c:v>
                </c:pt>
                <c:pt idx="19">
                  <c:v>5.6900302533273308</c:v>
                </c:pt>
                <c:pt idx="20">
                  <c:v>1.0901765584385608</c:v>
                </c:pt>
                <c:pt idx="21">
                  <c:v>2.1803531168771215</c:v>
                </c:pt>
                <c:pt idx="22">
                  <c:v>1.0901765584385608</c:v>
                </c:pt>
                <c:pt idx="23">
                  <c:v>1.0901765584385608</c:v>
                </c:pt>
                <c:pt idx="24">
                  <c:v>1.0901765584385608</c:v>
                </c:pt>
                <c:pt idx="25">
                  <c:v>5.4508827921928038</c:v>
                </c:pt>
                <c:pt idx="26">
                  <c:v>12.932745466977696</c:v>
                </c:pt>
                <c:pt idx="27">
                  <c:v>2.5865490933955391</c:v>
                </c:pt>
                <c:pt idx="28">
                  <c:v>12.932745466977696</c:v>
                </c:pt>
                <c:pt idx="29">
                  <c:v>71.834253040885173</c:v>
                </c:pt>
                <c:pt idx="30">
                  <c:v>6.4663727334888481</c:v>
                </c:pt>
                <c:pt idx="31">
                  <c:v>0.54508827921928038</c:v>
                </c:pt>
                <c:pt idx="32">
                  <c:v>0.54508827921928038</c:v>
                </c:pt>
                <c:pt idx="33">
                  <c:v>0.54508827921928038</c:v>
                </c:pt>
                <c:pt idx="34">
                  <c:v>0.54508827921928038</c:v>
                </c:pt>
                <c:pt idx="35">
                  <c:v>0.54508827921928038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3-4CC6-8C13-A4D8B20564B5}"/>
            </c:ext>
          </c:extLst>
        </c:ser>
        <c:ser>
          <c:idx val="3"/>
          <c:order val="3"/>
          <c:tx>
            <c:strRef>
              <c:f>elec_car_ref_v3!$E$1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elec_car_ref_v3!$A$2:$A$37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elec_car_ref_v3!$E$2:$E$37</c:f>
              <c:numCache>
                <c:formatCode>0.0</c:formatCode>
                <c:ptCount val="36"/>
                <c:pt idx="0">
                  <c:v>8.896446166680219</c:v>
                </c:pt>
                <c:pt idx="1">
                  <c:v>1.4700452620239903</c:v>
                </c:pt>
                <c:pt idx="2">
                  <c:v>1.4700452620239903</c:v>
                </c:pt>
                <c:pt idx="3">
                  <c:v>3.1337661118576783</c:v>
                </c:pt>
                <c:pt idx="4">
                  <c:v>9.0906248756227708</c:v>
                </c:pt>
                <c:pt idx="5">
                  <c:v>1.7792892333360437</c:v>
                </c:pt>
                <c:pt idx="6">
                  <c:v>1.4700452620239903</c:v>
                </c:pt>
                <c:pt idx="7">
                  <c:v>1.4700452620239903</c:v>
                </c:pt>
                <c:pt idx="8">
                  <c:v>1.4700452620239903</c:v>
                </c:pt>
                <c:pt idx="9">
                  <c:v>3.5585784666720874</c:v>
                </c:pt>
                <c:pt idx="10">
                  <c:v>0.73502263101199516</c:v>
                </c:pt>
                <c:pt idx="11">
                  <c:v>1.4700452620239903</c:v>
                </c:pt>
                <c:pt idx="12">
                  <c:v>0</c:v>
                </c:pt>
                <c:pt idx="13">
                  <c:v>1.4700452620239903</c:v>
                </c:pt>
                <c:pt idx="14">
                  <c:v>1.4700452620239903</c:v>
                </c:pt>
                <c:pt idx="15">
                  <c:v>0</c:v>
                </c:pt>
                <c:pt idx="16">
                  <c:v>2.9400905240479807</c:v>
                </c:pt>
                <c:pt idx="17">
                  <c:v>0.73502263101199516</c:v>
                </c:pt>
                <c:pt idx="18">
                  <c:v>22.726562189056928</c:v>
                </c:pt>
                <c:pt idx="19">
                  <c:v>8.896446166680219</c:v>
                </c:pt>
                <c:pt idx="20">
                  <c:v>1.4700452620239903</c:v>
                </c:pt>
                <c:pt idx="21">
                  <c:v>2.9400905240479807</c:v>
                </c:pt>
                <c:pt idx="22">
                  <c:v>1.4700452620239903</c:v>
                </c:pt>
                <c:pt idx="23">
                  <c:v>1.4700452620239903</c:v>
                </c:pt>
                <c:pt idx="24">
                  <c:v>1.4700452620239903</c:v>
                </c:pt>
                <c:pt idx="25">
                  <c:v>7.3502263101199521</c:v>
                </c:pt>
                <c:pt idx="26">
                  <c:v>31.337661118576783</c:v>
                </c:pt>
                <c:pt idx="27">
                  <c:v>6.2675322237153566</c:v>
                </c:pt>
                <c:pt idx="28">
                  <c:v>31.337661118576783</c:v>
                </c:pt>
                <c:pt idx="29">
                  <c:v>88.150277510912147</c:v>
                </c:pt>
                <c:pt idx="30">
                  <c:v>15.668830559288391</c:v>
                </c:pt>
                <c:pt idx="31">
                  <c:v>0.73502263101199516</c:v>
                </c:pt>
                <c:pt idx="32">
                  <c:v>0.73502263101199516</c:v>
                </c:pt>
                <c:pt idx="33">
                  <c:v>0.73502263101199516</c:v>
                </c:pt>
                <c:pt idx="34">
                  <c:v>0.73502263101199516</c:v>
                </c:pt>
                <c:pt idx="35">
                  <c:v>0.73502263101199516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3-4CC6-8C13-A4D8B205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30496"/>
        <c:axId val="791534240"/>
      </c:barChart>
      <c:catAx>
        <c:axId val="791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4240"/>
        <c:crosses val="autoZero"/>
        <c:auto val="1"/>
        <c:lblAlgn val="ctr"/>
        <c:lblOffset val="100"/>
        <c:noMultiLvlLbl val="0"/>
      </c:catAx>
      <c:valAx>
        <c:axId val="79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 der Elektroautos in</a:t>
            </a:r>
            <a:r>
              <a:rPr lang="de-DE" baseline="0"/>
              <a:t> Europa (mit Gruppierung)  *mit ansteigender Änderungsrate ab 2030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elec_car_ref!$B$1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elec_car_ref!$A$2:$A$37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elec_car_ref!$B$2:$B$37</c:f>
              <c:numCache>
                <c:formatCode>0.0</c:formatCode>
                <c:ptCount val="3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2</c:v>
                </c:pt>
                <c:pt idx="17">
                  <c:v>0.5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10</c:v>
                </c:pt>
                <c:pt idx="29">
                  <c:v>40</c:v>
                </c:pt>
                <c:pt idx="30">
                  <c:v>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47D4-9FD6-F772B51B0CE9}"/>
            </c:ext>
          </c:extLst>
        </c:ser>
        <c:ser>
          <c:idx val="1"/>
          <c:order val="1"/>
          <c:tx>
            <c:strRef>
              <c:f>elec_car_ref!$C$1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elec_car_ref!$A$2:$A$37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elec_car_ref!$C$2:$C$37</c:f>
              <c:numCache>
                <c:formatCode>0.0</c:formatCode>
                <c:ptCount val="36"/>
                <c:pt idx="0">
                  <c:v>5.1089003628113794</c:v>
                </c:pt>
                <c:pt idx="1">
                  <c:v>1.0144939775468631</c:v>
                </c:pt>
                <c:pt idx="2">
                  <c:v>1.0144939775468631</c:v>
                </c:pt>
                <c:pt idx="3">
                  <c:v>1.0437947825764387</c:v>
                </c:pt>
                <c:pt idx="4">
                  <c:v>2.1172032201183022</c:v>
                </c:pt>
                <c:pt idx="5">
                  <c:v>1.0217800725622759</c:v>
                </c:pt>
                <c:pt idx="6">
                  <c:v>1.0144939775468631</c:v>
                </c:pt>
                <c:pt idx="7">
                  <c:v>1.0144939775468631</c:v>
                </c:pt>
                <c:pt idx="8">
                  <c:v>1.0144939775468631</c:v>
                </c:pt>
                <c:pt idx="9">
                  <c:v>2.0435601451245518</c:v>
                </c:pt>
                <c:pt idx="10">
                  <c:v>0.50724698877343155</c:v>
                </c:pt>
                <c:pt idx="11">
                  <c:v>1.0144939775468631</c:v>
                </c:pt>
                <c:pt idx="12">
                  <c:v>0.50724698877343155</c:v>
                </c:pt>
                <c:pt idx="13">
                  <c:v>1.0144939775468631</c:v>
                </c:pt>
                <c:pt idx="14">
                  <c:v>1.0144939775468631</c:v>
                </c:pt>
                <c:pt idx="15">
                  <c:v>0.52930080502957555</c:v>
                </c:pt>
                <c:pt idx="16">
                  <c:v>2.0289879550937262</c:v>
                </c:pt>
                <c:pt idx="17">
                  <c:v>0.50724698877343155</c:v>
                </c:pt>
                <c:pt idx="18">
                  <c:v>5.2930080502957555</c:v>
                </c:pt>
                <c:pt idx="19">
                  <c:v>5.1089003628113794</c:v>
                </c:pt>
                <c:pt idx="20">
                  <c:v>1.0144939775468631</c:v>
                </c:pt>
                <c:pt idx="21">
                  <c:v>2.0289879550937262</c:v>
                </c:pt>
                <c:pt idx="22">
                  <c:v>1.0144939775468631</c:v>
                </c:pt>
                <c:pt idx="23">
                  <c:v>1.0144939775468631</c:v>
                </c:pt>
                <c:pt idx="24">
                  <c:v>1.0144939775468631</c:v>
                </c:pt>
                <c:pt idx="25">
                  <c:v>5.0724698877343153</c:v>
                </c:pt>
                <c:pt idx="26">
                  <c:v>10.437947825764386</c:v>
                </c:pt>
                <c:pt idx="27">
                  <c:v>2.0875895651528773</c:v>
                </c:pt>
                <c:pt idx="28">
                  <c:v>10.437947825764386</c:v>
                </c:pt>
                <c:pt idx="29">
                  <c:v>66.444003407811024</c:v>
                </c:pt>
                <c:pt idx="30">
                  <c:v>5.218973912882193</c:v>
                </c:pt>
                <c:pt idx="31">
                  <c:v>0.50724698877343155</c:v>
                </c:pt>
                <c:pt idx="32">
                  <c:v>0.50724698877343155</c:v>
                </c:pt>
                <c:pt idx="33">
                  <c:v>0.50724698877343155</c:v>
                </c:pt>
                <c:pt idx="34">
                  <c:v>0.50724698877343155</c:v>
                </c:pt>
                <c:pt idx="35">
                  <c:v>0.50724698877343155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47D4-9FD6-F772B51B0CE9}"/>
            </c:ext>
          </c:extLst>
        </c:ser>
        <c:ser>
          <c:idx val="2"/>
          <c:order val="2"/>
          <c:tx>
            <c:strRef>
              <c:f>elec_car_ref!$D$1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elec_car_ref!$A$2:$A$37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elec_car_ref!$D$2:$D$37</c:f>
              <c:numCache>
                <c:formatCode>0.0</c:formatCode>
                <c:ptCount val="36"/>
                <c:pt idx="0">
                  <c:v>5.6900302533273308</c:v>
                </c:pt>
                <c:pt idx="1">
                  <c:v>1.0901765584385608</c:v>
                </c:pt>
                <c:pt idx="2">
                  <c:v>1.0901765584385608</c:v>
                </c:pt>
                <c:pt idx="3">
                  <c:v>1.2932745466977695</c:v>
                </c:pt>
                <c:pt idx="4">
                  <c:v>2.814655823129558</c:v>
                </c:pt>
                <c:pt idx="5">
                  <c:v>1.1380060506654661</c:v>
                </c:pt>
                <c:pt idx="6">
                  <c:v>1.0901765584385608</c:v>
                </c:pt>
                <c:pt idx="7">
                  <c:v>1.0901765584385608</c:v>
                </c:pt>
                <c:pt idx="8">
                  <c:v>1.0901765584385608</c:v>
                </c:pt>
                <c:pt idx="9">
                  <c:v>2.2760121013309322</c:v>
                </c:pt>
                <c:pt idx="10">
                  <c:v>0.54508827921928038</c:v>
                </c:pt>
                <c:pt idx="11">
                  <c:v>1.0901765584385608</c:v>
                </c:pt>
                <c:pt idx="12">
                  <c:v>0.54508827921928038</c:v>
                </c:pt>
                <c:pt idx="13">
                  <c:v>1.0901765584385608</c:v>
                </c:pt>
                <c:pt idx="14">
                  <c:v>1.0901765584385608</c:v>
                </c:pt>
                <c:pt idx="15">
                  <c:v>0.70366395578238949</c:v>
                </c:pt>
                <c:pt idx="16">
                  <c:v>2.1803531168771215</c:v>
                </c:pt>
                <c:pt idx="17">
                  <c:v>0.54508827921928038</c:v>
                </c:pt>
                <c:pt idx="18">
                  <c:v>7.0366395578238947</c:v>
                </c:pt>
                <c:pt idx="19">
                  <c:v>5.6900302533273308</c:v>
                </c:pt>
                <c:pt idx="20">
                  <c:v>1.0901765584385608</c:v>
                </c:pt>
                <c:pt idx="21">
                  <c:v>2.1803531168771215</c:v>
                </c:pt>
                <c:pt idx="22">
                  <c:v>1.0901765584385608</c:v>
                </c:pt>
                <c:pt idx="23">
                  <c:v>1.0901765584385608</c:v>
                </c:pt>
                <c:pt idx="24">
                  <c:v>1.0901765584385608</c:v>
                </c:pt>
                <c:pt idx="25">
                  <c:v>5.4508827921928038</c:v>
                </c:pt>
                <c:pt idx="26">
                  <c:v>12.932745466977696</c:v>
                </c:pt>
                <c:pt idx="27">
                  <c:v>2.5865490933955391</c:v>
                </c:pt>
                <c:pt idx="28">
                  <c:v>12.932745466977696</c:v>
                </c:pt>
                <c:pt idx="29">
                  <c:v>71.834253040885173</c:v>
                </c:pt>
                <c:pt idx="30">
                  <c:v>6.4663727334888481</c:v>
                </c:pt>
                <c:pt idx="31">
                  <c:v>0.54508827921928038</c:v>
                </c:pt>
                <c:pt idx="32">
                  <c:v>0.54508827921928038</c:v>
                </c:pt>
                <c:pt idx="33">
                  <c:v>0.54508827921928038</c:v>
                </c:pt>
                <c:pt idx="34">
                  <c:v>0.54508827921928038</c:v>
                </c:pt>
                <c:pt idx="35">
                  <c:v>0.54508827921928038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B-47D4-9FD6-F772B51B0CE9}"/>
            </c:ext>
          </c:extLst>
        </c:ser>
        <c:ser>
          <c:idx val="3"/>
          <c:order val="3"/>
          <c:tx>
            <c:strRef>
              <c:f>elec_car_ref!$E$1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elec_car_ref!$A$2:$A$37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elec_car_ref!$E$2:$E$37</c:f>
              <c:numCache>
                <c:formatCode>0.0</c:formatCode>
                <c:ptCount val="36"/>
                <c:pt idx="0">
                  <c:v>8.896446166680219</c:v>
                </c:pt>
                <c:pt idx="1">
                  <c:v>1.4700452620239903</c:v>
                </c:pt>
                <c:pt idx="2">
                  <c:v>1.4700452620239903</c:v>
                </c:pt>
                <c:pt idx="3">
                  <c:v>3.1337661118576783</c:v>
                </c:pt>
                <c:pt idx="4">
                  <c:v>9.0906248756227708</c:v>
                </c:pt>
                <c:pt idx="5">
                  <c:v>1.7792892333360437</c:v>
                </c:pt>
                <c:pt idx="6">
                  <c:v>1.4700452620239903</c:v>
                </c:pt>
                <c:pt idx="7">
                  <c:v>1.4700452620239903</c:v>
                </c:pt>
                <c:pt idx="8">
                  <c:v>1.4700452620239903</c:v>
                </c:pt>
                <c:pt idx="9">
                  <c:v>3.5585784666720874</c:v>
                </c:pt>
                <c:pt idx="10">
                  <c:v>0.73502263101199516</c:v>
                </c:pt>
                <c:pt idx="11">
                  <c:v>1.4700452620239903</c:v>
                </c:pt>
                <c:pt idx="12">
                  <c:v>0.73502263101199516</c:v>
                </c:pt>
                <c:pt idx="13">
                  <c:v>1.4700452620239903</c:v>
                </c:pt>
                <c:pt idx="14">
                  <c:v>1.4700452620239903</c:v>
                </c:pt>
                <c:pt idx="15">
                  <c:v>2.2726562189056927</c:v>
                </c:pt>
                <c:pt idx="16">
                  <c:v>2.9400905240479807</c:v>
                </c:pt>
                <c:pt idx="17">
                  <c:v>0.73502263101199516</c:v>
                </c:pt>
                <c:pt idx="18">
                  <c:v>22.726562189056928</c:v>
                </c:pt>
                <c:pt idx="19">
                  <c:v>8.896446166680219</c:v>
                </c:pt>
                <c:pt idx="20">
                  <c:v>1.4700452620239903</c:v>
                </c:pt>
                <c:pt idx="21">
                  <c:v>2.9400905240479807</c:v>
                </c:pt>
                <c:pt idx="22">
                  <c:v>1.4700452620239903</c:v>
                </c:pt>
                <c:pt idx="23">
                  <c:v>1.4700452620239903</c:v>
                </c:pt>
                <c:pt idx="24">
                  <c:v>1.4700452620239903</c:v>
                </c:pt>
                <c:pt idx="25">
                  <c:v>7.3502263101199521</c:v>
                </c:pt>
                <c:pt idx="26">
                  <c:v>31.337661118576783</c:v>
                </c:pt>
                <c:pt idx="27">
                  <c:v>6.2675322237153566</c:v>
                </c:pt>
                <c:pt idx="28">
                  <c:v>31.337661118576783</c:v>
                </c:pt>
                <c:pt idx="29">
                  <c:v>88.150277510912147</c:v>
                </c:pt>
                <c:pt idx="30">
                  <c:v>15.668830559288391</c:v>
                </c:pt>
                <c:pt idx="31">
                  <c:v>0.73502263101199516</c:v>
                </c:pt>
                <c:pt idx="32">
                  <c:v>0.73502263101199516</c:v>
                </c:pt>
                <c:pt idx="33">
                  <c:v>0.73502263101199516</c:v>
                </c:pt>
                <c:pt idx="34">
                  <c:v>0.73502263101199516</c:v>
                </c:pt>
                <c:pt idx="35">
                  <c:v>0.73502263101199516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B-47D4-9FD6-F772B51B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30496"/>
        <c:axId val="791534240"/>
      </c:barChart>
      <c:catAx>
        <c:axId val="791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4240"/>
        <c:crosses val="autoZero"/>
        <c:auto val="1"/>
        <c:lblAlgn val="ctr"/>
        <c:lblOffset val="100"/>
        <c:noMultiLvlLbl val="0"/>
      </c:catAx>
      <c:valAx>
        <c:axId val="79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 der Elektroautos in</a:t>
            </a:r>
            <a:r>
              <a:rPr lang="de-DE" baseline="0"/>
              <a:t> Europa (mit Gruppierung)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elec_car_ref_v2!$B$1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elec_car_ref_v2!$A$2:$A$37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elec_car_ref_v2!$B$2:$B$37</c:f>
              <c:numCache>
                <c:formatCode>General</c:formatCode>
                <c:ptCount val="3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10</c:v>
                </c:pt>
                <c:pt idx="29">
                  <c:v>40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B5F-8663-66EC4B201B9B}"/>
            </c:ext>
          </c:extLst>
        </c:ser>
        <c:ser>
          <c:idx val="1"/>
          <c:order val="1"/>
          <c:tx>
            <c:strRef>
              <c:f>elec_car_ref_v2!$C$1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elec_car_ref_v2!$A$2:$A$37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elec_car_ref_v2!$C$2:$C$37</c:f>
              <c:numCache>
                <c:formatCode>0</c:formatCode>
                <c:ptCount val="36"/>
                <c:pt idx="0">
                  <c:v>5.1342289976452875</c:v>
                </c:pt>
                <c:pt idx="1">
                  <c:v>1.0178576895508653</c:v>
                </c:pt>
                <c:pt idx="2">
                  <c:v>1.0178576895508653</c:v>
                </c:pt>
                <c:pt idx="3">
                  <c:v>1.0540471902746749</c:v>
                </c:pt>
                <c:pt idx="4">
                  <c:v>2.1447580028952387</c:v>
                </c:pt>
                <c:pt idx="5">
                  <c:v>1.0268457995290574</c:v>
                </c:pt>
                <c:pt idx="6">
                  <c:v>1.0178576895508653</c:v>
                </c:pt>
                <c:pt idx="7">
                  <c:v>1.0178576895508653</c:v>
                </c:pt>
                <c:pt idx="8">
                  <c:v>1.0178576895508653</c:v>
                </c:pt>
                <c:pt idx="9">
                  <c:v>2.0536915990581148</c:v>
                </c:pt>
                <c:pt idx="10">
                  <c:v>0</c:v>
                </c:pt>
                <c:pt idx="11">
                  <c:v>1.0178576895508653</c:v>
                </c:pt>
                <c:pt idx="12">
                  <c:v>0</c:v>
                </c:pt>
                <c:pt idx="13">
                  <c:v>1.0178576895508653</c:v>
                </c:pt>
                <c:pt idx="14">
                  <c:v>1.0178576895508653</c:v>
                </c:pt>
                <c:pt idx="15">
                  <c:v>0</c:v>
                </c:pt>
                <c:pt idx="16">
                  <c:v>2.0357153791017306</c:v>
                </c:pt>
                <c:pt idx="17">
                  <c:v>0</c:v>
                </c:pt>
                <c:pt idx="18">
                  <c:v>5.3618950072380969</c:v>
                </c:pt>
                <c:pt idx="19">
                  <c:v>5.1342289976452875</c:v>
                </c:pt>
                <c:pt idx="20">
                  <c:v>1.0178576895508653</c:v>
                </c:pt>
                <c:pt idx="21">
                  <c:v>2.0357153791017306</c:v>
                </c:pt>
                <c:pt idx="22">
                  <c:v>1.0178576895508653</c:v>
                </c:pt>
                <c:pt idx="23">
                  <c:v>1.0178576895508653</c:v>
                </c:pt>
                <c:pt idx="24">
                  <c:v>1.0178576895508653</c:v>
                </c:pt>
                <c:pt idx="25">
                  <c:v>5.0892884477543268</c:v>
                </c:pt>
                <c:pt idx="26">
                  <c:v>10.540471902746749</c:v>
                </c:pt>
                <c:pt idx="27">
                  <c:v>2.1080943805493497</c:v>
                </c:pt>
                <c:pt idx="28">
                  <c:v>10.540471902746749</c:v>
                </c:pt>
                <c:pt idx="29">
                  <c:v>73.503168151006861</c:v>
                </c:pt>
                <c:pt idx="30">
                  <c:v>5.2702359513733743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E-4B5F-8663-66EC4B201B9B}"/>
            </c:ext>
          </c:extLst>
        </c:ser>
        <c:ser>
          <c:idx val="2"/>
          <c:order val="2"/>
          <c:tx>
            <c:strRef>
              <c:f>elec_car_ref_v2!$D$1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elec_car_ref_v2!$A$2:$A$37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elec_car_ref_v2!$D$2:$D$37</c:f>
              <c:numCache>
                <c:formatCode>0</c:formatCode>
                <c:ptCount val="36"/>
                <c:pt idx="0">
                  <c:v>6.1722800802764413</c:v>
                </c:pt>
                <c:pt idx="1">
                  <c:v>2.1120450251051603</c:v>
                </c:pt>
                <c:pt idx="2">
                  <c:v>2.1120450251051603</c:v>
                </c:pt>
                <c:pt idx="3">
                  <c:v>2.3713879511698304</c:v>
                </c:pt>
                <c:pt idx="4">
                  <c:v>3.5208619975309889</c:v>
                </c:pt>
                <c:pt idx="5">
                  <c:v>2.1722800802764413</c:v>
                </c:pt>
                <c:pt idx="6">
                  <c:v>2.1120450251051603</c:v>
                </c:pt>
                <c:pt idx="7">
                  <c:v>2.1120450251051603</c:v>
                </c:pt>
                <c:pt idx="8">
                  <c:v>2.1120450251051603</c:v>
                </c:pt>
                <c:pt idx="9">
                  <c:v>3.1722800802764413</c:v>
                </c:pt>
                <c:pt idx="10">
                  <c:v>1.1120450251051603</c:v>
                </c:pt>
                <c:pt idx="11">
                  <c:v>2.1120450251051603</c:v>
                </c:pt>
                <c:pt idx="12">
                  <c:v>1.1120450251051603</c:v>
                </c:pt>
                <c:pt idx="13">
                  <c:v>2.1120450251051603</c:v>
                </c:pt>
                <c:pt idx="14">
                  <c:v>2.1120450251051603</c:v>
                </c:pt>
                <c:pt idx="15">
                  <c:v>1.5208619975309889</c:v>
                </c:pt>
                <c:pt idx="16">
                  <c:v>3.1120450251051603</c:v>
                </c:pt>
                <c:pt idx="17">
                  <c:v>1.1120450251051603</c:v>
                </c:pt>
                <c:pt idx="18">
                  <c:v>6.5208619975309894</c:v>
                </c:pt>
                <c:pt idx="19">
                  <c:v>6.1722800802764413</c:v>
                </c:pt>
                <c:pt idx="20">
                  <c:v>2.1120450251051603</c:v>
                </c:pt>
                <c:pt idx="21">
                  <c:v>3.1120450251051603</c:v>
                </c:pt>
                <c:pt idx="22">
                  <c:v>2.1120450251051603</c:v>
                </c:pt>
                <c:pt idx="23">
                  <c:v>2.1120450251051603</c:v>
                </c:pt>
                <c:pt idx="24">
                  <c:v>2.1120450251051603</c:v>
                </c:pt>
                <c:pt idx="25">
                  <c:v>6.1120450251051608</c:v>
                </c:pt>
                <c:pt idx="26">
                  <c:v>11.371387951169829</c:v>
                </c:pt>
                <c:pt idx="27">
                  <c:v>3.3713879511698304</c:v>
                </c:pt>
                <c:pt idx="28">
                  <c:v>11.371387951169829</c:v>
                </c:pt>
                <c:pt idx="29">
                  <c:v>78.501389502919181</c:v>
                </c:pt>
                <c:pt idx="30">
                  <c:v>6.3713879511698304</c:v>
                </c:pt>
                <c:pt idx="31">
                  <c:v>1.1120450251051603</c:v>
                </c:pt>
                <c:pt idx="32">
                  <c:v>1.1120450251051603</c:v>
                </c:pt>
                <c:pt idx="33">
                  <c:v>1.1120450251051603</c:v>
                </c:pt>
                <c:pt idx="34">
                  <c:v>1.1120450251051603</c:v>
                </c:pt>
                <c:pt idx="35">
                  <c:v>1.1120450251051603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E-4B5F-8663-66EC4B201B9B}"/>
            </c:ext>
          </c:extLst>
        </c:ser>
        <c:ser>
          <c:idx val="3"/>
          <c:order val="3"/>
          <c:tx>
            <c:strRef>
              <c:f>elec_car_ref_v2!$E$1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elec_car_ref_v2!$A$2:$A$37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elec_car_ref_v2!$E$2:$E$37</c:f>
              <c:numCache>
                <c:formatCode>0</c:formatCode>
                <c:ptCount val="36"/>
                <c:pt idx="0">
                  <c:v>12.89978002960205</c:v>
                </c:pt>
                <c:pt idx="1">
                  <c:v>8.839544974430769</c:v>
                </c:pt>
                <c:pt idx="2">
                  <c:v>8.839544974430769</c:v>
                </c:pt>
                <c:pt idx="3">
                  <c:v>9.0988879004954395</c:v>
                </c:pt>
                <c:pt idx="4">
                  <c:v>10.248361946856598</c:v>
                </c:pt>
                <c:pt idx="5">
                  <c:v>8.8997800296020504</c:v>
                </c:pt>
                <c:pt idx="6">
                  <c:v>8.839544974430769</c:v>
                </c:pt>
                <c:pt idx="7">
                  <c:v>8.839544974430769</c:v>
                </c:pt>
                <c:pt idx="8">
                  <c:v>8.839544974430769</c:v>
                </c:pt>
                <c:pt idx="9">
                  <c:v>9.8997800296020504</c:v>
                </c:pt>
                <c:pt idx="10">
                  <c:v>7.839544974430769</c:v>
                </c:pt>
                <c:pt idx="11">
                  <c:v>8.839544974430769</c:v>
                </c:pt>
                <c:pt idx="12">
                  <c:v>7.839544974430769</c:v>
                </c:pt>
                <c:pt idx="13">
                  <c:v>8.839544974430769</c:v>
                </c:pt>
                <c:pt idx="14">
                  <c:v>8.839544974430769</c:v>
                </c:pt>
                <c:pt idx="15">
                  <c:v>8.2483619468565976</c:v>
                </c:pt>
                <c:pt idx="16">
                  <c:v>9.839544974430769</c:v>
                </c:pt>
                <c:pt idx="17">
                  <c:v>7.839544974430769</c:v>
                </c:pt>
                <c:pt idx="18">
                  <c:v>13.248361946856598</c:v>
                </c:pt>
                <c:pt idx="19">
                  <c:v>12.89978002960205</c:v>
                </c:pt>
                <c:pt idx="20">
                  <c:v>8.839544974430769</c:v>
                </c:pt>
                <c:pt idx="21">
                  <c:v>9.839544974430769</c:v>
                </c:pt>
                <c:pt idx="22">
                  <c:v>8.839544974430769</c:v>
                </c:pt>
                <c:pt idx="23">
                  <c:v>8.839544974430769</c:v>
                </c:pt>
                <c:pt idx="24">
                  <c:v>8.839544974430769</c:v>
                </c:pt>
                <c:pt idx="25">
                  <c:v>12.839544974430769</c:v>
                </c:pt>
                <c:pt idx="26">
                  <c:v>18.098887900495438</c:v>
                </c:pt>
                <c:pt idx="27">
                  <c:v>10.098887900495439</c:v>
                </c:pt>
                <c:pt idx="28">
                  <c:v>18.098887900495438</c:v>
                </c:pt>
                <c:pt idx="29">
                  <c:v>85.228889452244786</c:v>
                </c:pt>
                <c:pt idx="30">
                  <c:v>13.098887900495439</c:v>
                </c:pt>
                <c:pt idx="31">
                  <c:v>7.839544974430769</c:v>
                </c:pt>
                <c:pt idx="32">
                  <c:v>7.839544974430769</c:v>
                </c:pt>
                <c:pt idx="33">
                  <c:v>7.839544974430769</c:v>
                </c:pt>
                <c:pt idx="34">
                  <c:v>7.839544974430769</c:v>
                </c:pt>
                <c:pt idx="35">
                  <c:v>7.839544974430769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E-4B5F-8663-66EC4B20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30496"/>
        <c:axId val="791534240"/>
      </c:barChart>
      <c:catAx>
        <c:axId val="791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4240"/>
        <c:crosses val="autoZero"/>
        <c:auto val="1"/>
        <c:lblAlgn val="ctr"/>
        <c:lblOffset val="100"/>
        <c:noMultiLvlLbl val="0"/>
      </c:catAx>
      <c:valAx>
        <c:axId val="79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 der Elektroautos in</a:t>
            </a:r>
            <a:r>
              <a:rPr lang="de-DE" baseline="0"/>
              <a:t> Europa (ohne Gruppierung)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elec_car_ref_ohneGruppierung!$B$1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elec_car_ref_ohneGruppierung!$A$2:$A$37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elec_car_ref_ohneGruppierung!$B$2:$B$37</c:f>
              <c:numCache>
                <c:formatCode>General</c:formatCode>
                <c:ptCount val="3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10</c:v>
                </c:pt>
                <c:pt idx="29">
                  <c:v>40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1-4173-88DE-FA75721441E4}"/>
            </c:ext>
          </c:extLst>
        </c:ser>
        <c:ser>
          <c:idx val="1"/>
          <c:order val="1"/>
          <c:tx>
            <c:strRef>
              <c:f>elec_car_ref_ohneGruppierung!$C$1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elec_car_ref_ohneGruppierung!$A$2:$A$37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elec_car_ref_ohneGruppierung!$C$2:$C$37</c:f>
              <c:numCache>
                <c:formatCode>0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11</c:v>
                </c:pt>
                <c:pt idx="27">
                  <c:v>3</c:v>
                </c:pt>
                <c:pt idx="28">
                  <c:v>11</c:v>
                </c:pt>
                <c:pt idx="29">
                  <c:v>41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1-4173-88DE-FA75721441E4}"/>
            </c:ext>
          </c:extLst>
        </c:ser>
        <c:ser>
          <c:idx val="2"/>
          <c:order val="2"/>
          <c:tx>
            <c:strRef>
              <c:f>elec_car_ref_ohneGruppierung!$D$1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elec_car_ref_ohneGruppierung!$A$2:$A$37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elec_car_ref_ohneGruppierung!$D$2:$D$37</c:f>
              <c:numCache>
                <c:formatCode>0</c:formatCode>
                <c:ptCount val="36"/>
                <c:pt idx="0">
                  <c:v>43.501389502919174</c:v>
                </c:pt>
                <c:pt idx="1">
                  <c:v>39.501389502919174</c:v>
                </c:pt>
                <c:pt idx="2">
                  <c:v>39.501389502919174</c:v>
                </c:pt>
                <c:pt idx="3">
                  <c:v>39.501389502919174</c:v>
                </c:pt>
                <c:pt idx="4">
                  <c:v>40.501389502919174</c:v>
                </c:pt>
                <c:pt idx="5">
                  <c:v>39.501389502919174</c:v>
                </c:pt>
                <c:pt idx="6">
                  <c:v>39.501389502919174</c:v>
                </c:pt>
                <c:pt idx="7">
                  <c:v>39.501389502919174</c:v>
                </c:pt>
                <c:pt idx="8">
                  <c:v>39.501389502919174</c:v>
                </c:pt>
                <c:pt idx="9">
                  <c:v>40.501389502919174</c:v>
                </c:pt>
                <c:pt idx="10">
                  <c:v>38.501389502919174</c:v>
                </c:pt>
                <c:pt idx="11">
                  <c:v>39.501389502919174</c:v>
                </c:pt>
                <c:pt idx="12">
                  <c:v>38.501389502919174</c:v>
                </c:pt>
                <c:pt idx="13">
                  <c:v>39.501389502919174</c:v>
                </c:pt>
                <c:pt idx="14">
                  <c:v>39.501389502919174</c:v>
                </c:pt>
                <c:pt idx="15">
                  <c:v>38.501389502919174</c:v>
                </c:pt>
                <c:pt idx="16">
                  <c:v>40.501389502919174</c:v>
                </c:pt>
                <c:pt idx="17">
                  <c:v>38.501389502919174</c:v>
                </c:pt>
                <c:pt idx="18">
                  <c:v>43.501389502919174</c:v>
                </c:pt>
                <c:pt idx="19">
                  <c:v>43.501389502919174</c:v>
                </c:pt>
                <c:pt idx="20">
                  <c:v>39.501389502919174</c:v>
                </c:pt>
                <c:pt idx="21">
                  <c:v>40.501389502919174</c:v>
                </c:pt>
                <c:pt idx="22">
                  <c:v>39.501389502919174</c:v>
                </c:pt>
                <c:pt idx="23">
                  <c:v>39.501389502919174</c:v>
                </c:pt>
                <c:pt idx="24">
                  <c:v>39.501389502919174</c:v>
                </c:pt>
                <c:pt idx="25">
                  <c:v>43.501389502919174</c:v>
                </c:pt>
                <c:pt idx="26">
                  <c:v>48.501389502919174</c:v>
                </c:pt>
                <c:pt idx="27">
                  <c:v>40.501389502919174</c:v>
                </c:pt>
                <c:pt idx="28">
                  <c:v>48.501389502919174</c:v>
                </c:pt>
                <c:pt idx="29">
                  <c:v>78.501389502919181</c:v>
                </c:pt>
                <c:pt idx="30">
                  <c:v>43.501389502919174</c:v>
                </c:pt>
                <c:pt idx="31">
                  <c:v>38.501389502919174</c:v>
                </c:pt>
                <c:pt idx="32">
                  <c:v>38.501389502919174</c:v>
                </c:pt>
                <c:pt idx="33">
                  <c:v>38.501389502919174</c:v>
                </c:pt>
                <c:pt idx="34">
                  <c:v>38.501389502919174</c:v>
                </c:pt>
                <c:pt idx="35">
                  <c:v>38.501389502919174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1-4173-88DE-FA75721441E4}"/>
            </c:ext>
          </c:extLst>
        </c:ser>
        <c:ser>
          <c:idx val="3"/>
          <c:order val="3"/>
          <c:tx>
            <c:strRef>
              <c:f>elec_car_ref_ohneGruppierung!$E$1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elec_car_ref_ohneGruppierung!$A$2:$A$37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elec_car_ref_ohneGruppierung!$E$2:$E$37</c:f>
              <c:numCache>
                <c:formatCode>0</c:formatCode>
                <c:ptCount val="36"/>
                <c:pt idx="0">
                  <c:v>50.228889452244786</c:v>
                </c:pt>
                <c:pt idx="1">
                  <c:v>46.228889452244786</c:v>
                </c:pt>
                <c:pt idx="2">
                  <c:v>46.228889452244786</c:v>
                </c:pt>
                <c:pt idx="3">
                  <c:v>46.228889452244786</c:v>
                </c:pt>
                <c:pt idx="4">
                  <c:v>47.228889452244786</c:v>
                </c:pt>
                <c:pt idx="5">
                  <c:v>46.228889452244786</c:v>
                </c:pt>
                <c:pt idx="6">
                  <c:v>46.228889452244786</c:v>
                </c:pt>
                <c:pt idx="7">
                  <c:v>46.228889452244786</c:v>
                </c:pt>
                <c:pt idx="8">
                  <c:v>46.228889452244786</c:v>
                </c:pt>
                <c:pt idx="9">
                  <c:v>47.228889452244786</c:v>
                </c:pt>
                <c:pt idx="10">
                  <c:v>45.228889452244786</c:v>
                </c:pt>
                <c:pt idx="11">
                  <c:v>46.228889452244786</c:v>
                </c:pt>
                <c:pt idx="12">
                  <c:v>45.228889452244786</c:v>
                </c:pt>
                <c:pt idx="13">
                  <c:v>46.228889452244786</c:v>
                </c:pt>
                <c:pt idx="14">
                  <c:v>46.228889452244786</c:v>
                </c:pt>
                <c:pt idx="15">
                  <c:v>45.228889452244786</c:v>
                </c:pt>
                <c:pt idx="16">
                  <c:v>47.228889452244786</c:v>
                </c:pt>
                <c:pt idx="17">
                  <c:v>45.228889452244786</c:v>
                </c:pt>
                <c:pt idx="18">
                  <c:v>50.228889452244786</c:v>
                </c:pt>
                <c:pt idx="19">
                  <c:v>50.228889452244786</c:v>
                </c:pt>
                <c:pt idx="20">
                  <c:v>46.228889452244786</c:v>
                </c:pt>
                <c:pt idx="21">
                  <c:v>47.228889452244786</c:v>
                </c:pt>
                <c:pt idx="22">
                  <c:v>46.228889452244786</c:v>
                </c:pt>
                <c:pt idx="23">
                  <c:v>46.228889452244786</c:v>
                </c:pt>
                <c:pt idx="24">
                  <c:v>46.228889452244786</c:v>
                </c:pt>
                <c:pt idx="25">
                  <c:v>50.228889452244786</c:v>
                </c:pt>
                <c:pt idx="26">
                  <c:v>55.228889452244786</c:v>
                </c:pt>
                <c:pt idx="27">
                  <c:v>47.228889452244786</c:v>
                </c:pt>
                <c:pt idx="28">
                  <c:v>55.228889452244786</c:v>
                </c:pt>
                <c:pt idx="29">
                  <c:v>85.228889452244786</c:v>
                </c:pt>
                <c:pt idx="30">
                  <c:v>50.228889452244786</c:v>
                </c:pt>
                <c:pt idx="31">
                  <c:v>45.228889452244786</c:v>
                </c:pt>
                <c:pt idx="32">
                  <c:v>45.228889452244786</c:v>
                </c:pt>
                <c:pt idx="33">
                  <c:v>45.228889452244786</c:v>
                </c:pt>
                <c:pt idx="34">
                  <c:v>45.228889452244786</c:v>
                </c:pt>
                <c:pt idx="35">
                  <c:v>45.228889452244786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1-4173-88DE-FA757214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30496"/>
        <c:axId val="791534240"/>
      </c:barChart>
      <c:catAx>
        <c:axId val="791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4240"/>
        <c:crosses val="autoZero"/>
        <c:auto val="1"/>
        <c:lblAlgn val="ctr"/>
        <c:lblOffset val="100"/>
        <c:noMultiLvlLbl val="0"/>
      </c:catAx>
      <c:valAx>
        <c:axId val="79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215716</xdr:colOff>
      <xdr:row>3</xdr:row>
      <xdr:rowOff>13400</xdr:rowOff>
    </xdr:from>
    <xdr:to>
      <xdr:col>17</xdr:col>
      <xdr:colOff>726693</xdr:colOff>
      <xdr:row>22</xdr:row>
      <xdr:rowOff>83820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476" y="562040"/>
          <a:ext cx="4473377" cy="354514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165595</xdr:colOff>
      <xdr:row>1</xdr:row>
      <xdr:rowOff>114300</xdr:rowOff>
    </xdr:from>
    <xdr:to>
      <xdr:col>19</xdr:col>
      <xdr:colOff>717799</xdr:colOff>
      <xdr:row>25</xdr:row>
      <xdr:rowOff>91440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315" y="297180"/>
          <a:ext cx="4514604" cy="43662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783963</xdr:colOff>
      <xdr:row>31</xdr:row>
      <xdr:rowOff>137608</xdr:rowOff>
    </xdr:from>
    <xdr:to>
      <xdr:col>16</xdr:col>
      <xdr:colOff>233296</xdr:colOff>
      <xdr:row>48</xdr:row>
      <xdr:rowOff>61408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8763" y="5806888"/>
          <a:ext cx="4204213" cy="3032760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12</xdr:row>
      <xdr:rowOff>167640</xdr:rowOff>
    </xdr:from>
    <xdr:to>
      <xdr:col>21</xdr:col>
      <xdr:colOff>595578</xdr:colOff>
      <xdr:row>34</xdr:row>
      <xdr:rowOff>49042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2420" y="2362200"/>
          <a:ext cx="5495238" cy="3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212464</xdr:colOff>
      <xdr:row>51</xdr:row>
      <xdr:rowOff>103094</xdr:rowOff>
    </xdr:from>
    <xdr:to>
      <xdr:col>18</xdr:col>
      <xdr:colOff>461096</xdr:colOff>
      <xdr:row>72</xdr:row>
      <xdr:rowOff>110233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4784" y="9429974"/>
          <a:ext cx="7380952" cy="3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43</xdr:row>
      <xdr:rowOff>20261</xdr:rowOff>
    </xdr:from>
    <xdr:to>
      <xdr:col>12</xdr:col>
      <xdr:colOff>488555</xdr:colOff>
      <xdr:row>60</xdr:row>
      <xdr:rowOff>178387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7884101"/>
          <a:ext cx="4923395" cy="3267086"/>
        </a:xfrm>
        <a:prstGeom prst="rect">
          <a:avLst/>
        </a:prstGeom>
      </xdr:spPr>
    </xdr:pic>
    <xdr:clientData/>
  </xdr:twoCellAnchor>
  <xdr:twoCellAnchor editAs="oneCell">
    <xdr:from>
      <xdr:col>19</xdr:col>
      <xdr:colOff>518160</xdr:colOff>
      <xdr:row>3</xdr:row>
      <xdr:rowOff>137877</xdr:rowOff>
    </xdr:from>
    <xdr:to>
      <xdr:col>25</xdr:col>
      <xdr:colOff>440798</xdr:colOff>
      <xdr:row>23</xdr:row>
      <xdr:rowOff>170532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75280" y="686517"/>
          <a:ext cx="4677518" cy="3690255"/>
        </a:xfrm>
        <a:prstGeom prst="rect">
          <a:avLst/>
        </a:prstGeom>
      </xdr:spPr>
    </xdr:pic>
    <xdr:clientData/>
  </xdr:twoCellAnchor>
  <xdr:twoCellAnchor editAs="oneCell">
    <xdr:from>
      <xdr:col>16</xdr:col>
      <xdr:colOff>20487</xdr:colOff>
      <xdr:row>4</xdr:row>
      <xdr:rowOff>0</xdr:rowOff>
    </xdr:from>
    <xdr:to>
      <xdr:col>24</xdr:col>
      <xdr:colOff>417001</xdr:colOff>
      <xdr:row>35</xdr:row>
      <xdr:rowOff>129540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167" y="731520"/>
          <a:ext cx="6736354" cy="5798820"/>
        </a:xfrm>
        <a:prstGeom prst="rect">
          <a:avLst/>
        </a:prstGeom>
      </xdr:spPr>
    </xdr:pic>
    <xdr:clientData/>
  </xdr:twoCellAnchor>
  <xdr:twoCellAnchor editAs="oneCell">
    <xdr:from>
      <xdr:col>6</xdr:col>
      <xdr:colOff>43555</xdr:colOff>
      <xdr:row>2</xdr:row>
      <xdr:rowOff>38100</xdr:rowOff>
    </xdr:from>
    <xdr:to>
      <xdr:col>11</xdr:col>
      <xdr:colOff>99448</xdr:colOff>
      <xdr:row>19</xdr:row>
      <xdr:rowOff>30480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8435" y="403860"/>
          <a:ext cx="4018293" cy="3101340"/>
        </a:xfrm>
        <a:prstGeom prst="rect">
          <a:avLst/>
        </a:prstGeom>
      </xdr:spPr>
    </xdr:pic>
    <xdr:clientData/>
  </xdr:twoCellAnchor>
  <xdr:twoCellAnchor>
    <xdr:from>
      <xdr:col>6</xdr:col>
      <xdr:colOff>98162</xdr:colOff>
      <xdr:row>1</xdr:row>
      <xdr:rowOff>62753</xdr:rowOff>
    </xdr:from>
    <xdr:to>
      <xdr:col>25</xdr:col>
      <xdr:colOff>8963</xdr:colOff>
      <xdr:row>36</xdr:row>
      <xdr:rowOff>166295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7</xdr:row>
      <xdr:rowOff>177285</xdr:rowOff>
    </xdr:from>
    <xdr:to>
      <xdr:col>10</xdr:col>
      <xdr:colOff>201061</xdr:colOff>
      <xdr:row>21</xdr:row>
      <xdr:rowOff>47067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1457445"/>
          <a:ext cx="3782461" cy="2430102"/>
        </a:xfrm>
        <a:prstGeom prst="rect">
          <a:avLst/>
        </a:prstGeom>
      </xdr:spPr>
    </xdr:pic>
    <xdr:clientData/>
  </xdr:twoCellAnchor>
  <xdr:twoCellAnchor editAs="oneCell">
    <xdr:from>
      <xdr:col>6</xdr:col>
      <xdr:colOff>213360</xdr:colOff>
      <xdr:row>3</xdr:row>
      <xdr:rowOff>48358</xdr:rowOff>
    </xdr:from>
    <xdr:to>
      <xdr:col>19</xdr:col>
      <xdr:colOff>436809</xdr:colOff>
      <xdr:row>38</xdr:row>
      <xdr:rowOff>116277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8240" y="596998"/>
          <a:ext cx="10525689" cy="64687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198121</xdr:colOff>
      <xdr:row>6</xdr:row>
      <xdr:rowOff>85845</xdr:rowOff>
    </xdr:from>
    <xdr:to>
      <xdr:col>8</xdr:col>
      <xdr:colOff>260803</xdr:colOff>
      <xdr:row>15</xdr:row>
      <xdr:rowOff>7620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1" y="1183125"/>
          <a:ext cx="2440122" cy="15676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198120</xdr:colOff>
      <xdr:row>6</xdr:row>
      <xdr:rowOff>85844</xdr:rowOff>
    </xdr:from>
    <xdr:to>
      <xdr:col>11</xdr:col>
      <xdr:colOff>291054</xdr:colOff>
      <xdr:row>23</xdr:row>
      <xdr:rowOff>91439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183124"/>
          <a:ext cx="4847814" cy="311455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30116</xdr:colOff>
      <xdr:row>1</xdr:row>
      <xdr:rowOff>7620</xdr:rowOff>
    </xdr:from>
    <xdr:to>
      <xdr:col>13</xdr:col>
      <xdr:colOff>358659</xdr:colOff>
      <xdr:row>13</xdr:row>
      <xdr:rowOff>15240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436" y="190500"/>
          <a:ext cx="3498463" cy="2202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215716</xdr:colOff>
      <xdr:row>3</xdr:row>
      <xdr:rowOff>13400</xdr:rowOff>
    </xdr:from>
    <xdr:to>
      <xdr:col>17</xdr:col>
      <xdr:colOff>726693</xdr:colOff>
      <xdr:row>22</xdr:row>
      <xdr:rowOff>83820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476" y="562040"/>
          <a:ext cx="4473377" cy="354514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165595</xdr:colOff>
      <xdr:row>1</xdr:row>
      <xdr:rowOff>114300</xdr:rowOff>
    </xdr:from>
    <xdr:to>
      <xdr:col>19</xdr:col>
      <xdr:colOff>717799</xdr:colOff>
      <xdr:row>25</xdr:row>
      <xdr:rowOff>91440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315" y="297180"/>
          <a:ext cx="4514604" cy="43662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783963</xdr:colOff>
      <xdr:row>31</xdr:row>
      <xdr:rowOff>137608</xdr:rowOff>
    </xdr:from>
    <xdr:to>
      <xdr:col>16</xdr:col>
      <xdr:colOff>233296</xdr:colOff>
      <xdr:row>48</xdr:row>
      <xdr:rowOff>61408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2904" y="5695726"/>
          <a:ext cx="4182698" cy="2971800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12</xdr:row>
      <xdr:rowOff>167640</xdr:rowOff>
    </xdr:from>
    <xdr:to>
      <xdr:col>21</xdr:col>
      <xdr:colOff>595578</xdr:colOff>
      <xdr:row>34</xdr:row>
      <xdr:rowOff>49042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2420" y="2362200"/>
          <a:ext cx="5495238" cy="3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212464</xdr:colOff>
      <xdr:row>51</xdr:row>
      <xdr:rowOff>103094</xdr:rowOff>
    </xdr:from>
    <xdr:to>
      <xdr:col>18</xdr:col>
      <xdr:colOff>461096</xdr:colOff>
      <xdr:row>72</xdr:row>
      <xdr:rowOff>110233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2511" y="9247094"/>
          <a:ext cx="7348679" cy="3772315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43</xdr:row>
      <xdr:rowOff>20261</xdr:rowOff>
    </xdr:from>
    <xdr:to>
      <xdr:col>12</xdr:col>
      <xdr:colOff>488555</xdr:colOff>
      <xdr:row>60</xdr:row>
      <xdr:rowOff>178387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7884101"/>
          <a:ext cx="4923395" cy="3267086"/>
        </a:xfrm>
        <a:prstGeom prst="rect">
          <a:avLst/>
        </a:prstGeom>
      </xdr:spPr>
    </xdr:pic>
    <xdr:clientData/>
  </xdr:twoCellAnchor>
  <xdr:twoCellAnchor editAs="oneCell">
    <xdr:from>
      <xdr:col>19</xdr:col>
      <xdr:colOff>518160</xdr:colOff>
      <xdr:row>3</xdr:row>
      <xdr:rowOff>137877</xdr:rowOff>
    </xdr:from>
    <xdr:to>
      <xdr:col>25</xdr:col>
      <xdr:colOff>440798</xdr:colOff>
      <xdr:row>23</xdr:row>
      <xdr:rowOff>170532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75280" y="686517"/>
          <a:ext cx="4677518" cy="3690255"/>
        </a:xfrm>
        <a:prstGeom prst="rect">
          <a:avLst/>
        </a:prstGeom>
      </xdr:spPr>
    </xdr:pic>
    <xdr:clientData/>
  </xdr:twoCellAnchor>
  <xdr:twoCellAnchor editAs="oneCell">
    <xdr:from>
      <xdr:col>16</xdr:col>
      <xdr:colOff>20487</xdr:colOff>
      <xdr:row>4</xdr:row>
      <xdr:rowOff>0</xdr:rowOff>
    </xdr:from>
    <xdr:to>
      <xdr:col>24</xdr:col>
      <xdr:colOff>417001</xdr:colOff>
      <xdr:row>35</xdr:row>
      <xdr:rowOff>129540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167" y="731520"/>
          <a:ext cx="6736354" cy="5798820"/>
        </a:xfrm>
        <a:prstGeom prst="rect">
          <a:avLst/>
        </a:prstGeom>
      </xdr:spPr>
    </xdr:pic>
    <xdr:clientData/>
  </xdr:twoCellAnchor>
  <xdr:twoCellAnchor editAs="oneCell">
    <xdr:from>
      <xdr:col>6</xdr:col>
      <xdr:colOff>43555</xdr:colOff>
      <xdr:row>2</xdr:row>
      <xdr:rowOff>38100</xdr:rowOff>
    </xdr:from>
    <xdr:to>
      <xdr:col>11</xdr:col>
      <xdr:colOff>99448</xdr:colOff>
      <xdr:row>19</xdr:row>
      <xdr:rowOff>30480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8435" y="403860"/>
          <a:ext cx="4018293" cy="3101340"/>
        </a:xfrm>
        <a:prstGeom prst="rect">
          <a:avLst/>
        </a:prstGeom>
      </xdr:spPr>
    </xdr:pic>
    <xdr:clientData/>
  </xdr:twoCellAnchor>
  <xdr:twoCellAnchor>
    <xdr:from>
      <xdr:col>5</xdr:col>
      <xdr:colOff>591671</xdr:colOff>
      <xdr:row>9</xdr:row>
      <xdr:rowOff>179293</xdr:rowOff>
    </xdr:from>
    <xdr:to>
      <xdr:col>21</xdr:col>
      <xdr:colOff>251012</xdr:colOff>
      <xdr:row>41</xdr:row>
      <xdr:rowOff>76647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215716</xdr:colOff>
      <xdr:row>3</xdr:row>
      <xdr:rowOff>13400</xdr:rowOff>
    </xdr:from>
    <xdr:to>
      <xdr:col>17</xdr:col>
      <xdr:colOff>726693</xdr:colOff>
      <xdr:row>22</xdr:row>
      <xdr:rowOff>83820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476" y="562040"/>
          <a:ext cx="4473377" cy="354514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165595</xdr:colOff>
      <xdr:row>1</xdr:row>
      <xdr:rowOff>114300</xdr:rowOff>
    </xdr:from>
    <xdr:to>
      <xdr:col>19</xdr:col>
      <xdr:colOff>717799</xdr:colOff>
      <xdr:row>25</xdr:row>
      <xdr:rowOff>91440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315" y="297180"/>
          <a:ext cx="4514604" cy="4366260"/>
        </a:xfrm>
        <a:prstGeom prst="rect">
          <a:avLst/>
        </a:prstGeom>
      </xdr:spPr>
    </xdr:pic>
    <xdr:clientData/>
  </xdr:twoCellAnchor>
  <xdr:twoCellAnchor editAs="oneCell">
    <xdr:from>
      <xdr:col>9</xdr:col>
      <xdr:colOff>739140</xdr:colOff>
      <xdr:row>29</xdr:row>
      <xdr:rowOff>83821</xdr:rowOff>
    </xdr:from>
    <xdr:to>
      <xdr:col>15</xdr:col>
      <xdr:colOff>188473</xdr:colOff>
      <xdr:row>46</xdr:row>
      <xdr:rowOff>7621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1460" y="5387341"/>
          <a:ext cx="4204213" cy="3032760"/>
        </a:xfrm>
        <a:prstGeom prst="rect">
          <a:avLst/>
        </a:prstGeom>
      </xdr:spPr>
    </xdr:pic>
    <xdr:clientData/>
  </xdr:twoCellAnchor>
  <xdr:twoCellAnchor editAs="oneCell">
    <xdr:from>
      <xdr:col>13</xdr:col>
      <xdr:colOff>99060</xdr:colOff>
      <xdr:row>21</xdr:row>
      <xdr:rowOff>76200</xdr:rowOff>
    </xdr:from>
    <xdr:to>
      <xdr:col>20</xdr:col>
      <xdr:colOff>46938</xdr:colOff>
      <xdr:row>42</xdr:row>
      <xdr:rowOff>140482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1300" y="3916680"/>
          <a:ext cx="5495238" cy="39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48</xdr:row>
      <xdr:rowOff>152400</xdr:rowOff>
    </xdr:from>
    <xdr:to>
      <xdr:col>21</xdr:col>
      <xdr:colOff>332452</xdr:colOff>
      <xdr:row>69</xdr:row>
      <xdr:rowOff>159539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93580" y="8930640"/>
          <a:ext cx="7380952" cy="3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43</xdr:row>
      <xdr:rowOff>43121</xdr:rowOff>
    </xdr:from>
    <xdr:to>
      <xdr:col>12</xdr:col>
      <xdr:colOff>397115</xdr:colOff>
      <xdr:row>61</xdr:row>
      <xdr:rowOff>18367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3480" y="7906961"/>
          <a:ext cx="4923395" cy="3267086"/>
        </a:xfrm>
        <a:prstGeom prst="rect">
          <a:avLst/>
        </a:prstGeom>
      </xdr:spPr>
    </xdr:pic>
    <xdr:clientData/>
  </xdr:twoCellAnchor>
  <xdr:twoCellAnchor editAs="oneCell">
    <xdr:from>
      <xdr:col>19</xdr:col>
      <xdr:colOff>518160</xdr:colOff>
      <xdr:row>3</xdr:row>
      <xdr:rowOff>137877</xdr:rowOff>
    </xdr:from>
    <xdr:to>
      <xdr:col>25</xdr:col>
      <xdr:colOff>440798</xdr:colOff>
      <xdr:row>23</xdr:row>
      <xdr:rowOff>170532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75280" y="686517"/>
          <a:ext cx="4677518" cy="3690255"/>
        </a:xfrm>
        <a:prstGeom prst="rect">
          <a:avLst/>
        </a:prstGeom>
      </xdr:spPr>
    </xdr:pic>
    <xdr:clientData/>
  </xdr:twoCellAnchor>
  <xdr:twoCellAnchor editAs="oneCell">
    <xdr:from>
      <xdr:col>16</xdr:col>
      <xdr:colOff>20487</xdr:colOff>
      <xdr:row>4</xdr:row>
      <xdr:rowOff>0</xdr:rowOff>
    </xdr:from>
    <xdr:to>
      <xdr:col>24</xdr:col>
      <xdr:colOff>417001</xdr:colOff>
      <xdr:row>35</xdr:row>
      <xdr:rowOff>129540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167" y="731520"/>
          <a:ext cx="6736354" cy="5798820"/>
        </a:xfrm>
        <a:prstGeom prst="rect">
          <a:avLst/>
        </a:prstGeom>
      </xdr:spPr>
    </xdr:pic>
    <xdr:clientData/>
  </xdr:twoCellAnchor>
  <xdr:twoCellAnchor editAs="oneCell">
    <xdr:from>
      <xdr:col>6</xdr:col>
      <xdr:colOff>249295</xdr:colOff>
      <xdr:row>2</xdr:row>
      <xdr:rowOff>68580</xdr:rowOff>
    </xdr:from>
    <xdr:to>
      <xdr:col>11</xdr:col>
      <xdr:colOff>305188</xdr:colOff>
      <xdr:row>19</xdr:row>
      <xdr:rowOff>60960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04175" y="434340"/>
          <a:ext cx="4018293" cy="3101340"/>
        </a:xfrm>
        <a:prstGeom prst="rect">
          <a:avLst/>
        </a:prstGeom>
      </xdr:spPr>
    </xdr:pic>
    <xdr:clientData/>
  </xdr:twoCellAnchor>
  <xdr:twoCellAnchor>
    <xdr:from>
      <xdr:col>5</xdr:col>
      <xdr:colOff>274320</xdr:colOff>
      <xdr:row>4</xdr:row>
      <xdr:rowOff>175260</xdr:rowOff>
    </xdr:from>
    <xdr:to>
      <xdr:col>19</xdr:col>
      <xdr:colOff>495300</xdr:colOff>
      <xdr:row>26</xdr:row>
      <xdr:rowOff>114300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6</xdr:row>
      <xdr:rowOff>152400</xdr:rowOff>
    </xdr:from>
    <xdr:to>
      <xdr:col>19</xdr:col>
      <xdr:colOff>452049</xdr:colOff>
      <xdr:row>42</xdr:row>
      <xdr:rowOff>37439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3480" y="1249680"/>
          <a:ext cx="10525689" cy="64687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480060</xdr:colOff>
      <xdr:row>2</xdr:row>
      <xdr:rowOff>114300</xdr:rowOff>
    </xdr:from>
    <xdr:to>
      <xdr:col>11</xdr:col>
      <xdr:colOff>696923</xdr:colOff>
      <xdr:row>29</xdr:row>
      <xdr:rowOff>53340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5020" y="480060"/>
          <a:ext cx="7349183" cy="487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640080</xdr:colOff>
      <xdr:row>0</xdr:row>
      <xdr:rowOff>0</xdr:rowOff>
    </xdr:from>
    <xdr:to>
      <xdr:col>23</xdr:col>
      <xdr:colOff>129814</xdr:colOff>
      <xdr:row>42</xdr:row>
      <xdr:rowOff>66027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7360" y="0"/>
          <a:ext cx="8999494" cy="77469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215716</xdr:colOff>
      <xdr:row>3</xdr:row>
      <xdr:rowOff>13400</xdr:rowOff>
    </xdr:from>
    <xdr:to>
      <xdr:col>17</xdr:col>
      <xdr:colOff>726693</xdr:colOff>
      <xdr:row>22</xdr:row>
      <xdr:rowOff>83820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476" y="562040"/>
          <a:ext cx="4473377" cy="354514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165595</xdr:colOff>
      <xdr:row>1</xdr:row>
      <xdr:rowOff>114300</xdr:rowOff>
    </xdr:from>
    <xdr:to>
      <xdr:col>19</xdr:col>
      <xdr:colOff>717799</xdr:colOff>
      <xdr:row>25</xdr:row>
      <xdr:rowOff>91440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2875" y="297180"/>
          <a:ext cx="4514604" cy="4366260"/>
        </a:xfrm>
        <a:prstGeom prst="rect">
          <a:avLst/>
        </a:prstGeom>
      </xdr:spPr>
    </xdr:pic>
    <xdr:clientData/>
  </xdr:twoCellAnchor>
  <xdr:twoCellAnchor editAs="oneCell">
    <xdr:from>
      <xdr:col>9</xdr:col>
      <xdr:colOff>739140</xdr:colOff>
      <xdr:row>29</xdr:row>
      <xdr:rowOff>83821</xdr:rowOff>
    </xdr:from>
    <xdr:to>
      <xdr:col>15</xdr:col>
      <xdr:colOff>188473</xdr:colOff>
      <xdr:row>46</xdr:row>
      <xdr:rowOff>7621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4020" y="5387341"/>
          <a:ext cx="4204213" cy="3032760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12</xdr:row>
      <xdr:rowOff>167640</xdr:rowOff>
    </xdr:from>
    <xdr:to>
      <xdr:col>21</xdr:col>
      <xdr:colOff>595578</xdr:colOff>
      <xdr:row>34</xdr:row>
      <xdr:rowOff>49042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4980" y="2362200"/>
          <a:ext cx="5495238" cy="3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167640</xdr:colOff>
      <xdr:row>50</xdr:row>
      <xdr:rowOff>76200</xdr:rowOff>
    </xdr:from>
    <xdr:to>
      <xdr:col>18</xdr:col>
      <xdr:colOff>416272</xdr:colOff>
      <xdr:row>71</xdr:row>
      <xdr:rowOff>83339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2520" y="9220200"/>
          <a:ext cx="7380952" cy="3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33</xdr:row>
      <xdr:rowOff>19151</xdr:rowOff>
    </xdr:from>
    <xdr:to>
      <xdr:col>14</xdr:col>
      <xdr:colOff>359015</xdr:colOff>
      <xdr:row>55</xdr:row>
      <xdr:rowOff>117427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42560" y="6054191"/>
          <a:ext cx="6211175" cy="4121636"/>
        </a:xfrm>
        <a:prstGeom prst="rect">
          <a:avLst/>
        </a:prstGeom>
      </xdr:spPr>
    </xdr:pic>
    <xdr:clientData/>
  </xdr:twoCellAnchor>
  <xdr:twoCellAnchor editAs="oneCell">
    <xdr:from>
      <xdr:col>19</xdr:col>
      <xdr:colOff>518160</xdr:colOff>
      <xdr:row>3</xdr:row>
      <xdr:rowOff>137877</xdr:rowOff>
    </xdr:from>
    <xdr:to>
      <xdr:col>25</xdr:col>
      <xdr:colOff>440798</xdr:colOff>
      <xdr:row>23</xdr:row>
      <xdr:rowOff>170532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97840" y="686517"/>
          <a:ext cx="4677518" cy="3690255"/>
        </a:xfrm>
        <a:prstGeom prst="rect">
          <a:avLst/>
        </a:prstGeom>
      </xdr:spPr>
    </xdr:pic>
    <xdr:clientData/>
  </xdr:twoCellAnchor>
  <xdr:twoCellAnchor editAs="oneCell">
    <xdr:from>
      <xdr:col>16</xdr:col>
      <xdr:colOff>20487</xdr:colOff>
      <xdr:row>4</xdr:row>
      <xdr:rowOff>0</xdr:rowOff>
    </xdr:from>
    <xdr:to>
      <xdr:col>24</xdr:col>
      <xdr:colOff>417001</xdr:colOff>
      <xdr:row>35</xdr:row>
      <xdr:rowOff>129540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22727" y="731520"/>
          <a:ext cx="6736354" cy="5798820"/>
        </a:xfrm>
        <a:prstGeom prst="rect">
          <a:avLst/>
        </a:prstGeom>
      </xdr:spPr>
    </xdr:pic>
    <xdr:clientData/>
  </xdr:twoCellAnchor>
  <xdr:twoCellAnchor editAs="oneCell">
    <xdr:from>
      <xdr:col>6</xdr:col>
      <xdr:colOff>43555</xdr:colOff>
      <xdr:row>2</xdr:row>
      <xdr:rowOff>38100</xdr:rowOff>
    </xdr:from>
    <xdr:to>
      <xdr:col>11</xdr:col>
      <xdr:colOff>99448</xdr:colOff>
      <xdr:row>19</xdr:row>
      <xdr:rowOff>30480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8435" y="403860"/>
          <a:ext cx="4018293" cy="3101340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10</xdr:row>
      <xdr:rowOff>76200</xdr:rowOff>
    </xdr:from>
    <xdr:to>
      <xdr:col>18</xdr:col>
      <xdr:colOff>365760</xdr:colOff>
      <xdr:row>31</xdr:row>
      <xdr:rowOff>22860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44639</xdr:colOff>
      <xdr:row>29</xdr:row>
      <xdr:rowOff>118490</xdr:rowOff>
    </xdr:from>
    <xdr:to>
      <xdr:col>15</xdr:col>
      <xdr:colOff>283671</xdr:colOff>
      <xdr:row>64</xdr:row>
      <xdr:rowOff>80389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6898" y="5318019"/>
          <a:ext cx="6550185" cy="6237194"/>
        </a:xfrm>
        <a:prstGeom prst="rect">
          <a:avLst/>
        </a:prstGeom>
      </xdr:spPr>
    </xdr:pic>
    <xdr:clientData/>
  </xdr:twoCellAnchor>
  <xdr:twoCellAnchor editAs="oneCell">
    <xdr:from>
      <xdr:col>6</xdr:col>
      <xdr:colOff>668455</xdr:colOff>
      <xdr:row>6</xdr:row>
      <xdr:rowOff>82240</xdr:rowOff>
    </xdr:from>
    <xdr:to>
      <xdr:col>13</xdr:col>
      <xdr:colOff>294737</xdr:colOff>
      <xdr:row>28</xdr:row>
      <xdr:rowOff>115371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1820" y="1158005"/>
          <a:ext cx="5148541" cy="3977601"/>
        </a:xfrm>
        <a:prstGeom prst="rect">
          <a:avLst/>
        </a:prstGeom>
      </xdr:spPr>
    </xdr:pic>
    <xdr:clientData/>
  </xdr:twoCellAnchor>
  <xdr:twoCellAnchor editAs="oneCell">
    <xdr:from>
      <xdr:col>13</xdr:col>
      <xdr:colOff>443947</xdr:colOff>
      <xdr:row>5</xdr:row>
      <xdr:rowOff>92767</xdr:rowOff>
    </xdr:from>
    <xdr:to>
      <xdr:col>21</xdr:col>
      <xdr:colOff>294079</xdr:colOff>
      <xdr:row>27</xdr:row>
      <xdr:rowOff>132733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0643" y="1020419"/>
          <a:ext cx="6211175" cy="41216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8</xdr:row>
      <xdr:rowOff>144780</xdr:rowOff>
    </xdr:from>
    <xdr:to>
      <xdr:col>19</xdr:col>
      <xdr:colOff>642549</xdr:colOff>
      <xdr:row>44</xdr:row>
      <xdr:rowOff>29819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0" y="1607820"/>
          <a:ext cx="10525689" cy="64687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739140</xdr:colOff>
      <xdr:row>5</xdr:row>
      <xdr:rowOff>38100</xdr:rowOff>
    </xdr:from>
    <xdr:to>
      <xdr:col>14</xdr:col>
      <xdr:colOff>541020</xdr:colOff>
      <xdr:row>35</xdr:row>
      <xdr:rowOff>47034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0" y="952500"/>
          <a:ext cx="6934200" cy="5495334"/>
        </a:xfrm>
        <a:prstGeom prst="rect">
          <a:avLst/>
        </a:prstGeom>
      </xdr:spPr>
    </xdr:pic>
    <xdr:clientData/>
  </xdr:twoCellAnchor>
  <xdr:twoCellAnchor editAs="oneCell">
    <xdr:from>
      <xdr:col>7</xdr:col>
      <xdr:colOff>740224</xdr:colOff>
      <xdr:row>11</xdr:row>
      <xdr:rowOff>160020</xdr:rowOff>
    </xdr:from>
    <xdr:to>
      <xdr:col>18</xdr:col>
      <xdr:colOff>103058</xdr:colOff>
      <xdr:row>31</xdr:row>
      <xdr:rowOff>121920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7584" y="2171700"/>
          <a:ext cx="8080114" cy="3619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151330</xdr:colOff>
      <xdr:row>4</xdr:row>
      <xdr:rowOff>154972</xdr:rowOff>
    </xdr:from>
    <xdr:to>
      <xdr:col>21</xdr:col>
      <xdr:colOff>740192</xdr:colOff>
      <xdr:row>34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8610" y="886492"/>
          <a:ext cx="8513662" cy="533142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26</xdr:col>
      <xdr:colOff>481211</xdr:colOff>
      <xdr:row>30</xdr:row>
      <xdr:rowOff>24373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57120" y="2377440"/>
          <a:ext cx="6028571" cy="3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so.eurostat.ec.europa.eu/nui/show.do?dataset=ten00127&amp;lang=de" TargetMode="External"/><Relationship Id="rId2" Type="http://schemas.openxmlformats.org/officeDocument/2006/relationships/hyperlink" Target="https://www.gruene-bundestag.de/fileadmin/media/gruenebundestag_de/themen_az/energie/gruene-metastudie-gas-nov-2019.pdf" TargetMode="External"/><Relationship Id="rId1" Type="http://schemas.openxmlformats.org/officeDocument/2006/relationships/hyperlink" Target="https://www.swissinfo.ch/eng/electronic-autos_more-and-more-swiss-plugging-in-e-cars/45530450;%20Annahme%20zwischen%2054%20%25%20un%20d%2090%20Prozent%20nach%20allgemeinen%20Zielen%20Eu%20bzw.%20Prognose%20global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ge79xox\Downloads\ICEECC_Proceedings%20(1)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E20" sqref="E20"/>
    </sheetView>
  </sheetViews>
  <sheetFormatPr baseColWidth="10" defaultRowHeight="14.4" x14ac:dyDescent="0.3"/>
  <sheetData>
    <row r="1" spans="1:9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F1" t="s">
        <v>71</v>
      </c>
      <c r="G1" t="s">
        <v>80</v>
      </c>
    </row>
    <row r="2" spans="1:9" x14ac:dyDescent="0.3">
      <c r="A2" s="1" t="s">
        <v>1</v>
      </c>
      <c r="B2" s="11">
        <v>5</v>
      </c>
      <c r="C2" s="11">
        <f>$B2*(1+( elec_car_ref_v3!$D$45/100))^(elec_car_ref_v3!$C$1-elec_car_ref_v3!$B$1)</f>
        <v>8.3055004259763781</v>
      </c>
      <c r="D2" s="11">
        <f>$B2*(1+($D$45/100))^(elec_car_ref_v3!$D$1-elec_car_ref_v3!$B$1)</f>
        <v>105.03760419724479</v>
      </c>
      <c r="E2" s="11">
        <f>IF(Gruppen!B2=1, $B2*(1+(2.5/100))^(elec_car_ref_v3!$E$1-$B$1), IF(Gruppen!B2=2, $B2*(1+( elec_car_ref_v3!$F$46/100))^(elec_car_ref_v3!$E$1-elec_car_ref_v3!$B$1), IF(Gruppen!B2=3,$B2*(1+( elec_car_ref_v3!$F$47/100))^(elec_car_ref_v3!$E$1-elec_car_ref_v3!$B$1),IF(Gruppen!B2=4,$B2*(1+( elec_car_ref_v3!$F$48/100))^(elec_car_ref_v3!$E$1-elec_car_ref_v3!$B$1), IF(Gruppen!B2=5,$B2*(1+( elec_car_ref_v3!$F$49/100))^(elec_car_ref_v3!$E$1-elec_car_ref_v3!$B$1), 0)))))</f>
        <v>8.896446166680219</v>
      </c>
      <c r="F2" t="s">
        <v>90</v>
      </c>
      <c r="G2">
        <v>1</v>
      </c>
      <c r="H2" t="s">
        <v>81</v>
      </c>
      <c r="I2" t="s">
        <v>79</v>
      </c>
    </row>
    <row r="3" spans="1:9" x14ac:dyDescent="0.3">
      <c r="A3" s="1" t="s">
        <v>2</v>
      </c>
      <c r="B3" s="11">
        <v>1</v>
      </c>
      <c r="C3" s="11">
        <f>$B3*(1+( elec_car_ref_v3!$D$45/100))^(elec_car_ref_v3!$C$1-elec_car_ref_v3!$B$1)</f>
        <v>1.6611000851952757</v>
      </c>
      <c r="D3" s="11">
        <f>IF(Gruppen!B3=1, $B3*(1+( 5/100))^(elec_car_ref_v3!$D$1-elec_car_ref_v3!$B$1), IF(Gruppen!B3=2, $B3*(1+( elec_car_ref_v3!$D$46/100))^(elec_car_ref_v3!$D$1-elec_car_ref_v3!$B$1), IF(Gruppen!B3=3,$B3*(1+( elec_car_ref_v3!$D$47/100))^(elec_car_ref_v3!$D$1-elec_car_ref_v3!$B$1),IF(Gruppen!B3=4,$B3*(1+( elec_car_ref_v3!$D$48/100))^(elec_car_ref_v3!$D$1-elec_car_ref_v3!$B$1), IF(Gruppen!B3=5,$B3*(1+( elec_car_ref_v3!$D$49/100))^(elec_car_ref_v3!$D$1-elec_car_ref_v3!$B$1), 0)))))</f>
        <v>1.0901765584385608</v>
      </c>
      <c r="E3" s="11">
        <f>IF(Gruppen!B3=1, $B3*(1+(2.5/100))^(elec_car_ref_v3!$E$1-$B$1), IF(Gruppen!B3=2, $B3*(1+( elec_car_ref_v3!$F$46/100))^(elec_car_ref_v3!$E$1-elec_car_ref_v3!$B$1), IF(Gruppen!B3=3,$B3*(1+( elec_car_ref_v3!$F$47/100))^(elec_car_ref_v3!$E$1-elec_car_ref_v3!$B$1),IF(Gruppen!B3=4,$B3*(1+( elec_car_ref_v3!$F$48/100))^(elec_car_ref_v3!$E$1-elec_car_ref_v3!$B$1), IF(Gruppen!B3=5,$B3*(1+( elec_car_ref_v3!$F$49/100))^(elec_car_ref_v3!$E$1-elec_car_ref_v3!$B$1), 0)))))</f>
        <v>1.4700452620239903</v>
      </c>
    </row>
    <row r="4" spans="1:9" x14ac:dyDescent="0.3">
      <c r="A4" s="1" t="s">
        <v>3</v>
      </c>
      <c r="B4" s="11">
        <v>1</v>
      </c>
      <c r="C4" s="11">
        <f>$B4*(1+( elec_car_ref_v3!$D$45/100))^(elec_car_ref_v3!$C$1-elec_car_ref_v3!$B$1)</f>
        <v>1.6611000851952757</v>
      </c>
      <c r="D4" s="11">
        <f>IF(Gruppen!B4=1, $B4*(1+( 5/100))^(elec_car_ref_v3!$D$1-elec_car_ref_v3!$B$1), IF(Gruppen!B4=2, $B4*(1+( elec_car_ref_v3!$D$46/100))^(elec_car_ref_v3!$D$1-elec_car_ref_v3!$B$1), IF(Gruppen!B4=3,$B4*(1+( elec_car_ref_v3!$D$47/100))^(elec_car_ref_v3!$D$1-elec_car_ref_v3!$B$1),IF(Gruppen!B4=4,$B4*(1+( elec_car_ref_v3!$D$48/100))^(elec_car_ref_v3!$D$1-elec_car_ref_v3!$B$1), IF(Gruppen!B4=5,$B4*(1+( elec_car_ref_v3!$D$49/100))^(elec_car_ref_v3!$D$1-elec_car_ref_v3!$B$1), 0)))))</f>
        <v>1.0901765584385608</v>
      </c>
      <c r="E4" s="11">
        <f>IF(Gruppen!B4=1, $B4*(1+(2.5/100))^(elec_car_ref_v3!$E$1-$B$1), IF(Gruppen!B4=2, $B4*(1+( elec_car_ref_v3!$F$46/100))^(elec_car_ref_v3!$E$1-elec_car_ref_v3!$B$1), IF(Gruppen!B4=3,$B4*(1+( elec_car_ref_v3!$F$47/100))^(elec_car_ref_v3!$E$1-elec_car_ref_v3!$B$1),IF(Gruppen!B4=4,$B4*(1+( elec_car_ref_v3!$F$48/100))^(elec_car_ref_v3!$E$1-elec_car_ref_v3!$B$1), IF(Gruppen!B4=5,$B4*(1+( elec_car_ref_v3!$F$49/100))^(elec_car_ref_v3!$E$1-elec_car_ref_v3!$B$1), 0)))))</f>
        <v>1.4700452620239903</v>
      </c>
    </row>
    <row r="5" spans="1:9" x14ac:dyDescent="0.3">
      <c r="A5" s="1" t="s">
        <v>4</v>
      </c>
      <c r="B5" s="11">
        <v>1</v>
      </c>
      <c r="C5" s="11">
        <f>$B5*(1+( elec_car_ref_v3!$D$45/100))^(elec_car_ref_v3!$C$1-elec_car_ref_v3!$B$1)</f>
        <v>1.6611000851952757</v>
      </c>
      <c r="D5" s="11">
        <f>IF(Gruppen!B5=1, $B5*(1+( 5/100))^(elec_car_ref_v3!$D$1-elec_car_ref_v3!$B$1), IF(Gruppen!B5=2, $B5*(1+( elec_car_ref_v3!$D$46/100))^(elec_car_ref_v3!$D$1-elec_car_ref_v3!$B$1), IF(Gruppen!B5=3,$B5*(1+( elec_car_ref_v3!$D$47/100))^(elec_car_ref_v3!$D$1-elec_car_ref_v3!$B$1),IF(Gruppen!B5=4,$B5*(1+( elec_car_ref_v3!$D$48/100))^(elec_car_ref_v3!$D$1-elec_car_ref_v3!$B$1), IF(Gruppen!B5=5,$B5*(1+( elec_car_ref_v3!$D$49/100))^(elec_car_ref_v3!$D$1-elec_car_ref_v3!$B$1), 0)))))</f>
        <v>1.2932745466977695</v>
      </c>
      <c r="E5" s="11">
        <f>IF(Gruppen!B5=1, $B5*(1+(2.5/100))^(elec_car_ref_v3!$E$1-$B$1), IF(Gruppen!B5=2, $B5*(1+( elec_car_ref_v3!$F$46/100))^(elec_car_ref_v3!$E$1-elec_car_ref_v3!$B$1), IF(Gruppen!B5=3,$B5*(1+( elec_car_ref_v3!$F$47/100))^(elec_car_ref_v3!$E$1-elec_car_ref_v3!$B$1),IF(Gruppen!B5=4,$B5*(1+( elec_car_ref_v3!$F$48/100))^(elec_car_ref_v3!$E$1-elec_car_ref_v3!$B$1), IF(Gruppen!B5=5,$B5*(1+( elec_car_ref_v3!$F$49/100))^(elec_car_ref_v3!$E$1-elec_car_ref_v3!$B$1), 0)))))</f>
        <v>3.1337661118576783</v>
      </c>
    </row>
    <row r="6" spans="1:9" x14ac:dyDescent="0.3">
      <c r="A6" s="1" t="s">
        <v>5</v>
      </c>
      <c r="B6" s="11">
        <v>2</v>
      </c>
      <c r="C6" s="11">
        <f>$B6*(1+( elec_car_ref_v3!$D$45/100))^(elec_car_ref_v3!$C$1-elec_car_ref_v3!$B$1)</f>
        <v>3.3222001703905515</v>
      </c>
      <c r="D6" s="11">
        <f>IF(Gruppen!B6=1, $B6*(1+( 5/100))^(elec_car_ref_v3!$D$1-elec_car_ref_v3!$B$1), IF(Gruppen!B6=2, $B6*(1+( elec_car_ref_v3!$D$46/100))^(elec_car_ref_v3!$D$1-elec_car_ref_v3!$B$1), IF(Gruppen!B6=3,$B6*(1+( elec_car_ref_v3!$D$47/100))^(elec_car_ref_v3!$D$1-elec_car_ref_v3!$B$1),IF(Gruppen!B6=4,$B6*(1+( elec_car_ref_v3!$D$48/100))^(elec_car_ref_v3!$D$1-elec_car_ref_v3!$B$1), IF(Gruppen!B6=5,$B6*(1+( elec_car_ref_v3!$D$49/100))^(elec_car_ref_v3!$D$1-elec_car_ref_v3!$B$1), 0)))))</f>
        <v>2.814655823129558</v>
      </c>
      <c r="E6" s="11">
        <f>IF(Gruppen!B6=1, $B6*(1+(2.5/100))^(elec_car_ref_v3!$E$1-$B$1), IF(Gruppen!B6=2, $B6*(1+( elec_car_ref_v3!$F$46/100))^(elec_car_ref_v3!$E$1-elec_car_ref_v3!$B$1), IF(Gruppen!B6=3,$B6*(1+( elec_car_ref_v3!$F$47/100))^(elec_car_ref_v3!$E$1-elec_car_ref_v3!$B$1),IF(Gruppen!B6=4,$B6*(1+( elec_car_ref_v3!$F$48/100))^(elec_car_ref_v3!$E$1-elec_car_ref_v3!$B$1), IF(Gruppen!B6=5,$B6*(1+( elec_car_ref_v3!$F$49/100))^(elec_car_ref_v3!$E$1-elec_car_ref_v3!$B$1), 0)))))</f>
        <v>9.0906248756227708</v>
      </c>
    </row>
    <row r="7" spans="1:9" x14ac:dyDescent="0.3">
      <c r="A7" s="1" t="s">
        <v>6</v>
      </c>
      <c r="B7" s="11">
        <v>1</v>
      </c>
      <c r="C7" s="11">
        <f>$B7*(1+( elec_car_ref_v3!$D$45/100))^(elec_car_ref_v3!$C$1-elec_car_ref_v3!$B$1)</f>
        <v>1.6611000851952757</v>
      </c>
      <c r="D7" s="11">
        <f>IF(Gruppen!B7=1, $B7*(1+( 5/100))^(elec_car_ref_v3!$D$1-elec_car_ref_v3!$B$1), IF(Gruppen!B7=2, $B7*(1+( elec_car_ref_v3!$D$46/100))^(elec_car_ref_v3!$D$1-elec_car_ref_v3!$B$1), IF(Gruppen!B7=3,$B7*(1+( elec_car_ref_v3!$D$47/100))^(elec_car_ref_v3!$D$1-elec_car_ref_v3!$B$1),IF(Gruppen!B7=4,$B7*(1+( elec_car_ref_v3!$D$48/100))^(elec_car_ref_v3!$D$1-elec_car_ref_v3!$B$1), IF(Gruppen!B7=5,$B7*(1+( elec_car_ref_v3!$D$49/100))^(elec_car_ref_v3!$D$1-elec_car_ref_v3!$B$1), 0)))))</f>
        <v>1.1380060506654661</v>
      </c>
      <c r="E7" s="11">
        <f>IF(Gruppen!B7=1, $B7*(1+(2.5/100))^(elec_car_ref_v3!$E$1-$B$1), IF(Gruppen!B7=2, $B7*(1+( elec_car_ref_v3!$F$46/100))^(elec_car_ref_v3!$E$1-elec_car_ref_v3!$B$1), IF(Gruppen!B7=3,$B7*(1+( elec_car_ref_v3!$F$47/100))^(elec_car_ref_v3!$E$1-elec_car_ref_v3!$B$1),IF(Gruppen!B7=4,$B7*(1+( elec_car_ref_v3!$F$48/100))^(elec_car_ref_v3!$E$1-elec_car_ref_v3!$B$1), IF(Gruppen!B7=5,$B7*(1+( elec_car_ref_v3!$F$49/100))^(elec_car_ref_v3!$E$1-elec_car_ref_v3!$B$1), 0)))))</f>
        <v>1.7792892333360437</v>
      </c>
    </row>
    <row r="8" spans="1:9" x14ac:dyDescent="0.3">
      <c r="A8" s="1" t="s">
        <v>7</v>
      </c>
      <c r="B8" s="11">
        <v>1</v>
      </c>
      <c r="C8" s="11">
        <f>$B8*(1+( elec_car_ref_v3!$D$45/100))^(elec_car_ref_v3!$C$1-elec_car_ref_v3!$B$1)</f>
        <v>1.6611000851952757</v>
      </c>
      <c r="D8" s="11">
        <f>IF(Gruppen!B8=1, $B8*(1+( 5/100))^(elec_car_ref_v3!$D$1-elec_car_ref_v3!$B$1), IF(Gruppen!B8=2, $B8*(1+( elec_car_ref_v3!$D$46/100))^(elec_car_ref_v3!$D$1-elec_car_ref_v3!$B$1), IF(Gruppen!B8=3,$B8*(1+( elec_car_ref_v3!$D$47/100))^(elec_car_ref_v3!$D$1-elec_car_ref_v3!$B$1),IF(Gruppen!B8=4,$B8*(1+( elec_car_ref_v3!$D$48/100))^(elec_car_ref_v3!$D$1-elec_car_ref_v3!$B$1), IF(Gruppen!B8=5,$B8*(1+( elec_car_ref_v3!$D$49/100))^(elec_car_ref_v3!$D$1-elec_car_ref_v3!$B$1), 0)))))</f>
        <v>1.0901765584385608</v>
      </c>
      <c r="E8" s="11">
        <f>IF(Gruppen!B8=1, $B8*(1+(2.5/100))^(elec_car_ref_v3!$E$1-$B$1), IF(Gruppen!B8=2, $B8*(1+( elec_car_ref_v3!$F$46/100))^(elec_car_ref_v3!$E$1-elec_car_ref_v3!$B$1), IF(Gruppen!B8=3,$B8*(1+( elec_car_ref_v3!$F$47/100))^(elec_car_ref_v3!$E$1-elec_car_ref_v3!$B$1),IF(Gruppen!B8=4,$B8*(1+( elec_car_ref_v3!$F$48/100))^(elec_car_ref_v3!$E$1-elec_car_ref_v3!$B$1), IF(Gruppen!B8=5,$B8*(1+( elec_car_ref_v3!$F$49/100))^(elec_car_ref_v3!$E$1-elec_car_ref_v3!$B$1), 0)))))</f>
        <v>1.4700452620239903</v>
      </c>
    </row>
    <row r="9" spans="1:9" x14ac:dyDescent="0.3">
      <c r="A9" s="1" t="s">
        <v>8</v>
      </c>
      <c r="B9" s="11">
        <v>1</v>
      </c>
      <c r="C9" s="11">
        <f>$B9*(1+( elec_car_ref_v3!$D$45/100))^(elec_car_ref_v3!$C$1-elec_car_ref_v3!$B$1)</f>
        <v>1.6611000851952757</v>
      </c>
      <c r="D9" s="11">
        <f>IF(Gruppen!B9=1, $B9*(1+( 5/100))^(elec_car_ref_v3!$D$1-elec_car_ref_v3!$B$1), IF(Gruppen!B9=2, $B9*(1+( elec_car_ref_v3!$D$46/100))^(elec_car_ref_v3!$D$1-elec_car_ref_v3!$B$1), IF(Gruppen!B9=3,$B9*(1+( elec_car_ref_v3!$D$47/100))^(elec_car_ref_v3!$D$1-elec_car_ref_v3!$B$1),IF(Gruppen!B9=4,$B9*(1+( elec_car_ref_v3!$D$48/100))^(elec_car_ref_v3!$D$1-elec_car_ref_v3!$B$1), IF(Gruppen!B9=5,$B9*(1+( elec_car_ref_v3!$D$49/100))^(elec_car_ref_v3!$D$1-elec_car_ref_v3!$B$1), 0)))))</f>
        <v>1.0901765584385608</v>
      </c>
      <c r="E9" s="11">
        <f>IF(Gruppen!B9=1, $B9*(1+(2.5/100))^(elec_car_ref_v3!$E$1-$B$1), IF(Gruppen!B9=2, $B9*(1+( elec_car_ref_v3!$F$46/100))^(elec_car_ref_v3!$E$1-elec_car_ref_v3!$B$1), IF(Gruppen!B9=3,$B9*(1+( elec_car_ref_v3!$F$47/100))^(elec_car_ref_v3!$E$1-elec_car_ref_v3!$B$1),IF(Gruppen!B9=4,$B9*(1+( elec_car_ref_v3!$F$48/100))^(elec_car_ref_v3!$E$1-elec_car_ref_v3!$B$1), IF(Gruppen!B9=5,$B9*(1+( elec_car_ref_v3!$F$49/100))^(elec_car_ref_v3!$E$1-elec_car_ref_v3!$B$1), 0)))))</f>
        <v>1.4700452620239903</v>
      </c>
    </row>
    <row r="10" spans="1:9" x14ac:dyDescent="0.3">
      <c r="A10" s="1" t="s">
        <v>9</v>
      </c>
      <c r="B10" s="11">
        <v>1</v>
      </c>
      <c r="C10" s="11">
        <f>$B10*(1+( elec_car_ref_v3!$D$45/100))^(elec_car_ref_v3!$C$1-elec_car_ref_v3!$B$1)</f>
        <v>1.6611000851952757</v>
      </c>
      <c r="D10" s="11">
        <f>IF(Gruppen!B10=1, $B10*(1+( 5/100))^(elec_car_ref_v3!$D$1-elec_car_ref_v3!$B$1), IF(Gruppen!B10=2, $B10*(1+( elec_car_ref_v3!$D$46/100))^(elec_car_ref_v3!$D$1-elec_car_ref_v3!$B$1), IF(Gruppen!B10=3,$B10*(1+( elec_car_ref_v3!$D$47/100))^(elec_car_ref_v3!$D$1-elec_car_ref_v3!$B$1),IF(Gruppen!B10=4,$B10*(1+( elec_car_ref_v3!$D$48/100))^(elec_car_ref_v3!$D$1-elec_car_ref_v3!$B$1), IF(Gruppen!B10=5,$B10*(1+( elec_car_ref_v3!$D$49/100))^(elec_car_ref_v3!$D$1-elec_car_ref_v3!$B$1), 0)))))</f>
        <v>1.0901765584385608</v>
      </c>
      <c r="E10" s="11">
        <f>IF(Gruppen!B10=1, $B10*(1+(2.5/100))^(elec_car_ref_v3!$E$1-$B$1), IF(Gruppen!B10=2, $B10*(1+( elec_car_ref_v3!$F$46/100))^(elec_car_ref_v3!$E$1-elec_car_ref_v3!$B$1), IF(Gruppen!B10=3,$B10*(1+( elec_car_ref_v3!$F$47/100))^(elec_car_ref_v3!$E$1-elec_car_ref_v3!$B$1),IF(Gruppen!B10=4,$B10*(1+( elec_car_ref_v3!$F$48/100))^(elec_car_ref_v3!$E$1-elec_car_ref_v3!$B$1), IF(Gruppen!B10=5,$B10*(1+( elec_car_ref_v3!$F$49/100))^(elec_car_ref_v3!$E$1-elec_car_ref_v3!$B$1), 0)))))</f>
        <v>1.4700452620239903</v>
      </c>
    </row>
    <row r="11" spans="1:9" x14ac:dyDescent="0.3">
      <c r="A11" s="1" t="s">
        <v>10</v>
      </c>
      <c r="B11" s="11">
        <v>2</v>
      </c>
      <c r="C11" s="11">
        <f>$B11*(1+( elec_car_ref_v3!$D$45/100))^(elec_car_ref_v3!$C$1-elec_car_ref_v3!$B$1)</f>
        <v>3.3222001703905515</v>
      </c>
      <c r="D11" s="11">
        <f>IF(Gruppen!B11=1, $B11*(1+( 5/100))^(elec_car_ref_v3!$D$1-elec_car_ref_v3!$B$1), IF(Gruppen!B11=2, $B11*(1+( elec_car_ref_v3!$D$46/100))^(elec_car_ref_v3!$D$1-elec_car_ref_v3!$B$1), IF(Gruppen!B11=3,$B11*(1+( elec_car_ref_v3!$D$47/100))^(elec_car_ref_v3!$D$1-elec_car_ref_v3!$B$1),IF(Gruppen!B11=4,$B11*(1+( elec_car_ref_v3!$D$48/100))^(elec_car_ref_v3!$D$1-elec_car_ref_v3!$B$1), IF(Gruppen!B11=5,$B11*(1+( elec_car_ref_v3!$D$49/100))^(elec_car_ref_v3!$D$1-elec_car_ref_v3!$B$1), 0)))))</f>
        <v>2.2760121013309322</v>
      </c>
      <c r="E11" s="11">
        <f>IF(Gruppen!B11=1, $B11*(1+(2.5/100))^(elec_car_ref_v3!$E$1-$B$1), IF(Gruppen!B11=2, $B11*(1+( elec_car_ref_v3!$F$46/100))^(elec_car_ref_v3!$E$1-elec_car_ref_v3!$B$1), IF(Gruppen!B11=3,$B11*(1+( elec_car_ref_v3!$F$47/100))^(elec_car_ref_v3!$E$1-elec_car_ref_v3!$B$1),IF(Gruppen!B11=4,$B11*(1+( elec_car_ref_v3!$F$48/100))^(elec_car_ref_v3!$E$1-elec_car_ref_v3!$B$1), IF(Gruppen!B11=5,$B11*(1+( elec_car_ref_v3!$F$49/100))^(elec_car_ref_v3!$E$1-elec_car_ref_v3!$B$1), 0)))))</f>
        <v>3.5585784666720874</v>
      </c>
    </row>
    <row r="12" spans="1:9" x14ac:dyDescent="0.3">
      <c r="A12" s="1" t="s">
        <v>11</v>
      </c>
      <c r="B12" s="11">
        <v>0.5</v>
      </c>
      <c r="C12" s="11">
        <f>$B12*(1+( elec_car_ref_v3!$D$45/100))^(elec_car_ref_v3!$C$1-elec_car_ref_v3!$B$1)</f>
        <v>0.83055004259763787</v>
      </c>
      <c r="D12" s="11">
        <f>IF(Gruppen!B12=1, $B12*(1+( 5/100))^(elec_car_ref_v3!$D$1-elec_car_ref_v3!$B$1), IF(Gruppen!B12=2, $B12*(1+( elec_car_ref_v3!$D$46/100))^(elec_car_ref_v3!$D$1-elec_car_ref_v3!$B$1), IF(Gruppen!B12=3,$B12*(1+( elec_car_ref_v3!$D$47/100))^(elec_car_ref_v3!$D$1-elec_car_ref_v3!$B$1),IF(Gruppen!B12=4,$B12*(1+( elec_car_ref_v3!$D$48/100))^(elec_car_ref_v3!$D$1-elec_car_ref_v3!$B$1), IF(Gruppen!B12=5,$B12*(1+( elec_car_ref_v3!$D$49/100))^(elec_car_ref_v3!$D$1-elec_car_ref_v3!$B$1), 0)))))</f>
        <v>0.54508827921928038</v>
      </c>
      <c r="E12" s="11">
        <f>IF(Gruppen!B12=1, $B12*(1+(2.5/100))^(elec_car_ref_v3!$E$1-$B$1), IF(Gruppen!B12=2, $B12*(1+( elec_car_ref_v3!$F$46/100))^(elec_car_ref_v3!$E$1-elec_car_ref_v3!$B$1), IF(Gruppen!B12=3,$B12*(1+( elec_car_ref_v3!$F$47/100))^(elec_car_ref_v3!$E$1-elec_car_ref_v3!$B$1),IF(Gruppen!B12=4,$B12*(1+( elec_car_ref_v3!$F$48/100))^(elec_car_ref_v3!$E$1-elec_car_ref_v3!$B$1), IF(Gruppen!B12=5,$B12*(1+( elec_car_ref_v3!$F$49/100))^(elec_car_ref_v3!$E$1-elec_car_ref_v3!$B$1), 0)))))</f>
        <v>0.73502263101199516</v>
      </c>
    </row>
    <row r="13" spans="1:9" x14ac:dyDescent="0.3">
      <c r="A13" s="1" t="s">
        <v>12</v>
      </c>
      <c r="B13" s="11">
        <v>1</v>
      </c>
      <c r="C13" s="11">
        <f>$B13*(1+( elec_car_ref_v3!$D$45/100))^(elec_car_ref_v3!$C$1-elec_car_ref_v3!$B$1)</f>
        <v>1.6611000851952757</v>
      </c>
      <c r="D13" s="11">
        <f>IF(Gruppen!B13=1, $B13*(1+( 5/100))^(elec_car_ref_v3!$D$1-elec_car_ref_v3!$B$1), IF(Gruppen!B13=2, $B13*(1+( elec_car_ref_v3!$D$46/100))^(elec_car_ref_v3!$D$1-elec_car_ref_v3!$B$1), IF(Gruppen!B13=3,$B13*(1+( elec_car_ref_v3!$D$47/100))^(elec_car_ref_v3!$D$1-elec_car_ref_v3!$B$1),IF(Gruppen!B13=4,$B13*(1+( elec_car_ref_v3!$D$48/100))^(elec_car_ref_v3!$D$1-elec_car_ref_v3!$B$1), IF(Gruppen!B13=5,$B13*(1+( elec_car_ref_v3!$D$49/100))^(elec_car_ref_v3!$D$1-elec_car_ref_v3!$B$1), 0)))))</f>
        <v>1.0901765584385608</v>
      </c>
      <c r="E13" s="11">
        <f>IF(Gruppen!B13=1, $B13*(1+(2.5/100))^(elec_car_ref_v3!$E$1-$B$1), IF(Gruppen!B13=2, $B13*(1+( elec_car_ref_v3!$F$46/100))^(elec_car_ref_v3!$E$1-elec_car_ref_v3!$B$1), IF(Gruppen!B13=3,$B13*(1+( elec_car_ref_v3!$F$47/100))^(elec_car_ref_v3!$E$1-elec_car_ref_v3!$B$1),IF(Gruppen!B13=4,$B13*(1+( elec_car_ref_v3!$F$48/100))^(elec_car_ref_v3!$E$1-elec_car_ref_v3!$B$1), IF(Gruppen!B13=5,$B13*(1+( elec_car_ref_v3!$F$49/100))^(elec_car_ref_v3!$E$1-elec_car_ref_v3!$B$1), 0)))))</f>
        <v>1.4700452620239903</v>
      </c>
    </row>
    <row r="14" spans="1:9" x14ac:dyDescent="0.3">
      <c r="A14" s="1" t="s">
        <v>13</v>
      </c>
      <c r="B14" s="11">
        <v>0</v>
      </c>
      <c r="C14" s="11">
        <f>$B14*(1+( elec_car_ref_v3!$D$45/100))^(elec_car_ref_v3!$C$1-elec_car_ref_v3!$B$1)</f>
        <v>0</v>
      </c>
      <c r="D14" s="11">
        <f>IF(Gruppen!B14=1, $B14*(1+( 5/100))^(elec_car_ref_v3!$D$1-elec_car_ref_v3!$B$1), IF(Gruppen!B14=2, $B14*(1+( elec_car_ref_v3!$D$46/100))^(elec_car_ref_v3!$D$1-elec_car_ref_v3!$B$1), IF(Gruppen!B14=3,$B14*(1+( elec_car_ref_v3!$D$47/100))^(elec_car_ref_v3!$D$1-elec_car_ref_v3!$B$1),IF(Gruppen!B14=4,$B14*(1+( elec_car_ref_v3!$D$48/100))^(elec_car_ref_v3!$D$1-elec_car_ref_v3!$B$1), IF(Gruppen!B14=5,$B14*(1+( elec_car_ref_v3!$D$49/100))^(elec_car_ref_v3!$D$1-elec_car_ref_v3!$B$1), 0)))))</f>
        <v>0</v>
      </c>
      <c r="E14" s="11">
        <f>IF(Gruppen!B14=1, $B14*(1+(2.5/100))^(elec_car_ref_v3!$E$1-$B$1), IF(Gruppen!B14=2, $B14*(1+( elec_car_ref_v3!$F$46/100))^(elec_car_ref_v3!$E$1-elec_car_ref_v3!$B$1), IF(Gruppen!B14=3,$B14*(1+( elec_car_ref_v3!$F$47/100))^(elec_car_ref_v3!$E$1-elec_car_ref_v3!$B$1),IF(Gruppen!B14=4,$B14*(1+( elec_car_ref_v3!$F$48/100))^(elec_car_ref_v3!$E$1-elec_car_ref_v3!$B$1), IF(Gruppen!B14=5,$B14*(1+( elec_car_ref_v3!$F$49/100))^(elec_car_ref_v3!$E$1-elec_car_ref_v3!$B$1), 0)))))</f>
        <v>0</v>
      </c>
    </row>
    <row r="15" spans="1:9" x14ac:dyDescent="0.3">
      <c r="A15" s="1" t="s">
        <v>14</v>
      </c>
      <c r="B15" s="11">
        <v>1</v>
      </c>
      <c r="C15" s="11">
        <f>$B15*(1+( elec_car_ref_v3!$D$45/100))^(elec_car_ref_v3!$C$1-elec_car_ref_v3!$B$1)</f>
        <v>1.6611000851952757</v>
      </c>
      <c r="D15" s="11">
        <f>IF(Gruppen!B15=1, $B15*(1+( 5/100))^(elec_car_ref_v3!$D$1-elec_car_ref_v3!$B$1), IF(Gruppen!B15=2, $B15*(1+( elec_car_ref_v3!$D$46/100))^(elec_car_ref_v3!$D$1-elec_car_ref_v3!$B$1), IF(Gruppen!B15=3,$B15*(1+( elec_car_ref_v3!$D$47/100))^(elec_car_ref_v3!$D$1-elec_car_ref_v3!$B$1),IF(Gruppen!B15=4,$B15*(1+( elec_car_ref_v3!$D$48/100))^(elec_car_ref_v3!$D$1-elec_car_ref_v3!$B$1), IF(Gruppen!B15=5,$B15*(1+( elec_car_ref_v3!$D$49/100))^(elec_car_ref_v3!$D$1-elec_car_ref_v3!$B$1), 0)))))</f>
        <v>1.0901765584385608</v>
      </c>
      <c r="E15" s="11">
        <f>IF(Gruppen!B15=1, $B15*(1+(2.5/100))^(elec_car_ref_v3!$E$1-$B$1), IF(Gruppen!B15=2, $B15*(1+( elec_car_ref_v3!$F$46/100))^(elec_car_ref_v3!$E$1-elec_car_ref_v3!$B$1), IF(Gruppen!B15=3,$B15*(1+( elec_car_ref_v3!$F$47/100))^(elec_car_ref_v3!$E$1-elec_car_ref_v3!$B$1),IF(Gruppen!B15=4,$B15*(1+( elec_car_ref_v3!$F$48/100))^(elec_car_ref_v3!$E$1-elec_car_ref_v3!$B$1), IF(Gruppen!B15=5,$B15*(1+( elec_car_ref_v3!$F$49/100))^(elec_car_ref_v3!$E$1-elec_car_ref_v3!$B$1), 0)))))</f>
        <v>1.4700452620239903</v>
      </c>
    </row>
    <row r="16" spans="1:9" x14ac:dyDescent="0.3">
      <c r="A16" s="1" t="s">
        <v>15</v>
      </c>
      <c r="B16" s="11">
        <v>1</v>
      </c>
      <c r="C16" s="11">
        <f>$B16*(1+( elec_car_ref_v3!$D$45/100))^(elec_car_ref_v3!$C$1-elec_car_ref_v3!$B$1)</f>
        <v>1.6611000851952757</v>
      </c>
      <c r="D16" s="11">
        <f>IF(Gruppen!B16=1, $B16*(1+( 5/100))^(elec_car_ref_v3!$D$1-elec_car_ref_v3!$B$1), IF(Gruppen!B16=2, $B16*(1+( elec_car_ref_v3!$D$46/100))^(elec_car_ref_v3!$D$1-elec_car_ref_v3!$B$1), IF(Gruppen!B16=3,$B16*(1+( elec_car_ref_v3!$D$47/100))^(elec_car_ref_v3!$D$1-elec_car_ref_v3!$B$1),IF(Gruppen!B16=4,$B16*(1+( elec_car_ref_v3!$D$48/100))^(elec_car_ref_v3!$D$1-elec_car_ref_v3!$B$1), IF(Gruppen!B16=5,$B16*(1+( elec_car_ref_v3!$D$49/100))^(elec_car_ref_v3!$D$1-elec_car_ref_v3!$B$1), 0)))))</f>
        <v>1.0901765584385608</v>
      </c>
      <c r="E16" s="11">
        <f>IF(Gruppen!B16=1, $B16*(1+(2.5/100))^(elec_car_ref_v3!$E$1-$B$1), IF(Gruppen!B16=2, $B16*(1+( elec_car_ref_v3!$F$46/100))^(elec_car_ref_v3!$E$1-elec_car_ref_v3!$B$1), IF(Gruppen!B16=3,$B16*(1+( elec_car_ref_v3!$F$47/100))^(elec_car_ref_v3!$E$1-elec_car_ref_v3!$B$1),IF(Gruppen!B16=4,$B16*(1+( elec_car_ref_v3!$F$48/100))^(elec_car_ref_v3!$E$1-elec_car_ref_v3!$B$1), IF(Gruppen!B16=5,$B16*(1+( elec_car_ref_v3!$F$49/100))^(elec_car_ref_v3!$E$1-elec_car_ref_v3!$B$1), 0)))))</f>
        <v>1.4700452620239903</v>
      </c>
    </row>
    <row r="17" spans="1:16" x14ac:dyDescent="0.3">
      <c r="A17" s="1" t="s">
        <v>16</v>
      </c>
      <c r="B17" s="11">
        <v>0</v>
      </c>
      <c r="C17" s="11">
        <f>$B17*(1+( elec_car_ref_v3!$D$45/100))^(elec_car_ref_v3!$C$1-elec_car_ref_v3!$B$1)</f>
        <v>0</v>
      </c>
      <c r="D17" s="11">
        <f>IF(Gruppen!B17=1, $B17*(1+( 5/100))^(elec_car_ref_v3!$D$1-elec_car_ref_v3!$B$1), IF(Gruppen!B17=2, $B17*(1+( elec_car_ref_v3!$D$46/100))^(elec_car_ref_v3!$D$1-elec_car_ref_v3!$B$1), IF(Gruppen!B17=3,$B17*(1+( elec_car_ref_v3!$D$47/100))^(elec_car_ref_v3!$D$1-elec_car_ref_v3!$B$1),IF(Gruppen!B17=4,$B17*(1+( elec_car_ref_v3!$D$48/100))^(elec_car_ref_v3!$D$1-elec_car_ref_v3!$B$1), IF(Gruppen!B17=5,$B17*(1+( elec_car_ref_v3!$D$49/100))^(elec_car_ref_v3!$D$1-elec_car_ref_v3!$B$1), 0)))))</f>
        <v>0</v>
      </c>
      <c r="E17" s="11">
        <f>IF(Gruppen!B17=1, $B17*(1+(2.5/100))^(elec_car_ref_v3!$E$1-$B$1), IF(Gruppen!B17=2, $B17*(1+( elec_car_ref_v3!$F$46/100))^(elec_car_ref_v3!$E$1-elec_car_ref_v3!$B$1), IF(Gruppen!B17=3,$B17*(1+( elec_car_ref_v3!$F$47/100))^(elec_car_ref_v3!$E$1-elec_car_ref_v3!$B$1),IF(Gruppen!B17=4,$B17*(1+( elec_car_ref_v3!$F$48/100))^(elec_car_ref_v3!$E$1-elec_car_ref_v3!$B$1), IF(Gruppen!B17=5,$B17*(1+( elec_car_ref_v3!$F$49/100))^(elec_car_ref_v3!$E$1-elec_car_ref_v3!$B$1), 0)))))</f>
        <v>0</v>
      </c>
      <c r="P17" t="s">
        <v>72</v>
      </c>
    </row>
    <row r="18" spans="1:16" x14ac:dyDescent="0.3">
      <c r="A18" s="1" t="s">
        <v>17</v>
      </c>
      <c r="B18" s="11">
        <v>2</v>
      </c>
      <c r="C18" s="11">
        <f>$B18*(1+( elec_car_ref_v3!$D$45/100))^(elec_car_ref_v3!$C$1-elec_car_ref_v3!$B$1)</f>
        <v>3.3222001703905515</v>
      </c>
      <c r="D18" s="11">
        <f>IF(Gruppen!B18=1, $B18*(1+( 5/100))^(elec_car_ref_v3!$D$1-elec_car_ref_v3!$B$1), IF(Gruppen!B18=2, $B18*(1+( elec_car_ref_v3!$D$46/100))^(elec_car_ref_v3!$D$1-elec_car_ref_v3!$B$1), IF(Gruppen!B18=3,$B18*(1+( elec_car_ref_v3!$D$47/100))^(elec_car_ref_v3!$D$1-elec_car_ref_v3!$B$1),IF(Gruppen!B18=4,$B18*(1+( elec_car_ref_v3!$D$48/100))^(elec_car_ref_v3!$D$1-elec_car_ref_v3!$B$1), IF(Gruppen!B18=5,$B18*(1+( elec_car_ref_v3!$D$49/100))^(elec_car_ref_v3!$D$1-elec_car_ref_v3!$B$1), 0)))))</f>
        <v>2.1803531168771215</v>
      </c>
      <c r="E18" s="11">
        <f>IF(Gruppen!B18=1, $B18*(1+(2.5/100))^(elec_car_ref_v3!$E$1-$B$1), IF(Gruppen!B18=2, $B18*(1+( elec_car_ref_v3!$F$46/100))^(elec_car_ref_v3!$E$1-elec_car_ref_v3!$B$1), IF(Gruppen!B18=3,$B18*(1+( elec_car_ref_v3!$F$47/100))^(elec_car_ref_v3!$E$1-elec_car_ref_v3!$B$1),IF(Gruppen!B18=4,$B18*(1+( elec_car_ref_v3!$F$48/100))^(elec_car_ref_v3!$E$1-elec_car_ref_v3!$B$1), IF(Gruppen!B18=5,$B18*(1+( elec_car_ref_v3!$F$49/100))^(elec_car_ref_v3!$E$1-elec_car_ref_v3!$B$1), 0)))))</f>
        <v>2.9400905240479807</v>
      </c>
    </row>
    <row r="19" spans="1:16" x14ac:dyDescent="0.3">
      <c r="A19" s="1" t="s">
        <v>18</v>
      </c>
      <c r="B19" s="11">
        <v>0.5</v>
      </c>
      <c r="C19" s="11">
        <f>$B19*(1+( elec_car_ref_v3!$D$45/100))^(elec_car_ref_v3!$C$1-elec_car_ref_v3!$B$1)</f>
        <v>0.83055004259763787</v>
      </c>
      <c r="D19" s="11">
        <f>IF(Gruppen!B19=1, $B19*(1+( 5/100))^(elec_car_ref_v3!$D$1-elec_car_ref_v3!$B$1), IF(Gruppen!B19=2, $B19*(1+( elec_car_ref_v3!$D$46/100))^(elec_car_ref_v3!$D$1-elec_car_ref_v3!$B$1), IF(Gruppen!B19=3,$B19*(1+( elec_car_ref_v3!$D$47/100))^(elec_car_ref_v3!$D$1-elec_car_ref_v3!$B$1),IF(Gruppen!B19=4,$B19*(1+( elec_car_ref_v3!$D$48/100))^(elec_car_ref_v3!$D$1-elec_car_ref_v3!$B$1), IF(Gruppen!B19=5,$B19*(1+( elec_car_ref_v3!$D$49/100))^(elec_car_ref_v3!$D$1-elec_car_ref_v3!$B$1), 0)))))</f>
        <v>0.54508827921928038</v>
      </c>
      <c r="E19" s="11">
        <f>IF(Gruppen!B19=1, $B19*(1+(2.5/100))^(elec_car_ref_v3!$E$1-$B$1), IF(Gruppen!B19=2, $B19*(1+( elec_car_ref_v3!$F$46/100))^(elec_car_ref_v3!$E$1-elec_car_ref_v3!$B$1), IF(Gruppen!B19=3,$B19*(1+( elec_car_ref_v3!$F$47/100))^(elec_car_ref_v3!$E$1-elec_car_ref_v3!$B$1),IF(Gruppen!B19=4,$B19*(1+( elec_car_ref_v3!$F$48/100))^(elec_car_ref_v3!$E$1-elec_car_ref_v3!$B$1), IF(Gruppen!B19=5,$B19*(1+( elec_car_ref_v3!$F$49/100))^(elec_car_ref_v3!$E$1-elec_car_ref_v3!$B$1), 0)))))</f>
        <v>0.73502263101199516</v>
      </c>
    </row>
    <row r="20" spans="1:16" x14ac:dyDescent="0.3">
      <c r="A20" s="1" t="s">
        <v>19</v>
      </c>
      <c r="B20" s="11">
        <v>5</v>
      </c>
      <c r="C20" s="11">
        <f>$B20*(1+( elec_car_ref_v3!$D$45/100))^(elec_car_ref_v3!$C$1-elec_car_ref_v3!$B$1)</f>
        <v>8.3055004259763781</v>
      </c>
      <c r="D20" s="11">
        <f>IF(Gruppen!B20=1, $B20*(1+( 5/100))^(elec_car_ref_v3!$D$1-elec_car_ref_v3!$B$1), IF(Gruppen!B20=2, $B20*(1+( elec_car_ref_v3!$D$46/100))^(elec_car_ref_v3!$D$1-elec_car_ref_v3!$B$1), IF(Gruppen!B20=3,$B20*(1+( elec_car_ref_v3!$D$47/100))^(elec_car_ref_v3!$D$1-elec_car_ref_v3!$B$1),IF(Gruppen!B20=4,$B20*(1+( elec_car_ref_v3!$D$48/100))^(elec_car_ref_v3!$D$1-elec_car_ref_v3!$B$1), IF(Gruppen!B20=5,$B20*(1+( elec_car_ref_v3!$D$49/100))^(elec_car_ref_v3!$D$1-elec_car_ref_v3!$B$1), 0)))))</f>
        <v>7.0366395578238947</v>
      </c>
      <c r="E20" s="11">
        <f>IF(Gruppen!B20=1, $B20*(1+(2.5/100))^(elec_car_ref_v3!$E$1-$B$1), IF(Gruppen!B20=2, $B20*(1+( elec_car_ref_v3!$F$46/100))^(elec_car_ref_v3!$E$1-elec_car_ref_v3!$B$1), IF(Gruppen!B20=3,$B20*(1+( elec_car_ref_v3!$F$47/100))^(elec_car_ref_v3!$E$1-elec_car_ref_v3!$B$1),IF(Gruppen!B20=4,$B20*(1+( elec_car_ref_v3!$F$48/100))^(elec_car_ref_v3!$E$1-elec_car_ref_v3!$B$1), IF(Gruppen!B20=5,$B20*(1+( elec_car_ref_v3!$F$49/100))^(elec_car_ref_v3!$E$1-elec_car_ref_v3!$B$1), 0)))))</f>
        <v>22.726562189056928</v>
      </c>
    </row>
    <row r="21" spans="1:16" x14ac:dyDescent="0.3">
      <c r="A21" s="1" t="s">
        <v>20</v>
      </c>
      <c r="B21" s="11">
        <v>5</v>
      </c>
      <c r="C21" s="11">
        <f>$B21*(1+( elec_car_ref_v3!$D$45/100))^(elec_car_ref_v3!$C$1-elec_car_ref_v3!$B$1)</f>
        <v>8.3055004259763781</v>
      </c>
      <c r="D21" s="11">
        <f>IF(Gruppen!B21=1, $B21*(1+( 5/100))^(elec_car_ref_v3!$D$1-elec_car_ref_v3!$B$1), IF(Gruppen!B21=2, $B21*(1+( elec_car_ref_v3!$D$46/100))^(elec_car_ref_v3!$D$1-elec_car_ref_v3!$B$1), IF(Gruppen!B21=3,$B21*(1+( elec_car_ref_v3!$D$47/100))^(elec_car_ref_v3!$D$1-elec_car_ref_v3!$B$1),IF(Gruppen!B21=4,$B21*(1+( elec_car_ref_v3!$D$48/100))^(elec_car_ref_v3!$D$1-elec_car_ref_v3!$B$1), IF(Gruppen!B21=5,$B21*(1+( elec_car_ref_v3!$D$49/100))^(elec_car_ref_v3!$D$1-elec_car_ref_v3!$B$1), 0)))))</f>
        <v>5.6900302533273308</v>
      </c>
      <c r="E21" s="11">
        <f>IF(Gruppen!B21=1, $B21*(1+(2.5/100))^(elec_car_ref_v3!$E$1-$B$1), IF(Gruppen!B21=2, $B21*(1+( elec_car_ref_v3!$F$46/100))^(elec_car_ref_v3!$E$1-elec_car_ref_v3!$B$1), IF(Gruppen!B21=3,$B21*(1+( elec_car_ref_v3!$F$47/100))^(elec_car_ref_v3!$E$1-elec_car_ref_v3!$B$1),IF(Gruppen!B21=4,$B21*(1+( elec_car_ref_v3!$F$48/100))^(elec_car_ref_v3!$E$1-elec_car_ref_v3!$B$1), IF(Gruppen!B21=5,$B21*(1+( elec_car_ref_v3!$F$49/100))^(elec_car_ref_v3!$E$1-elec_car_ref_v3!$B$1), 0)))))</f>
        <v>8.896446166680219</v>
      </c>
    </row>
    <row r="22" spans="1:16" x14ac:dyDescent="0.3">
      <c r="A22" s="1" t="s">
        <v>21</v>
      </c>
      <c r="B22" s="11">
        <v>1</v>
      </c>
      <c r="C22" s="11">
        <f>$B22*(1+( elec_car_ref_v3!$D$45/100))^(elec_car_ref_v3!$C$1-elec_car_ref_v3!$B$1)</f>
        <v>1.6611000851952757</v>
      </c>
      <c r="D22" s="11">
        <f>IF(Gruppen!B22=1, $B22*(1+( 5/100))^(elec_car_ref_v3!$D$1-elec_car_ref_v3!$B$1), IF(Gruppen!B22=2, $B22*(1+( elec_car_ref_v3!$D$46/100))^(elec_car_ref_v3!$D$1-elec_car_ref_v3!$B$1), IF(Gruppen!B22=3,$B22*(1+( elec_car_ref_v3!$D$47/100))^(elec_car_ref_v3!$D$1-elec_car_ref_v3!$B$1),IF(Gruppen!B22=4,$B22*(1+( elec_car_ref_v3!$D$48/100))^(elec_car_ref_v3!$D$1-elec_car_ref_v3!$B$1), IF(Gruppen!B22=5,$B22*(1+( elec_car_ref_v3!$D$49/100))^(elec_car_ref_v3!$D$1-elec_car_ref_v3!$B$1), 0)))))</f>
        <v>1.0901765584385608</v>
      </c>
      <c r="E22" s="11">
        <f>IF(Gruppen!B22=1, $B22*(1+(2.5/100))^(elec_car_ref_v3!$E$1-$B$1), IF(Gruppen!B22=2, $B22*(1+( elec_car_ref_v3!$F$46/100))^(elec_car_ref_v3!$E$1-elec_car_ref_v3!$B$1), IF(Gruppen!B22=3,$B22*(1+( elec_car_ref_v3!$F$47/100))^(elec_car_ref_v3!$E$1-elec_car_ref_v3!$B$1),IF(Gruppen!B22=4,$B22*(1+( elec_car_ref_v3!$F$48/100))^(elec_car_ref_v3!$E$1-elec_car_ref_v3!$B$1), IF(Gruppen!B22=5,$B22*(1+( elec_car_ref_v3!$F$49/100))^(elec_car_ref_v3!$E$1-elec_car_ref_v3!$B$1), 0)))))</f>
        <v>1.4700452620239903</v>
      </c>
    </row>
    <row r="23" spans="1:16" x14ac:dyDescent="0.3">
      <c r="A23" s="1" t="s">
        <v>22</v>
      </c>
      <c r="B23" s="11">
        <v>2</v>
      </c>
      <c r="C23" s="11">
        <f>$B23*(1+( elec_car_ref_v3!$D$45/100))^(elec_car_ref_v3!$C$1-elec_car_ref_v3!$B$1)</f>
        <v>3.3222001703905515</v>
      </c>
      <c r="D23" s="11">
        <f>IF(Gruppen!B23=1, $B23*(1+( 5/100))^(elec_car_ref_v3!$D$1-elec_car_ref_v3!$B$1), IF(Gruppen!B23=2, $B23*(1+( elec_car_ref_v3!$D$46/100))^(elec_car_ref_v3!$D$1-elec_car_ref_v3!$B$1), IF(Gruppen!B23=3,$B23*(1+( elec_car_ref_v3!$D$47/100))^(elec_car_ref_v3!$D$1-elec_car_ref_v3!$B$1),IF(Gruppen!B23=4,$B23*(1+( elec_car_ref_v3!$D$48/100))^(elec_car_ref_v3!$D$1-elec_car_ref_v3!$B$1), IF(Gruppen!B23=5,$B23*(1+( elec_car_ref_v3!$D$49/100))^(elec_car_ref_v3!$D$1-elec_car_ref_v3!$B$1), 0)))))</f>
        <v>2.1803531168771215</v>
      </c>
      <c r="E23" s="11">
        <f>IF(Gruppen!B23=1, $B23*(1+(2.5/100))^(elec_car_ref_v3!$E$1-$B$1), IF(Gruppen!B23=2, $B23*(1+( elec_car_ref_v3!$F$46/100))^(elec_car_ref_v3!$E$1-elec_car_ref_v3!$B$1), IF(Gruppen!B23=3,$B23*(1+( elec_car_ref_v3!$F$47/100))^(elec_car_ref_v3!$E$1-elec_car_ref_v3!$B$1),IF(Gruppen!B23=4,$B23*(1+( elec_car_ref_v3!$F$48/100))^(elec_car_ref_v3!$E$1-elec_car_ref_v3!$B$1), IF(Gruppen!B23=5,$B23*(1+( elec_car_ref_v3!$F$49/100))^(elec_car_ref_v3!$E$1-elec_car_ref_v3!$B$1), 0)))))</f>
        <v>2.9400905240479807</v>
      </c>
    </row>
    <row r="24" spans="1:16" x14ac:dyDescent="0.3">
      <c r="A24" s="1" t="s">
        <v>23</v>
      </c>
      <c r="B24" s="11">
        <v>1</v>
      </c>
      <c r="C24" s="11">
        <f>$B24*(1+( elec_car_ref_v3!$D$45/100))^(elec_car_ref_v3!$C$1-elec_car_ref_v3!$B$1)</f>
        <v>1.6611000851952757</v>
      </c>
      <c r="D24" s="11">
        <f>IF(Gruppen!B24=1, $B24*(1+( 5/100))^(elec_car_ref_v3!$D$1-elec_car_ref_v3!$B$1), IF(Gruppen!B24=2, $B24*(1+( elec_car_ref_v3!$D$46/100))^(elec_car_ref_v3!$D$1-elec_car_ref_v3!$B$1), IF(Gruppen!B24=3,$B24*(1+( elec_car_ref_v3!$D$47/100))^(elec_car_ref_v3!$D$1-elec_car_ref_v3!$B$1),IF(Gruppen!B24=4,$B24*(1+( elec_car_ref_v3!$D$48/100))^(elec_car_ref_v3!$D$1-elec_car_ref_v3!$B$1), IF(Gruppen!B24=5,$B24*(1+( elec_car_ref_v3!$D$49/100))^(elec_car_ref_v3!$D$1-elec_car_ref_v3!$B$1), 0)))))</f>
        <v>1.0901765584385608</v>
      </c>
      <c r="E24" s="11">
        <f>IF(Gruppen!B24=1, $B24*(1+(2.5/100))^(elec_car_ref_v3!$E$1-$B$1), IF(Gruppen!B24=2, $B24*(1+( elec_car_ref_v3!$F$46/100))^(elec_car_ref_v3!$E$1-elec_car_ref_v3!$B$1), IF(Gruppen!B24=3,$B24*(1+( elec_car_ref_v3!$F$47/100))^(elec_car_ref_v3!$E$1-elec_car_ref_v3!$B$1),IF(Gruppen!B24=4,$B24*(1+( elec_car_ref_v3!$F$48/100))^(elec_car_ref_v3!$E$1-elec_car_ref_v3!$B$1), IF(Gruppen!B24=5,$B24*(1+( elec_car_ref_v3!$F$49/100))^(elec_car_ref_v3!$E$1-elec_car_ref_v3!$B$1), 0)))))</f>
        <v>1.4700452620239903</v>
      </c>
    </row>
    <row r="25" spans="1:16" x14ac:dyDescent="0.3">
      <c r="A25" s="1" t="s">
        <v>24</v>
      </c>
      <c r="B25" s="11">
        <v>1</v>
      </c>
      <c r="C25" s="11">
        <f>$B25*(1+( elec_car_ref_v3!$D$45/100))^(elec_car_ref_v3!$C$1-elec_car_ref_v3!$B$1)</f>
        <v>1.6611000851952757</v>
      </c>
      <c r="D25" s="11">
        <f>IF(Gruppen!B25=1, $B25*(1+( 5/100))^(elec_car_ref_v3!$D$1-elec_car_ref_v3!$B$1), IF(Gruppen!B25=2, $B25*(1+( elec_car_ref_v3!$D$46/100))^(elec_car_ref_v3!$D$1-elec_car_ref_v3!$B$1), IF(Gruppen!B25=3,$B25*(1+( elec_car_ref_v3!$D$47/100))^(elec_car_ref_v3!$D$1-elec_car_ref_v3!$B$1),IF(Gruppen!B25=4,$B25*(1+( elec_car_ref_v3!$D$48/100))^(elec_car_ref_v3!$D$1-elec_car_ref_v3!$B$1), IF(Gruppen!B25=5,$B25*(1+( elec_car_ref_v3!$D$49/100))^(elec_car_ref_v3!$D$1-elec_car_ref_v3!$B$1), 0)))))</f>
        <v>1.0901765584385608</v>
      </c>
      <c r="E25" s="11">
        <f>IF(Gruppen!B25=1, $B25*(1+(2.5/100))^(elec_car_ref_v3!$E$1-$B$1), IF(Gruppen!B25=2, $B25*(1+( elec_car_ref_v3!$F$46/100))^(elec_car_ref_v3!$E$1-elec_car_ref_v3!$B$1), IF(Gruppen!B25=3,$B25*(1+( elec_car_ref_v3!$F$47/100))^(elec_car_ref_v3!$E$1-elec_car_ref_v3!$B$1),IF(Gruppen!B25=4,$B25*(1+( elec_car_ref_v3!$F$48/100))^(elec_car_ref_v3!$E$1-elec_car_ref_v3!$B$1), IF(Gruppen!B25=5,$B25*(1+( elec_car_ref_v3!$F$49/100))^(elec_car_ref_v3!$E$1-elec_car_ref_v3!$B$1), 0)))))</f>
        <v>1.4700452620239903</v>
      </c>
    </row>
    <row r="26" spans="1:16" x14ac:dyDescent="0.3">
      <c r="A26" s="1" t="s">
        <v>25</v>
      </c>
      <c r="B26" s="11">
        <v>1</v>
      </c>
      <c r="C26" s="11">
        <f>$B26*(1+( elec_car_ref_v3!$D$45/100))^(elec_car_ref_v3!$C$1-elec_car_ref_v3!$B$1)</f>
        <v>1.6611000851952757</v>
      </c>
      <c r="D26" s="11">
        <f>IF(Gruppen!B26=1, $B26*(1+( 5/100))^(elec_car_ref_v3!$D$1-elec_car_ref_v3!$B$1), IF(Gruppen!B26=2, $B26*(1+( elec_car_ref_v3!$D$46/100))^(elec_car_ref_v3!$D$1-elec_car_ref_v3!$B$1), IF(Gruppen!B26=3,$B26*(1+( elec_car_ref_v3!$D$47/100))^(elec_car_ref_v3!$D$1-elec_car_ref_v3!$B$1),IF(Gruppen!B26=4,$B26*(1+( elec_car_ref_v3!$D$48/100))^(elec_car_ref_v3!$D$1-elec_car_ref_v3!$B$1), IF(Gruppen!B26=5,$B26*(1+( elec_car_ref_v3!$D$49/100))^(elec_car_ref_v3!$D$1-elec_car_ref_v3!$B$1), 0)))))</f>
        <v>1.0901765584385608</v>
      </c>
      <c r="E26" s="11">
        <f>IF(Gruppen!B26=1, $B26*(1+(2.5/100))^(elec_car_ref_v3!$E$1-$B$1), IF(Gruppen!B26=2, $B26*(1+( elec_car_ref_v3!$F$46/100))^(elec_car_ref_v3!$E$1-elec_car_ref_v3!$B$1), IF(Gruppen!B26=3,$B26*(1+( elec_car_ref_v3!$F$47/100))^(elec_car_ref_v3!$E$1-elec_car_ref_v3!$B$1),IF(Gruppen!B26=4,$B26*(1+( elec_car_ref_v3!$F$48/100))^(elec_car_ref_v3!$E$1-elec_car_ref_v3!$B$1), IF(Gruppen!B26=5,$B26*(1+( elec_car_ref_v3!$F$49/100))^(elec_car_ref_v3!$E$1-elec_car_ref_v3!$B$1), 0)))))</f>
        <v>1.4700452620239903</v>
      </c>
    </row>
    <row r="27" spans="1:16" x14ac:dyDescent="0.3">
      <c r="A27" s="1" t="s">
        <v>26</v>
      </c>
      <c r="B27" s="11">
        <v>5</v>
      </c>
      <c r="C27" s="11">
        <f>$B27*(1+( elec_car_ref_v3!$D$45/100))^(elec_car_ref_v3!$C$1-elec_car_ref_v3!$B$1)</f>
        <v>8.3055004259763781</v>
      </c>
      <c r="D27" s="11">
        <f>IF(Gruppen!B27=1, $B27*(1+( 5/100))^(elec_car_ref_v3!$D$1-elec_car_ref_v3!$B$1), IF(Gruppen!B27=2, $B27*(1+( elec_car_ref_v3!$D$46/100))^(elec_car_ref_v3!$D$1-elec_car_ref_v3!$B$1), IF(Gruppen!B27=3,$B27*(1+( elec_car_ref_v3!$D$47/100))^(elec_car_ref_v3!$D$1-elec_car_ref_v3!$B$1),IF(Gruppen!B27=4,$B27*(1+( elec_car_ref_v3!$D$48/100))^(elec_car_ref_v3!$D$1-elec_car_ref_v3!$B$1), IF(Gruppen!B27=5,$B27*(1+( elec_car_ref_v3!$D$49/100))^(elec_car_ref_v3!$D$1-elec_car_ref_v3!$B$1), 0)))))</f>
        <v>5.4508827921928038</v>
      </c>
      <c r="E27" s="11">
        <f>IF(Gruppen!B27=1, $B27*(1+(2.5/100))^(elec_car_ref_v3!$E$1-$B$1), IF(Gruppen!B27=2, $B27*(1+( elec_car_ref_v3!$F$46/100))^(elec_car_ref_v3!$E$1-elec_car_ref_v3!$B$1), IF(Gruppen!B27=3,$B27*(1+( elec_car_ref_v3!$F$47/100))^(elec_car_ref_v3!$E$1-elec_car_ref_v3!$B$1),IF(Gruppen!B27=4,$B27*(1+( elec_car_ref_v3!$F$48/100))^(elec_car_ref_v3!$E$1-elec_car_ref_v3!$B$1), IF(Gruppen!B27=5,$B27*(1+( elec_car_ref_v3!$F$49/100))^(elec_car_ref_v3!$E$1-elec_car_ref_v3!$B$1), 0)))))</f>
        <v>7.3502263101199521</v>
      </c>
    </row>
    <row r="28" spans="1:16" x14ac:dyDescent="0.3">
      <c r="A28" s="1" t="s">
        <v>27</v>
      </c>
      <c r="B28" s="11">
        <v>10</v>
      </c>
      <c r="C28" s="11">
        <f>$B28*(1+( elec_car_ref_v3!$D$45/100))^(elec_car_ref_v3!$C$1-elec_car_ref_v3!$B$1)</f>
        <v>16.611000851952756</v>
      </c>
      <c r="D28" s="11">
        <f>IF(Gruppen!B28=1, $B28*(1+( 5/100))^(elec_car_ref_v3!$D$1-elec_car_ref_v3!$B$1), IF(Gruppen!B28=2, $B28*(1+( elec_car_ref_v3!$D$46/100))^(elec_car_ref_v3!$D$1-elec_car_ref_v3!$B$1), IF(Gruppen!B28=3,$B28*(1+( elec_car_ref_v3!$D$47/100))^(elec_car_ref_v3!$D$1-elec_car_ref_v3!$B$1),IF(Gruppen!B28=4,$B28*(1+( elec_car_ref_v3!$D$48/100))^(elec_car_ref_v3!$D$1-elec_car_ref_v3!$B$1), IF(Gruppen!B28=5,$B28*(1+( elec_car_ref_v3!$D$49/100))^(elec_car_ref_v3!$D$1-elec_car_ref_v3!$B$1), 0)))))</f>
        <v>12.932745466977696</v>
      </c>
      <c r="E28" s="11">
        <f>IF(Gruppen!B28=1, $B28*(1+(2.5/100))^(elec_car_ref_v3!$E$1-$B$1), IF(Gruppen!B28=2, $B28*(1+( elec_car_ref_v3!$F$46/100))^(elec_car_ref_v3!$E$1-elec_car_ref_v3!$B$1), IF(Gruppen!B28=3,$B28*(1+( elec_car_ref_v3!$F$47/100))^(elec_car_ref_v3!$E$1-elec_car_ref_v3!$B$1),IF(Gruppen!B28=4,$B28*(1+( elec_car_ref_v3!$F$48/100))^(elec_car_ref_v3!$E$1-elec_car_ref_v3!$B$1), IF(Gruppen!B28=5,$B28*(1+( elec_car_ref_v3!$F$49/100))^(elec_car_ref_v3!$E$1-elec_car_ref_v3!$B$1), 0)))))</f>
        <v>31.337661118576783</v>
      </c>
    </row>
    <row r="29" spans="1:16" x14ac:dyDescent="0.3">
      <c r="A29" s="1" t="s">
        <v>28</v>
      </c>
      <c r="B29" s="11">
        <v>2</v>
      </c>
      <c r="C29" s="11">
        <f>$B29*(1+( elec_car_ref_v3!$D$45/100))^(elec_car_ref_v3!$C$1-elec_car_ref_v3!$B$1)</f>
        <v>3.3222001703905515</v>
      </c>
      <c r="D29" s="11">
        <f>IF(Gruppen!B29=1, $B29*(1+( 5/100))^(elec_car_ref_v3!$D$1-elec_car_ref_v3!$B$1), IF(Gruppen!B29=2, $B29*(1+( elec_car_ref_v3!$D$46/100))^(elec_car_ref_v3!$D$1-elec_car_ref_v3!$B$1), IF(Gruppen!B29=3,$B29*(1+( elec_car_ref_v3!$D$47/100))^(elec_car_ref_v3!$D$1-elec_car_ref_v3!$B$1),IF(Gruppen!B29=4,$B29*(1+( elec_car_ref_v3!$D$48/100))^(elec_car_ref_v3!$D$1-elec_car_ref_v3!$B$1), IF(Gruppen!B29=5,$B29*(1+( elec_car_ref_v3!$D$49/100))^(elec_car_ref_v3!$D$1-elec_car_ref_v3!$B$1), 0)))))</f>
        <v>2.5865490933955391</v>
      </c>
      <c r="E29" s="11">
        <f>IF(Gruppen!B29=1, $B29*(1+(2.5/100))^(elec_car_ref_v3!$E$1-$B$1), IF(Gruppen!B29=2, $B29*(1+( elec_car_ref_v3!$F$46/100))^(elec_car_ref_v3!$E$1-elec_car_ref_v3!$B$1), IF(Gruppen!B29=3,$B29*(1+( elec_car_ref_v3!$F$47/100))^(elec_car_ref_v3!$E$1-elec_car_ref_v3!$B$1),IF(Gruppen!B29=4,$B29*(1+( elec_car_ref_v3!$F$48/100))^(elec_car_ref_v3!$E$1-elec_car_ref_v3!$B$1), IF(Gruppen!B29=5,$B29*(1+( elec_car_ref_v3!$F$49/100))^(elec_car_ref_v3!$E$1-elec_car_ref_v3!$B$1), 0)))))</f>
        <v>6.2675322237153566</v>
      </c>
      <c r="K29" t="s">
        <v>73</v>
      </c>
      <c r="L29" t="s">
        <v>76</v>
      </c>
      <c r="N29" t="s">
        <v>74</v>
      </c>
    </row>
    <row r="30" spans="1:16" x14ac:dyDescent="0.3">
      <c r="A30" s="1" t="s">
        <v>29</v>
      </c>
      <c r="B30" s="11">
        <v>10</v>
      </c>
      <c r="C30" s="11">
        <f>$B30*(1+( elec_car_ref_v3!$D$45/100))^(elec_car_ref_v3!$C$1-elec_car_ref_v3!$B$1)</f>
        <v>16.611000851952756</v>
      </c>
      <c r="D30" s="11">
        <f>IF(Gruppen!B30=1, $B30*(1+( 5/100))^(elec_car_ref_v3!$D$1-elec_car_ref_v3!$B$1), IF(Gruppen!B30=2, $B30*(1+( elec_car_ref_v3!$D$46/100))^(elec_car_ref_v3!$D$1-elec_car_ref_v3!$B$1), IF(Gruppen!B30=3,$B30*(1+( elec_car_ref_v3!$D$47/100))^(elec_car_ref_v3!$D$1-elec_car_ref_v3!$B$1),IF(Gruppen!B30=4,$B30*(1+( elec_car_ref_v3!$D$48/100))^(elec_car_ref_v3!$D$1-elec_car_ref_v3!$B$1), IF(Gruppen!B30=5,$B30*(1+( elec_car_ref_v3!$D$49/100))^(elec_car_ref_v3!$D$1-elec_car_ref_v3!$B$1), 0)))))</f>
        <v>12.932745466977696</v>
      </c>
      <c r="E30" s="11">
        <f>IF(Gruppen!B30=1, $B30*(1+(2.5/100))^(elec_car_ref_v3!$E$1-$B$1), IF(Gruppen!B30=2, $B30*(1+( elec_car_ref_v3!$F$46/100))^(elec_car_ref_v3!$E$1-elec_car_ref_v3!$B$1), IF(Gruppen!B30=3,$B30*(1+( elec_car_ref_v3!$F$47/100))^(elec_car_ref_v3!$E$1-elec_car_ref_v3!$B$1),IF(Gruppen!B30=4,$B30*(1+( elec_car_ref_v3!$F$48/100))^(elec_car_ref_v3!$E$1-elec_car_ref_v3!$B$1), IF(Gruppen!B30=5,$B30*(1+( elec_car_ref_v3!$F$49/100))^(elec_car_ref_v3!$E$1-elec_car_ref_v3!$B$1), 0)))))</f>
        <v>31.337661118576783</v>
      </c>
    </row>
    <row r="31" spans="1:16" x14ac:dyDescent="0.3">
      <c r="A31" s="1" t="s">
        <v>30</v>
      </c>
      <c r="B31" s="11">
        <v>40</v>
      </c>
      <c r="C31" s="11">
        <f>$B31*(1+( elec_car_ref_v3!$D$45/100))^(elec_car_ref_v3!$C$1-elec_car_ref_v3!$B$1)</f>
        <v>66.444003407811024</v>
      </c>
      <c r="D31" s="11">
        <f>IF(Gruppen!B31=1, $B31*(1+( 5/100))^(elec_car_ref_v3!$D$1-elec_car_ref_v3!$B$1), IF(Gruppen!B31=2, $B31*(1+( elec_car_ref_v3!$D$46/100))^(elec_car_ref_v3!$D$1-elec_car_ref_v3!$B$1), IF(Gruppen!B31=3,$B31*(1+( elec_car_ref_v3!$D$47/100))^(elec_car_ref_v3!$D$1-elec_car_ref_v3!$B$1),IF(Gruppen!B31=4,$B31*(1+( elec_car_ref_v3!$D$48/100))^(elec_car_ref_v3!$D$1-elec_car_ref_v3!$B$1), IF(Gruppen!B31=5,$B31*(1+( elec_car_ref_v3!$D$49/100))^(elec_car_ref_v3!$D$1-elec_car_ref_v3!$B$1), 0)))))</f>
        <v>71.834253040885173</v>
      </c>
      <c r="E31" s="11">
        <f>IF(Gruppen!B31=1, $B31*(1+(2.5/100))^(elec_car_ref_v3!$E$1-$B$1), IF(Gruppen!B31=2, $B31*(1+( elec_car_ref_v3!$F$46/100))^(elec_car_ref_v3!$E$1-elec_car_ref_v3!$B$1), IF(Gruppen!B31=3,$B31*(1+( elec_car_ref_v3!$F$47/100))^(elec_car_ref_v3!$E$1-elec_car_ref_v3!$B$1),IF(Gruppen!B31=4,$B31*(1+( elec_car_ref_v3!$F$48/100))^(elec_car_ref_v3!$E$1-elec_car_ref_v3!$B$1), IF(Gruppen!B31=5,$B31*(1+( elec_car_ref_v3!$F$49/100))^(elec_car_ref_v3!$E$1-elec_car_ref_v3!$B$1), 0)))))</f>
        <v>88.150277510912147</v>
      </c>
    </row>
    <row r="32" spans="1:16" x14ac:dyDescent="0.3">
      <c r="A32" s="1" t="s">
        <v>31</v>
      </c>
      <c r="B32" s="11">
        <v>5</v>
      </c>
      <c r="C32" s="11">
        <f>$B32*(1+( elec_car_ref_v3!$D$45/100))^(elec_car_ref_v3!$C$1-elec_car_ref_v3!$B$1)</f>
        <v>8.3055004259763781</v>
      </c>
      <c r="D32" s="11">
        <f>IF(Gruppen!B32=1, $B32*(1+( 5/100))^(elec_car_ref_v3!$D$1-elec_car_ref_v3!$B$1), IF(Gruppen!B32=2, $B32*(1+( elec_car_ref_v3!$D$46/100))^(elec_car_ref_v3!$D$1-elec_car_ref_v3!$B$1), IF(Gruppen!B32=3,$B32*(1+( elec_car_ref_v3!$D$47/100))^(elec_car_ref_v3!$D$1-elec_car_ref_v3!$B$1),IF(Gruppen!B32=4,$B32*(1+( elec_car_ref_v3!$D$48/100))^(elec_car_ref_v3!$D$1-elec_car_ref_v3!$B$1), IF(Gruppen!B32=5,$B32*(1+( elec_car_ref_v3!$D$49/100))^(elec_car_ref_v3!$D$1-elec_car_ref_v3!$B$1), 0)))))</f>
        <v>6.4663727334888481</v>
      </c>
      <c r="E32" s="11">
        <f>IF(Gruppen!B32=1, $B32*(1+(2.5/100))^(elec_car_ref_v3!$E$1-$B$1), IF(Gruppen!B32=2, $B32*(1+( elec_car_ref_v3!$F$46/100))^(elec_car_ref_v3!$E$1-elec_car_ref_v3!$B$1), IF(Gruppen!B32=3,$B32*(1+( elec_car_ref_v3!$F$47/100))^(elec_car_ref_v3!$E$1-elec_car_ref_v3!$B$1),IF(Gruppen!B32=4,$B32*(1+( elec_car_ref_v3!$F$48/100))^(elec_car_ref_v3!$E$1-elec_car_ref_v3!$B$1), IF(Gruppen!B32=5,$B32*(1+( elec_car_ref_v3!$F$49/100))^(elec_car_ref_v3!$E$1-elec_car_ref_v3!$B$1), 0)))))</f>
        <v>15.668830559288391</v>
      </c>
    </row>
    <row r="33" spans="1:6" x14ac:dyDescent="0.3">
      <c r="A33" s="1" t="s">
        <v>32</v>
      </c>
      <c r="B33" s="11">
        <v>0.5</v>
      </c>
      <c r="C33" s="11">
        <f>$B33*(1+( elec_car_ref_v3!$D$45/100))^(elec_car_ref_v3!$C$1-elec_car_ref_v3!$B$1)</f>
        <v>0.83055004259763787</v>
      </c>
      <c r="D33" s="11">
        <f>IF(Gruppen!B33=1, $B33*(1+( 5/100))^(elec_car_ref_v3!$D$1-elec_car_ref_v3!$B$1), IF(Gruppen!B33=2, $B33*(1+( elec_car_ref_v3!$D$46/100))^(elec_car_ref_v3!$D$1-elec_car_ref_v3!$B$1), IF(Gruppen!B33=3,$B33*(1+( elec_car_ref_v3!$D$47/100))^(elec_car_ref_v3!$D$1-elec_car_ref_v3!$B$1),IF(Gruppen!B33=4,$B33*(1+( elec_car_ref_v3!$D$48/100))^(elec_car_ref_v3!$D$1-elec_car_ref_v3!$B$1), IF(Gruppen!B33=5,$B33*(1+( elec_car_ref_v3!$D$49/100))^(elec_car_ref_v3!$D$1-elec_car_ref_v3!$B$1), 0)))))</f>
        <v>0.54508827921928038</v>
      </c>
      <c r="E33" s="11">
        <f>IF(Gruppen!B33=1, $B33*(1+(2.5/100))^(elec_car_ref_v3!$E$1-$B$1), IF(Gruppen!B33=2, $B33*(1+( elec_car_ref_v3!$F$46/100))^(elec_car_ref_v3!$E$1-elec_car_ref_v3!$B$1), IF(Gruppen!B33=3,$B33*(1+( elec_car_ref_v3!$F$47/100))^(elec_car_ref_v3!$E$1-elec_car_ref_v3!$B$1),IF(Gruppen!B33=4,$B33*(1+( elec_car_ref_v3!$F$48/100))^(elec_car_ref_v3!$E$1-elec_car_ref_v3!$B$1), IF(Gruppen!B33=5,$B33*(1+( elec_car_ref_v3!$F$49/100))^(elec_car_ref_v3!$E$1-elec_car_ref_v3!$B$1), 0)))))</f>
        <v>0.73502263101199516</v>
      </c>
    </row>
    <row r="34" spans="1:6" x14ac:dyDescent="0.3">
      <c r="A34" s="1" t="s">
        <v>33</v>
      </c>
      <c r="B34" s="11">
        <v>0.5</v>
      </c>
      <c r="C34" s="11">
        <f>$B34*(1+( elec_car_ref_v3!$D$45/100))^(elec_car_ref_v3!$C$1-elec_car_ref_v3!$B$1)</f>
        <v>0.83055004259763787</v>
      </c>
      <c r="D34" s="11">
        <f>IF(Gruppen!B34=1, $B34*(1+( 5/100))^(elec_car_ref_v3!$D$1-elec_car_ref_v3!$B$1), IF(Gruppen!B34=2, $B34*(1+( elec_car_ref_v3!$D$46/100))^(elec_car_ref_v3!$D$1-elec_car_ref_v3!$B$1), IF(Gruppen!B34=3,$B34*(1+( elec_car_ref_v3!$D$47/100))^(elec_car_ref_v3!$D$1-elec_car_ref_v3!$B$1),IF(Gruppen!B34=4,$B34*(1+( elec_car_ref_v3!$D$48/100))^(elec_car_ref_v3!$D$1-elec_car_ref_v3!$B$1), IF(Gruppen!B34=5,$B34*(1+( elec_car_ref_v3!$D$49/100))^(elec_car_ref_v3!$D$1-elec_car_ref_v3!$B$1), 0)))))</f>
        <v>0.54508827921928038</v>
      </c>
      <c r="E34" s="11">
        <f>IF(Gruppen!B34=1, $B34*(1+(2.5/100))^(elec_car_ref_v3!$E$1-$B$1), IF(Gruppen!B34=2, $B34*(1+( elec_car_ref_v3!$F$46/100))^(elec_car_ref_v3!$E$1-elec_car_ref_v3!$B$1), IF(Gruppen!B34=3,$B34*(1+( elec_car_ref_v3!$F$47/100))^(elec_car_ref_v3!$E$1-elec_car_ref_v3!$B$1),IF(Gruppen!B34=4,$B34*(1+( elec_car_ref_v3!$F$48/100))^(elec_car_ref_v3!$E$1-elec_car_ref_v3!$B$1), IF(Gruppen!B34=5,$B34*(1+( elec_car_ref_v3!$F$49/100))^(elec_car_ref_v3!$E$1-elec_car_ref_v3!$B$1), 0)))))</f>
        <v>0.73502263101199516</v>
      </c>
    </row>
    <row r="35" spans="1:6" x14ac:dyDescent="0.3">
      <c r="A35" s="1" t="s">
        <v>34</v>
      </c>
      <c r="B35" s="11">
        <v>0.5</v>
      </c>
      <c r="C35" s="11">
        <f>$B35*(1+( elec_car_ref_v3!$D$45/100))^(elec_car_ref_v3!$C$1-elec_car_ref_v3!$B$1)</f>
        <v>0.83055004259763787</v>
      </c>
      <c r="D35" s="11">
        <f>IF(Gruppen!B35=1, $B35*(1+( 5/100))^(elec_car_ref_v3!$D$1-elec_car_ref_v3!$B$1), IF(Gruppen!B35=2, $B35*(1+( elec_car_ref_v3!$D$46/100))^(elec_car_ref_v3!$D$1-elec_car_ref_v3!$B$1), IF(Gruppen!B35=3,$B35*(1+( elec_car_ref_v3!$D$47/100))^(elec_car_ref_v3!$D$1-elec_car_ref_v3!$B$1),IF(Gruppen!B35=4,$B35*(1+( elec_car_ref_v3!$D$48/100))^(elec_car_ref_v3!$D$1-elec_car_ref_v3!$B$1), IF(Gruppen!B35=5,$B35*(1+( elec_car_ref_v3!$D$49/100))^(elec_car_ref_v3!$D$1-elec_car_ref_v3!$B$1), 0)))))</f>
        <v>0.54508827921928038</v>
      </c>
      <c r="E35" s="11">
        <f>IF(Gruppen!B35=1, $B35*(1+(2.5/100))^(elec_car_ref_v3!$E$1-$B$1), IF(Gruppen!B35=2, $B35*(1+( elec_car_ref_v3!$F$46/100))^(elec_car_ref_v3!$E$1-elec_car_ref_v3!$B$1), IF(Gruppen!B35=3,$B35*(1+( elec_car_ref_v3!$F$47/100))^(elec_car_ref_v3!$E$1-elec_car_ref_v3!$B$1),IF(Gruppen!B35=4,$B35*(1+( elec_car_ref_v3!$F$48/100))^(elec_car_ref_v3!$E$1-elec_car_ref_v3!$B$1), IF(Gruppen!B35=5,$B35*(1+( elec_car_ref_v3!$F$49/100))^(elec_car_ref_v3!$E$1-elec_car_ref_v3!$B$1), 0)))))</f>
        <v>0.73502263101199516</v>
      </c>
    </row>
    <row r="36" spans="1:6" x14ac:dyDescent="0.3">
      <c r="A36" s="1" t="s">
        <v>35</v>
      </c>
      <c r="B36" s="11">
        <v>0.5</v>
      </c>
      <c r="C36" s="11">
        <f>$B36*(1+( elec_car_ref_v3!$D$45/100))^(elec_car_ref_v3!$C$1-elec_car_ref_v3!$B$1)</f>
        <v>0.83055004259763787</v>
      </c>
      <c r="D36" s="11">
        <f>IF(Gruppen!B36=1, $B36*(1+( 5/100))^(elec_car_ref_v3!$D$1-elec_car_ref_v3!$B$1), IF(Gruppen!B36=2, $B36*(1+( elec_car_ref_v3!$D$46/100))^(elec_car_ref_v3!$D$1-elec_car_ref_v3!$B$1), IF(Gruppen!B36=3,$B36*(1+( elec_car_ref_v3!$D$47/100))^(elec_car_ref_v3!$D$1-elec_car_ref_v3!$B$1),IF(Gruppen!B36=4,$B36*(1+( elec_car_ref_v3!$D$48/100))^(elec_car_ref_v3!$D$1-elec_car_ref_v3!$B$1), IF(Gruppen!B36=5,$B36*(1+( elec_car_ref_v3!$D$49/100))^(elec_car_ref_v3!$D$1-elec_car_ref_v3!$B$1), 0)))))</f>
        <v>0.54508827921928038</v>
      </c>
      <c r="E36" s="11">
        <f>IF(Gruppen!B36=1, $B36*(1+(2.5/100))^(elec_car_ref_v3!$E$1-$B$1), IF(Gruppen!B36=2, $B36*(1+( elec_car_ref_v3!$F$46/100))^(elec_car_ref_v3!$E$1-elec_car_ref_v3!$B$1), IF(Gruppen!B36=3,$B36*(1+( elec_car_ref_v3!$F$47/100))^(elec_car_ref_v3!$E$1-elec_car_ref_v3!$B$1),IF(Gruppen!B36=4,$B36*(1+( elec_car_ref_v3!$F$48/100))^(elec_car_ref_v3!$E$1-elec_car_ref_v3!$B$1), IF(Gruppen!B36=5,$B36*(1+( elec_car_ref_v3!$F$49/100))^(elec_car_ref_v3!$E$1-elec_car_ref_v3!$B$1), 0)))))</f>
        <v>0.73502263101199516</v>
      </c>
    </row>
    <row r="37" spans="1:6" x14ac:dyDescent="0.3">
      <c r="A37" s="1" t="s">
        <v>36</v>
      </c>
      <c r="B37" s="11">
        <v>0.5</v>
      </c>
      <c r="C37" s="11">
        <f>$B37*(1+( elec_car_ref_v3!$D$45/100))^(elec_car_ref_v3!$C$1-elec_car_ref_v3!$B$1)</f>
        <v>0.83055004259763787</v>
      </c>
      <c r="D37" s="11">
        <f>IF(Gruppen!B37=1, $B37*(1+( 5/100))^(elec_car_ref_v3!$D$1-elec_car_ref_v3!$B$1), IF(Gruppen!B37=2, $B37*(1+( elec_car_ref_v3!$D$46/100))^(elec_car_ref_v3!$D$1-elec_car_ref_v3!$B$1), IF(Gruppen!B37=3,$B37*(1+( elec_car_ref_v3!$D$47/100))^(elec_car_ref_v3!$D$1-elec_car_ref_v3!$B$1),IF(Gruppen!B37=4,$B37*(1+( elec_car_ref_v3!$D$48/100))^(elec_car_ref_v3!$D$1-elec_car_ref_v3!$B$1), IF(Gruppen!B37=5,$B37*(1+( elec_car_ref_v3!$D$49/100))^(elec_car_ref_v3!$D$1-elec_car_ref_v3!$B$1), 0)))))</f>
        <v>0.54508827921928038</v>
      </c>
      <c r="E37" s="11">
        <f>IF(Gruppen!B37=1, $B37*(1+(2.5/100))^(elec_car_ref_v3!$E$1-$B$1), IF(Gruppen!B37=2, $B37*(1+( elec_car_ref_v3!$F$46/100))^(elec_car_ref_v3!$E$1-elec_car_ref_v3!$B$1), IF(Gruppen!B37=3,$B37*(1+( elec_car_ref_v3!$F$47/100))^(elec_car_ref_v3!$E$1-elec_car_ref_v3!$B$1),IF(Gruppen!B37=4,$B37*(1+( elec_car_ref_v3!$F$48/100))^(elec_car_ref_v3!$E$1-elec_car_ref_v3!$B$1), IF(Gruppen!B37=5,$B37*(1+( elec_car_ref_v3!$F$49/100))^(elec_car_ref_v3!$E$1-elec_car_ref_v3!$B$1), 0)))))</f>
        <v>0.73502263101199516</v>
      </c>
    </row>
    <row r="40" spans="1:6" x14ac:dyDescent="0.3">
      <c r="A40" t="s">
        <v>79</v>
      </c>
    </row>
    <row r="41" spans="1:6" x14ac:dyDescent="0.3">
      <c r="A41" t="s">
        <v>79</v>
      </c>
    </row>
    <row r="42" spans="1:6" x14ac:dyDescent="0.3">
      <c r="F42" t="s">
        <v>78</v>
      </c>
    </row>
    <row r="44" spans="1:6" x14ac:dyDescent="0.3">
      <c r="A44" t="s">
        <v>87</v>
      </c>
    </row>
    <row r="45" spans="1:6" x14ac:dyDescent="0.3">
      <c r="A45" s="9">
        <v>1</v>
      </c>
      <c r="B45" s="11">
        <v>20</v>
      </c>
      <c r="C45" t="s">
        <v>85</v>
      </c>
      <c r="D45" s="11">
        <f>elec_car_ref_Rechnung!Y4</f>
        <v>28.883671781776755</v>
      </c>
      <c r="E45" t="s">
        <v>86</v>
      </c>
      <c r="F45" s="11">
        <f>elec_car_ref_Rechnung!Z4</f>
        <v>48.452759092848765</v>
      </c>
    </row>
    <row r="46" spans="1:6" x14ac:dyDescent="0.3">
      <c r="A46" s="8">
        <f>(B46/$B$45)*100</f>
        <v>10</v>
      </c>
      <c r="B46" s="11">
        <v>2</v>
      </c>
      <c r="D46" s="11">
        <f>(A46/100)*$D$45</f>
        <v>2.8883671781776759</v>
      </c>
      <c r="F46" s="11">
        <f>(A46/100)*$F$45</f>
        <v>4.8452759092848767</v>
      </c>
    </row>
    <row r="47" spans="1:6" x14ac:dyDescent="0.3">
      <c r="A47" s="8">
        <f t="shared" ref="A47:A49" si="0">(B47/$B$45)*100</f>
        <v>7.5</v>
      </c>
      <c r="B47" s="11">
        <v>1.5</v>
      </c>
      <c r="D47" s="11">
        <f t="shared" ref="D47:D49" si="1">A47/100*$D$45</f>
        <v>2.1662753836332564</v>
      </c>
      <c r="F47" s="11">
        <f t="shared" ref="F47:F49" si="2">(A47/100)*$F$45</f>
        <v>3.6339569319636573</v>
      </c>
    </row>
    <row r="48" spans="1:6" x14ac:dyDescent="0.3">
      <c r="A48" s="8">
        <f t="shared" si="0"/>
        <v>3.75</v>
      </c>
      <c r="B48" s="11">
        <v>0.75</v>
      </c>
      <c r="D48" s="11">
        <f>A48/100*$D$45</f>
        <v>1.0831376918166282</v>
      </c>
      <c r="F48" s="11">
        <f t="shared" si="2"/>
        <v>1.8169784659818287</v>
      </c>
    </row>
    <row r="49" spans="1:11" x14ac:dyDescent="0.3">
      <c r="A49" s="8">
        <f t="shared" si="0"/>
        <v>2.5</v>
      </c>
      <c r="B49" s="11">
        <v>0.5</v>
      </c>
      <c r="D49" s="11">
        <f t="shared" si="1"/>
        <v>0.72209179454441896</v>
      </c>
      <c r="F49" s="11">
        <f t="shared" si="2"/>
        <v>1.2113189773212192</v>
      </c>
    </row>
    <row r="50" spans="1:11" x14ac:dyDescent="0.3">
      <c r="D50" s="11"/>
      <c r="K50" t="s">
        <v>75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85" zoomScaleNormal="85" workbookViewId="0">
      <selection activeCell="C44" sqref="C44"/>
    </sheetView>
  </sheetViews>
  <sheetFormatPr baseColWidth="10" defaultRowHeight="14.4" x14ac:dyDescent="0.3"/>
  <sheetData>
    <row r="1" spans="1:26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F1" t="s">
        <v>71</v>
      </c>
      <c r="H1" t="s">
        <v>82</v>
      </c>
    </row>
    <row r="2" spans="1:26" x14ac:dyDescent="0.3">
      <c r="A2" s="1" t="s">
        <v>1</v>
      </c>
      <c r="B2">
        <v>5782684</v>
      </c>
      <c r="C2">
        <v>0</v>
      </c>
      <c r="D2" s="8">
        <v>0</v>
      </c>
      <c r="E2" s="8">
        <v>0</v>
      </c>
    </row>
    <row r="3" spans="1:26" x14ac:dyDescent="0.3">
      <c r="A3" s="1" t="s">
        <v>2</v>
      </c>
      <c r="B3">
        <v>0</v>
      </c>
      <c r="C3">
        <v>0</v>
      </c>
      <c r="D3" s="8">
        <v>0</v>
      </c>
      <c r="E3" s="8">
        <v>0</v>
      </c>
      <c r="H3">
        <v>2006</v>
      </c>
      <c r="I3">
        <f>H3+1</f>
        <v>2007</v>
      </c>
      <c r="J3">
        <f t="shared" ref="J3:V3" si="0">I3+1</f>
        <v>2008</v>
      </c>
      <c r="K3">
        <f t="shared" si="0"/>
        <v>2009</v>
      </c>
      <c r="L3">
        <f t="shared" si="0"/>
        <v>2010</v>
      </c>
      <c r="M3">
        <f t="shared" si="0"/>
        <v>2011</v>
      </c>
      <c r="N3">
        <f t="shared" si="0"/>
        <v>2012</v>
      </c>
      <c r="O3">
        <f t="shared" si="0"/>
        <v>2013</v>
      </c>
      <c r="P3">
        <f t="shared" si="0"/>
        <v>2014</v>
      </c>
      <c r="Q3">
        <f t="shared" si="0"/>
        <v>2015</v>
      </c>
      <c r="R3">
        <f t="shared" si="0"/>
        <v>2016</v>
      </c>
      <c r="S3">
        <f t="shared" si="0"/>
        <v>2017</v>
      </c>
      <c r="T3">
        <f t="shared" si="0"/>
        <v>2018</v>
      </c>
      <c r="U3">
        <f t="shared" si="0"/>
        <v>2019</v>
      </c>
      <c r="V3">
        <f t="shared" si="0"/>
        <v>2020</v>
      </c>
      <c r="X3" s="6" t="s">
        <v>93</v>
      </c>
      <c r="Y3" s="6" t="s">
        <v>94</v>
      </c>
      <c r="Z3" s="6" t="s">
        <v>95</v>
      </c>
    </row>
    <row r="4" spans="1:26" x14ac:dyDescent="0.3">
      <c r="A4" s="1" t="s">
        <v>3</v>
      </c>
      <c r="B4">
        <v>5802520</v>
      </c>
      <c r="C4">
        <v>0</v>
      </c>
      <c r="D4" s="8">
        <v>0</v>
      </c>
      <c r="E4" s="8">
        <v>0</v>
      </c>
      <c r="H4">
        <v>1931</v>
      </c>
      <c r="I4">
        <v>1790</v>
      </c>
      <c r="J4">
        <v>1436</v>
      </c>
      <c r="K4">
        <v>1452</v>
      </c>
      <c r="L4">
        <v>1588</v>
      </c>
      <c r="M4">
        <v>2307</v>
      </c>
      <c r="N4">
        <v>4541</v>
      </c>
      <c r="O4">
        <v>7114</v>
      </c>
      <c r="P4">
        <v>12156</v>
      </c>
      <c r="Q4">
        <v>18948</v>
      </c>
      <c r="R4">
        <v>25502</v>
      </c>
      <c r="S4">
        <v>34022</v>
      </c>
      <c r="T4">
        <v>53861</v>
      </c>
      <c r="U4">
        <v>83175</v>
      </c>
      <c r="V4">
        <v>136617</v>
      </c>
      <c r="X4" s="12">
        <f>(POWER(V4/H4,(1/(V3-H3)))-1)*100</f>
        <v>35.557338561037398</v>
      </c>
      <c r="Y4" s="12">
        <f>(POWER(Q4/H4,(1/(Q3-H3)))-1)*100</f>
        <v>28.883671781776755</v>
      </c>
      <c r="Z4" s="12">
        <f>(POWER(V4/Q4,(1/(V3-Q3)))-1)*100</f>
        <v>48.452759092848765</v>
      </c>
    </row>
    <row r="5" spans="1:26" x14ac:dyDescent="0.3">
      <c r="A5" s="1" t="s">
        <v>4</v>
      </c>
      <c r="B5">
        <v>2593585</v>
      </c>
      <c r="C5">
        <v>0</v>
      </c>
      <c r="D5" s="8">
        <v>0</v>
      </c>
      <c r="E5" s="8">
        <v>0</v>
      </c>
    </row>
    <row r="6" spans="1:26" x14ac:dyDescent="0.3">
      <c r="A6" s="1" t="s">
        <v>5</v>
      </c>
      <c r="B6">
        <v>47095784</v>
      </c>
      <c r="C6">
        <v>0</v>
      </c>
      <c r="D6" s="8">
        <v>0</v>
      </c>
      <c r="E6" s="8">
        <v>0</v>
      </c>
      <c r="X6" s="10">
        <v>10</v>
      </c>
      <c r="Y6" t="s">
        <v>83</v>
      </c>
    </row>
    <row r="7" spans="1:26" x14ac:dyDescent="0.3">
      <c r="A7" s="1" t="s">
        <v>6</v>
      </c>
      <c r="B7">
        <v>746464</v>
      </c>
      <c r="C7">
        <v>0</v>
      </c>
      <c r="D7" s="8">
        <v>0</v>
      </c>
      <c r="E7" s="8">
        <v>0</v>
      </c>
    </row>
    <row r="8" spans="1:26" x14ac:dyDescent="0.3">
      <c r="A8" s="1" t="s">
        <v>7</v>
      </c>
      <c r="B8">
        <v>2104060</v>
      </c>
      <c r="C8">
        <v>0</v>
      </c>
      <c r="D8" s="8">
        <v>0</v>
      </c>
      <c r="E8" s="8">
        <v>0</v>
      </c>
    </row>
    <row r="9" spans="1:26" x14ac:dyDescent="0.3">
      <c r="A9" s="1" t="s">
        <v>8</v>
      </c>
      <c r="B9">
        <v>5164183</v>
      </c>
      <c r="C9">
        <v>0</v>
      </c>
      <c r="D9" s="8">
        <v>0</v>
      </c>
      <c r="E9" s="8">
        <v>0</v>
      </c>
    </row>
    <row r="10" spans="1:26" x14ac:dyDescent="0.3">
      <c r="A10" s="1" t="s">
        <v>9</v>
      </c>
      <c r="B10">
        <v>24520287</v>
      </c>
      <c r="C10">
        <v>0</v>
      </c>
      <c r="D10" s="8">
        <v>0</v>
      </c>
      <c r="E10" s="8">
        <v>0</v>
      </c>
    </row>
    <row r="11" spans="1:26" x14ac:dyDescent="0.3">
      <c r="A11" s="1" t="s">
        <v>10</v>
      </c>
      <c r="B11">
        <v>38336000</v>
      </c>
      <c r="C11">
        <v>0</v>
      </c>
      <c r="D11" s="8">
        <v>0</v>
      </c>
      <c r="E11" s="8">
        <v>0</v>
      </c>
    </row>
    <row r="12" spans="1:26" x14ac:dyDescent="0.3">
      <c r="A12" s="1" t="s">
        <v>11</v>
      </c>
      <c r="B12">
        <v>1665391</v>
      </c>
      <c r="C12">
        <v>0</v>
      </c>
      <c r="D12" s="8">
        <v>0</v>
      </c>
      <c r="E12" s="8">
        <v>0</v>
      </c>
    </row>
    <row r="13" spans="1:26" x14ac:dyDescent="0.3">
      <c r="A13" s="1" t="s">
        <v>12</v>
      </c>
      <c r="B13">
        <v>39018170</v>
      </c>
      <c r="C13">
        <v>0</v>
      </c>
      <c r="D13" s="8">
        <v>0</v>
      </c>
      <c r="E13" s="8">
        <v>0</v>
      </c>
    </row>
    <row r="14" spans="1:26" x14ac:dyDescent="0.3">
      <c r="A14" s="1" t="s">
        <v>13</v>
      </c>
      <c r="B14">
        <v>0</v>
      </c>
      <c r="C14">
        <v>0</v>
      </c>
      <c r="D14" s="8">
        <v>0</v>
      </c>
      <c r="E14" s="8">
        <v>0</v>
      </c>
    </row>
    <row r="15" spans="1:26" x14ac:dyDescent="0.3">
      <c r="A15" s="1" t="s">
        <v>14</v>
      </c>
      <c r="B15">
        <v>636671</v>
      </c>
      <c r="C15">
        <v>0</v>
      </c>
      <c r="D15" s="8">
        <v>0</v>
      </c>
      <c r="E15" s="8">
        <v>0</v>
      </c>
    </row>
    <row r="16" spans="1:26" x14ac:dyDescent="0.3">
      <c r="A16" s="1" t="s">
        <v>15</v>
      </c>
      <c r="B16">
        <v>1238119</v>
      </c>
      <c r="C16">
        <v>0</v>
      </c>
      <c r="D16" s="8">
        <v>0</v>
      </c>
      <c r="E16" s="8">
        <v>0</v>
      </c>
    </row>
    <row r="17" spans="1:5" x14ac:dyDescent="0.3">
      <c r="A17" s="1" t="s">
        <v>16</v>
      </c>
      <c r="B17">
        <v>415128</v>
      </c>
      <c r="C17">
        <v>0</v>
      </c>
      <c r="D17" s="8">
        <v>0</v>
      </c>
      <c r="E17" s="8">
        <v>0</v>
      </c>
    </row>
    <row r="18" spans="1:5" x14ac:dyDescent="0.3">
      <c r="A18" s="1" t="s">
        <v>17</v>
      </c>
      <c r="B18">
        <v>3638374</v>
      </c>
      <c r="C18">
        <v>0</v>
      </c>
      <c r="D18" s="8">
        <v>0</v>
      </c>
      <c r="E18" s="8">
        <v>0</v>
      </c>
    </row>
    <row r="19" spans="1:5" x14ac:dyDescent="0.3">
      <c r="A19" s="1" t="s">
        <v>18</v>
      </c>
      <c r="B19">
        <v>0</v>
      </c>
      <c r="C19">
        <v>0</v>
      </c>
      <c r="D19" s="8">
        <v>0</v>
      </c>
      <c r="E19" s="8">
        <v>0</v>
      </c>
    </row>
    <row r="20" spans="1:5" x14ac:dyDescent="0.3">
      <c r="A20" s="1" t="s">
        <v>19</v>
      </c>
      <c r="B20">
        <v>8787283</v>
      </c>
      <c r="C20">
        <v>0</v>
      </c>
      <c r="D20" s="8">
        <v>0</v>
      </c>
      <c r="E20" s="8">
        <v>0</v>
      </c>
    </row>
    <row r="21" spans="1:5" x14ac:dyDescent="0.3">
      <c r="A21" s="1" t="s">
        <v>20</v>
      </c>
      <c r="B21">
        <v>4978852</v>
      </c>
      <c r="C21">
        <v>0</v>
      </c>
      <c r="D21" s="8">
        <v>0</v>
      </c>
      <c r="E21" s="8">
        <v>0</v>
      </c>
    </row>
    <row r="22" spans="1:5" x14ac:dyDescent="0.3">
      <c r="A22" s="1" t="s">
        <v>21</v>
      </c>
      <c r="B22">
        <v>23429016</v>
      </c>
      <c r="C22">
        <v>0</v>
      </c>
      <c r="D22" s="8">
        <v>0</v>
      </c>
      <c r="E22" s="8">
        <v>0</v>
      </c>
    </row>
    <row r="23" spans="1:5" x14ac:dyDescent="0.3">
      <c r="A23" s="1" t="s">
        <v>22</v>
      </c>
      <c r="B23">
        <v>5015000</v>
      </c>
      <c r="C23">
        <v>0</v>
      </c>
      <c r="D23" s="8">
        <v>0</v>
      </c>
      <c r="E23" s="8">
        <v>0</v>
      </c>
    </row>
    <row r="24" spans="1:5" x14ac:dyDescent="0.3">
      <c r="A24" s="1" t="s">
        <v>23</v>
      </c>
      <c r="B24">
        <v>6450750</v>
      </c>
      <c r="C24">
        <v>0</v>
      </c>
      <c r="D24" s="8">
        <v>0</v>
      </c>
      <c r="E24" s="8">
        <v>0</v>
      </c>
    </row>
    <row r="25" spans="1:5" x14ac:dyDescent="0.3">
      <c r="A25" s="1" t="s">
        <v>24</v>
      </c>
      <c r="B25">
        <v>1220814</v>
      </c>
      <c r="C25">
        <v>0</v>
      </c>
      <c r="D25" s="8">
        <v>0</v>
      </c>
      <c r="E25" s="8">
        <v>0</v>
      </c>
    </row>
    <row r="26" spans="1:5" x14ac:dyDescent="0.3">
      <c r="A26" s="1" t="s">
        <v>25</v>
      </c>
      <c r="B26">
        <v>2326787</v>
      </c>
      <c r="C26">
        <v>0</v>
      </c>
      <c r="D26" s="8">
        <v>0</v>
      </c>
      <c r="E26" s="8">
        <v>0</v>
      </c>
    </row>
    <row r="27" spans="1:5" x14ac:dyDescent="0.3">
      <c r="A27" s="1" t="s">
        <v>26</v>
      </c>
      <c r="B27">
        <v>2696334</v>
      </c>
      <c r="C27">
        <v>0</v>
      </c>
      <c r="D27" s="8">
        <v>0</v>
      </c>
      <c r="E27" s="8">
        <v>0</v>
      </c>
    </row>
    <row r="28" spans="1:5" x14ac:dyDescent="0.3">
      <c r="A28" s="1" t="s">
        <v>27</v>
      </c>
      <c r="B28">
        <v>4870783</v>
      </c>
      <c r="C28">
        <v>0</v>
      </c>
      <c r="D28" s="8">
        <v>0</v>
      </c>
      <c r="E28" s="8">
        <v>0</v>
      </c>
    </row>
    <row r="29" spans="1:5" x14ac:dyDescent="0.3">
      <c r="A29" s="1" t="s">
        <v>28</v>
      </c>
      <c r="B29">
        <v>34887915</v>
      </c>
      <c r="C29">
        <v>0</v>
      </c>
      <c r="D29" s="8">
        <v>0</v>
      </c>
      <c r="E29" s="8">
        <v>0</v>
      </c>
    </row>
    <row r="30" spans="1:5" x14ac:dyDescent="0.3">
      <c r="A30" s="1" t="s">
        <v>29</v>
      </c>
      <c r="B30">
        <v>0</v>
      </c>
      <c r="C30">
        <v>0</v>
      </c>
      <c r="D30" s="8">
        <v>0</v>
      </c>
      <c r="E30" s="8">
        <v>0</v>
      </c>
    </row>
    <row r="31" spans="1:5" x14ac:dyDescent="0.3">
      <c r="A31" s="1" t="s">
        <v>30</v>
      </c>
      <c r="B31">
        <v>2720013</v>
      </c>
      <c r="C31">
        <v>0</v>
      </c>
      <c r="D31" s="8">
        <v>0</v>
      </c>
      <c r="E31" s="8">
        <v>0</v>
      </c>
    </row>
    <row r="32" spans="1:5" x14ac:dyDescent="0.3">
      <c r="A32" s="1" t="s">
        <v>31</v>
      </c>
      <c r="B32">
        <v>4665390</v>
      </c>
      <c r="C32">
        <v>0</v>
      </c>
      <c r="D32" s="8">
        <v>0</v>
      </c>
      <c r="E32" s="8">
        <v>0</v>
      </c>
    </row>
    <row r="33" spans="1:5" x14ac:dyDescent="0.3">
      <c r="A33" s="1" t="s">
        <v>32</v>
      </c>
      <c r="B33">
        <v>0</v>
      </c>
      <c r="C33">
        <v>0</v>
      </c>
      <c r="D33" s="8">
        <v>0</v>
      </c>
      <c r="E33" s="8">
        <v>0</v>
      </c>
    </row>
    <row r="34" spans="1:5" x14ac:dyDescent="0.3">
      <c r="A34" s="1" t="s">
        <v>33</v>
      </c>
      <c r="B34">
        <v>0</v>
      </c>
      <c r="C34">
        <v>0</v>
      </c>
      <c r="D34" s="8">
        <v>0</v>
      </c>
      <c r="E34" s="8">
        <v>0</v>
      </c>
    </row>
    <row r="35" spans="1:5" x14ac:dyDescent="0.3">
      <c r="A35" s="1" t="s">
        <v>34</v>
      </c>
      <c r="B35">
        <v>0</v>
      </c>
      <c r="C35">
        <v>0</v>
      </c>
      <c r="D35" s="8">
        <v>0</v>
      </c>
      <c r="E35" s="8">
        <v>0</v>
      </c>
    </row>
    <row r="36" spans="1:5" x14ac:dyDescent="0.3">
      <c r="A36" s="1" t="s">
        <v>35</v>
      </c>
      <c r="B36">
        <v>0</v>
      </c>
      <c r="C36">
        <v>0</v>
      </c>
      <c r="D36" s="8">
        <v>0</v>
      </c>
      <c r="E36" s="8">
        <v>0</v>
      </c>
    </row>
    <row r="37" spans="1:5" x14ac:dyDescent="0.3">
      <c r="A37" s="1" t="s">
        <v>36</v>
      </c>
      <c r="B37">
        <v>0</v>
      </c>
      <c r="C37">
        <v>0</v>
      </c>
      <c r="D37" s="8">
        <v>0</v>
      </c>
      <c r="E37" s="8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3" sqref="B33"/>
    </sheetView>
  </sheetViews>
  <sheetFormatPr baseColWidth="10" defaultRowHeight="14.4" x14ac:dyDescent="0.3"/>
  <sheetData>
    <row r="1" spans="1:10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48</v>
      </c>
    </row>
    <row r="2" spans="1:10" x14ac:dyDescent="0.3">
      <c r="A2" s="1" t="s">
        <v>1</v>
      </c>
      <c r="B2">
        <v>51.26</v>
      </c>
      <c r="C2">
        <v>52.26</v>
      </c>
      <c r="D2">
        <v>53.26</v>
      </c>
      <c r="E2">
        <v>54.26</v>
      </c>
      <c r="G2" t="s">
        <v>49</v>
      </c>
    </row>
    <row r="3" spans="1:10" x14ac:dyDescent="0.3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t="s">
        <v>50</v>
      </c>
    </row>
    <row r="4" spans="1:10" x14ac:dyDescent="0.3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10" x14ac:dyDescent="0.3">
      <c r="A5" s="1" t="s">
        <v>4</v>
      </c>
      <c r="B5">
        <f>100-70.9</f>
        <v>29.099999999999994</v>
      </c>
      <c r="C5">
        <f t="shared" ref="C5:E5" si="2">100-70.9</f>
        <v>29.099999999999994</v>
      </c>
      <c r="D5">
        <f t="shared" si="2"/>
        <v>29.099999999999994</v>
      </c>
      <c r="E5">
        <f t="shared" si="2"/>
        <v>29.099999999999994</v>
      </c>
      <c r="G5">
        <v>59</v>
      </c>
      <c r="H5" t="s">
        <v>65</v>
      </c>
      <c r="I5" t="s">
        <v>66</v>
      </c>
      <c r="J5" t="s">
        <v>67</v>
      </c>
    </row>
    <row r="6" spans="1:10" x14ac:dyDescent="0.3">
      <c r="A6" s="1" t="s">
        <v>5</v>
      </c>
      <c r="B6">
        <f>100-40</f>
        <v>60</v>
      </c>
      <c r="C6">
        <f t="shared" ref="C6:E6" si="3">100-40</f>
        <v>60</v>
      </c>
      <c r="D6">
        <f t="shared" si="3"/>
        <v>60</v>
      </c>
      <c r="E6">
        <f t="shared" si="3"/>
        <v>60</v>
      </c>
    </row>
    <row r="7" spans="1:10" x14ac:dyDescent="0.3">
      <c r="A7" s="1" t="s">
        <v>6</v>
      </c>
      <c r="B7">
        <f>100-83.3</f>
        <v>16.700000000000003</v>
      </c>
      <c r="C7">
        <f t="shared" ref="C7:D7" si="4">100-83.3</f>
        <v>16.700000000000003</v>
      </c>
      <c r="D7">
        <f t="shared" si="4"/>
        <v>16.700000000000003</v>
      </c>
      <c r="E7">
        <f>100-83.3</f>
        <v>16.700000000000003</v>
      </c>
    </row>
    <row r="8" spans="1:10" x14ac:dyDescent="0.3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10" x14ac:dyDescent="0.3">
      <c r="A9" s="1" t="s">
        <v>8</v>
      </c>
      <c r="B9">
        <f>100-76.6</f>
        <v>23.400000000000006</v>
      </c>
      <c r="C9">
        <f t="shared" ref="C9:E9" si="5">100-76.6</f>
        <v>23.400000000000006</v>
      </c>
      <c r="D9">
        <f t="shared" si="5"/>
        <v>23.400000000000006</v>
      </c>
      <c r="E9">
        <f t="shared" si="5"/>
        <v>23.400000000000006</v>
      </c>
    </row>
    <row r="10" spans="1:10" x14ac:dyDescent="0.3">
      <c r="A10" s="1" t="s">
        <v>9</v>
      </c>
      <c r="B10">
        <f>100-36</f>
        <v>64</v>
      </c>
      <c r="C10">
        <f t="shared" ref="C10:E10" si="6">100-36</f>
        <v>64</v>
      </c>
      <c r="D10">
        <f t="shared" si="6"/>
        <v>64</v>
      </c>
      <c r="E10">
        <f t="shared" si="6"/>
        <v>64</v>
      </c>
    </row>
    <row r="11" spans="1:10" x14ac:dyDescent="0.3">
      <c r="A11" s="1" t="s">
        <v>10</v>
      </c>
      <c r="B11">
        <f>100-46.7</f>
        <v>53.3</v>
      </c>
      <c r="C11">
        <f t="shared" ref="C11:E11" si="7">100-46.7</f>
        <v>53.3</v>
      </c>
      <c r="D11">
        <f t="shared" si="7"/>
        <v>53.3</v>
      </c>
      <c r="E11">
        <f t="shared" si="7"/>
        <v>53.3</v>
      </c>
    </row>
    <row r="12" spans="1:10" x14ac:dyDescent="0.3">
      <c r="A12" s="1" t="s">
        <v>11</v>
      </c>
      <c r="B12">
        <f>100-62.7</f>
        <v>37.299999999999997</v>
      </c>
      <c r="C12">
        <f t="shared" ref="C12:E12" si="8">100-62.7</f>
        <v>37.299999999999997</v>
      </c>
      <c r="D12">
        <f t="shared" si="8"/>
        <v>37.299999999999997</v>
      </c>
      <c r="E12">
        <f t="shared" si="8"/>
        <v>37.299999999999997</v>
      </c>
    </row>
    <row r="13" spans="1:10" x14ac:dyDescent="0.3">
      <c r="A13" s="1" t="s">
        <v>12</v>
      </c>
      <c r="B13">
        <f>100-28.8</f>
        <v>71.2</v>
      </c>
      <c r="C13">
        <f t="shared" ref="C13:E13" si="9">100-28.8</f>
        <v>71.2</v>
      </c>
      <c r="D13">
        <f t="shared" si="9"/>
        <v>71.2</v>
      </c>
      <c r="E13">
        <f t="shared" si="9"/>
        <v>71.2</v>
      </c>
    </row>
    <row r="14" spans="1:10" x14ac:dyDescent="0.3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10" x14ac:dyDescent="0.3">
      <c r="A15" s="1" t="s">
        <v>14</v>
      </c>
      <c r="B15">
        <f>100-86.6</f>
        <v>13.400000000000006</v>
      </c>
      <c r="C15">
        <f t="shared" ref="C15:E15" si="10">100-86.6</f>
        <v>13.400000000000006</v>
      </c>
      <c r="D15">
        <f t="shared" si="10"/>
        <v>13.400000000000006</v>
      </c>
      <c r="E15">
        <f t="shared" si="10"/>
        <v>13.400000000000006</v>
      </c>
    </row>
    <row r="16" spans="1:10" x14ac:dyDescent="0.3">
      <c r="A16" s="1" t="s">
        <v>15</v>
      </c>
      <c r="B16">
        <f>100-93.5</f>
        <v>6.5</v>
      </c>
      <c r="C16">
        <f t="shared" ref="C16:E16" si="11">100-93.5</f>
        <v>6.5</v>
      </c>
      <c r="D16">
        <f t="shared" si="11"/>
        <v>6.5</v>
      </c>
      <c r="E16">
        <f t="shared" si="11"/>
        <v>6.5</v>
      </c>
    </row>
    <row r="17" spans="1:5" x14ac:dyDescent="0.3">
      <c r="A17" s="1" t="s">
        <v>16</v>
      </c>
      <c r="B17">
        <f>100-4.7</f>
        <v>95.3</v>
      </c>
      <c r="C17">
        <f t="shared" ref="C17:E17" si="12">100-4.7</f>
        <v>95.3</v>
      </c>
      <c r="D17">
        <f t="shared" si="12"/>
        <v>95.3</v>
      </c>
      <c r="E17">
        <f t="shared" si="12"/>
        <v>95.3</v>
      </c>
    </row>
    <row r="18" spans="1:5" x14ac:dyDescent="0.3">
      <c r="A18" s="1" t="s">
        <v>17</v>
      </c>
      <c r="B18">
        <f>100-61</f>
        <v>39</v>
      </c>
      <c r="C18">
        <f t="shared" ref="C18:E18" si="13">100-61</f>
        <v>39</v>
      </c>
      <c r="D18">
        <f t="shared" si="13"/>
        <v>39</v>
      </c>
      <c r="E18">
        <f t="shared" si="13"/>
        <v>39</v>
      </c>
    </row>
    <row r="19" spans="1:5" x14ac:dyDescent="0.3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">
      <c r="A20" s="1" t="s">
        <v>19</v>
      </c>
      <c r="B20">
        <f>100-30.1</f>
        <v>69.900000000000006</v>
      </c>
      <c r="C20">
        <f t="shared" ref="C20:E20" si="14">100-30.1</f>
        <v>69.900000000000006</v>
      </c>
      <c r="D20">
        <f t="shared" si="14"/>
        <v>69.900000000000006</v>
      </c>
      <c r="E20">
        <f t="shared" si="14"/>
        <v>69.900000000000006</v>
      </c>
    </row>
    <row r="21" spans="1:5" x14ac:dyDescent="0.3">
      <c r="A21" s="1" t="s">
        <v>20</v>
      </c>
      <c r="B21">
        <f>100-28.8</f>
        <v>71.2</v>
      </c>
      <c r="C21">
        <f t="shared" ref="C21:E21" si="15">100-28.8</f>
        <v>71.2</v>
      </c>
      <c r="D21">
        <f t="shared" si="15"/>
        <v>71.2</v>
      </c>
      <c r="E21">
        <f t="shared" si="15"/>
        <v>71.2</v>
      </c>
    </row>
    <row r="22" spans="1:5" x14ac:dyDescent="0.3">
      <c r="A22" s="1" t="s">
        <v>21</v>
      </c>
      <c r="B22">
        <f>100-36.4</f>
        <v>63.6</v>
      </c>
      <c r="C22">
        <f t="shared" ref="C22:E22" si="16">100-36.4</f>
        <v>63.6</v>
      </c>
      <c r="D22">
        <f t="shared" si="16"/>
        <v>63.6</v>
      </c>
      <c r="E22">
        <f t="shared" si="16"/>
        <v>63.6</v>
      </c>
    </row>
    <row r="23" spans="1:5" x14ac:dyDescent="0.3">
      <c r="A23" s="1" t="s">
        <v>22</v>
      </c>
      <c r="B23">
        <f>100-35</f>
        <v>65</v>
      </c>
      <c r="C23">
        <f t="shared" ref="C23:E23" si="17">100-35</f>
        <v>65</v>
      </c>
      <c r="D23">
        <f t="shared" si="17"/>
        <v>65</v>
      </c>
      <c r="E23">
        <f t="shared" si="17"/>
        <v>65</v>
      </c>
    </row>
    <row r="24" spans="1:5" x14ac:dyDescent="0.3">
      <c r="A24" s="1" t="s">
        <v>23</v>
      </c>
      <c r="B24">
        <f>100-62.6</f>
        <v>37.4</v>
      </c>
      <c r="C24">
        <f t="shared" ref="C24:E24" si="18">100-62.6</f>
        <v>37.4</v>
      </c>
      <c r="D24">
        <f t="shared" si="18"/>
        <v>37.4</v>
      </c>
      <c r="E24">
        <f t="shared" si="18"/>
        <v>37.4</v>
      </c>
    </row>
    <row r="25" spans="1:5" x14ac:dyDescent="0.3">
      <c r="A25" s="1" t="s">
        <v>24</v>
      </c>
      <c r="B25">
        <f>100-58.6</f>
        <v>41.4</v>
      </c>
      <c r="C25">
        <f t="shared" ref="C25:E25" si="19">100-58.6</f>
        <v>41.4</v>
      </c>
      <c r="D25">
        <f t="shared" si="19"/>
        <v>41.4</v>
      </c>
      <c r="E25">
        <f t="shared" si="19"/>
        <v>41.4</v>
      </c>
    </row>
    <row r="26" spans="1:5" x14ac:dyDescent="0.3">
      <c r="A26" s="1" t="s">
        <v>25</v>
      </c>
      <c r="B26">
        <f>100-55.7</f>
        <v>44.3</v>
      </c>
      <c r="C26">
        <f t="shared" ref="C26:E26" si="20">100-55.7</f>
        <v>44.3</v>
      </c>
      <c r="D26">
        <f t="shared" si="20"/>
        <v>44.3</v>
      </c>
      <c r="E26">
        <f t="shared" si="20"/>
        <v>44.3</v>
      </c>
    </row>
    <row r="27" spans="1:5" x14ac:dyDescent="0.3">
      <c r="A27" s="1" t="s">
        <v>26</v>
      </c>
      <c r="B27">
        <f>100-44.9</f>
        <v>55.1</v>
      </c>
      <c r="C27">
        <f t="shared" ref="C27:E27" si="21">100-44.9</f>
        <v>55.1</v>
      </c>
      <c r="D27">
        <f t="shared" si="21"/>
        <v>55.1</v>
      </c>
      <c r="E27">
        <f t="shared" si="21"/>
        <v>55.1</v>
      </c>
    </row>
    <row r="28" spans="1:5" x14ac:dyDescent="0.3">
      <c r="A28" s="1" t="s">
        <v>27</v>
      </c>
      <c r="B28">
        <f>100-16.3</f>
        <v>83.7</v>
      </c>
      <c r="C28">
        <f t="shared" ref="C28:E28" si="22">100-16.3</f>
        <v>83.7</v>
      </c>
      <c r="D28">
        <f t="shared" si="22"/>
        <v>83.7</v>
      </c>
      <c r="E28">
        <f t="shared" si="22"/>
        <v>83.7</v>
      </c>
    </row>
    <row r="29" spans="1:5" x14ac:dyDescent="0.3">
      <c r="A29" s="1" t="s">
        <v>28</v>
      </c>
      <c r="B29">
        <f>100-67.6</f>
        <v>32.400000000000006</v>
      </c>
      <c r="C29">
        <f t="shared" ref="C29:E29" si="23">100-67.6</f>
        <v>32.400000000000006</v>
      </c>
      <c r="D29">
        <f t="shared" si="23"/>
        <v>32.400000000000006</v>
      </c>
      <c r="E29">
        <f t="shared" si="23"/>
        <v>32.400000000000006</v>
      </c>
    </row>
    <row r="30" spans="1:5" x14ac:dyDescent="0.3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">
      <c r="A31" s="1" t="s">
        <v>30</v>
      </c>
      <c r="B31">
        <f>100-41.6</f>
        <v>58.4</v>
      </c>
      <c r="C31">
        <f t="shared" ref="C31:E31" si="24">100-41.6</f>
        <v>58.4</v>
      </c>
      <c r="D31">
        <f t="shared" si="24"/>
        <v>58.4</v>
      </c>
      <c r="E31">
        <f t="shared" si="24"/>
        <v>58.4</v>
      </c>
    </row>
    <row r="32" spans="1:5" x14ac:dyDescent="0.3">
      <c r="A32" s="1" t="s">
        <v>31</v>
      </c>
      <c r="B32">
        <f>100-0</f>
        <v>100</v>
      </c>
      <c r="C32">
        <f t="shared" ref="C32:E32" si="25">100-0</f>
        <v>100</v>
      </c>
      <c r="D32">
        <f t="shared" si="25"/>
        <v>100</v>
      </c>
      <c r="E32">
        <f t="shared" si="25"/>
        <v>100</v>
      </c>
    </row>
    <row r="33" spans="1:5" x14ac:dyDescent="0.3">
      <c r="A33" s="1" t="s">
        <v>32</v>
      </c>
      <c r="B33">
        <f>100-10.5</f>
        <v>89.5</v>
      </c>
      <c r="C33">
        <f t="shared" ref="C33:E33" si="26">100-10.5</f>
        <v>89.5</v>
      </c>
      <c r="D33">
        <f t="shared" si="26"/>
        <v>89.5</v>
      </c>
      <c r="E33">
        <f t="shared" si="26"/>
        <v>89.5</v>
      </c>
    </row>
    <row r="34" spans="1:5" x14ac:dyDescent="0.3">
      <c r="A34" s="1" t="s">
        <v>33</v>
      </c>
      <c r="B34">
        <f>100-66.5</f>
        <v>33.5</v>
      </c>
      <c r="C34">
        <f t="shared" ref="C34:E35" si="27">100-66.5</f>
        <v>33.5</v>
      </c>
      <c r="D34">
        <f t="shared" si="27"/>
        <v>33.5</v>
      </c>
      <c r="E34">
        <f t="shared" si="27"/>
        <v>33.5</v>
      </c>
    </row>
    <row r="35" spans="1:5" x14ac:dyDescent="0.3">
      <c r="A35" s="1" t="s">
        <v>34</v>
      </c>
      <c r="B35">
        <f>100-66.5</f>
        <v>33.5</v>
      </c>
      <c r="C35">
        <f t="shared" si="27"/>
        <v>33.5</v>
      </c>
      <c r="D35">
        <f t="shared" si="27"/>
        <v>33.5</v>
      </c>
      <c r="E35">
        <f t="shared" si="27"/>
        <v>33.5</v>
      </c>
    </row>
    <row r="36" spans="1:5" x14ac:dyDescent="0.3">
      <c r="A36" s="1" t="s">
        <v>35</v>
      </c>
      <c r="B36">
        <f>100-100</f>
        <v>0</v>
      </c>
      <c r="C36">
        <f t="shared" ref="C36:E36" si="28">100-100</f>
        <v>0</v>
      </c>
      <c r="D36">
        <f t="shared" si="28"/>
        <v>0</v>
      </c>
      <c r="E36">
        <f t="shared" si="28"/>
        <v>0</v>
      </c>
    </row>
    <row r="37" spans="1:5" x14ac:dyDescent="0.3">
      <c r="A37" s="1" t="s">
        <v>36</v>
      </c>
      <c r="B37">
        <f>100-25</f>
        <v>75</v>
      </c>
      <c r="C37">
        <f t="shared" ref="C37:E37" si="29">100-25</f>
        <v>75</v>
      </c>
      <c r="D37">
        <f t="shared" si="29"/>
        <v>75</v>
      </c>
      <c r="E37">
        <f t="shared" si="29"/>
        <v>75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N2" sqref="N2"/>
    </sheetView>
  </sheetViews>
  <sheetFormatPr baseColWidth="10" defaultRowHeight="14.4" x14ac:dyDescent="0.3"/>
  <sheetData>
    <row r="1" spans="1:13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41</v>
      </c>
    </row>
    <row r="2" spans="1:13" x14ac:dyDescent="0.3">
      <c r="A2" s="1" t="s">
        <v>1</v>
      </c>
      <c r="B2" t="e">
        <f>(#REF!/100)*B$6</f>
        <v>#REF!</v>
      </c>
      <c r="C2" t="e">
        <f>(#REF!/100)*C$6</f>
        <v>#REF!</v>
      </c>
      <c r="D2" t="e">
        <f>(#REF!/100)*D$6</f>
        <v>#REF!</v>
      </c>
      <c r="E2" t="e">
        <f>(#REF!/100)*E$6</f>
        <v>#REF!</v>
      </c>
      <c r="M2" t="s">
        <v>52</v>
      </c>
    </row>
    <row r="3" spans="1:13" x14ac:dyDescent="0.3">
      <c r="A3" s="1" t="s">
        <v>2</v>
      </c>
      <c r="B3" t="e">
        <f>(#REF!/100)*$B$6</f>
        <v>#REF!</v>
      </c>
      <c r="C3" t="e">
        <f>(#REF!/100)*C$6</f>
        <v>#REF!</v>
      </c>
      <c r="D3" t="e">
        <f>(#REF!/100)*D$6</f>
        <v>#REF!</v>
      </c>
      <c r="E3" t="e">
        <f>(#REF!/100)*E$6</f>
        <v>#REF!</v>
      </c>
    </row>
    <row r="4" spans="1:13" x14ac:dyDescent="0.3">
      <c r="A4" s="1" t="s">
        <v>3</v>
      </c>
      <c r="B4" t="e">
        <f>(#REF!/100)*$B$6</f>
        <v>#REF!</v>
      </c>
      <c r="C4" t="e">
        <f>(#REF!/100)*C$6</f>
        <v>#REF!</v>
      </c>
      <c r="D4" t="e">
        <f>(#REF!/100)*D$6</f>
        <v>#REF!</v>
      </c>
      <c r="E4" t="e">
        <f>(#REF!/100)*E$6</f>
        <v>#REF!</v>
      </c>
    </row>
    <row r="5" spans="1:13" x14ac:dyDescent="0.3">
      <c r="A5" s="1" t="s">
        <v>4</v>
      </c>
      <c r="B5">
        <v>0</v>
      </c>
      <c r="C5">
        <v>0</v>
      </c>
      <c r="D5">
        <v>20</v>
      </c>
      <c r="E5">
        <v>90</v>
      </c>
    </row>
    <row r="6" spans="1:13" x14ac:dyDescent="0.3">
      <c r="A6" s="1" t="s">
        <v>5</v>
      </c>
      <c r="B6">
        <f>(53861/(47*10^6))*100</f>
        <v>0.11459787234042552</v>
      </c>
      <c r="C6">
        <f>(136617/(47.7*10^6))*100</f>
        <v>0.28640880503144656</v>
      </c>
      <c r="D6">
        <v>27.27</v>
      </c>
      <c r="E6">
        <v>71</v>
      </c>
    </row>
    <row r="7" spans="1:13" x14ac:dyDescent="0.3">
      <c r="A7" s="1" t="s">
        <v>6</v>
      </c>
      <c r="B7" t="e">
        <f>(#REF!/100)*B$6</f>
        <v>#REF!</v>
      </c>
      <c r="C7" t="e">
        <f>(#REF!/100)*C$6</f>
        <v>#REF!</v>
      </c>
      <c r="D7" t="e">
        <f>(#REF!/100)*D$6</f>
        <v>#REF!</v>
      </c>
      <c r="E7" t="e">
        <f>(#REF!/100)*E$6</f>
        <v>#REF!</v>
      </c>
    </row>
    <row r="8" spans="1:13" x14ac:dyDescent="0.3">
      <c r="A8" s="1" t="s">
        <v>7</v>
      </c>
      <c r="B8" t="e">
        <f>(#REF!/100)*$B$6</f>
        <v>#REF!</v>
      </c>
      <c r="C8" t="e">
        <f>(#REF!/100)*C$6</f>
        <v>#REF!</v>
      </c>
      <c r="D8" t="e">
        <f>(#REF!/100)*D$6</f>
        <v>#REF!</v>
      </c>
      <c r="E8" t="e">
        <f>(#REF!/100)*E$6</f>
        <v>#REF!</v>
      </c>
    </row>
    <row r="9" spans="1:13" x14ac:dyDescent="0.3">
      <c r="A9" s="1" t="s">
        <v>8</v>
      </c>
      <c r="B9" t="e">
        <f>(#REF!/100)*$B$6</f>
        <v>#REF!</v>
      </c>
      <c r="C9" t="e">
        <f>(#REF!/100)*C$6</f>
        <v>#REF!</v>
      </c>
      <c r="D9" t="e">
        <f>(#REF!/100)*D$6</f>
        <v>#REF!</v>
      </c>
      <c r="E9" t="e">
        <f>(#REF!/100)*E$6</f>
        <v>#REF!</v>
      </c>
    </row>
    <row r="10" spans="1:13" x14ac:dyDescent="0.3">
      <c r="A10" s="1" t="s">
        <v>9</v>
      </c>
      <c r="B10" t="e">
        <f>(#REF!/100)*$B$6</f>
        <v>#REF!</v>
      </c>
      <c r="C10" t="e">
        <f>(#REF!/100)*C$6</f>
        <v>#REF!</v>
      </c>
      <c r="D10" t="e">
        <f>(#REF!/100)*D$6</f>
        <v>#REF!</v>
      </c>
      <c r="E10" t="e">
        <f>(#REF!/100)*E$6</f>
        <v>#REF!</v>
      </c>
    </row>
    <row r="11" spans="1:13" x14ac:dyDescent="0.3">
      <c r="A11" s="1" t="s">
        <v>10</v>
      </c>
      <c r="B11" t="e">
        <f>(#REF!/100)*$B$6</f>
        <v>#REF!</v>
      </c>
      <c r="C11" t="e">
        <f>(#REF!/100)*C$6</f>
        <v>#REF!</v>
      </c>
      <c r="D11" t="e">
        <f>(#REF!/100)*D$6</f>
        <v>#REF!</v>
      </c>
      <c r="E11" t="e">
        <f>(#REF!/100)*E$6</f>
        <v>#REF!</v>
      </c>
    </row>
    <row r="12" spans="1:13" x14ac:dyDescent="0.3">
      <c r="A12" s="1" t="s">
        <v>11</v>
      </c>
      <c r="B12" t="e">
        <f>(#REF!/100)*$B$6</f>
        <v>#REF!</v>
      </c>
      <c r="C12" t="e">
        <f>(#REF!/100)*C$6</f>
        <v>#REF!</v>
      </c>
      <c r="D12" t="e">
        <f>(#REF!/100)*D$6</f>
        <v>#REF!</v>
      </c>
      <c r="E12" t="e">
        <f>(#REF!/100)*E$6</f>
        <v>#REF!</v>
      </c>
    </row>
    <row r="13" spans="1:13" x14ac:dyDescent="0.3">
      <c r="A13" s="1" t="s">
        <v>12</v>
      </c>
      <c r="B13" t="e">
        <f>(#REF!/100)*$B$6</f>
        <v>#REF!</v>
      </c>
      <c r="C13" t="e">
        <f>(#REF!/100)*C$6</f>
        <v>#REF!</v>
      </c>
      <c r="D13" t="e">
        <f>(#REF!/100)*D$6</f>
        <v>#REF!</v>
      </c>
      <c r="E13" t="e">
        <f>(#REF!/100)*E$6</f>
        <v>#REF!</v>
      </c>
    </row>
    <row r="14" spans="1:13" x14ac:dyDescent="0.3">
      <c r="A14" s="1" t="s">
        <v>13</v>
      </c>
      <c r="B14">
        <v>0</v>
      </c>
      <c r="C14" t="e">
        <f>(#REF!/100)*C$6</f>
        <v>#REF!</v>
      </c>
      <c r="D14" t="e">
        <f>(#REF!/100)*D$6</f>
        <v>#REF!</v>
      </c>
      <c r="E14" t="e">
        <f>(#REF!/100)*E$6</f>
        <v>#REF!</v>
      </c>
      <c r="F14" t="s">
        <v>54</v>
      </c>
    </row>
    <row r="15" spans="1:13" x14ac:dyDescent="0.3">
      <c r="A15" s="1" t="s">
        <v>14</v>
      </c>
      <c r="B15" t="e">
        <f>(#REF!/100)*$B$6</f>
        <v>#REF!</v>
      </c>
      <c r="C15" t="e">
        <f>(#REF!/100)*C$6</f>
        <v>#REF!</v>
      </c>
      <c r="D15" t="e">
        <f>(#REF!/100)*D$6</f>
        <v>#REF!</v>
      </c>
      <c r="E15" t="e">
        <f>(#REF!/100)*E$6</f>
        <v>#REF!</v>
      </c>
    </row>
    <row r="16" spans="1:13" x14ac:dyDescent="0.3">
      <c r="A16" s="1" t="s">
        <v>15</v>
      </c>
      <c r="B16" t="e">
        <f>(#REF!/100)*$B$6</f>
        <v>#REF!</v>
      </c>
      <c r="C16" t="e">
        <f>(#REF!/100)*C$6</f>
        <v>#REF!</v>
      </c>
      <c r="D16" t="e">
        <f>(#REF!/100)*D$6</f>
        <v>#REF!</v>
      </c>
      <c r="E16" t="e">
        <f>(#REF!/100)*E$6</f>
        <v>#REF!</v>
      </c>
    </row>
    <row r="17" spans="1:20" x14ac:dyDescent="0.3">
      <c r="A17" s="1" t="s">
        <v>16</v>
      </c>
      <c r="B17" t="e">
        <f>(#REF!/100)*$B$6</f>
        <v>#REF!</v>
      </c>
      <c r="C17" t="e">
        <f>(#REF!/100)*C$6</f>
        <v>#REF!</v>
      </c>
      <c r="D17" t="e">
        <f>(#REF!/100)*D$6</f>
        <v>#REF!</v>
      </c>
      <c r="E17" t="e">
        <f>(#REF!/100)*E$6</f>
        <v>#REF!</v>
      </c>
    </row>
    <row r="18" spans="1:20" x14ac:dyDescent="0.3">
      <c r="A18" s="1" t="s">
        <v>17</v>
      </c>
      <c r="B18" t="e">
        <f>(#REF!/100)*$B$6</f>
        <v>#REF!</v>
      </c>
      <c r="C18" t="e">
        <f>(#REF!/100)*C$6</f>
        <v>#REF!</v>
      </c>
      <c r="D18" t="e">
        <f>(#REF!/100)*D$6</f>
        <v>#REF!</v>
      </c>
      <c r="E18" t="e">
        <f>(#REF!/100)*E$6</f>
        <v>#REF!</v>
      </c>
      <c r="J18" t="s">
        <v>45</v>
      </c>
    </row>
    <row r="19" spans="1:20" x14ac:dyDescent="0.3">
      <c r="A19" s="1" t="s">
        <v>18</v>
      </c>
      <c r="B19">
        <v>0</v>
      </c>
      <c r="C19" t="e">
        <f>(#REF!/100)*C$6</f>
        <v>#REF!</v>
      </c>
      <c r="D19" t="e">
        <f>(#REF!/100)*D$6</f>
        <v>#REF!</v>
      </c>
      <c r="E19" t="e">
        <f>(#REF!/100)*E$6</f>
        <v>#REF!</v>
      </c>
    </row>
    <row r="20" spans="1:20" x14ac:dyDescent="0.3">
      <c r="A20" s="1" t="s">
        <v>19</v>
      </c>
      <c r="B20" t="e">
        <f>(#REF!/100)*$B$6</f>
        <v>#REF!</v>
      </c>
      <c r="C20" t="e">
        <f>(#REF!/100)*C$6</f>
        <v>#REF!</v>
      </c>
      <c r="D20" t="e">
        <f>(#REF!/100)*D$6</f>
        <v>#REF!</v>
      </c>
      <c r="E20">
        <v>100</v>
      </c>
    </row>
    <row r="21" spans="1:20" x14ac:dyDescent="0.3">
      <c r="A21" s="1" t="s">
        <v>20</v>
      </c>
      <c r="B21" t="e">
        <f>(#REF!/100)*$B$6</f>
        <v>#REF!</v>
      </c>
      <c r="C21" t="e">
        <f>(#REF!/100)*C$6</f>
        <v>#REF!</v>
      </c>
      <c r="D21" t="e">
        <f>(#REF!/100)*D$6</f>
        <v>#REF!</v>
      </c>
      <c r="E21" t="e">
        <f>(#REF!/100)*E$6</f>
        <v>#REF!</v>
      </c>
    </row>
    <row r="22" spans="1:20" x14ac:dyDescent="0.3">
      <c r="A22" s="1" t="s">
        <v>21</v>
      </c>
      <c r="B22" t="e">
        <f>(#REF!/100)*$B$6</f>
        <v>#REF!</v>
      </c>
      <c r="C22" t="e">
        <f>(#REF!/100)*C$6</f>
        <v>#REF!</v>
      </c>
      <c r="D22" t="e">
        <f>(#REF!/100)*D$6</f>
        <v>#REF!</v>
      </c>
      <c r="E22" t="e">
        <f>(#REF!/100)*E$6</f>
        <v>#REF!</v>
      </c>
    </row>
    <row r="23" spans="1:20" x14ac:dyDescent="0.3">
      <c r="A23" s="1" t="s">
        <v>22</v>
      </c>
      <c r="B23" t="e">
        <f>(#REF!/100)*$B$6</f>
        <v>#REF!</v>
      </c>
      <c r="C23" t="e">
        <f>(#REF!/100)*C$6</f>
        <v>#REF!</v>
      </c>
      <c r="D23" t="e">
        <f>(#REF!/100)*D$6</f>
        <v>#REF!</v>
      </c>
      <c r="E23" t="e">
        <f>(#REF!/100)*E$6</f>
        <v>#REF!</v>
      </c>
    </row>
    <row r="24" spans="1:20" x14ac:dyDescent="0.3">
      <c r="A24" s="1" t="s">
        <v>23</v>
      </c>
      <c r="B24" t="e">
        <f>(#REF!/100)*$B$6</f>
        <v>#REF!</v>
      </c>
      <c r="C24" t="e">
        <f>(#REF!/100)*C$6</f>
        <v>#REF!</v>
      </c>
      <c r="D24" t="e">
        <f>(#REF!/100)*D$6</f>
        <v>#REF!</v>
      </c>
      <c r="E24" t="e">
        <f>(#REF!/100)*E$6</f>
        <v>#REF!</v>
      </c>
    </row>
    <row r="25" spans="1:20" x14ac:dyDescent="0.3">
      <c r="A25" s="1" t="s">
        <v>24</v>
      </c>
      <c r="B25" t="e">
        <f>(#REF!/100)*$B$6</f>
        <v>#REF!</v>
      </c>
      <c r="C25" t="e">
        <f>(#REF!/100)*C$6</f>
        <v>#REF!</v>
      </c>
      <c r="D25" t="e">
        <f>(#REF!/100)*D$6</f>
        <v>#REF!</v>
      </c>
      <c r="E25" t="e">
        <f>(#REF!/100)*E$6</f>
        <v>#REF!</v>
      </c>
    </row>
    <row r="26" spans="1:20" x14ac:dyDescent="0.3">
      <c r="A26" s="1" t="s">
        <v>25</v>
      </c>
      <c r="B26" t="e">
        <f>(#REF!/100)*$B$6</f>
        <v>#REF!</v>
      </c>
      <c r="C26" t="e">
        <f>(#REF!/100)*C$6</f>
        <v>#REF!</v>
      </c>
      <c r="D26" t="e">
        <f>(#REF!/100)*D$6</f>
        <v>#REF!</v>
      </c>
      <c r="E26" t="e">
        <f>(#REF!/100)*E$6</f>
        <v>#REF!</v>
      </c>
    </row>
    <row r="27" spans="1:20" x14ac:dyDescent="0.3">
      <c r="A27" s="1" t="s">
        <v>26</v>
      </c>
      <c r="B27" t="e">
        <f>(#REF!/100)*$B$6</f>
        <v>#REF!</v>
      </c>
      <c r="C27" t="e">
        <f>(#REF!/100)*C$6</f>
        <v>#REF!</v>
      </c>
      <c r="D27" t="e">
        <f>(#REF!/100)*D$6</f>
        <v>#REF!</v>
      </c>
      <c r="E27" t="e">
        <f>(#REF!/100)*E$6</f>
        <v>#REF!</v>
      </c>
    </row>
    <row r="28" spans="1:20" x14ac:dyDescent="0.3">
      <c r="A28" s="1" t="s">
        <v>27</v>
      </c>
      <c r="B28">
        <v>0.5</v>
      </c>
      <c r="C28">
        <v>0.5</v>
      </c>
      <c r="D28">
        <f t="shared" ref="D28:E28" si="0">(D6-D5)/2+D5</f>
        <v>23.634999999999998</v>
      </c>
      <c r="E28">
        <f t="shared" si="0"/>
        <v>80.5</v>
      </c>
      <c r="F28" t="s">
        <v>53</v>
      </c>
    </row>
    <row r="29" spans="1:20" x14ac:dyDescent="0.3">
      <c r="A29" s="1" t="s">
        <v>28</v>
      </c>
      <c r="B29" t="e">
        <f>(#REF!/100)*$B$6</f>
        <v>#REF!</v>
      </c>
      <c r="C29" t="e">
        <f>(#REF!/100)*C$6</f>
        <v>#REF!</v>
      </c>
      <c r="D29" t="e">
        <f>(#REF!/100)*D$6</f>
        <v>#REF!</v>
      </c>
      <c r="E29" t="e">
        <f>(#REF!/100)*E$6</f>
        <v>#REF!</v>
      </c>
    </row>
    <row r="30" spans="1:20" s="5" customFormat="1" x14ac:dyDescent="0.3">
      <c r="A30" s="4" t="s">
        <v>29</v>
      </c>
      <c r="B30" t="e">
        <f>(#REF!/100)*$B$6</f>
        <v>#REF!</v>
      </c>
      <c r="C30" t="e">
        <f>(#REF!/100)*C$6</f>
        <v>#REF!</v>
      </c>
      <c r="D30" t="e">
        <f>(#REF!/100)*D$6</f>
        <v>#REF!</v>
      </c>
      <c r="E30" t="e">
        <f>(#REF!/100)*E$6</f>
        <v>#REF!</v>
      </c>
    </row>
    <row r="31" spans="1:20" x14ac:dyDescent="0.3">
      <c r="A31" s="1" t="s">
        <v>30</v>
      </c>
      <c r="B31">
        <v>31.2</v>
      </c>
      <c r="C31">
        <v>40</v>
      </c>
      <c r="D31">
        <v>54</v>
      </c>
      <c r="E31">
        <v>60</v>
      </c>
    </row>
    <row r="32" spans="1:20" x14ac:dyDescent="0.3">
      <c r="A32" s="1" t="s">
        <v>31</v>
      </c>
      <c r="B32">
        <v>0.8</v>
      </c>
      <c r="C32">
        <v>15</v>
      </c>
      <c r="D32">
        <f>(E32-C32)/3+15</f>
        <v>40</v>
      </c>
      <c r="E32">
        <v>90</v>
      </c>
      <c r="F32" s="7" t="s">
        <v>55</v>
      </c>
      <c r="T32" t="s">
        <v>64</v>
      </c>
    </row>
    <row r="33" spans="1:9" x14ac:dyDescent="0.3">
      <c r="A33" s="1" t="s">
        <v>32</v>
      </c>
      <c r="B33" t="e">
        <f>AVERAGE(B2:B30)</f>
        <v>#REF!</v>
      </c>
      <c r="C33" t="e">
        <f t="shared" ref="C33:E33" si="1">AVERAGE(C2:C30)</f>
        <v>#REF!</v>
      </c>
      <c r="D33" t="e">
        <f t="shared" si="1"/>
        <v>#REF!</v>
      </c>
      <c r="E33" t="e">
        <f t="shared" si="1"/>
        <v>#REF!</v>
      </c>
      <c r="I33" s="7" t="s">
        <v>46</v>
      </c>
    </row>
    <row r="34" spans="1:9" x14ac:dyDescent="0.3">
      <c r="A34" s="1" t="s">
        <v>33</v>
      </c>
      <c r="B34">
        <v>5.0850859507227626E-2</v>
      </c>
      <c r="C34">
        <v>0.10123989398016375</v>
      </c>
      <c r="D34">
        <v>9.5024522191716922</v>
      </c>
      <c r="E34">
        <v>22.122943984509437</v>
      </c>
      <c r="I34" t="s">
        <v>47</v>
      </c>
    </row>
    <row r="35" spans="1:9" x14ac:dyDescent="0.3">
      <c r="A35" s="1" t="s">
        <v>34</v>
      </c>
      <c r="B35">
        <v>5.0850859507227626E-2</v>
      </c>
      <c r="C35">
        <v>0.10123989398016375</v>
      </c>
      <c r="D35">
        <v>9.5024522191716922</v>
      </c>
      <c r="E35">
        <v>22.122943984509437</v>
      </c>
    </row>
    <row r="36" spans="1:9" x14ac:dyDescent="0.3">
      <c r="A36" s="1" t="s">
        <v>35</v>
      </c>
      <c r="B36">
        <v>5.0850859507227626E-2</v>
      </c>
      <c r="C36">
        <v>0.10123989398016375</v>
      </c>
      <c r="D36">
        <v>9.5024522191716922</v>
      </c>
      <c r="E36">
        <v>22.122943984509437</v>
      </c>
    </row>
    <row r="37" spans="1:9" x14ac:dyDescent="0.3">
      <c r="A37" s="1" t="s">
        <v>36</v>
      </c>
      <c r="B37">
        <v>5.0850859507227626E-2</v>
      </c>
      <c r="C37">
        <v>0.10123989398016375</v>
      </c>
      <c r="D37">
        <v>9.5024522191716922</v>
      </c>
      <c r="E37">
        <v>22.122943984509437</v>
      </c>
    </row>
    <row r="40" spans="1:9" x14ac:dyDescent="0.3">
      <c r="A40" s="3" t="s">
        <v>37</v>
      </c>
    </row>
    <row r="41" spans="1:9" x14ac:dyDescent="0.3">
      <c r="A41" t="s">
        <v>38</v>
      </c>
    </row>
    <row r="43" spans="1:9" x14ac:dyDescent="0.3">
      <c r="A43" t="s">
        <v>39</v>
      </c>
      <c r="B43" s="7" t="s">
        <v>40</v>
      </c>
    </row>
    <row r="44" spans="1:9" x14ac:dyDescent="0.3">
      <c r="B44" t="s">
        <v>42</v>
      </c>
    </row>
    <row r="45" spans="1:9" x14ac:dyDescent="0.3">
      <c r="B45" t="s">
        <v>43</v>
      </c>
    </row>
    <row r="46" spans="1:9" x14ac:dyDescent="0.3">
      <c r="B46" t="s">
        <v>44</v>
      </c>
    </row>
  </sheetData>
  <hyperlinks>
    <hyperlink ref="F32" r:id="rId1"/>
    <hyperlink ref="B43" r:id="rId2"/>
    <hyperlink ref="I33" r:id="rId3"/>
  </hyperlinks>
  <pageMargins left="0.7" right="0.7" top="0.78740157499999996" bottom="0.78740157499999996" header="0.3" footer="0.3"/>
  <pageSetup paperSize="9" orientation="portrait" r:id="rId4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6" sqref="E6"/>
    </sheetView>
  </sheetViews>
  <sheetFormatPr baseColWidth="10" defaultRowHeight="14.4" x14ac:dyDescent="0.3"/>
  <sheetData>
    <row r="1" spans="1:7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41</v>
      </c>
    </row>
    <row r="2" spans="1:7" x14ac:dyDescent="0.3">
      <c r="A2" s="1" t="s">
        <v>1</v>
      </c>
      <c r="B2" t="e">
        <f>(#REF!/100)*B$6</f>
        <v>#REF!</v>
      </c>
      <c r="C2" t="e">
        <f>(#REF!/100)*C$6</f>
        <v>#REF!</v>
      </c>
      <c r="D2" t="e">
        <f>(#REF!/100)*D$6</f>
        <v>#REF!</v>
      </c>
      <c r="E2" t="e">
        <f>(#REF!/100)*E$6</f>
        <v>#REF!</v>
      </c>
    </row>
    <row r="3" spans="1:7" x14ac:dyDescent="0.3">
      <c r="A3" s="1" t="s">
        <v>2</v>
      </c>
      <c r="B3" t="e">
        <f>(#REF!/100)*B$6</f>
        <v>#REF!</v>
      </c>
      <c r="C3" t="e">
        <f>(#REF!/100)*C$6</f>
        <v>#REF!</v>
      </c>
      <c r="D3" t="e">
        <f>(#REF!/100)*D$6</f>
        <v>#REF!</v>
      </c>
      <c r="E3" t="e">
        <f>(#REF!/100)*E$6</f>
        <v>#REF!</v>
      </c>
    </row>
    <row r="4" spans="1:7" x14ac:dyDescent="0.3">
      <c r="A4" s="1" t="s">
        <v>3</v>
      </c>
      <c r="B4" t="e">
        <f>(#REF!/100)*B$6</f>
        <v>#REF!</v>
      </c>
      <c r="C4" t="e">
        <f>(#REF!/100)*C$6</f>
        <v>#REF!</v>
      </c>
      <c r="D4" t="e">
        <f>(#REF!/100)*D$6</f>
        <v>#REF!</v>
      </c>
      <c r="E4" t="e">
        <f>(#REF!/100)*E$6</f>
        <v>#REF!</v>
      </c>
    </row>
    <row r="5" spans="1:7" x14ac:dyDescent="0.3">
      <c r="A5" s="1" t="s">
        <v>4</v>
      </c>
      <c r="B5" t="e">
        <f>(#REF!/100)*B$6</f>
        <v>#REF!</v>
      </c>
      <c r="C5" t="e">
        <f>(#REF!/100)*C$6</f>
        <v>#REF!</v>
      </c>
      <c r="D5">
        <v>20</v>
      </c>
      <c r="E5">
        <v>40</v>
      </c>
    </row>
    <row r="6" spans="1:7" x14ac:dyDescent="0.3">
      <c r="A6" s="1" t="s">
        <v>5</v>
      </c>
      <c r="B6">
        <f>(53861/(47*10^6))*100</f>
        <v>0.11459787234042552</v>
      </c>
      <c r="C6">
        <f>(136617/(47.7*10^6))*100</f>
        <v>0.28640880503144656</v>
      </c>
      <c r="D6">
        <v>11.36</v>
      </c>
      <c r="E6">
        <v>28.57</v>
      </c>
    </row>
    <row r="7" spans="1:7" x14ac:dyDescent="0.3">
      <c r="A7" s="1" t="s">
        <v>6</v>
      </c>
      <c r="B7" t="e">
        <f>(#REF!/100)*B$6</f>
        <v>#REF!</v>
      </c>
      <c r="C7" t="e">
        <f>(#REF!/100)*C$6</f>
        <v>#REF!</v>
      </c>
      <c r="D7" t="e">
        <f>(#REF!/100)*D$6</f>
        <v>#REF!</v>
      </c>
      <c r="E7" t="e">
        <f>(#REF!/100)*E$6</f>
        <v>#REF!</v>
      </c>
    </row>
    <row r="8" spans="1:7" x14ac:dyDescent="0.3">
      <c r="A8" s="1" t="s">
        <v>7</v>
      </c>
      <c r="B8" t="e">
        <f>(#REF!/100)*B$6</f>
        <v>#REF!</v>
      </c>
      <c r="C8" t="e">
        <f>(#REF!/100)*C$6</f>
        <v>#REF!</v>
      </c>
      <c r="D8" t="e">
        <f>(#REF!/100)*D$6</f>
        <v>#REF!</v>
      </c>
      <c r="E8" t="e">
        <f>(#REF!/100)*E$6</f>
        <v>#REF!</v>
      </c>
    </row>
    <row r="9" spans="1:7" x14ac:dyDescent="0.3">
      <c r="A9" s="1" t="s">
        <v>8</v>
      </c>
      <c r="B9" t="e">
        <f>(#REF!/100)*B$6</f>
        <v>#REF!</v>
      </c>
      <c r="C9" t="e">
        <f>(#REF!/100)*C$6</f>
        <v>#REF!</v>
      </c>
      <c r="D9" t="e">
        <f>(#REF!/100)*D$6</f>
        <v>#REF!</v>
      </c>
      <c r="E9" t="e">
        <f>(#REF!/100)*E$6</f>
        <v>#REF!</v>
      </c>
    </row>
    <row r="10" spans="1:7" x14ac:dyDescent="0.3">
      <c r="A10" s="1" t="s">
        <v>9</v>
      </c>
      <c r="B10" t="e">
        <f>(#REF!/100)*B$6</f>
        <v>#REF!</v>
      </c>
      <c r="C10" t="e">
        <f>(#REF!/100)*C$6</f>
        <v>#REF!</v>
      </c>
      <c r="D10" t="e">
        <f>(#REF!/100)*D$6</f>
        <v>#REF!</v>
      </c>
      <c r="E10" t="e">
        <f>(#REF!/100)*E$6</f>
        <v>#REF!</v>
      </c>
    </row>
    <row r="11" spans="1:7" x14ac:dyDescent="0.3">
      <c r="A11" s="1" t="s">
        <v>10</v>
      </c>
      <c r="B11" t="e">
        <f>(#REF!/100)*B$6</f>
        <v>#REF!</v>
      </c>
      <c r="C11" t="e">
        <f>(#REF!/100)*C$6</f>
        <v>#REF!</v>
      </c>
      <c r="D11" t="e">
        <f>(#REF!/100)*D$6</f>
        <v>#REF!</v>
      </c>
      <c r="E11" t="e">
        <f>(#REF!/100)*E$6</f>
        <v>#REF!</v>
      </c>
    </row>
    <row r="12" spans="1:7" x14ac:dyDescent="0.3">
      <c r="A12" s="1" t="s">
        <v>11</v>
      </c>
      <c r="B12" t="e">
        <f>(#REF!/100)*B$6</f>
        <v>#REF!</v>
      </c>
      <c r="C12" t="e">
        <f>(#REF!/100)*C$6</f>
        <v>#REF!</v>
      </c>
      <c r="D12" t="e">
        <f>(#REF!/100)*D$6</f>
        <v>#REF!</v>
      </c>
      <c r="E12" t="e">
        <f>(#REF!/100)*E$6</f>
        <v>#REF!</v>
      </c>
    </row>
    <row r="13" spans="1:7" x14ac:dyDescent="0.3">
      <c r="A13" s="1" t="s">
        <v>12</v>
      </c>
      <c r="B13" t="e">
        <f>(#REF!/100)*B$6</f>
        <v>#REF!</v>
      </c>
      <c r="C13" t="e">
        <f>(#REF!/100)*C$6</f>
        <v>#REF!</v>
      </c>
      <c r="D13" t="e">
        <f>(#REF!/100)*D$6</f>
        <v>#REF!</v>
      </c>
      <c r="E13" t="e">
        <f>(#REF!/100)*E$6</f>
        <v>#REF!</v>
      </c>
    </row>
    <row r="14" spans="1:7" x14ac:dyDescent="0.3">
      <c r="A14" s="1" t="s">
        <v>13</v>
      </c>
      <c r="B14" t="e">
        <f>(#REF!/100)*B$6</f>
        <v>#REF!</v>
      </c>
      <c r="C14" t="e">
        <f>(#REF!/100)*C$6</f>
        <v>#REF!</v>
      </c>
      <c r="D14" t="e">
        <f>(#REF!/100)*D$6</f>
        <v>#REF!</v>
      </c>
      <c r="E14" t="e">
        <f>(#REF!/100)*E$6</f>
        <v>#REF!</v>
      </c>
      <c r="F14" t="s">
        <v>54</v>
      </c>
    </row>
    <row r="15" spans="1:7" x14ac:dyDescent="0.3">
      <c r="A15" s="1" t="s">
        <v>14</v>
      </c>
      <c r="B15" t="e">
        <f>(#REF!/100)*B$6</f>
        <v>#REF!</v>
      </c>
      <c r="C15" t="e">
        <f>(#REF!/100)*C$6</f>
        <v>#REF!</v>
      </c>
      <c r="D15" t="e">
        <f>(#REF!/100)*D$6</f>
        <v>#REF!</v>
      </c>
      <c r="E15" t="e">
        <f>(#REF!/100)*E$6</f>
        <v>#REF!</v>
      </c>
    </row>
    <row r="16" spans="1:7" x14ac:dyDescent="0.3">
      <c r="A16" s="1" t="s">
        <v>15</v>
      </c>
      <c r="B16" t="e">
        <f>(#REF!/100)*B$6</f>
        <v>#REF!</v>
      </c>
      <c r="C16" t="e">
        <f>(#REF!/100)*C$6</f>
        <v>#REF!</v>
      </c>
      <c r="D16" t="e">
        <f>(#REF!/100)*D$6</f>
        <v>#REF!</v>
      </c>
      <c r="E16" t="e">
        <f>(#REF!/100)*E$6</f>
        <v>#REF!</v>
      </c>
    </row>
    <row r="17" spans="1:5" x14ac:dyDescent="0.3">
      <c r="A17" s="1" t="s">
        <v>16</v>
      </c>
      <c r="B17" t="e">
        <f>(#REF!/100)*B$6</f>
        <v>#REF!</v>
      </c>
      <c r="C17" t="e">
        <f>(#REF!/100)*C$6</f>
        <v>#REF!</v>
      </c>
      <c r="D17" t="e">
        <f>(#REF!/100)*D$6</f>
        <v>#REF!</v>
      </c>
      <c r="E17" t="e">
        <f>(#REF!/100)*E$6</f>
        <v>#REF!</v>
      </c>
    </row>
    <row r="18" spans="1:5" x14ac:dyDescent="0.3">
      <c r="A18" s="1" t="s">
        <v>17</v>
      </c>
      <c r="B18" t="e">
        <f>(#REF!/100)*B$6</f>
        <v>#REF!</v>
      </c>
      <c r="C18" t="e">
        <f>(#REF!/100)*C$6</f>
        <v>#REF!</v>
      </c>
      <c r="D18" t="e">
        <f>(#REF!/100)*D$6</f>
        <v>#REF!</v>
      </c>
      <c r="E18" t="e">
        <f>(#REF!/100)*E$6</f>
        <v>#REF!</v>
      </c>
    </row>
    <row r="19" spans="1:5" x14ac:dyDescent="0.3">
      <c r="A19" s="1" t="s">
        <v>18</v>
      </c>
      <c r="B19" t="e">
        <f>(#REF!/100)*B$6</f>
        <v>#REF!</v>
      </c>
      <c r="C19" t="e">
        <f>(#REF!/100)*C$6</f>
        <v>#REF!</v>
      </c>
      <c r="D19" t="e">
        <f>(#REF!/100)*D$6</f>
        <v>#REF!</v>
      </c>
      <c r="E19" t="e">
        <f>(#REF!/100)*E$6</f>
        <v>#REF!</v>
      </c>
    </row>
    <row r="20" spans="1:5" x14ac:dyDescent="0.3">
      <c r="A20" s="1" t="s">
        <v>19</v>
      </c>
      <c r="B20" t="e">
        <f>(#REF!/100)*B$6</f>
        <v>#REF!</v>
      </c>
      <c r="C20" t="e">
        <f>(#REF!/100)*C$6</f>
        <v>#REF!</v>
      </c>
      <c r="D20" t="e">
        <f>(#REF!/100)*D$6</f>
        <v>#REF!</v>
      </c>
      <c r="E20" t="e">
        <f>(#REF!/100)*E$6</f>
        <v>#REF!</v>
      </c>
    </row>
    <row r="21" spans="1:5" x14ac:dyDescent="0.3">
      <c r="A21" s="1" t="s">
        <v>20</v>
      </c>
      <c r="B21" t="e">
        <f>(#REF!/100)*B$6</f>
        <v>#REF!</v>
      </c>
      <c r="C21" t="e">
        <f>(#REF!/100)*C$6</f>
        <v>#REF!</v>
      </c>
      <c r="D21" t="e">
        <f>(#REF!/100)*D$6</f>
        <v>#REF!</v>
      </c>
      <c r="E21" t="e">
        <f>(#REF!/100)*E$6</f>
        <v>#REF!</v>
      </c>
    </row>
    <row r="22" spans="1:5" x14ac:dyDescent="0.3">
      <c r="A22" s="1" t="s">
        <v>21</v>
      </c>
      <c r="B22" t="e">
        <f>(#REF!/100)*B$6</f>
        <v>#REF!</v>
      </c>
      <c r="C22" t="e">
        <f>(#REF!/100)*C$6</f>
        <v>#REF!</v>
      </c>
      <c r="D22" t="e">
        <f>(#REF!/100)*D$6</f>
        <v>#REF!</v>
      </c>
      <c r="E22" t="e">
        <f>(#REF!/100)*E$6</f>
        <v>#REF!</v>
      </c>
    </row>
    <row r="23" spans="1:5" x14ac:dyDescent="0.3">
      <c r="A23" s="1" t="s">
        <v>22</v>
      </c>
      <c r="B23" t="e">
        <f>(#REF!/100)*B$6</f>
        <v>#REF!</v>
      </c>
      <c r="C23" t="e">
        <f>(#REF!/100)*C$6</f>
        <v>#REF!</v>
      </c>
      <c r="D23" t="e">
        <f>(#REF!/100)*D$6</f>
        <v>#REF!</v>
      </c>
      <c r="E23" t="e">
        <f>(#REF!/100)*E$6</f>
        <v>#REF!</v>
      </c>
    </row>
    <row r="24" spans="1:5" x14ac:dyDescent="0.3">
      <c r="A24" s="1" t="s">
        <v>23</v>
      </c>
      <c r="B24" t="e">
        <f>(#REF!/100)*B$6</f>
        <v>#REF!</v>
      </c>
      <c r="C24" t="e">
        <f>(#REF!/100)*C$6</f>
        <v>#REF!</v>
      </c>
      <c r="D24" t="e">
        <f>(#REF!/100)*D$6</f>
        <v>#REF!</v>
      </c>
      <c r="E24" t="e">
        <f>(#REF!/100)*E$6</f>
        <v>#REF!</v>
      </c>
    </row>
    <row r="25" spans="1:5" x14ac:dyDescent="0.3">
      <c r="A25" s="1" t="s">
        <v>24</v>
      </c>
      <c r="B25" t="e">
        <f>(#REF!/100)*B$6</f>
        <v>#REF!</v>
      </c>
      <c r="C25" t="e">
        <f>(#REF!/100)*C$6</f>
        <v>#REF!</v>
      </c>
      <c r="D25" t="e">
        <f>(#REF!/100)*D$6</f>
        <v>#REF!</v>
      </c>
      <c r="E25" t="e">
        <f>(#REF!/100)*E$6</f>
        <v>#REF!</v>
      </c>
    </row>
    <row r="26" spans="1:5" x14ac:dyDescent="0.3">
      <c r="A26" s="1" t="s">
        <v>25</v>
      </c>
      <c r="B26" t="e">
        <f>(#REF!/100)*B$6</f>
        <v>#REF!</v>
      </c>
      <c r="C26" t="e">
        <f>(#REF!/100)*C$6</f>
        <v>#REF!</v>
      </c>
      <c r="D26" t="e">
        <f>(#REF!/100)*D$6</f>
        <v>#REF!</v>
      </c>
      <c r="E26" t="e">
        <f>(#REF!/100)*E$6</f>
        <v>#REF!</v>
      </c>
    </row>
    <row r="27" spans="1:5" x14ac:dyDescent="0.3">
      <c r="A27" s="1" t="s">
        <v>26</v>
      </c>
      <c r="B27" t="e">
        <f>(#REF!/100)*B$6</f>
        <v>#REF!</v>
      </c>
      <c r="C27" t="e">
        <f>(#REF!/100)*C$6</f>
        <v>#REF!</v>
      </c>
      <c r="D27" t="e">
        <f>(#REF!/100)*D$6</f>
        <v>#REF!</v>
      </c>
      <c r="E27" t="e">
        <f>(#REF!/100)*E$6</f>
        <v>#REF!</v>
      </c>
    </row>
    <row r="28" spans="1:5" x14ac:dyDescent="0.3">
      <c r="A28" s="1" t="s">
        <v>27</v>
      </c>
      <c r="B28">
        <v>0.5</v>
      </c>
      <c r="C28">
        <v>0.5</v>
      </c>
      <c r="D28">
        <f t="shared" ref="D28:E28" si="0">(D6-D5)/2+D5</f>
        <v>15.68</v>
      </c>
      <c r="E28">
        <f t="shared" si="0"/>
        <v>34.284999999999997</v>
      </c>
    </row>
    <row r="29" spans="1:5" x14ac:dyDescent="0.3">
      <c r="A29" s="1" t="s">
        <v>28</v>
      </c>
      <c r="B29" t="e">
        <f>(#REF!/100)*B$6</f>
        <v>#REF!</v>
      </c>
      <c r="C29" t="e">
        <f>(#REF!/100)*C$6</f>
        <v>#REF!</v>
      </c>
      <c r="D29" t="e">
        <f>(#REF!/100)*D$6</f>
        <v>#REF!</v>
      </c>
      <c r="E29" t="e">
        <f>(#REF!/100)*E$6</f>
        <v>#REF!</v>
      </c>
    </row>
    <row r="30" spans="1:5" x14ac:dyDescent="0.3">
      <c r="A30" s="1" t="s">
        <v>29</v>
      </c>
      <c r="B30" t="e">
        <f>(#REF!/100)*B$6</f>
        <v>#REF!</v>
      </c>
      <c r="C30" t="e">
        <f>(#REF!/100)*C$6</f>
        <v>#REF!</v>
      </c>
      <c r="D30" t="e">
        <f>(#REF!/100)*D$6</f>
        <v>#REF!</v>
      </c>
      <c r="E30" t="e">
        <f>(#REF!/100)*E$6</f>
        <v>#REF!</v>
      </c>
    </row>
    <row r="31" spans="1:5" x14ac:dyDescent="0.3">
      <c r="A31" s="1" t="s">
        <v>30</v>
      </c>
      <c r="B31">
        <v>31.2</v>
      </c>
      <c r="C31">
        <v>40</v>
      </c>
      <c r="D31">
        <v>54</v>
      </c>
      <c r="E31">
        <v>60</v>
      </c>
    </row>
    <row r="32" spans="1:5" x14ac:dyDescent="0.3">
      <c r="A32" s="1" t="s">
        <v>31</v>
      </c>
      <c r="B32">
        <v>0.8</v>
      </c>
      <c r="C32">
        <v>15</v>
      </c>
      <c r="D32">
        <f>(E32-C32)/3+15</f>
        <v>34</v>
      </c>
      <c r="E32">
        <v>72</v>
      </c>
    </row>
    <row r="33" spans="1:6" x14ac:dyDescent="0.3">
      <c r="A33" s="1" t="s">
        <v>32</v>
      </c>
      <c r="B33" t="e">
        <f>AVERAGE(B2:B30)</f>
        <v>#REF!</v>
      </c>
      <c r="C33" t="e">
        <f t="shared" ref="C33:E33" si="1">AVERAGE(C2:C30)</f>
        <v>#REF!</v>
      </c>
      <c r="D33" t="e">
        <f t="shared" si="1"/>
        <v>#REF!</v>
      </c>
      <c r="E33" t="e">
        <f t="shared" si="1"/>
        <v>#REF!</v>
      </c>
      <c r="F33" t="s">
        <v>56</v>
      </c>
    </row>
    <row r="34" spans="1:6" x14ac:dyDescent="0.3">
      <c r="A34" s="1" t="s">
        <v>33</v>
      </c>
      <c r="B34">
        <v>5.0850859507227626E-2</v>
      </c>
      <c r="C34">
        <v>0.10123989398016375</v>
      </c>
      <c r="D34">
        <v>4.5620270590189076</v>
      </c>
      <c r="E34">
        <v>10.940615223436547</v>
      </c>
      <c r="F34" t="s">
        <v>56</v>
      </c>
    </row>
    <row r="35" spans="1:6" x14ac:dyDescent="0.3">
      <c r="A35" s="1" t="s">
        <v>34</v>
      </c>
      <c r="B35">
        <v>5.0850859507227626E-2</v>
      </c>
      <c r="C35">
        <v>0.10123989398016375</v>
      </c>
      <c r="D35">
        <v>4.5620270590189076</v>
      </c>
      <c r="E35">
        <v>10.940615223436547</v>
      </c>
      <c r="F35" t="s">
        <v>56</v>
      </c>
    </row>
    <row r="36" spans="1:6" x14ac:dyDescent="0.3">
      <c r="A36" s="1" t="s">
        <v>35</v>
      </c>
      <c r="B36">
        <v>5.0850859507227626E-2</v>
      </c>
      <c r="C36">
        <v>0.10123989398016375</v>
      </c>
      <c r="D36">
        <v>4.5620270590189076</v>
      </c>
      <c r="E36">
        <v>10.940615223436547</v>
      </c>
      <c r="F36" t="s">
        <v>56</v>
      </c>
    </row>
    <row r="37" spans="1:6" x14ac:dyDescent="0.3">
      <c r="A37" s="1" t="s">
        <v>36</v>
      </c>
      <c r="B37">
        <v>5.0850859507227626E-2</v>
      </c>
      <c r="C37">
        <v>0.10123989398016375</v>
      </c>
      <c r="D37">
        <v>4.5620270590189076</v>
      </c>
      <c r="E37">
        <v>10.940615223436547</v>
      </c>
      <c r="F37" t="s">
        <v>56</v>
      </c>
    </row>
    <row r="40" spans="1:6" x14ac:dyDescent="0.3">
      <c r="A40" s="3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7" sqref="C7"/>
    </sheetView>
  </sheetViews>
  <sheetFormatPr baseColWidth="10" defaultRowHeight="14.4" x14ac:dyDescent="0.3"/>
  <sheetData>
    <row r="1" spans="1:7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41</v>
      </c>
    </row>
    <row r="2" spans="1:7" x14ac:dyDescent="0.3">
      <c r="A2" s="1" t="s">
        <v>1</v>
      </c>
      <c r="B2" t="e">
        <f>(#REF!/100)*B$6</f>
        <v>#REF!</v>
      </c>
      <c r="C2" t="e">
        <f>(#REF!/100)*C$6</f>
        <v>#REF!</v>
      </c>
      <c r="D2" t="e">
        <f>(#REF!/100)*D$6</f>
        <v>#REF!</v>
      </c>
      <c r="E2" t="e">
        <f>(#REF!/100)*E$6</f>
        <v>#REF!</v>
      </c>
    </row>
    <row r="3" spans="1:7" x14ac:dyDescent="0.3">
      <c r="A3" s="1" t="s">
        <v>2</v>
      </c>
      <c r="B3" t="e">
        <f>(#REF!/100)*B$6</f>
        <v>#REF!</v>
      </c>
      <c r="C3" t="e">
        <f>(#REF!/100)*C$6</f>
        <v>#REF!</v>
      </c>
      <c r="D3" t="e">
        <f>(#REF!/100)*D$6</f>
        <v>#REF!</v>
      </c>
      <c r="E3" t="e">
        <f>(#REF!/100)*E$6</f>
        <v>#REF!</v>
      </c>
    </row>
    <row r="4" spans="1:7" x14ac:dyDescent="0.3">
      <c r="A4" s="1" t="s">
        <v>3</v>
      </c>
      <c r="B4" t="e">
        <f>(#REF!/100)*B$6</f>
        <v>#REF!</v>
      </c>
      <c r="C4" t="e">
        <f>(#REF!/100)*C$6</f>
        <v>#REF!</v>
      </c>
      <c r="D4" t="e">
        <f>(#REF!/100)*D$6</f>
        <v>#REF!</v>
      </c>
      <c r="E4" t="e">
        <f>(#REF!/100)*E$6</f>
        <v>#REF!</v>
      </c>
    </row>
    <row r="5" spans="1:7" x14ac:dyDescent="0.3">
      <c r="A5" s="1" t="s">
        <v>4</v>
      </c>
      <c r="B5" t="e">
        <f>(#REF!/100)*B$6</f>
        <v>#REF!</v>
      </c>
      <c r="C5" t="e">
        <f>(#REF!/100)*C$6</f>
        <v>#REF!</v>
      </c>
      <c r="D5">
        <v>20</v>
      </c>
      <c r="E5">
        <v>10</v>
      </c>
    </row>
    <row r="6" spans="1:7" x14ac:dyDescent="0.3">
      <c r="A6" s="1" t="s">
        <v>5</v>
      </c>
      <c r="B6">
        <f>(53861/(47*10^6))*100</f>
        <v>0.11459787234042552</v>
      </c>
      <c r="C6">
        <f>(136617/(47.7*10^6))*100</f>
        <v>0.28640880503144656</v>
      </c>
      <c r="D6">
        <v>2.0830000000000002</v>
      </c>
      <c r="E6">
        <v>4.76</v>
      </c>
    </row>
    <row r="7" spans="1:7" x14ac:dyDescent="0.3">
      <c r="A7" s="1" t="s">
        <v>6</v>
      </c>
      <c r="B7" t="e">
        <f>(#REF!/100)*B$6</f>
        <v>#REF!</v>
      </c>
      <c r="C7" t="e">
        <f>(#REF!/100)*C$6</f>
        <v>#REF!</v>
      </c>
      <c r="D7" t="e">
        <f>(#REF!/100)*D$6</f>
        <v>#REF!</v>
      </c>
      <c r="E7" t="e">
        <f>(#REF!/100)*E$6</f>
        <v>#REF!</v>
      </c>
    </row>
    <row r="8" spans="1:7" x14ac:dyDescent="0.3">
      <c r="A8" s="1" t="s">
        <v>7</v>
      </c>
      <c r="B8" t="e">
        <f>(#REF!/100)*B$6</f>
        <v>#REF!</v>
      </c>
      <c r="C8" t="e">
        <f>(#REF!/100)*C$6</f>
        <v>#REF!</v>
      </c>
      <c r="D8" t="e">
        <f>(#REF!/100)*D$6</f>
        <v>#REF!</v>
      </c>
      <c r="E8" t="e">
        <f>(#REF!/100)*E$6</f>
        <v>#REF!</v>
      </c>
    </row>
    <row r="9" spans="1:7" x14ac:dyDescent="0.3">
      <c r="A9" s="1" t="s">
        <v>8</v>
      </c>
      <c r="B9" t="e">
        <f>(#REF!/100)*B$6</f>
        <v>#REF!</v>
      </c>
      <c r="C9" t="e">
        <f>(#REF!/100)*C$6</f>
        <v>#REF!</v>
      </c>
      <c r="D9" t="e">
        <f>(#REF!/100)*D$6</f>
        <v>#REF!</v>
      </c>
      <c r="E9" t="e">
        <f>(#REF!/100)*E$6</f>
        <v>#REF!</v>
      </c>
    </row>
    <row r="10" spans="1:7" x14ac:dyDescent="0.3">
      <c r="A10" s="1" t="s">
        <v>9</v>
      </c>
      <c r="B10" t="e">
        <f>(#REF!/100)*B$6</f>
        <v>#REF!</v>
      </c>
      <c r="C10" t="e">
        <f>(#REF!/100)*C$6</f>
        <v>#REF!</v>
      </c>
      <c r="D10" t="e">
        <f>(#REF!/100)*D$6</f>
        <v>#REF!</v>
      </c>
      <c r="E10" t="e">
        <f>(#REF!/100)*E$6</f>
        <v>#REF!</v>
      </c>
    </row>
    <row r="11" spans="1:7" x14ac:dyDescent="0.3">
      <c r="A11" s="1" t="s">
        <v>10</v>
      </c>
      <c r="B11" t="e">
        <f>(#REF!/100)*B$6</f>
        <v>#REF!</v>
      </c>
      <c r="C11" t="e">
        <f>(#REF!/100)*C$6</f>
        <v>#REF!</v>
      </c>
      <c r="D11" t="e">
        <f>(#REF!/100)*D$6</f>
        <v>#REF!</v>
      </c>
      <c r="E11" t="e">
        <f>(#REF!/100)*E$6</f>
        <v>#REF!</v>
      </c>
    </row>
    <row r="12" spans="1:7" x14ac:dyDescent="0.3">
      <c r="A12" s="1" t="s">
        <v>11</v>
      </c>
      <c r="B12" t="e">
        <f>(#REF!/100)*B$6</f>
        <v>#REF!</v>
      </c>
      <c r="C12" t="e">
        <f>(#REF!/100)*C$6</f>
        <v>#REF!</v>
      </c>
      <c r="D12" t="e">
        <f>(#REF!/100)*D$6</f>
        <v>#REF!</v>
      </c>
      <c r="E12" t="e">
        <f>(#REF!/100)*E$6</f>
        <v>#REF!</v>
      </c>
    </row>
    <row r="13" spans="1:7" x14ac:dyDescent="0.3">
      <c r="A13" s="1" t="s">
        <v>12</v>
      </c>
      <c r="B13" t="e">
        <f>(#REF!/100)*B$6</f>
        <v>#REF!</v>
      </c>
      <c r="C13" t="e">
        <f>(#REF!/100)*C$6</f>
        <v>#REF!</v>
      </c>
      <c r="D13" t="e">
        <f>(#REF!/100)*D$6</f>
        <v>#REF!</v>
      </c>
      <c r="E13" t="e">
        <f>(#REF!/100)*E$6</f>
        <v>#REF!</v>
      </c>
    </row>
    <row r="14" spans="1:7" x14ac:dyDescent="0.3">
      <c r="A14" s="1" t="s">
        <v>13</v>
      </c>
      <c r="B14" t="e">
        <f>(#REF!/100)*B$6</f>
        <v>#REF!</v>
      </c>
      <c r="C14" t="e">
        <f>(#REF!/100)*C$6</f>
        <v>#REF!</v>
      </c>
      <c r="D14" t="e">
        <f>(#REF!/100)*D$6</f>
        <v>#REF!</v>
      </c>
      <c r="E14" t="e">
        <f>(#REF!/100)*E$6</f>
        <v>#REF!</v>
      </c>
      <c r="F14" t="s">
        <v>54</v>
      </c>
    </row>
    <row r="15" spans="1:7" x14ac:dyDescent="0.3">
      <c r="A15" s="1" t="s">
        <v>14</v>
      </c>
      <c r="B15" t="e">
        <f>(#REF!/100)*B$6</f>
        <v>#REF!</v>
      </c>
      <c r="C15" t="e">
        <f>(#REF!/100)*C$6</f>
        <v>#REF!</v>
      </c>
      <c r="D15" t="e">
        <f>(#REF!/100)*D$6</f>
        <v>#REF!</v>
      </c>
      <c r="E15" t="e">
        <f>(#REF!/100)*E$6</f>
        <v>#REF!</v>
      </c>
    </row>
    <row r="16" spans="1:7" x14ac:dyDescent="0.3">
      <c r="A16" s="1" t="s">
        <v>15</v>
      </c>
      <c r="B16" t="e">
        <f>(#REF!/100)*B$6</f>
        <v>#REF!</v>
      </c>
      <c r="C16" t="e">
        <f>(#REF!/100)*C$6</f>
        <v>#REF!</v>
      </c>
      <c r="D16" t="e">
        <f>(#REF!/100)*D$6</f>
        <v>#REF!</v>
      </c>
      <c r="E16" t="e">
        <f>(#REF!/100)*E$6</f>
        <v>#REF!</v>
      </c>
    </row>
    <row r="17" spans="1:5" x14ac:dyDescent="0.3">
      <c r="A17" s="1" t="s">
        <v>16</v>
      </c>
      <c r="B17" t="e">
        <f>(#REF!/100)*B$6</f>
        <v>#REF!</v>
      </c>
      <c r="C17" t="e">
        <f>(#REF!/100)*C$6</f>
        <v>#REF!</v>
      </c>
      <c r="D17" t="e">
        <f>(#REF!/100)*D$6</f>
        <v>#REF!</v>
      </c>
      <c r="E17" t="e">
        <f>(#REF!/100)*E$6</f>
        <v>#REF!</v>
      </c>
    </row>
    <row r="18" spans="1:5" x14ac:dyDescent="0.3">
      <c r="A18" s="1" t="s">
        <v>17</v>
      </c>
      <c r="B18" t="e">
        <f>(#REF!/100)*B$6</f>
        <v>#REF!</v>
      </c>
      <c r="C18" t="e">
        <f>(#REF!/100)*C$6</f>
        <v>#REF!</v>
      </c>
      <c r="D18" t="e">
        <f>(#REF!/100)*D$6</f>
        <v>#REF!</v>
      </c>
      <c r="E18" t="e">
        <f>(#REF!/100)*E$6</f>
        <v>#REF!</v>
      </c>
    </row>
    <row r="19" spans="1:5" x14ac:dyDescent="0.3">
      <c r="A19" s="1" t="s">
        <v>18</v>
      </c>
      <c r="B19" t="e">
        <f>(#REF!/100)*B$6</f>
        <v>#REF!</v>
      </c>
      <c r="C19" t="e">
        <f>(#REF!/100)*C$6</f>
        <v>#REF!</v>
      </c>
      <c r="D19" t="e">
        <f>(#REF!/100)*D$6</f>
        <v>#REF!</v>
      </c>
      <c r="E19" t="e">
        <f>(#REF!/100)*E$6</f>
        <v>#REF!</v>
      </c>
    </row>
    <row r="20" spans="1:5" x14ac:dyDescent="0.3">
      <c r="A20" s="1" t="s">
        <v>19</v>
      </c>
      <c r="B20" t="e">
        <f>(#REF!/100)*B$6</f>
        <v>#REF!</v>
      </c>
      <c r="C20" t="e">
        <f>(#REF!/100)*C$6</f>
        <v>#REF!</v>
      </c>
      <c r="D20" t="e">
        <f>(#REF!/100)*D$6</f>
        <v>#REF!</v>
      </c>
      <c r="E20" t="e">
        <f>(#REF!/100)*E$6</f>
        <v>#REF!</v>
      </c>
    </row>
    <row r="21" spans="1:5" x14ac:dyDescent="0.3">
      <c r="A21" s="1" t="s">
        <v>20</v>
      </c>
      <c r="B21" t="e">
        <f>(#REF!/100)*B$6</f>
        <v>#REF!</v>
      </c>
      <c r="C21" t="e">
        <f>(#REF!/100)*C$6</f>
        <v>#REF!</v>
      </c>
      <c r="D21" t="e">
        <f>(#REF!/100)*D$6</f>
        <v>#REF!</v>
      </c>
      <c r="E21" t="e">
        <f>(#REF!/100)*E$6</f>
        <v>#REF!</v>
      </c>
    </row>
    <row r="22" spans="1:5" x14ac:dyDescent="0.3">
      <c r="A22" s="1" t="s">
        <v>21</v>
      </c>
      <c r="B22" t="e">
        <f>(#REF!/100)*B$6</f>
        <v>#REF!</v>
      </c>
      <c r="C22" t="e">
        <f>(#REF!/100)*C$6</f>
        <v>#REF!</v>
      </c>
      <c r="D22" t="e">
        <f>(#REF!/100)*D$6</f>
        <v>#REF!</v>
      </c>
      <c r="E22" t="e">
        <f>(#REF!/100)*E$6</f>
        <v>#REF!</v>
      </c>
    </row>
    <row r="23" spans="1:5" x14ac:dyDescent="0.3">
      <c r="A23" s="1" t="s">
        <v>22</v>
      </c>
      <c r="B23" t="e">
        <f>(#REF!/100)*B$6</f>
        <v>#REF!</v>
      </c>
      <c r="C23" t="e">
        <f>(#REF!/100)*C$6</f>
        <v>#REF!</v>
      </c>
      <c r="D23" t="e">
        <f>(#REF!/100)*D$6</f>
        <v>#REF!</v>
      </c>
      <c r="E23" t="e">
        <f>(#REF!/100)*E$6</f>
        <v>#REF!</v>
      </c>
    </row>
    <row r="24" spans="1:5" x14ac:dyDescent="0.3">
      <c r="A24" s="1" t="s">
        <v>23</v>
      </c>
      <c r="B24" t="e">
        <f>(#REF!/100)*B$6</f>
        <v>#REF!</v>
      </c>
      <c r="C24" t="e">
        <f>(#REF!/100)*C$6</f>
        <v>#REF!</v>
      </c>
      <c r="D24" t="e">
        <f>(#REF!/100)*D$6</f>
        <v>#REF!</v>
      </c>
      <c r="E24" t="e">
        <f>(#REF!/100)*E$6</f>
        <v>#REF!</v>
      </c>
    </row>
    <row r="25" spans="1:5" x14ac:dyDescent="0.3">
      <c r="A25" s="1" t="s">
        <v>24</v>
      </c>
      <c r="B25" t="e">
        <f>(#REF!/100)*B$6</f>
        <v>#REF!</v>
      </c>
      <c r="C25" t="e">
        <f>(#REF!/100)*C$6</f>
        <v>#REF!</v>
      </c>
      <c r="D25" t="e">
        <f>(#REF!/100)*D$6</f>
        <v>#REF!</v>
      </c>
      <c r="E25" t="e">
        <f>(#REF!/100)*E$6</f>
        <v>#REF!</v>
      </c>
    </row>
    <row r="26" spans="1:5" x14ac:dyDescent="0.3">
      <c r="A26" s="1" t="s">
        <v>25</v>
      </c>
      <c r="B26" t="e">
        <f>(#REF!/100)*B$6</f>
        <v>#REF!</v>
      </c>
      <c r="C26" t="e">
        <f>(#REF!/100)*C$6</f>
        <v>#REF!</v>
      </c>
      <c r="D26" t="e">
        <f>(#REF!/100)*D$6</f>
        <v>#REF!</v>
      </c>
      <c r="E26" t="e">
        <f>(#REF!/100)*E$6</f>
        <v>#REF!</v>
      </c>
    </row>
    <row r="27" spans="1:5" x14ac:dyDescent="0.3">
      <c r="A27" s="1" t="s">
        <v>26</v>
      </c>
      <c r="B27" t="e">
        <f>(#REF!/100)*B$6</f>
        <v>#REF!</v>
      </c>
      <c r="C27" t="e">
        <f>(#REF!/100)*C$6</f>
        <v>#REF!</v>
      </c>
      <c r="D27" t="e">
        <f>(#REF!/100)*D$6</f>
        <v>#REF!</v>
      </c>
      <c r="E27" t="e">
        <f>(#REF!/100)*E$6</f>
        <v>#REF!</v>
      </c>
    </row>
    <row r="28" spans="1:5" x14ac:dyDescent="0.3">
      <c r="A28" s="1" t="s">
        <v>27</v>
      </c>
      <c r="B28">
        <v>0.5</v>
      </c>
      <c r="C28">
        <v>0.5</v>
      </c>
      <c r="D28">
        <f t="shared" ref="D28:E28" si="0">(D6-D5)/2+D5</f>
        <v>11.041499999999999</v>
      </c>
      <c r="E28">
        <f t="shared" si="0"/>
        <v>7.38</v>
      </c>
    </row>
    <row r="29" spans="1:5" x14ac:dyDescent="0.3">
      <c r="A29" s="1" t="s">
        <v>28</v>
      </c>
      <c r="B29" t="e">
        <f>(#REF!/100)*B$6</f>
        <v>#REF!</v>
      </c>
      <c r="C29" t="e">
        <f>(#REF!/100)*C$6</f>
        <v>#REF!</v>
      </c>
      <c r="D29" t="e">
        <f>(#REF!/100)*D$6</f>
        <v>#REF!</v>
      </c>
      <c r="E29" t="e">
        <f>(#REF!/100)*E$6</f>
        <v>#REF!</v>
      </c>
    </row>
    <row r="30" spans="1:5" x14ac:dyDescent="0.3">
      <c r="A30" s="1" t="s">
        <v>29</v>
      </c>
      <c r="B30" t="e">
        <f>(#REF!/100)*B$6</f>
        <v>#REF!</v>
      </c>
      <c r="C30" t="e">
        <f>(#REF!/100)*C$6</f>
        <v>#REF!</v>
      </c>
      <c r="D30" t="e">
        <f>(#REF!/100)*D$6</f>
        <v>#REF!</v>
      </c>
      <c r="E30" t="e">
        <f>(#REF!/100)*E$6</f>
        <v>#REF!</v>
      </c>
    </row>
    <row r="31" spans="1:5" x14ac:dyDescent="0.3">
      <c r="A31" s="1" t="s">
        <v>30</v>
      </c>
      <c r="B31">
        <v>31.2</v>
      </c>
      <c r="C31">
        <v>40</v>
      </c>
      <c r="D31">
        <v>54</v>
      </c>
      <c r="E31">
        <v>60</v>
      </c>
    </row>
    <row r="32" spans="1:5" x14ac:dyDescent="0.3">
      <c r="A32" s="1" t="s">
        <v>31</v>
      </c>
      <c r="B32">
        <v>0.8</v>
      </c>
      <c r="C32">
        <v>15</v>
      </c>
      <c r="D32">
        <f>(E32-C32)/3+15</f>
        <v>28</v>
      </c>
      <c r="E32">
        <v>54</v>
      </c>
    </row>
    <row r="33" spans="1:5" x14ac:dyDescent="0.3">
      <c r="A33" s="1" t="s">
        <v>32</v>
      </c>
      <c r="B33" t="e">
        <f>AVERAGE(B2:B30)</f>
        <v>#REF!</v>
      </c>
      <c r="C33" t="e">
        <f t="shared" ref="C33:E33" si="1">AVERAGE(C2:C30)</f>
        <v>#REF!</v>
      </c>
      <c r="D33" t="e">
        <f t="shared" si="1"/>
        <v>#REF!</v>
      </c>
      <c r="E33" t="e">
        <f t="shared" si="1"/>
        <v>#REF!</v>
      </c>
    </row>
    <row r="34" spans="1:5" x14ac:dyDescent="0.3">
      <c r="A34" s="1" t="s">
        <v>33</v>
      </c>
      <c r="B34">
        <v>5.0850859507227626E-2</v>
      </c>
      <c r="C34">
        <v>0.10123989398016375</v>
      </c>
      <c r="D34">
        <v>1.6813027214489897</v>
      </c>
      <c r="E34">
        <v>3.5470562628307736</v>
      </c>
    </row>
    <row r="35" spans="1:5" x14ac:dyDescent="0.3">
      <c r="A35" s="1" t="s">
        <v>34</v>
      </c>
      <c r="B35">
        <v>5.0850859507227626E-2</v>
      </c>
      <c r="C35">
        <v>0.10123989398016375</v>
      </c>
      <c r="D35">
        <v>1.6813027214489897</v>
      </c>
      <c r="E35">
        <v>3.5470562628307736</v>
      </c>
    </row>
    <row r="36" spans="1:5" x14ac:dyDescent="0.3">
      <c r="A36" s="1" t="s">
        <v>35</v>
      </c>
      <c r="B36">
        <v>5.0850859507227626E-2</v>
      </c>
      <c r="C36">
        <v>0.10123989398016375</v>
      </c>
      <c r="D36">
        <v>1.6813027214489897</v>
      </c>
      <c r="E36">
        <v>3.5470562628307736</v>
      </c>
    </row>
    <row r="37" spans="1:5" x14ac:dyDescent="0.3">
      <c r="A37" s="1" t="s">
        <v>36</v>
      </c>
      <c r="B37">
        <v>5.0850859507227626E-2</v>
      </c>
      <c r="C37">
        <v>0.10123989398016375</v>
      </c>
      <c r="D37">
        <v>1.6813027214489897</v>
      </c>
      <c r="E37">
        <v>3.5470562628307736</v>
      </c>
    </row>
    <row r="40" spans="1:5" x14ac:dyDescent="0.3">
      <c r="A40" s="3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1" sqref="G1:G3"/>
    </sheetView>
  </sheetViews>
  <sheetFormatPr baseColWidth="10" defaultRowHeight="14.4" x14ac:dyDescent="0.3"/>
  <sheetData>
    <row r="1" spans="1:12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48</v>
      </c>
    </row>
    <row r="2" spans="1:12" x14ac:dyDescent="0.3">
      <c r="A2" s="1" t="s">
        <v>1</v>
      </c>
      <c r="B2">
        <v>51.26</v>
      </c>
      <c r="C2">
        <v>52.26</v>
      </c>
      <c r="D2">
        <v>53.26</v>
      </c>
      <c r="E2">
        <v>54.26</v>
      </c>
      <c r="G2" s="6" t="s">
        <v>49</v>
      </c>
    </row>
    <row r="3" spans="1:12" x14ac:dyDescent="0.3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6" t="s">
        <v>50</v>
      </c>
    </row>
    <row r="4" spans="1:12" x14ac:dyDescent="0.3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12" x14ac:dyDescent="0.3">
      <c r="A5" s="1" t="s">
        <v>4</v>
      </c>
      <c r="B5">
        <v>50</v>
      </c>
      <c r="C5">
        <v>50</v>
      </c>
      <c r="D5" s="8">
        <f>(E5-C5)/3+C5</f>
        <v>66.666666666666671</v>
      </c>
      <c r="E5">
        <v>100</v>
      </c>
      <c r="F5" s="7" t="s">
        <v>51</v>
      </c>
    </row>
    <row r="6" spans="1:12" x14ac:dyDescent="0.3">
      <c r="A6" s="1" t="s">
        <v>5</v>
      </c>
      <c r="B6">
        <v>60</v>
      </c>
      <c r="C6">
        <v>60</v>
      </c>
      <c r="D6">
        <v>75</v>
      </c>
      <c r="E6">
        <v>100</v>
      </c>
      <c r="F6" t="s">
        <v>57</v>
      </c>
    </row>
    <row r="7" spans="1:12" x14ac:dyDescent="0.3">
      <c r="A7" s="1" t="s">
        <v>6</v>
      </c>
      <c r="B7">
        <f>100-83.3</f>
        <v>16.700000000000003</v>
      </c>
      <c r="C7">
        <f t="shared" ref="C7:D7" si="2">100-83.3</f>
        <v>16.700000000000003</v>
      </c>
      <c r="D7">
        <f t="shared" si="2"/>
        <v>16.700000000000003</v>
      </c>
      <c r="E7">
        <f>100-83.3</f>
        <v>16.700000000000003</v>
      </c>
      <c r="F7" t="s">
        <v>61</v>
      </c>
    </row>
    <row r="8" spans="1:12" x14ac:dyDescent="0.3">
      <c r="A8" s="1" t="s">
        <v>7</v>
      </c>
      <c r="B8">
        <v>51.26</v>
      </c>
      <c r="C8">
        <v>52.26</v>
      </c>
      <c r="D8">
        <v>53.26</v>
      </c>
      <c r="E8">
        <v>54.26</v>
      </c>
      <c r="L8" t="s">
        <v>58</v>
      </c>
    </row>
    <row r="9" spans="1:12" x14ac:dyDescent="0.3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  <c r="L9" t="s">
        <v>59</v>
      </c>
    </row>
    <row r="10" spans="1:12" x14ac:dyDescent="0.3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12" x14ac:dyDescent="0.3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12" x14ac:dyDescent="0.3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12" x14ac:dyDescent="0.3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12" x14ac:dyDescent="0.3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12" x14ac:dyDescent="0.3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12" x14ac:dyDescent="0.3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  <row r="39" spans="1:5" x14ac:dyDescent="0.3">
      <c r="A39" s="2" t="s">
        <v>60</v>
      </c>
      <c r="B39">
        <v>51.26</v>
      </c>
    </row>
  </sheetData>
  <hyperlinks>
    <hyperlink ref="F5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0" sqref="B40"/>
    </sheetView>
  </sheetViews>
  <sheetFormatPr baseColWidth="10" defaultRowHeight="14.4" x14ac:dyDescent="0.3"/>
  <sheetData>
    <row r="1" spans="1:7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48</v>
      </c>
    </row>
    <row r="2" spans="1:7" x14ac:dyDescent="0.3">
      <c r="A2" s="1" t="s">
        <v>1</v>
      </c>
      <c r="B2">
        <v>51.26</v>
      </c>
      <c r="C2">
        <v>52.26</v>
      </c>
      <c r="D2">
        <v>53.26</v>
      </c>
      <c r="E2">
        <v>54.26</v>
      </c>
      <c r="G2" s="6" t="s">
        <v>63</v>
      </c>
    </row>
    <row r="3" spans="1:7" x14ac:dyDescent="0.3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6" t="s">
        <v>50</v>
      </c>
    </row>
    <row r="4" spans="1:7" x14ac:dyDescent="0.3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7" x14ac:dyDescent="0.3">
      <c r="A5" s="1" t="s">
        <v>4</v>
      </c>
      <c r="B5">
        <v>50</v>
      </c>
      <c r="C5">
        <v>50</v>
      </c>
      <c r="D5" s="8">
        <f>(E5-C5)/3+C5</f>
        <v>65</v>
      </c>
      <c r="E5">
        <v>95</v>
      </c>
      <c r="F5" t="s">
        <v>51</v>
      </c>
    </row>
    <row r="6" spans="1:7" x14ac:dyDescent="0.3">
      <c r="A6" s="1" t="s">
        <v>5</v>
      </c>
      <c r="B6">
        <v>60</v>
      </c>
      <c r="C6">
        <v>60</v>
      </c>
      <c r="D6">
        <v>75</v>
      </c>
      <c r="E6">
        <v>90</v>
      </c>
      <c r="F6" t="s">
        <v>57</v>
      </c>
    </row>
    <row r="7" spans="1:7" x14ac:dyDescent="0.3">
      <c r="A7" s="1" t="s">
        <v>6</v>
      </c>
      <c r="B7">
        <f>100-83.3</f>
        <v>16.700000000000003</v>
      </c>
      <c r="C7">
        <f t="shared" ref="C7:E7" si="2">100-83.3</f>
        <v>16.700000000000003</v>
      </c>
      <c r="D7">
        <f t="shared" si="2"/>
        <v>16.700000000000003</v>
      </c>
      <c r="E7">
        <f t="shared" si="2"/>
        <v>16.700000000000003</v>
      </c>
    </row>
    <row r="8" spans="1:7" x14ac:dyDescent="0.3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7" x14ac:dyDescent="0.3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</row>
    <row r="10" spans="1:7" x14ac:dyDescent="0.3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7" x14ac:dyDescent="0.3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7" x14ac:dyDescent="0.3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7" x14ac:dyDescent="0.3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7" x14ac:dyDescent="0.3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7" x14ac:dyDescent="0.3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7" x14ac:dyDescent="0.3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I26" sqref="A1:XFD1048576"/>
    </sheetView>
  </sheetViews>
  <sheetFormatPr baseColWidth="10" defaultRowHeight="14.4" x14ac:dyDescent="0.3"/>
  <sheetData>
    <row r="1" spans="1:7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48</v>
      </c>
    </row>
    <row r="2" spans="1:7" x14ac:dyDescent="0.3">
      <c r="A2" s="1" t="s">
        <v>1</v>
      </c>
      <c r="B2">
        <v>51.26</v>
      </c>
      <c r="C2">
        <v>52.26</v>
      </c>
      <c r="D2">
        <v>53.26</v>
      </c>
      <c r="E2">
        <v>54.26</v>
      </c>
      <c r="G2" s="6" t="s">
        <v>49</v>
      </c>
    </row>
    <row r="3" spans="1:7" x14ac:dyDescent="0.3">
      <c r="A3" s="1" t="s">
        <v>2</v>
      </c>
      <c r="B3">
        <f>100-28.9</f>
        <v>71.099999999999994</v>
      </c>
      <c r="C3">
        <f t="shared" ref="C3:E3" si="0">100-28.9</f>
        <v>71.099999999999994</v>
      </c>
      <c r="D3">
        <f t="shared" si="0"/>
        <v>71.099999999999994</v>
      </c>
      <c r="E3">
        <f t="shared" si="0"/>
        <v>71.099999999999994</v>
      </c>
      <c r="G3" s="6" t="s">
        <v>50</v>
      </c>
    </row>
    <row r="4" spans="1:7" x14ac:dyDescent="0.3">
      <c r="A4" s="1" t="s">
        <v>3</v>
      </c>
      <c r="B4">
        <f>100-66</f>
        <v>34</v>
      </c>
      <c r="C4">
        <f t="shared" ref="C4:E4" si="1">100-66</f>
        <v>34</v>
      </c>
      <c r="D4">
        <f t="shared" si="1"/>
        <v>34</v>
      </c>
      <c r="E4">
        <f t="shared" si="1"/>
        <v>34</v>
      </c>
    </row>
    <row r="5" spans="1:7" x14ac:dyDescent="0.3">
      <c r="A5" s="1" t="s">
        <v>4</v>
      </c>
      <c r="B5">
        <v>50</v>
      </c>
      <c r="C5">
        <v>50</v>
      </c>
      <c r="D5">
        <v>65</v>
      </c>
      <c r="E5">
        <v>95</v>
      </c>
      <c r="F5" t="s">
        <v>51</v>
      </c>
    </row>
    <row r="6" spans="1:7" x14ac:dyDescent="0.3">
      <c r="A6" s="1" t="s">
        <v>5</v>
      </c>
      <c r="B6">
        <v>60</v>
      </c>
      <c r="C6">
        <v>60</v>
      </c>
      <c r="D6">
        <v>75</v>
      </c>
      <c r="E6">
        <v>90</v>
      </c>
      <c r="F6" t="s">
        <v>57</v>
      </c>
    </row>
    <row r="7" spans="1:7" x14ac:dyDescent="0.3">
      <c r="A7" s="1" t="s">
        <v>6</v>
      </c>
      <c r="B7">
        <f>100-83.3</f>
        <v>16.700000000000003</v>
      </c>
      <c r="C7">
        <f t="shared" ref="C7:E7" si="2">100-83.3</f>
        <v>16.700000000000003</v>
      </c>
      <c r="D7">
        <f t="shared" si="2"/>
        <v>16.700000000000003</v>
      </c>
      <c r="E7">
        <f t="shared" si="2"/>
        <v>16.700000000000003</v>
      </c>
    </row>
    <row r="8" spans="1:7" x14ac:dyDescent="0.3">
      <c r="A8" s="1" t="s">
        <v>7</v>
      </c>
      <c r="B8">
        <v>51.26</v>
      </c>
      <c r="C8">
        <v>52.26</v>
      </c>
      <c r="D8">
        <v>53.26</v>
      </c>
      <c r="E8">
        <v>54.26</v>
      </c>
    </row>
    <row r="9" spans="1:7" x14ac:dyDescent="0.3">
      <c r="A9" s="1" t="s">
        <v>8</v>
      </c>
      <c r="B9">
        <f>100-76.6</f>
        <v>23.400000000000006</v>
      </c>
      <c r="C9">
        <f t="shared" ref="C9:E9" si="3">100-76.6</f>
        <v>23.400000000000006</v>
      </c>
      <c r="D9">
        <f t="shared" si="3"/>
        <v>23.400000000000006</v>
      </c>
      <c r="E9">
        <f t="shared" si="3"/>
        <v>23.400000000000006</v>
      </c>
    </row>
    <row r="10" spans="1:7" x14ac:dyDescent="0.3">
      <c r="A10" s="1" t="s">
        <v>9</v>
      </c>
      <c r="B10">
        <f>100-36</f>
        <v>64</v>
      </c>
      <c r="C10">
        <f t="shared" ref="C10:E10" si="4">100-36</f>
        <v>64</v>
      </c>
      <c r="D10">
        <f t="shared" si="4"/>
        <v>64</v>
      </c>
      <c r="E10">
        <f t="shared" si="4"/>
        <v>64</v>
      </c>
    </row>
    <row r="11" spans="1:7" x14ac:dyDescent="0.3">
      <c r="A11" s="1" t="s">
        <v>10</v>
      </c>
      <c r="B11">
        <f>100-46.7</f>
        <v>53.3</v>
      </c>
      <c r="C11">
        <f t="shared" ref="C11:E11" si="5">100-46.7</f>
        <v>53.3</v>
      </c>
      <c r="D11">
        <f t="shared" si="5"/>
        <v>53.3</v>
      </c>
      <c r="E11">
        <f t="shared" si="5"/>
        <v>53.3</v>
      </c>
    </row>
    <row r="12" spans="1:7" x14ac:dyDescent="0.3">
      <c r="A12" s="1" t="s">
        <v>11</v>
      </c>
      <c r="B12">
        <f>100-62.7</f>
        <v>37.299999999999997</v>
      </c>
      <c r="C12">
        <f t="shared" ref="C12:E12" si="6">100-62.7</f>
        <v>37.299999999999997</v>
      </c>
      <c r="D12">
        <f t="shared" si="6"/>
        <v>37.299999999999997</v>
      </c>
      <c r="E12">
        <f t="shared" si="6"/>
        <v>37.299999999999997</v>
      </c>
    </row>
    <row r="13" spans="1:7" x14ac:dyDescent="0.3">
      <c r="A13" s="1" t="s">
        <v>12</v>
      </c>
      <c r="B13">
        <f>100-28.8</f>
        <v>71.2</v>
      </c>
      <c r="C13">
        <f t="shared" ref="C13:E13" si="7">100-28.8</f>
        <v>71.2</v>
      </c>
      <c r="D13">
        <f t="shared" si="7"/>
        <v>71.2</v>
      </c>
      <c r="E13">
        <f t="shared" si="7"/>
        <v>71.2</v>
      </c>
    </row>
    <row r="14" spans="1:7" x14ac:dyDescent="0.3">
      <c r="A14" s="1" t="s">
        <v>13</v>
      </c>
      <c r="B14">
        <v>51.26</v>
      </c>
      <c r="C14">
        <v>52.26</v>
      </c>
      <c r="D14">
        <v>53.26</v>
      </c>
      <c r="E14">
        <v>54.26</v>
      </c>
    </row>
    <row r="15" spans="1:7" x14ac:dyDescent="0.3">
      <c r="A15" s="1" t="s">
        <v>14</v>
      </c>
      <c r="B15">
        <f>100-86.6</f>
        <v>13.400000000000006</v>
      </c>
      <c r="C15">
        <f t="shared" ref="C15:E15" si="8">100-86.6</f>
        <v>13.400000000000006</v>
      </c>
      <c r="D15">
        <f t="shared" si="8"/>
        <v>13.400000000000006</v>
      </c>
      <c r="E15">
        <f t="shared" si="8"/>
        <v>13.400000000000006</v>
      </c>
    </row>
    <row r="16" spans="1:7" x14ac:dyDescent="0.3">
      <c r="A16" s="1" t="s">
        <v>15</v>
      </c>
      <c r="B16">
        <f>100-93.5</f>
        <v>6.5</v>
      </c>
      <c r="C16">
        <f t="shared" ref="C16:E16" si="9">100-93.5</f>
        <v>6.5</v>
      </c>
      <c r="D16">
        <f t="shared" si="9"/>
        <v>6.5</v>
      </c>
      <c r="E16">
        <f t="shared" si="9"/>
        <v>6.5</v>
      </c>
    </row>
    <row r="17" spans="1:5" x14ac:dyDescent="0.3">
      <c r="A17" s="1" t="s">
        <v>16</v>
      </c>
      <c r="B17">
        <f>100-4.7</f>
        <v>95.3</v>
      </c>
      <c r="C17">
        <f t="shared" ref="C17:E17" si="10">100-4.7</f>
        <v>95.3</v>
      </c>
      <c r="D17">
        <f t="shared" si="10"/>
        <v>95.3</v>
      </c>
      <c r="E17">
        <f t="shared" si="10"/>
        <v>95.3</v>
      </c>
    </row>
    <row r="18" spans="1:5" x14ac:dyDescent="0.3">
      <c r="A18" s="1" t="s">
        <v>17</v>
      </c>
      <c r="B18">
        <f>100-61</f>
        <v>39</v>
      </c>
      <c r="C18">
        <f t="shared" ref="C18:E18" si="11">100-61</f>
        <v>39</v>
      </c>
      <c r="D18">
        <f t="shared" si="11"/>
        <v>39</v>
      </c>
      <c r="E18">
        <f t="shared" si="11"/>
        <v>39</v>
      </c>
    </row>
    <row r="19" spans="1:5" x14ac:dyDescent="0.3">
      <c r="A19" s="1" t="s">
        <v>18</v>
      </c>
      <c r="B19">
        <v>51.26</v>
      </c>
      <c r="C19">
        <v>52.26</v>
      </c>
      <c r="D19">
        <v>53.26</v>
      </c>
      <c r="E19">
        <v>54.26</v>
      </c>
    </row>
    <row r="20" spans="1:5" x14ac:dyDescent="0.3">
      <c r="A20" s="1" t="s">
        <v>19</v>
      </c>
      <c r="B20">
        <f>100-30.1</f>
        <v>69.900000000000006</v>
      </c>
      <c r="C20">
        <f t="shared" ref="C20:E20" si="12">100-30.1</f>
        <v>69.900000000000006</v>
      </c>
      <c r="D20">
        <f t="shared" si="12"/>
        <v>69.900000000000006</v>
      </c>
      <c r="E20">
        <f t="shared" si="12"/>
        <v>69.900000000000006</v>
      </c>
    </row>
    <row r="21" spans="1:5" x14ac:dyDescent="0.3">
      <c r="A21" s="1" t="s">
        <v>20</v>
      </c>
      <c r="B21">
        <f>100-28.8</f>
        <v>71.2</v>
      </c>
      <c r="C21">
        <f t="shared" ref="C21:E21" si="13">100-28.8</f>
        <v>71.2</v>
      </c>
      <c r="D21">
        <f t="shared" si="13"/>
        <v>71.2</v>
      </c>
      <c r="E21">
        <f t="shared" si="13"/>
        <v>71.2</v>
      </c>
    </row>
    <row r="22" spans="1:5" x14ac:dyDescent="0.3">
      <c r="A22" s="1" t="s">
        <v>21</v>
      </c>
      <c r="B22">
        <f>100-36.4</f>
        <v>63.6</v>
      </c>
      <c r="C22">
        <f t="shared" ref="C22:E22" si="14">100-36.4</f>
        <v>63.6</v>
      </c>
      <c r="D22">
        <f t="shared" si="14"/>
        <v>63.6</v>
      </c>
      <c r="E22">
        <f t="shared" si="14"/>
        <v>63.6</v>
      </c>
    </row>
    <row r="23" spans="1:5" x14ac:dyDescent="0.3">
      <c r="A23" s="1" t="s">
        <v>22</v>
      </c>
      <c r="B23">
        <f>100-35</f>
        <v>65</v>
      </c>
      <c r="C23">
        <f t="shared" ref="C23:E23" si="15">100-35</f>
        <v>65</v>
      </c>
      <c r="D23">
        <f t="shared" si="15"/>
        <v>65</v>
      </c>
      <c r="E23">
        <f t="shared" si="15"/>
        <v>65</v>
      </c>
    </row>
    <row r="24" spans="1:5" x14ac:dyDescent="0.3">
      <c r="A24" s="1" t="s">
        <v>23</v>
      </c>
      <c r="B24">
        <f>100-62.6</f>
        <v>37.4</v>
      </c>
      <c r="C24">
        <f t="shared" ref="C24:E24" si="16">100-62.6</f>
        <v>37.4</v>
      </c>
      <c r="D24">
        <f t="shared" si="16"/>
        <v>37.4</v>
      </c>
      <c r="E24">
        <f t="shared" si="16"/>
        <v>37.4</v>
      </c>
    </row>
    <row r="25" spans="1:5" x14ac:dyDescent="0.3">
      <c r="A25" s="1" t="s">
        <v>24</v>
      </c>
      <c r="B25">
        <f>100-58.6</f>
        <v>41.4</v>
      </c>
      <c r="C25">
        <f t="shared" ref="C25:E25" si="17">100-58.6</f>
        <v>41.4</v>
      </c>
      <c r="D25">
        <f t="shared" si="17"/>
        <v>41.4</v>
      </c>
      <c r="E25">
        <f t="shared" si="17"/>
        <v>41.4</v>
      </c>
    </row>
    <row r="26" spans="1:5" x14ac:dyDescent="0.3">
      <c r="A26" s="1" t="s">
        <v>25</v>
      </c>
      <c r="B26">
        <f>100-55.7</f>
        <v>44.3</v>
      </c>
      <c r="C26">
        <f t="shared" ref="C26:E26" si="18">100-55.7</f>
        <v>44.3</v>
      </c>
      <c r="D26">
        <f t="shared" si="18"/>
        <v>44.3</v>
      </c>
      <c r="E26">
        <f t="shared" si="18"/>
        <v>44.3</v>
      </c>
    </row>
    <row r="27" spans="1:5" x14ac:dyDescent="0.3">
      <c r="A27" s="1" t="s">
        <v>26</v>
      </c>
      <c r="B27">
        <f>100-44.9</f>
        <v>55.1</v>
      </c>
      <c r="C27">
        <f t="shared" ref="C27:E27" si="19">100-44.9</f>
        <v>55.1</v>
      </c>
      <c r="D27">
        <f t="shared" si="19"/>
        <v>55.1</v>
      </c>
      <c r="E27">
        <f t="shared" si="19"/>
        <v>55.1</v>
      </c>
    </row>
    <row r="28" spans="1:5" x14ac:dyDescent="0.3">
      <c r="A28" s="1" t="s">
        <v>27</v>
      </c>
      <c r="B28">
        <f>100-16.3</f>
        <v>83.7</v>
      </c>
      <c r="C28">
        <f t="shared" ref="C28:E28" si="20">100-16.3</f>
        <v>83.7</v>
      </c>
      <c r="D28">
        <f t="shared" si="20"/>
        <v>83.7</v>
      </c>
      <c r="E28">
        <f t="shared" si="20"/>
        <v>83.7</v>
      </c>
    </row>
    <row r="29" spans="1:5" x14ac:dyDescent="0.3">
      <c r="A29" s="1" t="s">
        <v>28</v>
      </c>
      <c r="B29">
        <f>100-67.6</f>
        <v>32.400000000000006</v>
      </c>
      <c r="C29">
        <f t="shared" ref="C29:E29" si="21">100-67.6</f>
        <v>32.400000000000006</v>
      </c>
      <c r="D29">
        <f t="shared" si="21"/>
        <v>32.400000000000006</v>
      </c>
      <c r="E29">
        <f t="shared" si="21"/>
        <v>32.400000000000006</v>
      </c>
    </row>
    <row r="30" spans="1:5" x14ac:dyDescent="0.3">
      <c r="A30" s="1" t="s">
        <v>29</v>
      </c>
      <c r="B30">
        <v>51.26</v>
      </c>
      <c r="C30">
        <v>52.26</v>
      </c>
      <c r="D30">
        <v>53.26</v>
      </c>
      <c r="E30">
        <v>54.26</v>
      </c>
    </row>
    <row r="31" spans="1:5" x14ac:dyDescent="0.3">
      <c r="A31" s="1" t="s">
        <v>30</v>
      </c>
      <c r="B31">
        <f>100-41.6</f>
        <v>58.4</v>
      </c>
      <c r="C31">
        <f t="shared" ref="C31:E31" si="22">100-41.6</f>
        <v>58.4</v>
      </c>
      <c r="D31">
        <f t="shared" si="22"/>
        <v>58.4</v>
      </c>
      <c r="E31">
        <f t="shared" si="22"/>
        <v>58.4</v>
      </c>
    </row>
    <row r="32" spans="1:5" x14ac:dyDescent="0.3">
      <c r="A32" s="1" t="s">
        <v>31</v>
      </c>
      <c r="B32">
        <f>100-0</f>
        <v>100</v>
      </c>
      <c r="C32">
        <f t="shared" ref="C32:E32" si="23">100-0</f>
        <v>100</v>
      </c>
      <c r="D32">
        <f t="shared" si="23"/>
        <v>100</v>
      </c>
      <c r="E32">
        <f t="shared" si="23"/>
        <v>100</v>
      </c>
    </row>
    <row r="33" spans="1:5" x14ac:dyDescent="0.3">
      <c r="A33" s="1" t="s">
        <v>32</v>
      </c>
      <c r="B33">
        <f>100-10.5</f>
        <v>89.5</v>
      </c>
      <c r="C33">
        <f t="shared" ref="C33:E33" si="24">100-10.5</f>
        <v>89.5</v>
      </c>
      <c r="D33">
        <f t="shared" si="24"/>
        <v>89.5</v>
      </c>
      <c r="E33">
        <f t="shared" si="24"/>
        <v>89.5</v>
      </c>
    </row>
    <row r="34" spans="1:5" x14ac:dyDescent="0.3">
      <c r="A34" s="1" t="s">
        <v>33</v>
      </c>
      <c r="B34">
        <f>100-66.5</f>
        <v>33.5</v>
      </c>
      <c r="C34">
        <f t="shared" ref="C34:E35" si="25">100-66.5</f>
        <v>33.5</v>
      </c>
      <c r="D34">
        <f t="shared" si="25"/>
        <v>33.5</v>
      </c>
      <c r="E34">
        <f t="shared" si="25"/>
        <v>33.5</v>
      </c>
    </row>
    <row r="35" spans="1:5" x14ac:dyDescent="0.3">
      <c r="A35" s="1" t="s">
        <v>34</v>
      </c>
      <c r="B35">
        <f>100-66.5</f>
        <v>33.5</v>
      </c>
      <c r="C35">
        <f t="shared" si="25"/>
        <v>33.5</v>
      </c>
      <c r="D35">
        <f t="shared" si="25"/>
        <v>33.5</v>
      </c>
      <c r="E35">
        <f t="shared" si="25"/>
        <v>33.5</v>
      </c>
    </row>
    <row r="36" spans="1:5" x14ac:dyDescent="0.3">
      <c r="A36" s="1" t="s">
        <v>35</v>
      </c>
      <c r="B36">
        <f>100-100</f>
        <v>0</v>
      </c>
      <c r="C36">
        <f t="shared" ref="C36:E36" si="26">100-100</f>
        <v>0</v>
      </c>
      <c r="D36">
        <f t="shared" si="26"/>
        <v>0</v>
      </c>
      <c r="E36">
        <f t="shared" si="26"/>
        <v>0</v>
      </c>
    </row>
    <row r="37" spans="1:5" x14ac:dyDescent="0.3">
      <c r="A37" s="1" t="s">
        <v>36</v>
      </c>
      <c r="B37">
        <f>100-25</f>
        <v>75</v>
      </c>
      <c r="C37">
        <f t="shared" ref="C37:E37" si="27">100-25</f>
        <v>75</v>
      </c>
      <c r="D37">
        <f t="shared" si="27"/>
        <v>75</v>
      </c>
      <c r="E37">
        <f t="shared" si="27"/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1" workbookViewId="0">
      <selection activeCell="G15" sqref="G15"/>
    </sheetView>
  </sheetViews>
  <sheetFormatPr baseColWidth="10" defaultRowHeight="14.4" x14ac:dyDescent="0.3"/>
  <sheetData>
    <row r="1" spans="1:10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10" x14ac:dyDescent="0.3">
      <c r="A2" s="1" t="s">
        <v>1</v>
      </c>
      <c r="B2" t="e">
        <f>0.3*electrical_car_high!B2</f>
        <v>#REF!</v>
      </c>
      <c r="C2" t="e">
        <f>0.3*electrical_car_high!C2</f>
        <v>#REF!</v>
      </c>
      <c r="D2" t="e">
        <f>0.3*electrical_car_high!D2</f>
        <v>#REF!</v>
      </c>
      <c r="E2" t="e">
        <f>0.3*electrical_car_high!E2</f>
        <v>#REF!</v>
      </c>
      <c r="G2" t="s">
        <v>62</v>
      </c>
    </row>
    <row r="3" spans="1:10" x14ac:dyDescent="0.3">
      <c r="A3" s="1" t="s">
        <v>2</v>
      </c>
      <c r="B3" t="e">
        <f>0.3*electrical_car_high!B3</f>
        <v>#REF!</v>
      </c>
      <c r="C3" t="e">
        <f>0.3*electrical_car_high!C3</f>
        <v>#REF!</v>
      </c>
      <c r="D3" t="e">
        <f>0.3*electrical_car_high!D3</f>
        <v>#REF!</v>
      </c>
      <c r="E3" t="e">
        <f>0.3*electrical_car_high!E3</f>
        <v>#REF!</v>
      </c>
    </row>
    <row r="4" spans="1:10" x14ac:dyDescent="0.3">
      <c r="A4" s="1" t="s">
        <v>3</v>
      </c>
      <c r="B4" t="e">
        <f>0.3*electrical_car_high!B4</f>
        <v>#REF!</v>
      </c>
      <c r="C4" t="e">
        <f>0.3*electrical_car_high!C4</f>
        <v>#REF!</v>
      </c>
      <c r="D4" t="e">
        <f>0.3*electrical_car_high!D4</f>
        <v>#REF!</v>
      </c>
      <c r="E4" t="e">
        <f>0.3*electrical_car_high!E4</f>
        <v>#REF!</v>
      </c>
    </row>
    <row r="5" spans="1:10" x14ac:dyDescent="0.3">
      <c r="A5" s="1" t="s">
        <v>4</v>
      </c>
      <c r="B5">
        <f>0.3*electrical_car_high!B5</f>
        <v>0</v>
      </c>
      <c r="C5">
        <f>0.3*electrical_car_high!C5</f>
        <v>0</v>
      </c>
      <c r="D5">
        <f>0.3*electrical_car_high!D5</f>
        <v>6</v>
      </c>
      <c r="E5">
        <f>0.3*electrical_car_high!E5</f>
        <v>27</v>
      </c>
    </row>
    <row r="6" spans="1:10" x14ac:dyDescent="0.3">
      <c r="A6" s="1" t="s">
        <v>5</v>
      </c>
      <c r="B6">
        <f>0.3*electrical_car_high!B6</f>
        <v>3.4379361702127659E-2</v>
      </c>
      <c r="C6">
        <f>0.3*electrical_car_high!C6</f>
        <v>8.5922641509433961E-2</v>
      </c>
      <c r="D6">
        <f>0.3*electrical_car_high!D6</f>
        <v>8.1809999999999992</v>
      </c>
      <c r="E6">
        <f>0.3*electrical_car_high!E6</f>
        <v>21.3</v>
      </c>
    </row>
    <row r="7" spans="1:10" x14ac:dyDescent="0.3">
      <c r="A7" s="1" t="s">
        <v>6</v>
      </c>
      <c r="B7" t="e">
        <f>0.3*electrical_car_high!B7</f>
        <v>#REF!</v>
      </c>
      <c r="C7" t="e">
        <f>0.3*electrical_car_high!C7</f>
        <v>#REF!</v>
      </c>
      <c r="D7" t="e">
        <f>0.3*electrical_car_high!D7</f>
        <v>#REF!</v>
      </c>
      <c r="E7" t="e">
        <f>0.3*electrical_car_high!E7</f>
        <v>#REF!</v>
      </c>
    </row>
    <row r="8" spans="1:10" x14ac:dyDescent="0.3">
      <c r="A8" s="1" t="s">
        <v>7</v>
      </c>
      <c r="B8" t="e">
        <f>0.3*electrical_car_high!B8</f>
        <v>#REF!</v>
      </c>
      <c r="C8" t="e">
        <f>0.3*electrical_car_high!C8</f>
        <v>#REF!</v>
      </c>
      <c r="D8" t="e">
        <f>0.3*electrical_car_high!D8</f>
        <v>#REF!</v>
      </c>
      <c r="E8" t="e">
        <f>0.3*electrical_car_high!E8</f>
        <v>#REF!</v>
      </c>
    </row>
    <row r="9" spans="1:10" x14ac:dyDescent="0.3">
      <c r="A9" s="1" t="s">
        <v>8</v>
      </c>
      <c r="B9" t="e">
        <f>0.3*electrical_car_high!B9</f>
        <v>#REF!</v>
      </c>
      <c r="C9" t="e">
        <f>0.3*electrical_car_high!C9</f>
        <v>#REF!</v>
      </c>
      <c r="D9" t="e">
        <f>0.3*electrical_car_high!D9</f>
        <v>#REF!</v>
      </c>
      <c r="E9" t="e">
        <f>0.3*electrical_car_high!E9</f>
        <v>#REF!</v>
      </c>
    </row>
    <row r="10" spans="1:10" x14ac:dyDescent="0.3">
      <c r="A10" s="1" t="s">
        <v>9</v>
      </c>
      <c r="B10" t="e">
        <f>0.3*electrical_car_high!B10</f>
        <v>#REF!</v>
      </c>
      <c r="C10" t="e">
        <f>0.3*electrical_car_high!C10</f>
        <v>#REF!</v>
      </c>
      <c r="D10" t="e">
        <f>0.3*electrical_car_high!D10</f>
        <v>#REF!</v>
      </c>
      <c r="E10" t="e">
        <f>0.3*electrical_car_high!E10</f>
        <v>#REF!</v>
      </c>
    </row>
    <row r="11" spans="1:10" x14ac:dyDescent="0.3">
      <c r="A11" s="1" t="s">
        <v>10</v>
      </c>
      <c r="B11" t="e">
        <f>0.3*electrical_car_high!B11</f>
        <v>#REF!</v>
      </c>
      <c r="C11" t="e">
        <f>0.3*electrical_car_high!C11</f>
        <v>#REF!</v>
      </c>
      <c r="D11" t="e">
        <f>0.3*electrical_car_high!D11</f>
        <v>#REF!</v>
      </c>
      <c r="E11" t="e">
        <f>0.3*electrical_car_high!E11</f>
        <v>#REF!</v>
      </c>
    </row>
    <row r="12" spans="1:10" x14ac:dyDescent="0.3">
      <c r="A12" s="1" t="s">
        <v>11</v>
      </c>
      <c r="B12" t="e">
        <f>0.3*electrical_car_high!B12</f>
        <v>#REF!</v>
      </c>
      <c r="C12" t="e">
        <f>0.3*electrical_car_high!C12</f>
        <v>#REF!</v>
      </c>
      <c r="D12" t="e">
        <f>0.3*electrical_car_high!D12</f>
        <v>#REF!</v>
      </c>
      <c r="E12" t="e">
        <f>0.3*electrical_car_high!E12</f>
        <v>#REF!</v>
      </c>
    </row>
    <row r="13" spans="1:10" x14ac:dyDescent="0.3">
      <c r="A13" s="1" t="s">
        <v>12</v>
      </c>
      <c r="B13" t="e">
        <f>0.3*electrical_car_high!B13</f>
        <v>#REF!</v>
      </c>
      <c r="C13" t="e">
        <f>0.3*electrical_car_high!C13</f>
        <v>#REF!</v>
      </c>
      <c r="D13" t="e">
        <f>0.3*electrical_car_high!D13</f>
        <v>#REF!</v>
      </c>
      <c r="E13" t="e">
        <f>0.3*electrical_car_high!E13</f>
        <v>#REF!</v>
      </c>
    </row>
    <row r="14" spans="1:10" x14ac:dyDescent="0.3">
      <c r="A14" s="1" t="s">
        <v>13</v>
      </c>
      <c r="B14">
        <f>0.3*electrical_car_high!B14</f>
        <v>0</v>
      </c>
      <c r="C14" t="e">
        <f>0.3*electrical_car_high!C14</f>
        <v>#REF!</v>
      </c>
      <c r="D14" t="e">
        <f>0.3*electrical_car_high!D14</f>
        <v>#REF!</v>
      </c>
      <c r="E14" t="e">
        <f>0.3*electrical_car_high!E14</f>
        <v>#REF!</v>
      </c>
      <c r="J14" t="s">
        <v>51</v>
      </c>
    </row>
    <row r="15" spans="1:10" x14ac:dyDescent="0.3">
      <c r="A15" s="1" t="s">
        <v>14</v>
      </c>
      <c r="B15" t="e">
        <f>0.3*electrical_car_high!B15</f>
        <v>#REF!</v>
      </c>
      <c r="C15" t="e">
        <f>0.3*electrical_car_high!C15</f>
        <v>#REF!</v>
      </c>
      <c r="D15" t="e">
        <f>0.3*electrical_car_high!D15</f>
        <v>#REF!</v>
      </c>
      <c r="E15" t="e">
        <f>0.3*electrical_car_high!E15</f>
        <v>#REF!</v>
      </c>
    </row>
    <row r="16" spans="1:10" x14ac:dyDescent="0.3">
      <c r="A16" s="1" t="s">
        <v>15</v>
      </c>
      <c r="B16" t="e">
        <f>0.3*electrical_car_high!B16</f>
        <v>#REF!</v>
      </c>
      <c r="C16" t="e">
        <f>0.3*electrical_car_high!C16</f>
        <v>#REF!</v>
      </c>
      <c r="D16" t="e">
        <f>0.3*electrical_car_high!D16</f>
        <v>#REF!</v>
      </c>
      <c r="E16" t="e">
        <f>0.3*electrical_car_high!E16</f>
        <v>#REF!</v>
      </c>
    </row>
    <row r="17" spans="1:5" x14ac:dyDescent="0.3">
      <c r="A17" s="1" t="s">
        <v>16</v>
      </c>
      <c r="B17" t="e">
        <f>0.3*electrical_car_high!B17</f>
        <v>#REF!</v>
      </c>
      <c r="C17" t="e">
        <f>0.3*electrical_car_high!C17</f>
        <v>#REF!</v>
      </c>
      <c r="D17" t="e">
        <f>0.3*electrical_car_high!D17</f>
        <v>#REF!</v>
      </c>
      <c r="E17" t="e">
        <f>0.3*electrical_car_high!E17</f>
        <v>#REF!</v>
      </c>
    </row>
    <row r="18" spans="1:5" x14ac:dyDescent="0.3">
      <c r="A18" s="1" t="s">
        <v>17</v>
      </c>
      <c r="B18" t="e">
        <f>0.3*electrical_car_high!B18</f>
        <v>#REF!</v>
      </c>
      <c r="C18" t="e">
        <f>0.3*electrical_car_high!C18</f>
        <v>#REF!</v>
      </c>
      <c r="D18" t="e">
        <f>0.3*electrical_car_high!D18</f>
        <v>#REF!</v>
      </c>
      <c r="E18" t="e">
        <f>0.3*electrical_car_high!E18</f>
        <v>#REF!</v>
      </c>
    </row>
    <row r="19" spans="1:5" x14ac:dyDescent="0.3">
      <c r="A19" s="1" t="s">
        <v>18</v>
      </c>
      <c r="B19">
        <f>0.3*electrical_car_high!B19</f>
        <v>0</v>
      </c>
      <c r="C19" t="e">
        <f>0.3*electrical_car_high!C19</f>
        <v>#REF!</v>
      </c>
      <c r="D19" t="e">
        <f>0.3*electrical_car_high!D19</f>
        <v>#REF!</v>
      </c>
      <c r="E19" t="e">
        <f>0.3*electrical_car_high!E19</f>
        <v>#REF!</v>
      </c>
    </row>
    <row r="20" spans="1:5" x14ac:dyDescent="0.3">
      <c r="A20" s="1" t="s">
        <v>19</v>
      </c>
      <c r="B20" t="e">
        <f>0.3*electrical_car_high!B20</f>
        <v>#REF!</v>
      </c>
      <c r="C20" t="e">
        <f>0.3*electrical_car_high!C20</f>
        <v>#REF!</v>
      </c>
      <c r="D20" t="e">
        <f>0.3*electrical_car_high!D20</f>
        <v>#REF!</v>
      </c>
      <c r="E20">
        <f>0.3*electrical_car_high!E20</f>
        <v>30</v>
      </c>
    </row>
    <row r="21" spans="1:5" x14ac:dyDescent="0.3">
      <c r="A21" s="1" t="s">
        <v>20</v>
      </c>
      <c r="B21" t="e">
        <f>0.3*electrical_car_high!B21</f>
        <v>#REF!</v>
      </c>
      <c r="C21" t="e">
        <f>0.3*electrical_car_high!C21</f>
        <v>#REF!</v>
      </c>
      <c r="D21" t="e">
        <f>0.3*electrical_car_high!D21</f>
        <v>#REF!</v>
      </c>
      <c r="E21" t="e">
        <f>0.3*electrical_car_high!E21</f>
        <v>#REF!</v>
      </c>
    </row>
    <row r="22" spans="1:5" x14ac:dyDescent="0.3">
      <c r="A22" s="1" t="s">
        <v>21</v>
      </c>
      <c r="B22" t="e">
        <f>0.3*electrical_car_high!B22</f>
        <v>#REF!</v>
      </c>
      <c r="C22" t="e">
        <f>0.3*electrical_car_high!C22</f>
        <v>#REF!</v>
      </c>
      <c r="D22" t="e">
        <f>0.3*electrical_car_high!D22</f>
        <v>#REF!</v>
      </c>
      <c r="E22" t="e">
        <f>0.3*electrical_car_high!E22</f>
        <v>#REF!</v>
      </c>
    </row>
    <row r="23" spans="1:5" x14ac:dyDescent="0.3">
      <c r="A23" s="1" t="s">
        <v>22</v>
      </c>
      <c r="B23" t="e">
        <f>0.3*electrical_car_high!B23</f>
        <v>#REF!</v>
      </c>
      <c r="C23" t="e">
        <f>0.3*electrical_car_high!C23</f>
        <v>#REF!</v>
      </c>
      <c r="D23" t="e">
        <f>0.3*electrical_car_high!D23</f>
        <v>#REF!</v>
      </c>
      <c r="E23" t="e">
        <f>0.3*electrical_car_high!E23</f>
        <v>#REF!</v>
      </c>
    </row>
    <row r="24" spans="1:5" x14ac:dyDescent="0.3">
      <c r="A24" s="1" t="s">
        <v>23</v>
      </c>
      <c r="B24" t="e">
        <f>0.3*electrical_car_high!B24</f>
        <v>#REF!</v>
      </c>
      <c r="C24" t="e">
        <f>0.3*electrical_car_high!C24</f>
        <v>#REF!</v>
      </c>
      <c r="D24" t="e">
        <f>0.3*electrical_car_high!D24</f>
        <v>#REF!</v>
      </c>
      <c r="E24" t="e">
        <f>0.3*electrical_car_high!E24</f>
        <v>#REF!</v>
      </c>
    </row>
    <row r="25" spans="1:5" x14ac:dyDescent="0.3">
      <c r="A25" s="1" t="s">
        <v>24</v>
      </c>
      <c r="B25" t="e">
        <f>0.3*electrical_car_high!B25</f>
        <v>#REF!</v>
      </c>
      <c r="C25" t="e">
        <f>0.3*electrical_car_high!C25</f>
        <v>#REF!</v>
      </c>
      <c r="D25" t="e">
        <f>0.3*electrical_car_high!D25</f>
        <v>#REF!</v>
      </c>
      <c r="E25" t="e">
        <f>0.3*electrical_car_high!E25</f>
        <v>#REF!</v>
      </c>
    </row>
    <row r="26" spans="1:5" x14ac:dyDescent="0.3">
      <c r="A26" s="1" t="s">
        <v>25</v>
      </c>
      <c r="B26" t="e">
        <f>0.3*electrical_car_high!B26</f>
        <v>#REF!</v>
      </c>
      <c r="C26" t="e">
        <f>0.3*electrical_car_high!C26</f>
        <v>#REF!</v>
      </c>
      <c r="D26" t="e">
        <f>0.3*electrical_car_high!D26</f>
        <v>#REF!</v>
      </c>
      <c r="E26" t="e">
        <f>0.3*electrical_car_high!E26</f>
        <v>#REF!</v>
      </c>
    </row>
    <row r="27" spans="1:5" x14ac:dyDescent="0.3">
      <c r="A27" s="1" t="s">
        <v>26</v>
      </c>
      <c r="B27" t="e">
        <f>0.3*electrical_car_high!B27</f>
        <v>#REF!</v>
      </c>
      <c r="C27" t="e">
        <f>0.3*electrical_car_high!C27</f>
        <v>#REF!</v>
      </c>
      <c r="D27" t="e">
        <f>0.3*electrical_car_high!D27</f>
        <v>#REF!</v>
      </c>
      <c r="E27" t="e">
        <f>0.3*electrical_car_high!E27</f>
        <v>#REF!</v>
      </c>
    </row>
    <row r="28" spans="1:5" x14ac:dyDescent="0.3">
      <c r="A28" s="1" t="s">
        <v>27</v>
      </c>
      <c r="B28">
        <f>0.3*electrical_car_high!B28</f>
        <v>0.15</v>
      </c>
      <c r="C28">
        <f>0.3*electrical_car_high!C28</f>
        <v>0.15</v>
      </c>
      <c r="D28">
        <f>0.3*electrical_car_high!D28</f>
        <v>7.0904999999999996</v>
      </c>
      <c r="E28">
        <f>0.3*electrical_car_high!E28</f>
        <v>24.15</v>
      </c>
    </row>
    <row r="29" spans="1:5" x14ac:dyDescent="0.3">
      <c r="A29" s="1" t="s">
        <v>28</v>
      </c>
      <c r="B29" t="e">
        <f>0.3*electrical_car_high!B29</f>
        <v>#REF!</v>
      </c>
      <c r="C29" t="e">
        <f>0.3*electrical_car_high!C29</f>
        <v>#REF!</v>
      </c>
      <c r="D29" t="e">
        <f>0.3*electrical_car_high!D29</f>
        <v>#REF!</v>
      </c>
      <c r="E29" t="e">
        <f>0.3*electrical_car_high!E29</f>
        <v>#REF!</v>
      </c>
    </row>
    <row r="30" spans="1:5" x14ac:dyDescent="0.3">
      <c r="A30" s="1" t="s">
        <v>29</v>
      </c>
      <c r="B30" t="e">
        <f>0.3*electrical_car_high!B30</f>
        <v>#REF!</v>
      </c>
      <c r="C30" t="e">
        <f>0.3*electrical_car_high!C30</f>
        <v>#REF!</v>
      </c>
      <c r="D30" t="e">
        <f>0.3*electrical_car_high!D30</f>
        <v>#REF!</v>
      </c>
      <c r="E30" t="e">
        <f>0.3*electrical_car_high!E30</f>
        <v>#REF!</v>
      </c>
    </row>
    <row r="31" spans="1:5" x14ac:dyDescent="0.3">
      <c r="A31" s="1" t="s">
        <v>30</v>
      </c>
      <c r="B31">
        <f>0.3*electrical_car_high!B31</f>
        <v>9.36</v>
      </c>
      <c r="C31">
        <f>0.3*electrical_car_high!C31</f>
        <v>12</v>
      </c>
      <c r="D31">
        <f>0.3*electrical_car_high!D31</f>
        <v>16.2</v>
      </c>
      <c r="E31">
        <f>0.3*electrical_car_high!E31</f>
        <v>18</v>
      </c>
    </row>
    <row r="32" spans="1:5" x14ac:dyDescent="0.3">
      <c r="A32" s="1" t="s">
        <v>31</v>
      </c>
      <c r="B32">
        <f>0.3*electrical_car_high!B32</f>
        <v>0.24</v>
      </c>
      <c r="C32">
        <f>0.3*electrical_car_high!C32</f>
        <v>4.5</v>
      </c>
      <c r="D32">
        <f>0.3*electrical_car_high!D32</f>
        <v>12</v>
      </c>
      <c r="E32">
        <f>0.3*electrical_car_high!E32</f>
        <v>27</v>
      </c>
    </row>
    <row r="33" spans="1:5" x14ac:dyDescent="0.3">
      <c r="A33" s="1" t="s">
        <v>32</v>
      </c>
      <c r="B33" t="e">
        <f>0.3*electrical_car_high!B33</f>
        <v>#REF!</v>
      </c>
      <c r="C33" t="e">
        <f>0.3*electrical_car_high!C33</f>
        <v>#REF!</v>
      </c>
      <c r="D33" t="e">
        <f>0.3*electrical_car_high!D33</f>
        <v>#REF!</v>
      </c>
      <c r="E33" t="e">
        <f>0.3*electrical_car_high!E33</f>
        <v>#REF!</v>
      </c>
    </row>
    <row r="34" spans="1:5" x14ac:dyDescent="0.3">
      <c r="A34" s="1" t="s">
        <v>33</v>
      </c>
      <c r="B34">
        <f>0.3*electrical_car_high!B34</f>
        <v>1.5255257852168287E-2</v>
      </c>
      <c r="C34">
        <f>0.3*electrical_car_high!C34</f>
        <v>3.0371968194049123E-2</v>
      </c>
      <c r="D34">
        <f>0.3*electrical_car_high!D34</f>
        <v>2.8507356657515075</v>
      </c>
      <c r="E34">
        <f>0.3*electrical_car_high!E34</f>
        <v>6.6368831953528309</v>
      </c>
    </row>
    <row r="35" spans="1:5" x14ac:dyDescent="0.3">
      <c r="A35" s="1" t="s">
        <v>34</v>
      </c>
      <c r="B35">
        <f>0.3*electrical_car_high!B35</f>
        <v>1.5255257852168287E-2</v>
      </c>
      <c r="C35">
        <f>0.3*electrical_car_high!C35</f>
        <v>3.0371968194049123E-2</v>
      </c>
      <c r="D35">
        <f>0.3*electrical_car_high!D35</f>
        <v>2.8507356657515075</v>
      </c>
      <c r="E35">
        <f>0.3*electrical_car_high!E35</f>
        <v>6.6368831953528309</v>
      </c>
    </row>
    <row r="36" spans="1:5" x14ac:dyDescent="0.3">
      <c r="A36" s="1" t="s">
        <v>35</v>
      </c>
      <c r="B36">
        <f>0.3*electrical_car_high!B36</f>
        <v>1.5255257852168287E-2</v>
      </c>
      <c r="C36">
        <f>0.3*electrical_car_high!C36</f>
        <v>3.0371968194049123E-2</v>
      </c>
      <c r="D36">
        <f>0.3*electrical_car_high!D36</f>
        <v>2.8507356657515075</v>
      </c>
      <c r="E36">
        <f>0.3*electrical_car_high!E36</f>
        <v>6.6368831953528309</v>
      </c>
    </row>
    <row r="37" spans="1:5" x14ac:dyDescent="0.3">
      <c r="A37" s="1" t="s">
        <v>36</v>
      </c>
      <c r="B37">
        <f>0.3*electrical_car_high!B37</f>
        <v>1.5255257852168287E-2</v>
      </c>
      <c r="C37">
        <f>0.3*electrical_car_high!C37</f>
        <v>3.0371968194049123E-2</v>
      </c>
      <c r="D37">
        <f>0.3*electrical_car_high!D37</f>
        <v>2.8507356657515075</v>
      </c>
      <c r="E37">
        <f>0.3*electrical_car_high!E37</f>
        <v>6.6368831953528309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P30" sqref="P30"/>
    </sheetView>
  </sheetViews>
  <sheetFormatPr baseColWidth="10" defaultRowHeight="14.4" x14ac:dyDescent="0.3"/>
  <sheetData>
    <row r="1" spans="1:5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">
      <c r="A2" s="1" t="s">
        <v>1</v>
      </c>
      <c r="B2" t="e">
        <f>0.3*electrical_car_medium!B2</f>
        <v>#REF!</v>
      </c>
      <c r="C2" t="e">
        <f>0.3*electrical_car_medium!C2</f>
        <v>#REF!</v>
      </c>
      <c r="D2" t="e">
        <f>0.3*electrical_car_medium!D2</f>
        <v>#REF!</v>
      </c>
      <c r="E2" t="e">
        <f>0.3*electrical_car_medium!E2</f>
        <v>#REF!</v>
      </c>
    </row>
    <row r="3" spans="1:5" x14ac:dyDescent="0.3">
      <c r="A3" s="1" t="s">
        <v>2</v>
      </c>
      <c r="B3" t="e">
        <f>0.3*electrical_car_medium!B3</f>
        <v>#REF!</v>
      </c>
      <c r="C3" t="e">
        <f>0.3*electrical_car_medium!C3</f>
        <v>#REF!</v>
      </c>
      <c r="D3" t="e">
        <f>0.3*electrical_car_medium!D3</f>
        <v>#REF!</v>
      </c>
      <c r="E3" t="e">
        <f>0.3*electrical_car_medium!E3</f>
        <v>#REF!</v>
      </c>
    </row>
    <row r="4" spans="1:5" x14ac:dyDescent="0.3">
      <c r="A4" s="1" t="s">
        <v>3</v>
      </c>
      <c r="B4" t="e">
        <f>0.3*electrical_car_medium!B4</f>
        <v>#REF!</v>
      </c>
      <c r="C4" t="e">
        <f>0.3*electrical_car_medium!C4</f>
        <v>#REF!</v>
      </c>
      <c r="D4" t="e">
        <f>0.3*electrical_car_medium!D4</f>
        <v>#REF!</v>
      </c>
      <c r="E4" t="e">
        <f>0.3*electrical_car_medium!E4</f>
        <v>#REF!</v>
      </c>
    </row>
    <row r="5" spans="1:5" x14ac:dyDescent="0.3">
      <c r="A5" s="1" t="s">
        <v>4</v>
      </c>
      <c r="B5" t="e">
        <f>0.3*electrical_car_medium!B5</f>
        <v>#REF!</v>
      </c>
      <c r="C5" t="e">
        <f>0.3*electrical_car_medium!C5</f>
        <v>#REF!</v>
      </c>
      <c r="D5">
        <f>0.3*electrical_car_medium!D5</f>
        <v>6</v>
      </c>
      <c r="E5">
        <f>0.3*electrical_car_medium!E5</f>
        <v>12</v>
      </c>
    </row>
    <row r="6" spans="1:5" x14ac:dyDescent="0.3">
      <c r="A6" s="1" t="s">
        <v>5</v>
      </c>
      <c r="B6">
        <f>0.3*electrical_car_medium!B6</f>
        <v>3.4379361702127659E-2</v>
      </c>
      <c r="C6">
        <f>0.3*electrical_car_medium!C6</f>
        <v>8.5922641509433961E-2</v>
      </c>
      <c r="D6">
        <f>0.3*electrical_car_medium!D6</f>
        <v>3.4079999999999999</v>
      </c>
      <c r="E6">
        <f>0.3*electrical_car_medium!E6</f>
        <v>8.5709999999999997</v>
      </c>
    </row>
    <row r="7" spans="1:5" x14ac:dyDescent="0.3">
      <c r="A7" s="1" t="s">
        <v>6</v>
      </c>
      <c r="B7" t="e">
        <f>0.3*electrical_car_medium!B7</f>
        <v>#REF!</v>
      </c>
      <c r="C7" t="e">
        <f>0.3*electrical_car_medium!C7</f>
        <v>#REF!</v>
      </c>
      <c r="D7" t="e">
        <f>0.3*electrical_car_medium!D7</f>
        <v>#REF!</v>
      </c>
      <c r="E7" t="e">
        <f>0.3*electrical_car_medium!E7</f>
        <v>#REF!</v>
      </c>
    </row>
    <row r="8" spans="1:5" x14ac:dyDescent="0.3">
      <c r="A8" s="1" t="s">
        <v>7</v>
      </c>
      <c r="B8" t="e">
        <f>0.3*electrical_car_medium!B8</f>
        <v>#REF!</v>
      </c>
      <c r="C8" t="e">
        <f>0.3*electrical_car_medium!C8</f>
        <v>#REF!</v>
      </c>
      <c r="D8" t="e">
        <f>0.3*electrical_car_medium!D8</f>
        <v>#REF!</v>
      </c>
      <c r="E8" t="e">
        <f>0.3*electrical_car_medium!E8</f>
        <v>#REF!</v>
      </c>
    </row>
    <row r="9" spans="1:5" x14ac:dyDescent="0.3">
      <c r="A9" s="1" t="s">
        <v>8</v>
      </c>
      <c r="B9" t="e">
        <f>0.3*electrical_car_medium!B9</f>
        <v>#REF!</v>
      </c>
      <c r="C9" t="e">
        <f>0.3*electrical_car_medium!C9</f>
        <v>#REF!</v>
      </c>
      <c r="D9" t="e">
        <f>0.3*electrical_car_medium!D9</f>
        <v>#REF!</v>
      </c>
      <c r="E9" t="e">
        <f>0.3*electrical_car_medium!E9</f>
        <v>#REF!</v>
      </c>
    </row>
    <row r="10" spans="1:5" x14ac:dyDescent="0.3">
      <c r="A10" s="1" t="s">
        <v>9</v>
      </c>
      <c r="B10" t="e">
        <f>0.3*electrical_car_medium!B10</f>
        <v>#REF!</v>
      </c>
      <c r="C10" t="e">
        <f>0.3*electrical_car_medium!C10</f>
        <v>#REF!</v>
      </c>
      <c r="D10" t="e">
        <f>0.3*electrical_car_medium!D10</f>
        <v>#REF!</v>
      </c>
      <c r="E10" t="e">
        <f>0.3*electrical_car_medium!E10</f>
        <v>#REF!</v>
      </c>
    </row>
    <row r="11" spans="1:5" x14ac:dyDescent="0.3">
      <c r="A11" s="1" t="s">
        <v>10</v>
      </c>
      <c r="B11" t="e">
        <f>0.3*electrical_car_medium!B11</f>
        <v>#REF!</v>
      </c>
      <c r="C11" t="e">
        <f>0.3*electrical_car_medium!C11</f>
        <v>#REF!</v>
      </c>
      <c r="D11" t="e">
        <f>0.3*electrical_car_medium!D11</f>
        <v>#REF!</v>
      </c>
      <c r="E11" t="e">
        <f>0.3*electrical_car_medium!E11</f>
        <v>#REF!</v>
      </c>
    </row>
    <row r="12" spans="1:5" x14ac:dyDescent="0.3">
      <c r="A12" s="1" t="s">
        <v>11</v>
      </c>
      <c r="B12" t="e">
        <f>0.3*electrical_car_medium!B12</f>
        <v>#REF!</v>
      </c>
      <c r="C12" t="e">
        <f>0.3*electrical_car_medium!C12</f>
        <v>#REF!</v>
      </c>
      <c r="D12" t="e">
        <f>0.3*electrical_car_medium!D12</f>
        <v>#REF!</v>
      </c>
      <c r="E12" t="e">
        <f>0.3*electrical_car_medium!E12</f>
        <v>#REF!</v>
      </c>
    </row>
    <row r="13" spans="1:5" x14ac:dyDescent="0.3">
      <c r="A13" s="1" t="s">
        <v>12</v>
      </c>
      <c r="B13" t="e">
        <f>0.3*electrical_car_medium!B13</f>
        <v>#REF!</v>
      </c>
      <c r="C13" t="e">
        <f>0.3*electrical_car_medium!C13</f>
        <v>#REF!</v>
      </c>
      <c r="D13" t="e">
        <f>0.3*electrical_car_medium!D13</f>
        <v>#REF!</v>
      </c>
      <c r="E13" t="e">
        <f>0.3*electrical_car_medium!E13</f>
        <v>#REF!</v>
      </c>
    </row>
    <row r="14" spans="1:5" x14ac:dyDescent="0.3">
      <c r="A14" s="1" t="s">
        <v>13</v>
      </c>
      <c r="B14" t="e">
        <f>0.3*electrical_car_medium!B14</f>
        <v>#REF!</v>
      </c>
      <c r="C14" t="e">
        <f>0.3*electrical_car_medium!C14</f>
        <v>#REF!</v>
      </c>
      <c r="D14" t="e">
        <f>0.3*electrical_car_medium!D14</f>
        <v>#REF!</v>
      </c>
      <c r="E14" t="e">
        <f>0.3*electrical_car_medium!E14</f>
        <v>#REF!</v>
      </c>
    </row>
    <row r="15" spans="1:5" x14ac:dyDescent="0.3">
      <c r="A15" s="1" t="s">
        <v>14</v>
      </c>
      <c r="B15" t="e">
        <f>0.3*electrical_car_medium!B15</f>
        <v>#REF!</v>
      </c>
      <c r="C15" t="e">
        <f>0.3*electrical_car_medium!C15</f>
        <v>#REF!</v>
      </c>
      <c r="D15" t="e">
        <f>0.3*electrical_car_medium!D15</f>
        <v>#REF!</v>
      </c>
      <c r="E15" t="e">
        <f>0.3*electrical_car_medium!E15</f>
        <v>#REF!</v>
      </c>
    </row>
    <row r="16" spans="1:5" x14ac:dyDescent="0.3">
      <c r="A16" s="1" t="s">
        <v>15</v>
      </c>
      <c r="B16" t="e">
        <f>0.3*electrical_car_medium!B16</f>
        <v>#REF!</v>
      </c>
      <c r="C16" t="e">
        <f>0.3*electrical_car_medium!C16</f>
        <v>#REF!</v>
      </c>
      <c r="D16" t="e">
        <f>0.3*electrical_car_medium!D16</f>
        <v>#REF!</v>
      </c>
      <c r="E16" t="e">
        <f>0.3*electrical_car_medium!E16</f>
        <v>#REF!</v>
      </c>
    </row>
    <row r="17" spans="1:5" x14ac:dyDescent="0.3">
      <c r="A17" s="1" t="s">
        <v>16</v>
      </c>
      <c r="B17" t="e">
        <f>0.3*electrical_car_medium!B17</f>
        <v>#REF!</v>
      </c>
      <c r="C17" t="e">
        <f>0.3*electrical_car_medium!C17</f>
        <v>#REF!</v>
      </c>
      <c r="D17" t="e">
        <f>0.3*electrical_car_medium!D17</f>
        <v>#REF!</v>
      </c>
      <c r="E17" t="e">
        <f>0.3*electrical_car_medium!E17</f>
        <v>#REF!</v>
      </c>
    </row>
    <row r="18" spans="1:5" x14ac:dyDescent="0.3">
      <c r="A18" s="1" t="s">
        <v>17</v>
      </c>
      <c r="B18" t="e">
        <f>0.3*electrical_car_medium!B18</f>
        <v>#REF!</v>
      </c>
      <c r="C18" t="e">
        <f>0.3*electrical_car_medium!C18</f>
        <v>#REF!</v>
      </c>
      <c r="D18" t="e">
        <f>0.3*electrical_car_medium!D18</f>
        <v>#REF!</v>
      </c>
      <c r="E18" t="e">
        <f>0.3*electrical_car_medium!E18</f>
        <v>#REF!</v>
      </c>
    </row>
    <row r="19" spans="1:5" x14ac:dyDescent="0.3">
      <c r="A19" s="1" t="s">
        <v>18</v>
      </c>
      <c r="B19" t="e">
        <f>0.3*electrical_car_medium!B19</f>
        <v>#REF!</v>
      </c>
      <c r="C19" t="e">
        <f>0.3*electrical_car_medium!C19</f>
        <v>#REF!</v>
      </c>
      <c r="D19" t="e">
        <f>0.3*electrical_car_medium!D19</f>
        <v>#REF!</v>
      </c>
      <c r="E19" t="e">
        <f>0.3*electrical_car_medium!E19</f>
        <v>#REF!</v>
      </c>
    </row>
    <row r="20" spans="1:5" x14ac:dyDescent="0.3">
      <c r="A20" s="1" t="s">
        <v>19</v>
      </c>
      <c r="B20" t="e">
        <f>0.3*electrical_car_medium!B20</f>
        <v>#REF!</v>
      </c>
      <c r="C20" t="e">
        <f>0.3*electrical_car_medium!C20</f>
        <v>#REF!</v>
      </c>
      <c r="D20" t="e">
        <f>0.3*electrical_car_medium!D20</f>
        <v>#REF!</v>
      </c>
      <c r="E20" t="e">
        <f>0.3*electrical_car_medium!E20</f>
        <v>#REF!</v>
      </c>
    </row>
    <row r="21" spans="1:5" x14ac:dyDescent="0.3">
      <c r="A21" s="1" t="s">
        <v>20</v>
      </c>
      <c r="B21" t="e">
        <f>0.3*electrical_car_medium!B21</f>
        <v>#REF!</v>
      </c>
      <c r="C21" t="e">
        <f>0.3*electrical_car_medium!C21</f>
        <v>#REF!</v>
      </c>
      <c r="D21" t="e">
        <f>0.3*electrical_car_medium!D21</f>
        <v>#REF!</v>
      </c>
      <c r="E21" t="e">
        <f>0.3*electrical_car_medium!E21</f>
        <v>#REF!</v>
      </c>
    </row>
    <row r="22" spans="1:5" x14ac:dyDescent="0.3">
      <c r="A22" s="1" t="s">
        <v>21</v>
      </c>
      <c r="B22" t="e">
        <f>0.3*electrical_car_medium!B22</f>
        <v>#REF!</v>
      </c>
      <c r="C22" t="e">
        <f>0.3*electrical_car_medium!C22</f>
        <v>#REF!</v>
      </c>
      <c r="D22" t="e">
        <f>0.3*electrical_car_medium!D22</f>
        <v>#REF!</v>
      </c>
      <c r="E22" t="e">
        <f>0.3*electrical_car_medium!E22</f>
        <v>#REF!</v>
      </c>
    </row>
    <row r="23" spans="1:5" x14ac:dyDescent="0.3">
      <c r="A23" s="1" t="s">
        <v>22</v>
      </c>
      <c r="B23" t="e">
        <f>0.3*electrical_car_medium!B23</f>
        <v>#REF!</v>
      </c>
      <c r="C23" t="e">
        <f>0.3*electrical_car_medium!C23</f>
        <v>#REF!</v>
      </c>
      <c r="D23" t="e">
        <f>0.3*electrical_car_medium!D23</f>
        <v>#REF!</v>
      </c>
      <c r="E23" t="e">
        <f>0.3*electrical_car_medium!E23</f>
        <v>#REF!</v>
      </c>
    </row>
    <row r="24" spans="1:5" x14ac:dyDescent="0.3">
      <c r="A24" s="1" t="s">
        <v>23</v>
      </c>
      <c r="B24" t="e">
        <f>0.3*electrical_car_medium!B24</f>
        <v>#REF!</v>
      </c>
      <c r="C24" t="e">
        <f>0.3*electrical_car_medium!C24</f>
        <v>#REF!</v>
      </c>
      <c r="D24" t="e">
        <f>0.3*electrical_car_medium!D24</f>
        <v>#REF!</v>
      </c>
      <c r="E24" t="e">
        <f>0.3*electrical_car_medium!E24</f>
        <v>#REF!</v>
      </c>
    </row>
    <row r="25" spans="1:5" x14ac:dyDescent="0.3">
      <c r="A25" s="1" t="s">
        <v>24</v>
      </c>
      <c r="B25" t="e">
        <f>0.3*electrical_car_medium!B25</f>
        <v>#REF!</v>
      </c>
      <c r="C25" t="e">
        <f>0.3*electrical_car_medium!C25</f>
        <v>#REF!</v>
      </c>
      <c r="D25" t="e">
        <f>0.3*electrical_car_medium!D25</f>
        <v>#REF!</v>
      </c>
      <c r="E25" t="e">
        <f>0.3*electrical_car_medium!E25</f>
        <v>#REF!</v>
      </c>
    </row>
    <row r="26" spans="1:5" x14ac:dyDescent="0.3">
      <c r="A26" s="1" t="s">
        <v>25</v>
      </c>
      <c r="B26" t="e">
        <f>0.3*electrical_car_medium!B26</f>
        <v>#REF!</v>
      </c>
      <c r="C26" t="e">
        <f>0.3*electrical_car_medium!C26</f>
        <v>#REF!</v>
      </c>
      <c r="D26" t="e">
        <f>0.3*electrical_car_medium!D26</f>
        <v>#REF!</v>
      </c>
      <c r="E26" t="e">
        <f>0.3*electrical_car_medium!E26</f>
        <v>#REF!</v>
      </c>
    </row>
    <row r="27" spans="1:5" x14ac:dyDescent="0.3">
      <c r="A27" s="1" t="s">
        <v>26</v>
      </c>
      <c r="B27" t="e">
        <f>0.3*electrical_car_medium!B27</f>
        <v>#REF!</v>
      </c>
      <c r="C27" t="e">
        <f>0.3*electrical_car_medium!C27</f>
        <v>#REF!</v>
      </c>
      <c r="D27" t="e">
        <f>0.3*electrical_car_medium!D27</f>
        <v>#REF!</v>
      </c>
      <c r="E27" t="e">
        <f>0.3*electrical_car_medium!E27</f>
        <v>#REF!</v>
      </c>
    </row>
    <row r="28" spans="1:5" x14ac:dyDescent="0.3">
      <c r="A28" s="1" t="s">
        <v>27</v>
      </c>
      <c r="B28">
        <f>0.3*electrical_car_medium!B28</f>
        <v>0.15</v>
      </c>
      <c r="C28">
        <f>0.3*electrical_car_medium!C28</f>
        <v>0.15</v>
      </c>
      <c r="D28">
        <f>0.3*electrical_car_medium!D28</f>
        <v>4.7039999999999997</v>
      </c>
      <c r="E28">
        <f>0.3*electrical_car_medium!E28</f>
        <v>10.285499999999999</v>
      </c>
    </row>
    <row r="29" spans="1:5" x14ac:dyDescent="0.3">
      <c r="A29" s="1" t="s">
        <v>28</v>
      </c>
      <c r="B29" t="e">
        <f>0.3*electrical_car_medium!B29</f>
        <v>#REF!</v>
      </c>
      <c r="C29" t="e">
        <f>0.3*electrical_car_medium!C29</f>
        <v>#REF!</v>
      </c>
      <c r="D29" t="e">
        <f>0.3*electrical_car_medium!D29</f>
        <v>#REF!</v>
      </c>
      <c r="E29" t="e">
        <f>0.3*electrical_car_medium!E29</f>
        <v>#REF!</v>
      </c>
    </row>
    <row r="30" spans="1:5" x14ac:dyDescent="0.3">
      <c r="A30" s="1" t="s">
        <v>29</v>
      </c>
      <c r="B30" t="e">
        <f>0.3*electrical_car_medium!B30</f>
        <v>#REF!</v>
      </c>
      <c r="C30" t="e">
        <f>0.3*electrical_car_medium!C30</f>
        <v>#REF!</v>
      </c>
      <c r="D30" t="e">
        <f>0.3*electrical_car_medium!D30</f>
        <v>#REF!</v>
      </c>
      <c r="E30" t="e">
        <f>0.3*electrical_car_medium!E30</f>
        <v>#REF!</v>
      </c>
    </row>
    <row r="31" spans="1:5" x14ac:dyDescent="0.3">
      <c r="A31" s="1" t="s">
        <v>30</v>
      </c>
      <c r="B31">
        <f>0.3*electrical_car_medium!B31</f>
        <v>9.36</v>
      </c>
      <c r="C31">
        <f>0.3*electrical_car_medium!C31</f>
        <v>12</v>
      </c>
      <c r="D31">
        <f>0.3*electrical_car_medium!D31</f>
        <v>16.2</v>
      </c>
      <c r="E31">
        <f>0.3*electrical_car_medium!E31</f>
        <v>18</v>
      </c>
    </row>
    <row r="32" spans="1:5" x14ac:dyDescent="0.3">
      <c r="A32" s="1" t="s">
        <v>31</v>
      </c>
      <c r="B32">
        <f>0.3*electrical_car_medium!B32</f>
        <v>0.24</v>
      </c>
      <c r="C32">
        <f>0.3*electrical_car_medium!C32</f>
        <v>4.5</v>
      </c>
      <c r="D32">
        <f>0.3*electrical_car_medium!D32</f>
        <v>10.199999999999999</v>
      </c>
      <c r="E32">
        <f>0.3*electrical_car_medium!E32</f>
        <v>21.599999999999998</v>
      </c>
    </row>
    <row r="33" spans="1:5" x14ac:dyDescent="0.3">
      <c r="A33" s="1" t="s">
        <v>32</v>
      </c>
      <c r="B33" t="e">
        <f>0.3*electrical_car_medium!B33</f>
        <v>#REF!</v>
      </c>
      <c r="C33" t="e">
        <f>0.3*electrical_car_medium!C33</f>
        <v>#REF!</v>
      </c>
      <c r="D33" t="e">
        <f>0.3*electrical_car_medium!D33</f>
        <v>#REF!</v>
      </c>
      <c r="E33" t="e">
        <f>0.3*electrical_car_medium!E33</f>
        <v>#REF!</v>
      </c>
    </row>
    <row r="34" spans="1:5" x14ac:dyDescent="0.3">
      <c r="A34" s="1" t="s">
        <v>33</v>
      </c>
      <c r="B34">
        <f>0.3*electrical_car_medium!B34</f>
        <v>1.5255257852168287E-2</v>
      </c>
      <c r="C34">
        <f>0.3*electrical_car_medium!C34</f>
        <v>3.0371968194049123E-2</v>
      </c>
      <c r="D34">
        <f>0.3*electrical_car_medium!D34</f>
        <v>1.3686081177056721</v>
      </c>
      <c r="E34">
        <f>0.3*electrical_car_medium!E34</f>
        <v>3.282184567030964</v>
      </c>
    </row>
    <row r="35" spans="1:5" x14ac:dyDescent="0.3">
      <c r="A35" s="1" t="s">
        <v>34</v>
      </c>
      <c r="B35">
        <f>0.3*electrical_car_medium!B35</f>
        <v>1.5255257852168287E-2</v>
      </c>
      <c r="C35">
        <f>0.3*electrical_car_medium!C35</f>
        <v>3.0371968194049123E-2</v>
      </c>
      <c r="D35">
        <f>0.3*electrical_car_medium!D35</f>
        <v>1.3686081177056721</v>
      </c>
      <c r="E35">
        <f>0.3*electrical_car_medium!E35</f>
        <v>3.282184567030964</v>
      </c>
    </row>
    <row r="36" spans="1:5" x14ac:dyDescent="0.3">
      <c r="A36" s="1" t="s">
        <v>35</v>
      </c>
      <c r="B36">
        <f>0.3*electrical_car_medium!B36</f>
        <v>1.5255257852168287E-2</v>
      </c>
      <c r="C36">
        <f>0.3*electrical_car_medium!C36</f>
        <v>3.0371968194049123E-2</v>
      </c>
      <c r="D36">
        <f>0.3*electrical_car_medium!D36</f>
        <v>1.3686081177056721</v>
      </c>
      <c r="E36">
        <f>0.3*electrical_car_medium!E36</f>
        <v>3.282184567030964</v>
      </c>
    </row>
    <row r="37" spans="1:5" x14ac:dyDescent="0.3">
      <c r="A37" s="1" t="s">
        <v>36</v>
      </c>
      <c r="B37">
        <f>0.3*electrical_car_medium!B37</f>
        <v>1.5255257852168287E-2</v>
      </c>
      <c r="C37">
        <f>0.3*electrical_car_medium!C37</f>
        <v>3.0371968194049123E-2</v>
      </c>
      <c r="D37">
        <f>0.3*electrical_car_medium!D37</f>
        <v>1.3686081177056721</v>
      </c>
      <c r="E37">
        <f>0.3*electrical_car_medium!E37</f>
        <v>3.282184567030964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4" zoomScale="85" zoomScaleNormal="85" workbookViewId="0">
      <selection activeCell="E6" sqref="E6"/>
    </sheetView>
  </sheetViews>
  <sheetFormatPr baseColWidth="10" defaultRowHeight="14.4" x14ac:dyDescent="0.3"/>
  <sheetData>
    <row r="1" spans="1:9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F1" t="s">
        <v>71</v>
      </c>
      <c r="G1" t="s">
        <v>80</v>
      </c>
    </row>
    <row r="2" spans="1:9" x14ac:dyDescent="0.3">
      <c r="A2" s="1" t="s">
        <v>1</v>
      </c>
      <c r="B2" s="11">
        <v>5</v>
      </c>
      <c r="C2" s="11">
        <f>IF(Gruppen!B2=1, $B2*(1+(elec_car_ref!$D$45/100))^(elec_car_ref!$C$1-elec_car_ref!$B$1), IF(Gruppen!B2=2, $B2*(1+( elec_car_ref!$D$46/100))^(elec_car_ref!$C$1-elec_car_ref!$B$1), IF(Gruppen!B2=3,$B2*(1+( elec_car_ref!$D$47/100))^(elec_car_ref!$C$1-elec_car_ref!$B$1),IF(Gruppen!B2=4,$B2*(1+( elec_car_ref!$D$48/100))^(elec_car_ref!$C$1-elec_car_ref!$B$1), IF(Gruppen!B2=5,$B2*(1+( elec_car_ref!$D$49/100))^(elec_car_ref!$C$1-elec_car_ref!$B$1), 0)))))</f>
        <v>5.1089003628113794</v>
      </c>
      <c r="D2" s="11">
        <f>IF(Gruppen!B2=1, $B2*(1+( 5/100))^(elec_car_ref!$D$1-elec_car_ref!$B$1), IF(Gruppen!B2=2, $B2*(1+( elec_car_ref!$D$46/100))^(elec_car_ref!$D$1-elec_car_ref!$B$1), IF(Gruppen!B2=3,$B2*(1+( elec_car_ref!$D$47/100))^(elec_car_ref!$D$1-elec_car_ref!$B$1),IF(Gruppen!B2=4,$B2*(1+( elec_car_ref!$D$48/100))^(elec_car_ref!$D$1-elec_car_ref!$B$1), IF(Gruppen!B2=5,$B2*(1+( elec_car_ref!$D$49/100))^(elec_car_ref!$D$1-elec_car_ref!$B$1), 0)))))</f>
        <v>5.6900302533273308</v>
      </c>
      <c r="E2" s="11">
        <f>IF(Gruppen!B2=1, $B2*(1+(2.5/100))^(elec_car_ref!$E$1-$B$1), IF(Gruppen!B2=2, $B2*(1+( elec_car_ref!$F$46/100))^(elec_car_ref!$E$1-elec_car_ref!$B$1), IF(Gruppen!B2=3,$B2*(1+( elec_car_ref!$F$47/100))^(elec_car_ref!$E$1-elec_car_ref!$B$1),IF(Gruppen!B2=4,$B2*(1+( elec_car_ref!$F$48/100))^(elec_car_ref!$E$1-elec_car_ref!$B$1), IF(Gruppen!B2=5,$B2*(1+( elec_car_ref!$F$49/100))^(elec_car_ref!$E$1-elec_car_ref!$B$1), 0)))))</f>
        <v>8.896446166680219</v>
      </c>
      <c r="F2" t="s">
        <v>90</v>
      </c>
      <c r="G2">
        <v>1</v>
      </c>
      <c r="H2" t="s">
        <v>81</v>
      </c>
      <c r="I2" t="s">
        <v>79</v>
      </c>
    </row>
    <row r="3" spans="1:9" x14ac:dyDescent="0.3">
      <c r="A3" s="1" t="s">
        <v>2</v>
      </c>
      <c r="B3" s="11">
        <v>1</v>
      </c>
      <c r="C3" s="11">
        <f>IF(Gruppen!B3=1, $B3*(1+( elec_car_ref!$D$45/100))^(elec_car_ref!$C$1-elec_car_ref!$B$1), IF(Gruppen!B3=2, $B3*(1+( elec_car_ref!$D$46/100))^(elec_car_ref!$C$1-elec_car_ref!$B$1), IF(Gruppen!B3=3,$B3*(1+( elec_car_ref!$D$47/100))^(elec_car_ref!$C$1-elec_car_ref!$B$1),IF(Gruppen!B3=4,$B3*(1+( elec_car_ref!$D$48/100))^(elec_car_ref!$C$1-elec_car_ref!$B$1), IF(Gruppen!B3=5,$B3*(1+( elec_car_ref!$D$49/100))^(elec_car_ref!$C$1-elec_car_ref!$B$1), 0)))))</f>
        <v>1.0144939775468631</v>
      </c>
      <c r="D3" s="11">
        <f>IF(Gruppen!B3=1, $B3*(1+( 5/100))^(elec_car_ref!$D$1-elec_car_ref!$B$1), IF(Gruppen!B3=2, $B3*(1+( elec_car_ref!$D$46/100))^(elec_car_ref!$D$1-elec_car_ref!$B$1), IF(Gruppen!B3=3,$B3*(1+( elec_car_ref!$D$47/100))^(elec_car_ref!$D$1-elec_car_ref!$B$1),IF(Gruppen!B3=4,$B3*(1+( elec_car_ref!$D$48/100))^(elec_car_ref!$D$1-elec_car_ref!$B$1), IF(Gruppen!B3=5,$B3*(1+( elec_car_ref!$D$49/100))^(elec_car_ref!$D$1-elec_car_ref!$B$1), 0)))))</f>
        <v>1.0901765584385608</v>
      </c>
      <c r="E3" s="11">
        <f>IF(Gruppen!B3=1, $B3*(1+(2.5/100))^(elec_car_ref!$E$1-$B$1), IF(Gruppen!B3=2, $B3*(1+( elec_car_ref!$F$46/100))^(elec_car_ref!$E$1-elec_car_ref!$B$1), IF(Gruppen!B3=3,$B3*(1+( elec_car_ref!$F$47/100))^(elec_car_ref!$E$1-elec_car_ref!$B$1),IF(Gruppen!B3=4,$B3*(1+( elec_car_ref!$F$48/100))^(elec_car_ref!$E$1-elec_car_ref!$B$1), IF(Gruppen!B3=5,$B3*(1+( elec_car_ref!$F$49/100))^(elec_car_ref!$E$1-elec_car_ref!$B$1), 0)))))</f>
        <v>1.4700452620239903</v>
      </c>
    </row>
    <row r="4" spans="1:9" x14ac:dyDescent="0.3">
      <c r="A4" s="1" t="s">
        <v>3</v>
      </c>
      <c r="B4" s="11">
        <v>1</v>
      </c>
      <c r="C4" s="11">
        <f>IF(Gruppen!B4=1, $B4*(1+( elec_car_ref!$D$45/100))^(elec_car_ref!$C$1-elec_car_ref!$B$1), IF(Gruppen!B4=2, $B4*(1+( elec_car_ref!$D$46/100))^(elec_car_ref!$C$1-elec_car_ref!$B$1), IF(Gruppen!B4=3,$B4*(1+( elec_car_ref!$D$47/100))^(elec_car_ref!$C$1-elec_car_ref!$B$1),IF(Gruppen!B4=4,$B4*(1+( elec_car_ref!$D$48/100))^(elec_car_ref!$C$1-elec_car_ref!$B$1), IF(Gruppen!B4=5,$B4*(1+( elec_car_ref!$D$49/100))^(elec_car_ref!$C$1-elec_car_ref!$B$1), 0)))))</f>
        <v>1.0144939775468631</v>
      </c>
      <c r="D4" s="11">
        <f>IF(Gruppen!B4=1, $B4*(1+( 5/100))^(elec_car_ref!$D$1-elec_car_ref!$B$1), IF(Gruppen!B4=2, $B4*(1+( elec_car_ref!$D$46/100))^(elec_car_ref!$D$1-elec_car_ref!$B$1), IF(Gruppen!B4=3,$B4*(1+( elec_car_ref!$D$47/100))^(elec_car_ref!$D$1-elec_car_ref!$B$1),IF(Gruppen!B4=4,$B4*(1+( elec_car_ref!$D$48/100))^(elec_car_ref!$D$1-elec_car_ref!$B$1), IF(Gruppen!B4=5,$B4*(1+( elec_car_ref!$D$49/100))^(elec_car_ref!$D$1-elec_car_ref!$B$1), 0)))))</f>
        <v>1.0901765584385608</v>
      </c>
      <c r="E4" s="11">
        <f>IF(Gruppen!B4=1, $B4*(1+(2.5/100))^(elec_car_ref!$E$1-$B$1), IF(Gruppen!B4=2, $B4*(1+( elec_car_ref!$F$46/100))^(elec_car_ref!$E$1-elec_car_ref!$B$1), IF(Gruppen!B4=3,$B4*(1+( elec_car_ref!$F$47/100))^(elec_car_ref!$E$1-elec_car_ref!$B$1),IF(Gruppen!B4=4,$B4*(1+( elec_car_ref!$F$48/100))^(elec_car_ref!$E$1-elec_car_ref!$B$1), IF(Gruppen!B4=5,$B4*(1+( elec_car_ref!$F$49/100))^(elec_car_ref!$E$1-elec_car_ref!$B$1), 0)))))</f>
        <v>1.4700452620239903</v>
      </c>
    </row>
    <row r="5" spans="1:9" x14ac:dyDescent="0.3">
      <c r="A5" s="1" t="s">
        <v>4</v>
      </c>
      <c r="B5" s="11">
        <v>1</v>
      </c>
      <c r="C5" s="11">
        <f>IF(Gruppen!B5=1, $B5*(1+( elec_car_ref!$D$45/100))^(elec_car_ref!$C$1-elec_car_ref!$B$1), IF(Gruppen!B5=2, $B5*(1+( elec_car_ref!$D$46/100))^(elec_car_ref!$C$1-elec_car_ref!$B$1), IF(Gruppen!B5=3,$B5*(1+( elec_car_ref!$D$47/100))^(elec_car_ref!$C$1-elec_car_ref!$B$1),IF(Gruppen!B5=4,$B5*(1+( elec_car_ref!$D$48/100))^(elec_car_ref!$C$1-elec_car_ref!$B$1), IF(Gruppen!B5=5,$B5*(1+( elec_car_ref!$D$49/100))^(elec_car_ref!$C$1-elec_car_ref!$B$1), 0)))))</f>
        <v>1.0437947825764387</v>
      </c>
      <c r="D5" s="11">
        <f>IF(Gruppen!B5=1, $B5*(1+( 5/100))^(elec_car_ref!$D$1-elec_car_ref!$B$1), IF(Gruppen!B5=2, $B5*(1+( elec_car_ref!$D$46/100))^(elec_car_ref!$D$1-elec_car_ref!$B$1), IF(Gruppen!B5=3,$B5*(1+( elec_car_ref!$D$47/100))^(elec_car_ref!$D$1-elec_car_ref!$B$1),IF(Gruppen!B5=4,$B5*(1+( elec_car_ref!$D$48/100))^(elec_car_ref!$D$1-elec_car_ref!$B$1), IF(Gruppen!B5=5,$B5*(1+( elec_car_ref!$D$49/100))^(elec_car_ref!$D$1-elec_car_ref!$B$1), 0)))))</f>
        <v>1.2932745466977695</v>
      </c>
      <c r="E5" s="11">
        <f>IF(Gruppen!B5=1, $B5*(1+(2.5/100))^(elec_car_ref!$E$1-$B$1), IF(Gruppen!B5=2, $B5*(1+( elec_car_ref!$F$46/100))^(elec_car_ref!$E$1-elec_car_ref!$B$1), IF(Gruppen!B5=3,$B5*(1+( elec_car_ref!$F$47/100))^(elec_car_ref!$E$1-elec_car_ref!$B$1),IF(Gruppen!B5=4,$B5*(1+( elec_car_ref!$F$48/100))^(elec_car_ref!$E$1-elec_car_ref!$B$1), IF(Gruppen!B5=5,$B5*(1+( elec_car_ref!$F$49/100))^(elec_car_ref!$E$1-elec_car_ref!$B$1), 0)))))</f>
        <v>3.1337661118576783</v>
      </c>
    </row>
    <row r="6" spans="1:9" x14ac:dyDescent="0.3">
      <c r="A6" s="1" t="s">
        <v>5</v>
      </c>
      <c r="B6" s="11">
        <v>2</v>
      </c>
      <c r="C6" s="11">
        <f>IF(Gruppen!B6=1, $B6*(1+( elec_car_ref!$D$45/100))^(elec_car_ref!$C$1-elec_car_ref!$B$1), IF(Gruppen!B6=2, $B6*(1+( elec_car_ref!$D$46/100))^(elec_car_ref!$C$1-elec_car_ref!$B$1), IF(Gruppen!B6=3,$B6*(1+( elec_car_ref!$D$47/100))^(elec_car_ref!$C$1-elec_car_ref!$B$1),IF(Gruppen!B6=4,$B6*(1+( elec_car_ref!$D$48/100))^(elec_car_ref!$C$1-elec_car_ref!$B$1), IF(Gruppen!B6=5,$B6*(1+( elec_car_ref!$D$49/100))^(elec_car_ref!$C$1-elec_car_ref!$B$1), 0)))))</f>
        <v>2.1172032201183022</v>
      </c>
      <c r="D6" s="11">
        <f>IF(Gruppen!B6=1, $B6*(1+( 5/100))^(elec_car_ref!$D$1-elec_car_ref!$B$1), IF(Gruppen!B6=2, $B6*(1+( elec_car_ref!$D$46/100))^(elec_car_ref!$D$1-elec_car_ref!$B$1), IF(Gruppen!B6=3,$B6*(1+( elec_car_ref!$D$47/100))^(elec_car_ref!$D$1-elec_car_ref!$B$1),IF(Gruppen!B6=4,$B6*(1+( elec_car_ref!$D$48/100))^(elec_car_ref!$D$1-elec_car_ref!$B$1), IF(Gruppen!B6=5,$B6*(1+( elec_car_ref!$D$49/100))^(elec_car_ref!$D$1-elec_car_ref!$B$1), 0)))))</f>
        <v>2.814655823129558</v>
      </c>
      <c r="E6" s="11">
        <f>IF(Gruppen!B6=1, $B6*(1+(2.5/100))^(elec_car_ref!$E$1-$B$1), IF(Gruppen!B6=2, $B6*(1+( elec_car_ref!$F$46/100))^(elec_car_ref!$E$1-elec_car_ref!$B$1), IF(Gruppen!B6=3,$B6*(1+( elec_car_ref!$F$47/100))^(elec_car_ref!$E$1-elec_car_ref!$B$1),IF(Gruppen!B6=4,$B6*(1+( elec_car_ref!$F$48/100))^(elec_car_ref!$E$1-elec_car_ref!$B$1), IF(Gruppen!B6=5,$B6*(1+( elec_car_ref!$F$49/100))^(elec_car_ref!$E$1-elec_car_ref!$B$1), 0)))))</f>
        <v>9.0906248756227708</v>
      </c>
    </row>
    <row r="7" spans="1:9" x14ac:dyDescent="0.3">
      <c r="A7" s="1" t="s">
        <v>6</v>
      </c>
      <c r="B7" s="11">
        <v>1</v>
      </c>
      <c r="C7" s="11">
        <f>IF(Gruppen!B7=1, $B7*(1+( elec_car_ref!$D$45/100))^(elec_car_ref!$C$1-elec_car_ref!$B$1), IF(Gruppen!B7=2, $B7*(1+( elec_car_ref!$D$46/100))^(elec_car_ref!$C$1-elec_car_ref!$B$1), IF(Gruppen!B7=3,$B7*(1+( elec_car_ref!$D$47/100))^(elec_car_ref!$C$1-elec_car_ref!$B$1),IF(Gruppen!B7=4,$B7*(1+( elec_car_ref!$D$48/100))^(elec_car_ref!$C$1-elec_car_ref!$B$1), IF(Gruppen!B7=5,$B7*(1+( elec_car_ref!$D$49/100))^(elec_car_ref!$C$1-elec_car_ref!$B$1), 0)))))</f>
        <v>1.0217800725622759</v>
      </c>
      <c r="D7" s="11">
        <f>IF(Gruppen!B7=1, $B7*(1+( 5/100))^(elec_car_ref!$D$1-elec_car_ref!$B$1), IF(Gruppen!B7=2, $B7*(1+( elec_car_ref!$D$46/100))^(elec_car_ref!$D$1-elec_car_ref!$B$1), IF(Gruppen!B7=3,$B7*(1+( elec_car_ref!$D$47/100))^(elec_car_ref!$D$1-elec_car_ref!$B$1),IF(Gruppen!B7=4,$B7*(1+( elec_car_ref!$D$48/100))^(elec_car_ref!$D$1-elec_car_ref!$B$1), IF(Gruppen!B7=5,$B7*(1+( elec_car_ref!$D$49/100))^(elec_car_ref!$D$1-elec_car_ref!$B$1), 0)))))</f>
        <v>1.1380060506654661</v>
      </c>
      <c r="E7" s="11">
        <f>IF(Gruppen!B7=1, $B7*(1+(2.5/100))^(elec_car_ref!$E$1-$B$1), IF(Gruppen!B7=2, $B7*(1+( elec_car_ref!$F$46/100))^(elec_car_ref!$E$1-elec_car_ref!$B$1), IF(Gruppen!B7=3,$B7*(1+( elec_car_ref!$F$47/100))^(elec_car_ref!$E$1-elec_car_ref!$B$1),IF(Gruppen!B7=4,$B7*(1+( elec_car_ref!$F$48/100))^(elec_car_ref!$E$1-elec_car_ref!$B$1), IF(Gruppen!B7=5,$B7*(1+( elec_car_ref!$F$49/100))^(elec_car_ref!$E$1-elec_car_ref!$B$1), 0)))))</f>
        <v>1.7792892333360437</v>
      </c>
    </row>
    <row r="8" spans="1:9" x14ac:dyDescent="0.3">
      <c r="A8" s="1" t="s">
        <v>7</v>
      </c>
      <c r="B8" s="11">
        <v>1</v>
      </c>
      <c r="C8" s="11">
        <f>IF(Gruppen!B8=1, $B8*(1+( elec_car_ref!$D$45/100))^(elec_car_ref!$C$1-elec_car_ref!$B$1), IF(Gruppen!B8=2, $B8*(1+( elec_car_ref!$D$46/100))^(elec_car_ref!$C$1-elec_car_ref!$B$1), IF(Gruppen!B8=3,$B8*(1+( elec_car_ref!$D$47/100))^(elec_car_ref!$C$1-elec_car_ref!$B$1),IF(Gruppen!B8=4,$B8*(1+( elec_car_ref!$D$48/100))^(elec_car_ref!$C$1-elec_car_ref!$B$1), IF(Gruppen!B8=5,$B8*(1+( elec_car_ref!$D$49/100))^(elec_car_ref!$C$1-elec_car_ref!$B$1), 0)))))</f>
        <v>1.0144939775468631</v>
      </c>
      <c r="D8" s="11">
        <f>IF(Gruppen!B8=1, $B8*(1+( 5/100))^(elec_car_ref!$D$1-elec_car_ref!$B$1), IF(Gruppen!B8=2, $B8*(1+( elec_car_ref!$D$46/100))^(elec_car_ref!$D$1-elec_car_ref!$B$1), IF(Gruppen!B8=3,$B8*(1+( elec_car_ref!$D$47/100))^(elec_car_ref!$D$1-elec_car_ref!$B$1),IF(Gruppen!B8=4,$B8*(1+( elec_car_ref!$D$48/100))^(elec_car_ref!$D$1-elec_car_ref!$B$1), IF(Gruppen!B8=5,$B8*(1+( elec_car_ref!$D$49/100))^(elec_car_ref!$D$1-elec_car_ref!$B$1), 0)))))</f>
        <v>1.0901765584385608</v>
      </c>
      <c r="E8" s="11">
        <f>IF(Gruppen!B8=1, $B8*(1+(2.5/100))^(elec_car_ref!$E$1-$B$1), IF(Gruppen!B8=2, $B8*(1+( elec_car_ref!$F$46/100))^(elec_car_ref!$E$1-elec_car_ref!$B$1), IF(Gruppen!B8=3,$B8*(1+( elec_car_ref!$F$47/100))^(elec_car_ref!$E$1-elec_car_ref!$B$1),IF(Gruppen!B8=4,$B8*(1+( elec_car_ref!$F$48/100))^(elec_car_ref!$E$1-elec_car_ref!$B$1), IF(Gruppen!B8=5,$B8*(1+( elec_car_ref!$F$49/100))^(elec_car_ref!$E$1-elec_car_ref!$B$1), 0)))))</f>
        <v>1.4700452620239903</v>
      </c>
    </row>
    <row r="9" spans="1:9" x14ac:dyDescent="0.3">
      <c r="A9" s="1" t="s">
        <v>8</v>
      </c>
      <c r="B9" s="11">
        <v>1</v>
      </c>
      <c r="C9" s="11">
        <f>IF(Gruppen!B9=1, $B9*(1+( elec_car_ref!$D$45/100))^(elec_car_ref!$C$1-elec_car_ref!$B$1), IF(Gruppen!B9=2, $B9*(1+( elec_car_ref!$D$46/100))^(elec_car_ref!$C$1-elec_car_ref!$B$1), IF(Gruppen!B9=3,$B9*(1+( elec_car_ref!$D$47/100))^(elec_car_ref!$C$1-elec_car_ref!$B$1),IF(Gruppen!B9=4,$B9*(1+( elec_car_ref!$D$48/100))^(elec_car_ref!$C$1-elec_car_ref!$B$1), IF(Gruppen!B9=5,$B9*(1+( elec_car_ref!$D$49/100))^(elec_car_ref!$C$1-elec_car_ref!$B$1), 0)))))</f>
        <v>1.0144939775468631</v>
      </c>
      <c r="D9" s="11">
        <f>IF(Gruppen!B9=1, $B9*(1+( 5/100))^(elec_car_ref!$D$1-elec_car_ref!$B$1), IF(Gruppen!B9=2, $B9*(1+( elec_car_ref!$D$46/100))^(elec_car_ref!$D$1-elec_car_ref!$B$1), IF(Gruppen!B9=3,$B9*(1+( elec_car_ref!$D$47/100))^(elec_car_ref!$D$1-elec_car_ref!$B$1),IF(Gruppen!B9=4,$B9*(1+( elec_car_ref!$D$48/100))^(elec_car_ref!$D$1-elec_car_ref!$B$1), IF(Gruppen!B9=5,$B9*(1+( elec_car_ref!$D$49/100))^(elec_car_ref!$D$1-elec_car_ref!$B$1), 0)))))</f>
        <v>1.0901765584385608</v>
      </c>
      <c r="E9" s="11">
        <f>IF(Gruppen!B9=1, $B9*(1+(2.5/100))^(elec_car_ref!$E$1-$B$1), IF(Gruppen!B9=2, $B9*(1+( elec_car_ref!$F$46/100))^(elec_car_ref!$E$1-elec_car_ref!$B$1), IF(Gruppen!B9=3,$B9*(1+( elec_car_ref!$F$47/100))^(elec_car_ref!$E$1-elec_car_ref!$B$1),IF(Gruppen!B9=4,$B9*(1+( elec_car_ref!$F$48/100))^(elec_car_ref!$E$1-elec_car_ref!$B$1), IF(Gruppen!B9=5,$B9*(1+( elec_car_ref!$F$49/100))^(elec_car_ref!$E$1-elec_car_ref!$B$1), 0)))))</f>
        <v>1.4700452620239903</v>
      </c>
    </row>
    <row r="10" spans="1:9" x14ac:dyDescent="0.3">
      <c r="A10" s="1" t="s">
        <v>9</v>
      </c>
      <c r="B10" s="11">
        <v>1</v>
      </c>
      <c r="C10" s="11">
        <f>IF(Gruppen!B10=1, $B10*(1+( elec_car_ref!$D$45/100))^(elec_car_ref!$C$1-elec_car_ref!$B$1), IF(Gruppen!B10=2, $B10*(1+( elec_car_ref!$D$46/100))^(elec_car_ref!$C$1-elec_car_ref!$B$1), IF(Gruppen!B10=3,$B10*(1+( elec_car_ref!$D$47/100))^(elec_car_ref!$C$1-elec_car_ref!$B$1),IF(Gruppen!B10=4,$B10*(1+( elec_car_ref!$D$48/100))^(elec_car_ref!$C$1-elec_car_ref!$B$1), IF(Gruppen!B10=5,$B10*(1+( elec_car_ref!$D$49/100))^(elec_car_ref!$C$1-elec_car_ref!$B$1), 0)))))</f>
        <v>1.0144939775468631</v>
      </c>
      <c r="D10" s="11">
        <f>IF(Gruppen!B10=1, $B10*(1+( 5/100))^(elec_car_ref!$D$1-elec_car_ref!$B$1), IF(Gruppen!B10=2, $B10*(1+( elec_car_ref!$D$46/100))^(elec_car_ref!$D$1-elec_car_ref!$B$1), IF(Gruppen!B10=3,$B10*(1+( elec_car_ref!$D$47/100))^(elec_car_ref!$D$1-elec_car_ref!$B$1),IF(Gruppen!B10=4,$B10*(1+( elec_car_ref!$D$48/100))^(elec_car_ref!$D$1-elec_car_ref!$B$1), IF(Gruppen!B10=5,$B10*(1+( elec_car_ref!$D$49/100))^(elec_car_ref!$D$1-elec_car_ref!$B$1), 0)))))</f>
        <v>1.0901765584385608</v>
      </c>
      <c r="E10" s="11">
        <f>IF(Gruppen!B10=1, $B10*(1+(2.5/100))^(elec_car_ref!$E$1-$B$1), IF(Gruppen!B10=2, $B10*(1+( elec_car_ref!$F$46/100))^(elec_car_ref!$E$1-elec_car_ref!$B$1), IF(Gruppen!B10=3,$B10*(1+( elec_car_ref!$F$47/100))^(elec_car_ref!$E$1-elec_car_ref!$B$1),IF(Gruppen!B10=4,$B10*(1+( elec_car_ref!$F$48/100))^(elec_car_ref!$E$1-elec_car_ref!$B$1), IF(Gruppen!B10=5,$B10*(1+( elec_car_ref!$F$49/100))^(elec_car_ref!$E$1-elec_car_ref!$B$1), 0)))))</f>
        <v>1.4700452620239903</v>
      </c>
    </row>
    <row r="11" spans="1:9" x14ac:dyDescent="0.3">
      <c r="A11" s="1" t="s">
        <v>10</v>
      </c>
      <c r="B11" s="11">
        <v>2</v>
      </c>
      <c r="C11" s="11">
        <f>IF(Gruppen!B11=1, $B11*(1+( elec_car_ref!$D$45/100))^(elec_car_ref!$C$1-elec_car_ref!$B$1), IF(Gruppen!B11=2, $B11*(1+( elec_car_ref!$D$46/100))^(elec_car_ref!$C$1-elec_car_ref!$B$1), IF(Gruppen!B11=3,$B11*(1+( elec_car_ref!$D$47/100))^(elec_car_ref!$C$1-elec_car_ref!$B$1),IF(Gruppen!B11=4,$B11*(1+( elec_car_ref!$D$48/100))^(elec_car_ref!$C$1-elec_car_ref!$B$1), IF(Gruppen!B11=5,$B11*(1+( elec_car_ref!$D$49/100))^(elec_car_ref!$C$1-elec_car_ref!$B$1), 0)))))</f>
        <v>2.0435601451245518</v>
      </c>
      <c r="D11" s="11">
        <f>IF(Gruppen!B11=1, $B11*(1+( 5/100))^(elec_car_ref!$D$1-elec_car_ref!$B$1), IF(Gruppen!B11=2, $B11*(1+( elec_car_ref!$D$46/100))^(elec_car_ref!$D$1-elec_car_ref!$B$1), IF(Gruppen!B11=3,$B11*(1+( elec_car_ref!$D$47/100))^(elec_car_ref!$D$1-elec_car_ref!$B$1),IF(Gruppen!B11=4,$B11*(1+( elec_car_ref!$D$48/100))^(elec_car_ref!$D$1-elec_car_ref!$B$1), IF(Gruppen!B11=5,$B11*(1+( elec_car_ref!$D$49/100))^(elec_car_ref!$D$1-elec_car_ref!$B$1), 0)))))</f>
        <v>2.2760121013309322</v>
      </c>
      <c r="E11" s="11">
        <f>IF(Gruppen!B11=1, $B11*(1+(2.5/100))^(elec_car_ref!$E$1-$B$1), IF(Gruppen!B11=2, $B11*(1+( elec_car_ref!$F$46/100))^(elec_car_ref!$E$1-elec_car_ref!$B$1), IF(Gruppen!B11=3,$B11*(1+( elec_car_ref!$F$47/100))^(elec_car_ref!$E$1-elec_car_ref!$B$1),IF(Gruppen!B11=4,$B11*(1+( elec_car_ref!$F$48/100))^(elec_car_ref!$E$1-elec_car_ref!$B$1), IF(Gruppen!B11=5,$B11*(1+( elec_car_ref!$F$49/100))^(elec_car_ref!$E$1-elec_car_ref!$B$1), 0)))))</f>
        <v>3.5585784666720874</v>
      </c>
    </row>
    <row r="12" spans="1:9" x14ac:dyDescent="0.3">
      <c r="A12" s="1" t="s">
        <v>11</v>
      </c>
      <c r="B12" s="11">
        <v>0.5</v>
      </c>
      <c r="C12" s="11">
        <f>IF(Gruppen!B12=1, $B12*(1+( elec_car_ref!$D$45/100))^(elec_car_ref!$C$1-elec_car_ref!$B$1), IF(Gruppen!B12=2, $B12*(1+( elec_car_ref!$D$46/100))^(elec_car_ref!$C$1-elec_car_ref!$B$1), IF(Gruppen!B12=3,$B12*(1+( elec_car_ref!$D$47/100))^(elec_car_ref!$C$1-elec_car_ref!$B$1),IF(Gruppen!B12=4,$B12*(1+( elec_car_ref!$D$48/100))^(elec_car_ref!$C$1-elec_car_ref!$B$1), IF(Gruppen!B12=5,$B12*(1+( elec_car_ref!$D$49/100))^(elec_car_ref!$C$1-elec_car_ref!$B$1), 0)))))</f>
        <v>0.50724698877343155</v>
      </c>
      <c r="D12" s="11">
        <f>IF(Gruppen!B12=1, $B12*(1+( 5/100))^(elec_car_ref!$D$1-elec_car_ref!$B$1), IF(Gruppen!B12=2, $B12*(1+( elec_car_ref!$D$46/100))^(elec_car_ref!$D$1-elec_car_ref!$B$1), IF(Gruppen!B12=3,$B12*(1+( elec_car_ref!$D$47/100))^(elec_car_ref!$D$1-elec_car_ref!$B$1),IF(Gruppen!B12=4,$B12*(1+( elec_car_ref!$D$48/100))^(elec_car_ref!$D$1-elec_car_ref!$B$1), IF(Gruppen!B12=5,$B12*(1+( elec_car_ref!$D$49/100))^(elec_car_ref!$D$1-elec_car_ref!$B$1), 0)))))</f>
        <v>0.54508827921928038</v>
      </c>
      <c r="E12" s="11">
        <f>IF(Gruppen!B12=1, $B12*(1+(2.5/100))^(elec_car_ref!$E$1-$B$1), IF(Gruppen!B12=2, $B12*(1+( elec_car_ref!$F$46/100))^(elec_car_ref!$E$1-elec_car_ref!$B$1), IF(Gruppen!B12=3,$B12*(1+( elec_car_ref!$F$47/100))^(elec_car_ref!$E$1-elec_car_ref!$B$1),IF(Gruppen!B12=4,$B12*(1+( elec_car_ref!$F$48/100))^(elec_car_ref!$E$1-elec_car_ref!$B$1), IF(Gruppen!B12=5,$B12*(1+( elec_car_ref!$F$49/100))^(elec_car_ref!$E$1-elec_car_ref!$B$1), 0)))))</f>
        <v>0.73502263101199516</v>
      </c>
    </row>
    <row r="13" spans="1:9" x14ac:dyDescent="0.3">
      <c r="A13" s="1" t="s">
        <v>12</v>
      </c>
      <c r="B13" s="11">
        <v>1</v>
      </c>
      <c r="C13" s="11">
        <f>IF(Gruppen!B13=1, $B13*(1+( elec_car_ref!$D$45/100))^(elec_car_ref!$C$1-elec_car_ref!$B$1), IF(Gruppen!B13=2, $B13*(1+( elec_car_ref!$D$46/100))^(elec_car_ref!$C$1-elec_car_ref!$B$1), IF(Gruppen!B13=3,$B13*(1+( elec_car_ref!$D$47/100))^(elec_car_ref!$C$1-elec_car_ref!$B$1),IF(Gruppen!B13=4,$B13*(1+( elec_car_ref!$D$48/100))^(elec_car_ref!$C$1-elec_car_ref!$B$1), IF(Gruppen!B13=5,$B13*(1+( elec_car_ref!$D$49/100))^(elec_car_ref!$C$1-elec_car_ref!$B$1), 0)))))</f>
        <v>1.0144939775468631</v>
      </c>
      <c r="D13" s="11">
        <f>IF(Gruppen!B13=1, $B13*(1+( 5/100))^(elec_car_ref!$D$1-elec_car_ref!$B$1), IF(Gruppen!B13=2, $B13*(1+( elec_car_ref!$D$46/100))^(elec_car_ref!$D$1-elec_car_ref!$B$1), IF(Gruppen!B13=3,$B13*(1+( elec_car_ref!$D$47/100))^(elec_car_ref!$D$1-elec_car_ref!$B$1),IF(Gruppen!B13=4,$B13*(1+( elec_car_ref!$D$48/100))^(elec_car_ref!$D$1-elec_car_ref!$B$1), IF(Gruppen!B13=5,$B13*(1+( elec_car_ref!$D$49/100))^(elec_car_ref!$D$1-elec_car_ref!$B$1), 0)))))</f>
        <v>1.0901765584385608</v>
      </c>
      <c r="E13" s="11">
        <f>IF(Gruppen!B13=1, $B13*(1+(2.5/100))^(elec_car_ref!$E$1-$B$1), IF(Gruppen!B13=2, $B13*(1+( elec_car_ref!$F$46/100))^(elec_car_ref!$E$1-elec_car_ref!$B$1), IF(Gruppen!B13=3,$B13*(1+( elec_car_ref!$F$47/100))^(elec_car_ref!$E$1-elec_car_ref!$B$1),IF(Gruppen!B13=4,$B13*(1+( elec_car_ref!$F$48/100))^(elec_car_ref!$E$1-elec_car_ref!$B$1), IF(Gruppen!B13=5,$B13*(1+( elec_car_ref!$F$49/100))^(elec_car_ref!$E$1-elec_car_ref!$B$1), 0)))))</f>
        <v>1.4700452620239903</v>
      </c>
    </row>
    <row r="14" spans="1:9" x14ac:dyDescent="0.3">
      <c r="A14" s="1" t="s">
        <v>13</v>
      </c>
      <c r="B14" s="11">
        <v>0.5</v>
      </c>
      <c r="C14" s="11">
        <f>IF(Gruppen!B14=1, $B14*(1+( elec_car_ref!$D$45/100))^(elec_car_ref!$C$1-elec_car_ref!$B$1), IF(Gruppen!B14=2, $B14*(1+( elec_car_ref!$D$46/100))^(elec_car_ref!$C$1-elec_car_ref!$B$1), IF(Gruppen!B14=3,$B14*(1+( elec_car_ref!$D$47/100))^(elec_car_ref!$C$1-elec_car_ref!$B$1),IF(Gruppen!B14=4,$B14*(1+( elec_car_ref!$D$48/100))^(elec_car_ref!$C$1-elec_car_ref!$B$1), IF(Gruppen!B14=5,$B14*(1+( elec_car_ref!$D$49/100))^(elec_car_ref!$C$1-elec_car_ref!$B$1), 0)))))</f>
        <v>0.50724698877343155</v>
      </c>
      <c r="D14" s="11">
        <f>IF(Gruppen!B14=1, $B14*(1+( 5/100))^(elec_car_ref!$D$1-elec_car_ref!$B$1), IF(Gruppen!B14=2, $B14*(1+( elec_car_ref!$D$46/100))^(elec_car_ref!$D$1-elec_car_ref!$B$1), IF(Gruppen!B14=3,$B14*(1+( elec_car_ref!$D$47/100))^(elec_car_ref!$D$1-elec_car_ref!$B$1),IF(Gruppen!B14=4,$B14*(1+( elec_car_ref!$D$48/100))^(elec_car_ref!$D$1-elec_car_ref!$B$1), IF(Gruppen!B14=5,$B14*(1+( elec_car_ref!$D$49/100))^(elec_car_ref!$D$1-elec_car_ref!$B$1), 0)))))</f>
        <v>0.54508827921928038</v>
      </c>
      <c r="E14" s="11">
        <f>IF(Gruppen!B14=1, $B14*(1+(2.5/100))^(elec_car_ref!$E$1-$B$1), IF(Gruppen!B14=2, $B14*(1+( elec_car_ref!$F$46/100))^(elec_car_ref!$E$1-elec_car_ref!$B$1), IF(Gruppen!B14=3,$B14*(1+( elec_car_ref!$F$47/100))^(elec_car_ref!$E$1-elec_car_ref!$B$1),IF(Gruppen!B14=4,$B14*(1+( elec_car_ref!$F$48/100))^(elec_car_ref!$E$1-elec_car_ref!$B$1), IF(Gruppen!B14=5,$B14*(1+( elec_car_ref!$F$49/100))^(elec_car_ref!$E$1-elec_car_ref!$B$1), 0)))))</f>
        <v>0.73502263101199516</v>
      </c>
    </row>
    <row r="15" spans="1:9" x14ac:dyDescent="0.3">
      <c r="A15" s="1" t="s">
        <v>14</v>
      </c>
      <c r="B15" s="11">
        <v>1</v>
      </c>
      <c r="C15" s="11">
        <f>IF(Gruppen!B15=1, $B15*(1+( elec_car_ref!$D$45/100))^(elec_car_ref!$C$1-elec_car_ref!$B$1), IF(Gruppen!B15=2, $B15*(1+( elec_car_ref!$D$46/100))^(elec_car_ref!$C$1-elec_car_ref!$B$1), IF(Gruppen!B15=3,$B15*(1+( elec_car_ref!$D$47/100))^(elec_car_ref!$C$1-elec_car_ref!$B$1),IF(Gruppen!B15=4,$B15*(1+( elec_car_ref!$D$48/100))^(elec_car_ref!$C$1-elec_car_ref!$B$1), IF(Gruppen!B15=5,$B15*(1+( elec_car_ref!$D$49/100))^(elec_car_ref!$C$1-elec_car_ref!$B$1), 0)))))</f>
        <v>1.0144939775468631</v>
      </c>
      <c r="D15" s="11">
        <f>IF(Gruppen!B15=1, $B15*(1+( 5/100))^(elec_car_ref!$D$1-elec_car_ref!$B$1), IF(Gruppen!B15=2, $B15*(1+( elec_car_ref!$D$46/100))^(elec_car_ref!$D$1-elec_car_ref!$B$1), IF(Gruppen!B15=3,$B15*(1+( elec_car_ref!$D$47/100))^(elec_car_ref!$D$1-elec_car_ref!$B$1),IF(Gruppen!B15=4,$B15*(1+( elec_car_ref!$D$48/100))^(elec_car_ref!$D$1-elec_car_ref!$B$1), IF(Gruppen!B15=5,$B15*(1+( elec_car_ref!$D$49/100))^(elec_car_ref!$D$1-elec_car_ref!$B$1), 0)))))</f>
        <v>1.0901765584385608</v>
      </c>
      <c r="E15" s="11">
        <f>IF(Gruppen!B15=1, $B15*(1+(2.5/100))^(elec_car_ref!$E$1-$B$1), IF(Gruppen!B15=2, $B15*(1+( elec_car_ref!$F$46/100))^(elec_car_ref!$E$1-elec_car_ref!$B$1), IF(Gruppen!B15=3,$B15*(1+( elec_car_ref!$F$47/100))^(elec_car_ref!$E$1-elec_car_ref!$B$1),IF(Gruppen!B15=4,$B15*(1+( elec_car_ref!$F$48/100))^(elec_car_ref!$E$1-elec_car_ref!$B$1), IF(Gruppen!B15=5,$B15*(1+( elec_car_ref!$F$49/100))^(elec_car_ref!$E$1-elec_car_ref!$B$1), 0)))))</f>
        <v>1.4700452620239903</v>
      </c>
    </row>
    <row r="16" spans="1:9" x14ac:dyDescent="0.3">
      <c r="A16" s="1" t="s">
        <v>15</v>
      </c>
      <c r="B16" s="11">
        <v>1</v>
      </c>
      <c r="C16" s="11">
        <f>IF(Gruppen!B16=1, $B16*(1+( elec_car_ref!$D$45/100))^(elec_car_ref!$C$1-elec_car_ref!$B$1), IF(Gruppen!B16=2, $B16*(1+( elec_car_ref!$D$46/100))^(elec_car_ref!$C$1-elec_car_ref!$B$1), IF(Gruppen!B16=3,$B16*(1+( elec_car_ref!$D$47/100))^(elec_car_ref!$C$1-elec_car_ref!$B$1),IF(Gruppen!B16=4,$B16*(1+( elec_car_ref!$D$48/100))^(elec_car_ref!$C$1-elec_car_ref!$B$1), IF(Gruppen!B16=5,$B16*(1+( elec_car_ref!$D$49/100))^(elec_car_ref!$C$1-elec_car_ref!$B$1), 0)))))</f>
        <v>1.0144939775468631</v>
      </c>
      <c r="D16" s="11">
        <f>IF(Gruppen!B16=1, $B16*(1+( 5/100))^(elec_car_ref!$D$1-elec_car_ref!$B$1), IF(Gruppen!B16=2, $B16*(1+( elec_car_ref!$D$46/100))^(elec_car_ref!$D$1-elec_car_ref!$B$1), IF(Gruppen!B16=3,$B16*(1+( elec_car_ref!$D$47/100))^(elec_car_ref!$D$1-elec_car_ref!$B$1),IF(Gruppen!B16=4,$B16*(1+( elec_car_ref!$D$48/100))^(elec_car_ref!$D$1-elec_car_ref!$B$1), IF(Gruppen!B16=5,$B16*(1+( elec_car_ref!$D$49/100))^(elec_car_ref!$D$1-elec_car_ref!$B$1), 0)))))</f>
        <v>1.0901765584385608</v>
      </c>
      <c r="E16" s="11">
        <f>IF(Gruppen!B16=1, $B16*(1+(2.5/100))^(elec_car_ref!$E$1-$B$1), IF(Gruppen!B16=2, $B16*(1+( elec_car_ref!$F$46/100))^(elec_car_ref!$E$1-elec_car_ref!$B$1), IF(Gruppen!B16=3,$B16*(1+( elec_car_ref!$F$47/100))^(elec_car_ref!$E$1-elec_car_ref!$B$1),IF(Gruppen!B16=4,$B16*(1+( elec_car_ref!$F$48/100))^(elec_car_ref!$E$1-elec_car_ref!$B$1), IF(Gruppen!B16=5,$B16*(1+( elec_car_ref!$F$49/100))^(elec_car_ref!$E$1-elec_car_ref!$B$1), 0)))))</f>
        <v>1.4700452620239903</v>
      </c>
    </row>
    <row r="17" spans="1:16" x14ac:dyDescent="0.3">
      <c r="A17" s="1" t="s">
        <v>16</v>
      </c>
      <c r="B17" s="11">
        <v>0.5</v>
      </c>
      <c r="C17" s="11">
        <f>IF(Gruppen!B17=1, $B17*(1+( elec_car_ref!$D$45/100))^(elec_car_ref!$C$1-elec_car_ref!$B$1), IF(Gruppen!B17=2, $B17*(1+( elec_car_ref!$D$46/100))^(elec_car_ref!$C$1-elec_car_ref!$B$1), IF(Gruppen!B17=3,$B17*(1+( elec_car_ref!$D$47/100))^(elec_car_ref!$C$1-elec_car_ref!$B$1),IF(Gruppen!B17=4,$B17*(1+( elec_car_ref!$D$48/100))^(elec_car_ref!$C$1-elec_car_ref!$B$1), IF(Gruppen!B17=5,$B17*(1+( elec_car_ref!$D$49/100))^(elec_car_ref!$C$1-elec_car_ref!$B$1), 0)))))</f>
        <v>0.52930080502957555</v>
      </c>
      <c r="D17" s="11">
        <f>IF(Gruppen!B17=1, $B17*(1+( 5/100))^(elec_car_ref!$D$1-elec_car_ref!$B$1), IF(Gruppen!B17=2, $B17*(1+( elec_car_ref!$D$46/100))^(elec_car_ref!$D$1-elec_car_ref!$B$1), IF(Gruppen!B17=3,$B17*(1+( elec_car_ref!$D$47/100))^(elec_car_ref!$D$1-elec_car_ref!$B$1),IF(Gruppen!B17=4,$B17*(1+( elec_car_ref!$D$48/100))^(elec_car_ref!$D$1-elec_car_ref!$B$1), IF(Gruppen!B17=5,$B17*(1+( elec_car_ref!$D$49/100))^(elec_car_ref!$D$1-elec_car_ref!$B$1), 0)))))</f>
        <v>0.70366395578238949</v>
      </c>
      <c r="E17" s="11">
        <f>IF(Gruppen!B17=1, $B17*(1+(2.5/100))^(elec_car_ref!$E$1-$B$1), IF(Gruppen!B17=2, $B17*(1+( elec_car_ref!$F$46/100))^(elec_car_ref!$E$1-elec_car_ref!$B$1), IF(Gruppen!B17=3,$B17*(1+( elec_car_ref!$F$47/100))^(elec_car_ref!$E$1-elec_car_ref!$B$1),IF(Gruppen!B17=4,$B17*(1+( elec_car_ref!$F$48/100))^(elec_car_ref!$E$1-elec_car_ref!$B$1), IF(Gruppen!B17=5,$B17*(1+( elec_car_ref!$F$49/100))^(elec_car_ref!$E$1-elec_car_ref!$B$1), 0)))))</f>
        <v>2.2726562189056927</v>
      </c>
      <c r="P17" t="s">
        <v>72</v>
      </c>
    </row>
    <row r="18" spans="1:16" x14ac:dyDescent="0.3">
      <c r="A18" s="1" t="s">
        <v>17</v>
      </c>
      <c r="B18" s="11">
        <v>2</v>
      </c>
      <c r="C18" s="11">
        <f>IF(Gruppen!B18=1, $B18*(1+( elec_car_ref!$D$45/100))^(elec_car_ref!$C$1-elec_car_ref!$B$1), IF(Gruppen!B18=2, $B18*(1+( elec_car_ref!$D$46/100))^(elec_car_ref!$C$1-elec_car_ref!$B$1), IF(Gruppen!B18=3,$B18*(1+( elec_car_ref!$D$47/100))^(elec_car_ref!$C$1-elec_car_ref!$B$1),IF(Gruppen!B18=4,$B18*(1+( elec_car_ref!$D$48/100))^(elec_car_ref!$C$1-elec_car_ref!$B$1), IF(Gruppen!B18=5,$B18*(1+( elec_car_ref!$D$49/100))^(elec_car_ref!$C$1-elec_car_ref!$B$1), 0)))))</f>
        <v>2.0289879550937262</v>
      </c>
      <c r="D18" s="11">
        <f>IF(Gruppen!B18=1, $B18*(1+( 5/100))^(elec_car_ref!$D$1-elec_car_ref!$B$1), IF(Gruppen!B18=2, $B18*(1+( elec_car_ref!$D$46/100))^(elec_car_ref!$D$1-elec_car_ref!$B$1), IF(Gruppen!B18=3,$B18*(1+( elec_car_ref!$D$47/100))^(elec_car_ref!$D$1-elec_car_ref!$B$1),IF(Gruppen!B18=4,$B18*(1+( elec_car_ref!$D$48/100))^(elec_car_ref!$D$1-elec_car_ref!$B$1), IF(Gruppen!B18=5,$B18*(1+( elec_car_ref!$D$49/100))^(elec_car_ref!$D$1-elec_car_ref!$B$1), 0)))))</f>
        <v>2.1803531168771215</v>
      </c>
      <c r="E18" s="11">
        <f>IF(Gruppen!B18=1, $B18*(1+(2.5/100))^(elec_car_ref!$E$1-$B$1), IF(Gruppen!B18=2, $B18*(1+( elec_car_ref!$F$46/100))^(elec_car_ref!$E$1-elec_car_ref!$B$1), IF(Gruppen!B18=3,$B18*(1+( elec_car_ref!$F$47/100))^(elec_car_ref!$E$1-elec_car_ref!$B$1),IF(Gruppen!B18=4,$B18*(1+( elec_car_ref!$F$48/100))^(elec_car_ref!$E$1-elec_car_ref!$B$1), IF(Gruppen!B18=5,$B18*(1+( elec_car_ref!$F$49/100))^(elec_car_ref!$E$1-elec_car_ref!$B$1), 0)))))</f>
        <v>2.9400905240479807</v>
      </c>
    </row>
    <row r="19" spans="1:16" x14ac:dyDescent="0.3">
      <c r="A19" s="1" t="s">
        <v>18</v>
      </c>
      <c r="B19" s="11">
        <v>0.5</v>
      </c>
      <c r="C19" s="11">
        <f>IF(Gruppen!B19=1, $B19*(1+( elec_car_ref!$D$45/100))^(elec_car_ref!$C$1-elec_car_ref!$B$1), IF(Gruppen!B19=2, $B19*(1+( elec_car_ref!$D$46/100))^(elec_car_ref!$C$1-elec_car_ref!$B$1), IF(Gruppen!B19=3,$B19*(1+( elec_car_ref!$D$47/100))^(elec_car_ref!$C$1-elec_car_ref!$B$1),IF(Gruppen!B19=4,$B19*(1+( elec_car_ref!$D$48/100))^(elec_car_ref!$C$1-elec_car_ref!$B$1), IF(Gruppen!B19=5,$B19*(1+( elec_car_ref!$D$49/100))^(elec_car_ref!$C$1-elec_car_ref!$B$1), 0)))))</f>
        <v>0.50724698877343155</v>
      </c>
      <c r="D19" s="11">
        <f>IF(Gruppen!B19=1, $B19*(1+( 5/100))^(elec_car_ref!$D$1-elec_car_ref!$B$1), IF(Gruppen!B19=2, $B19*(1+( elec_car_ref!$D$46/100))^(elec_car_ref!$D$1-elec_car_ref!$B$1), IF(Gruppen!B19=3,$B19*(1+( elec_car_ref!$D$47/100))^(elec_car_ref!$D$1-elec_car_ref!$B$1),IF(Gruppen!B19=4,$B19*(1+( elec_car_ref!$D$48/100))^(elec_car_ref!$D$1-elec_car_ref!$B$1), IF(Gruppen!B19=5,$B19*(1+( elec_car_ref!$D$49/100))^(elec_car_ref!$D$1-elec_car_ref!$B$1), 0)))))</f>
        <v>0.54508827921928038</v>
      </c>
      <c r="E19" s="11">
        <f>IF(Gruppen!B19=1, $B19*(1+(2.5/100))^(elec_car_ref!$E$1-$B$1), IF(Gruppen!B19=2, $B19*(1+( elec_car_ref!$F$46/100))^(elec_car_ref!$E$1-elec_car_ref!$B$1), IF(Gruppen!B19=3,$B19*(1+( elec_car_ref!$F$47/100))^(elec_car_ref!$E$1-elec_car_ref!$B$1),IF(Gruppen!B19=4,$B19*(1+( elec_car_ref!$F$48/100))^(elec_car_ref!$E$1-elec_car_ref!$B$1), IF(Gruppen!B19=5,$B19*(1+( elec_car_ref!$F$49/100))^(elec_car_ref!$E$1-elec_car_ref!$B$1), 0)))))</f>
        <v>0.73502263101199516</v>
      </c>
    </row>
    <row r="20" spans="1:16" x14ac:dyDescent="0.3">
      <c r="A20" s="1" t="s">
        <v>19</v>
      </c>
      <c r="B20" s="11">
        <v>5</v>
      </c>
      <c r="C20" s="11">
        <f>IF(Gruppen!B20=1, $B20*(1+( elec_car_ref!$D$45/100))^(elec_car_ref!$C$1-elec_car_ref!$B$1), IF(Gruppen!B20=2, $B20*(1+( elec_car_ref!$D$46/100))^(elec_car_ref!$C$1-elec_car_ref!$B$1), IF(Gruppen!B20=3,$B20*(1+( elec_car_ref!$D$47/100))^(elec_car_ref!$C$1-elec_car_ref!$B$1),IF(Gruppen!B20=4,$B20*(1+( elec_car_ref!$D$48/100))^(elec_car_ref!$C$1-elec_car_ref!$B$1), IF(Gruppen!B20=5,$B20*(1+( elec_car_ref!$D$49/100))^(elec_car_ref!$C$1-elec_car_ref!$B$1), 0)))))</f>
        <v>5.2930080502957555</v>
      </c>
      <c r="D20" s="11">
        <f>IF(Gruppen!B20=1, $B20*(1+( 5/100))^(elec_car_ref!$D$1-elec_car_ref!$B$1), IF(Gruppen!B20=2, $B20*(1+( elec_car_ref!$D$46/100))^(elec_car_ref!$D$1-elec_car_ref!$B$1), IF(Gruppen!B20=3,$B20*(1+( elec_car_ref!$D$47/100))^(elec_car_ref!$D$1-elec_car_ref!$B$1),IF(Gruppen!B20=4,$B20*(1+( elec_car_ref!$D$48/100))^(elec_car_ref!$D$1-elec_car_ref!$B$1), IF(Gruppen!B20=5,$B20*(1+( elec_car_ref!$D$49/100))^(elec_car_ref!$D$1-elec_car_ref!$B$1), 0)))))</f>
        <v>7.0366395578238947</v>
      </c>
      <c r="E20" s="11">
        <f>IF(Gruppen!B20=1, $B20*(1+(2.5/100))^(elec_car_ref!$E$1-$B$1), IF(Gruppen!B20=2, $B20*(1+( elec_car_ref!$F$46/100))^(elec_car_ref!$E$1-elec_car_ref!$B$1), IF(Gruppen!B20=3,$B20*(1+( elec_car_ref!$F$47/100))^(elec_car_ref!$E$1-elec_car_ref!$B$1),IF(Gruppen!B20=4,$B20*(1+( elec_car_ref!$F$48/100))^(elec_car_ref!$E$1-elec_car_ref!$B$1), IF(Gruppen!B20=5,$B20*(1+( elec_car_ref!$F$49/100))^(elec_car_ref!$E$1-elec_car_ref!$B$1), 0)))))</f>
        <v>22.726562189056928</v>
      </c>
    </row>
    <row r="21" spans="1:16" x14ac:dyDescent="0.3">
      <c r="A21" s="1" t="s">
        <v>20</v>
      </c>
      <c r="B21" s="11">
        <v>5</v>
      </c>
      <c r="C21" s="11">
        <f>IF(Gruppen!B21=1, $B21*(1+( elec_car_ref!$D$45/100))^(elec_car_ref!$C$1-elec_car_ref!$B$1), IF(Gruppen!B21=2, $B21*(1+( elec_car_ref!$D$46/100))^(elec_car_ref!$C$1-elec_car_ref!$B$1), IF(Gruppen!B21=3,$B21*(1+( elec_car_ref!$D$47/100))^(elec_car_ref!$C$1-elec_car_ref!$B$1),IF(Gruppen!B21=4,$B21*(1+( elec_car_ref!$D$48/100))^(elec_car_ref!$C$1-elec_car_ref!$B$1), IF(Gruppen!B21=5,$B21*(1+( elec_car_ref!$D$49/100))^(elec_car_ref!$C$1-elec_car_ref!$B$1), 0)))))</f>
        <v>5.1089003628113794</v>
      </c>
      <c r="D21" s="11">
        <f>IF(Gruppen!B21=1, $B21*(1+( 5/100))^(elec_car_ref!$D$1-elec_car_ref!$B$1), IF(Gruppen!B21=2, $B21*(1+( elec_car_ref!$D$46/100))^(elec_car_ref!$D$1-elec_car_ref!$B$1), IF(Gruppen!B21=3,$B21*(1+( elec_car_ref!$D$47/100))^(elec_car_ref!$D$1-elec_car_ref!$B$1),IF(Gruppen!B21=4,$B21*(1+( elec_car_ref!$D$48/100))^(elec_car_ref!$D$1-elec_car_ref!$B$1), IF(Gruppen!B21=5,$B21*(1+( elec_car_ref!$D$49/100))^(elec_car_ref!$D$1-elec_car_ref!$B$1), 0)))))</f>
        <v>5.6900302533273308</v>
      </c>
      <c r="E21" s="11">
        <f>IF(Gruppen!B21=1, $B21*(1+(2.5/100))^(elec_car_ref!$E$1-$B$1), IF(Gruppen!B21=2, $B21*(1+( elec_car_ref!$F$46/100))^(elec_car_ref!$E$1-elec_car_ref!$B$1), IF(Gruppen!B21=3,$B21*(1+( elec_car_ref!$F$47/100))^(elec_car_ref!$E$1-elec_car_ref!$B$1),IF(Gruppen!B21=4,$B21*(1+( elec_car_ref!$F$48/100))^(elec_car_ref!$E$1-elec_car_ref!$B$1), IF(Gruppen!B21=5,$B21*(1+( elec_car_ref!$F$49/100))^(elec_car_ref!$E$1-elec_car_ref!$B$1), 0)))))</f>
        <v>8.896446166680219</v>
      </c>
    </row>
    <row r="22" spans="1:16" x14ac:dyDescent="0.3">
      <c r="A22" s="1" t="s">
        <v>21</v>
      </c>
      <c r="B22" s="11">
        <v>1</v>
      </c>
      <c r="C22" s="11">
        <f>IF(Gruppen!B22=1, $B22*(1+( elec_car_ref!$D$45/100))^(elec_car_ref!$C$1-elec_car_ref!$B$1), IF(Gruppen!B22=2, $B22*(1+( elec_car_ref!$D$46/100))^(elec_car_ref!$C$1-elec_car_ref!$B$1), IF(Gruppen!B22=3,$B22*(1+( elec_car_ref!$D$47/100))^(elec_car_ref!$C$1-elec_car_ref!$B$1),IF(Gruppen!B22=4,$B22*(1+( elec_car_ref!$D$48/100))^(elec_car_ref!$C$1-elec_car_ref!$B$1), IF(Gruppen!B22=5,$B22*(1+( elec_car_ref!$D$49/100))^(elec_car_ref!$C$1-elec_car_ref!$B$1), 0)))))</f>
        <v>1.0144939775468631</v>
      </c>
      <c r="D22" s="11">
        <f>IF(Gruppen!B22=1, $B22*(1+( 5/100))^(elec_car_ref!$D$1-elec_car_ref!$B$1), IF(Gruppen!B22=2, $B22*(1+( elec_car_ref!$D$46/100))^(elec_car_ref!$D$1-elec_car_ref!$B$1), IF(Gruppen!B22=3,$B22*(1+( elec_car_ref!$D$47/100))^(elec_car_ref!$D$1-elec_car_ref!$B$1),IF(Gruppen!B22=4,$B22*(1+( elec_car_ref!$D$48/100))^(elec_car_ref!$D$1-elec_car_ref!$B$1), IF(Gruppen!B22=5,$B22*(1+( elec_car_ref!$D$49/100))^(elec_car_ref!$D$1-elec_car_ref!$B$1), 0)))))</f>
        <v>1.0901765584385608</v>
      </c>
      <c r="E22" s="11">
        <f>IF(Gruppen!B22=1, $B22*(1+(2.5/100))^(elec_car_ref!$E$1-$B$1), IF(Gruppen!B22=2, $B22*(1+( elec_car_ref!$F$46/100))^(elec_car_ref!$E$1-elec_car_ref!$B$1), IF(Gruppen!B22=3,$B22*(1+( elec_car_ref!$F$47/100))^(elec_car_ref!$E$1-elec_car_ref!$B$1),IF(Gruppen!B22=4,$B22*(1+( elec_car_ref!$F$48/100))^(elec_car_ref!$E$1-elec_car_ref!$B$1), IF(Gruppen!B22=5,$B22*(1+( elec_car_ref!$F$49/100))^(elec_car_ref!$E$1-elec_car_ref!$B$1), 0)))))</f>
        <v>1.4700452620239903</v>
      </c>
    </row>
    <row r="23" spans="1:16" x14ac:dyDescent="0.3">
      <c r="A23" s="1" t="s">
        <v>22</v>
      </c>
      <c r="B23" s="11">
        <v>2</v>
      </c>
      <c r="C23" s="11">
        <f>IF(Gruppen!B23=1, $B23*(1+( elec_car_ref!$D$45/100))^(elec_car_ref!$C$1-elec_car_ref!$B$1), IF(Gruppen!B23=2, $B23*(1+( elec_car_ref!$D$46/100))^(elec_car_ref!$C$1-elec_car_ref!$B$1), IF(Gruppen!B23=3,$B23*(1+( elec_car_ref!$D$47/100))^(elec_car_ref!$C$1-elec_car_ref!$B$1),IF(Gruppen!B23=4,$B23*(1+( elec_car_ref!$D$48/100))^(elec_car_ref!$C$1-elec_car_ref!$B$1), IF(Gruppen!B23=5,$B23*(1+( elec_car_ref!$D$49/100))^(elec_car_ref!$C$1-elec_car_ref!$B$1), 0)))))</f>
        <v>2.0289879550937262</v>
      </c>
      <c r="D23" s="11">
        <f>IF(Gruppen!B23=1, $B23*(1+( 5/100))^(elec_car_ref!$D$1-elec_car_ref!$B$1), IF(Gruppen!B23=2, $B23*(1+( elec_car_ref!$D$46/100))^(elec_car_ref!$D$1-elec_car_ref!$B$1), IF(Gruppen!B23=3,$B23*(1+( elec_car_ref!$D$47/100))^(elec_car_ref!$D$1-elec_car_ref!$B$1),IF(Gruppen!B23=4,$B23*(1+( elec_car_ref!$D$48/100))^(elec_car_ref!$D$1-elec_car_ref!$B$1), IF(Gruppen!B23=5,$B23*(1+( elec_car_ref!$D$49/100))^(elec_car_ref!$D$1-elec_car_ref!$B$1), 0)))))</f>
        <v>2.1803531168771215</v>
      </c>
      <c r="E23" s="11">
        <f>IF(Gruppen!B23=1, $B23*(1+(2.5/100))^(elec_car_ref!$E$1-$B$1), IF(Gruppen!B23=2, $B23*(1+( elec_car_ref!$F$46/100))^(elec_car_ref!$E$1-elec_car_ref!$B$1), IF(Gruppen!B23=3,$B23*(1+( elec_car_ref!$F$47/100))^(elec_car_ref!$E$1-elec_car_ref!$B$1),IF(Gruppen!B23=4,$B23*(1+( elec_car_ref!$F$48/100))^(elec_car_ref!$E$1-elec_car_ref!$B$1), IF(Gruppen!B23=5,$B23*(1+( elec_car_ref!$F$49/100))^(elec_car_ref!$E$1-elec_car_ref!$B$1), 0)))))</f>
        <v>2.9400905240479807</v>
      </c>
    </row>
    <row r="24" spans="1:16" x14ac:dyDescent="0.3">
      <c r="A24" s="1" t="s">
        <v>23</v>
      </c>
      <c r="B24" s="11">
        <v>1</v>
      </c>
      <c r="C24" s="11">
        <f>IF(Gruppen!B24=1, $B24*(1+( elec_car_ref!$D$45/100))^(elec_car_ref!$C$1-elec_car_ref!$B$1), IF(Gruppen!B24=2, $B24*(1+( elec_car_ref!$D$46/100))^(elec_car_ref!$C$1-elec_car_ref!$B$1), IF(Gruppen!B24=3,$B24*(1+( elec_car_ref!$D$47/100))^(elec_car_ref!$C$1-elec_car_ref!$B$1),IF(Gruppen!B24=4,$B24*(1+( elec_car_ref!$D$48/100))^(elec_car_ref!$C$1-elec_car_ref!$B$1), IF(Gruppen!B24=5,$B24*(1+( elec_car_ref!$D$49/100))^(elec_car_ref!$C$1-elec_car_ref!$B$1), 0)))))</f>
        <v>1.0144939775468631</v>
      </c>
      <c r="D24" s="11">
        <f>IF(Gruppen!B24=1, $B24*(1+( 5/100))^(elec_car_ref!$D$1-elec_car_ref!$B$1), IF(Gruppen!B24=2, $B24*(1+( elec_car_ref!$D$46/100))^(elec_car_ref!$D$1-elec_car_ref!$B$1), IF(Gruppen!B24=3,$B24*(1+( elec_car_ref!$D$47/100))^(elec_car_ref!$D$1-elec_car_ref!$B$1),IF(Gruppen!B24=4,$B24*(1+( elec_car_ref!$D$48/100))^(elec_car_ref!$D$1-elec_car_ref!$B$1), IF(Gruppen!B24=5,$B24*(1+( elec_car_ref!$D$49/100))^(elec_car_ref!$D$1-elec_car_ref!$B$1), 0)))))</f>
        <v>1.0901765584385608</v>
      </c>
      <c r="E24" s="11">
        <f>IF(Gruppen!B24=1, $B24*(1+(2.5/100))^(elec_car_ref!$E$1-$B$1), IF(Gruppen!B24=2, $B24*(1+( elec_car_ref!$F$46/100))^(elec_car_ref!$E$1-elec_car_ref!$B$1), IF(Gruppen!B24=3,$B24*(1+( elec_car_ref!$F$47/100))^(elec_car_ref!$E$1-elec_car_ref!$B$1),IF(Gruppen!B24=4,$B24*(1+( elec_car_ref!$F$48/100))^(elec_car_ref!$E$1-elec_car_ref!$B$1), IF(Gruppen!B24=5,$B24*(1+( elec_car_ref!$F$49/100))^(elec_car_ref!$E$1-elec_car_ref!$B$1), 0)))))</f>
        <v>1.4700452620239903</v>
      </c>
    </row>
    <row r="25" spans="1:16" x14ac:dyDescent="0.3">
      <c r="A25" s="1" t="s">
        <v>24</v>
      </c>
      <c r="B25" s="11">
        <v>1</v>
      </c>
      <c r="C25" s="11">
        <f>IF(Gruppen!B25=1, $B25*(1+( elec_car_ref!$D$45/100))^(elec_car_ref!$C$1-elec_car_ref!$B$1), IF(Gruppen!B25=2, $B25*(1+( elec_car_ref!$D$46/100))^(elec_car_ref!$C$1-elec_car_ref!$B$1), IF(Gruppen!B25=3,$B25*(1+( elec_car_ref!$D$47/100))^(elec_car_ref!$C$1-elec_car_ref!$B$1),IF(Gruppen!B25=4,$B25*(1+( elec_car_ref!$D$48/100))^(elec_car_ref!$C$1-elec_car_ref!$B$1), IF(Gruppen!B25=5,$B25*(1+( elec_car_ref!$D$49/100))^(elec_car_ref!$C$1-elec_car_ref!$B$1), 0)))))</f>
        <v>1.0144939775468631</v>
      </c>
      <c r="D25" s="11">
        <f>IF(Gruppen!B25=1, $B25*(1+( 5/100))^(elec_car_ref!$D$1-elec_car_ref!$B$1), IF(Gruppen!B25=2, $B25*(1+( elec_car_ref!$D$46/100))^(elec_car_ref!$D$1-elec_car_ref!$B$1), IF(Gruppen!B25=3,$B25*(1+( elec_car_ref!$D$47/100))^(elec_car_ref!$D$1-elec_car_ref!$B$1),IF(Gruppen!B25=4,$B25*(1+( elec_car_ref!$D$48/100))^(elec_car_ref!$D$1-elec_car_ref!$B$1), IF(Gruppen!B25=5,$B25*(1+( elec_car_ref!$D$49/100))^(elec_car_ref!$D$1-elec_car_ref!$B$1), 0)))))</f>
        <v>1.0901765584385608</v>
      </c>
      <c r="E25" s="11">
        <f>IF(Gruppen!B25=1, $B25*(1+(2.5/100))^(elec_car_ref!$E$1-$B$1), IF(Gruppen!B25=2, $B25*(1+( elec_car_ref!$F$46/100))^(elec_car_ref!$E$1-elec_car_ref!$B$1), IF(Gruppen!B25=3,$B25*(1+( elec_car_ref!$F$47/100))^(elec_car_ref!$E$1-elec_car_ref!$B$1),IF(Gruppen!B25=4,$B25*(1+( elec_car_ref!$F$48/100))^(elec_car_ref!$E$1-elec_car_ref!$B$1), IF(Gruppen!B25=5,$B25*(1+( elec_car_ref!$F$49/100))^(elec_car_ref!$E$1-elec_car_ref!$B$1), 0)))))</f>
        <v>1.4700452620239903</v>
      </c>
    </row>
    <row r="26" spans="1:16" x14ac:dyDescent="0.3">
      <c r="A26" s="1" t="s">
        <v>25</v>
      </c>
      <c r="B26" s="11">
        <v>1</v>
      </c>
      <c r="C26" s="11">
        <f>IF(Gruppen!B26=1, $B26*(1+( elec_car_ref!$D$45/100))^(elec_car_ref!$C$1-elec_car_ref!$B$1), IF(Gruppen!B26=2, $B26*(1+( elec_car_ref!$D$46/100))^(elec_car_ref!$C$1-elec_car_ref!$B$1), IF(Gruppen!B26=3,$B26*(1+( elec_car_ref!$D$47/100))^(elec_car_ref!$C$1-elec_car_ref!$B$1),IF(Gruppen!B26=4,$B26*(1+( elec_car_ref!$D$48/100))^(elec_car_ref!$C$1-elec_car_ref!$B$1), IF(Gruppen!B26=5,$B26*(1+( elec_car_ref!$D$49/100))^(elec_car_ref!$C$1-elec_car_ref!$B$1), 0)))))</f>
        <v>1.0144939775468631</v>
      </c>
      <c r="D26" s="11">
        <f>IF(Gruppen!B26=1, $B26*(1+( 5/100))^(elec_car_ref!$D$1-elec_car_ref!$B$1), IF(Gruppen!B26=2, $B26*(1+( elec_car_ref!$D$46/100))^(elec_car_ref!$D$1-elec_car_ref!$B$1), IF(Gruppen!B26=3,$B26*(1+( elec_car_ref!$D$47/100))^(elec_car_ref!$D$1-elec_car_ref!$B$1),IF(Gruppen!B26=4,$B26*(1+( elec_car_ref!$D$48/100))^(elec_car_ref!$D$1-elec_car_ref!$B$1), IF(Gruppen!B26=5,$B26*(1+( elec_car_ref!$D$49/100))^(elec_car_ref!$D$1-elec_car_ref!$B$1), 0)))))</f>
        <v>1.0901765584385608</v>
      </c>
      <c r="E26" s="11">
        <f>IF(Gruppen!B26=1, $B26*(1+(2.5/100))^(elec_car_ref!$E$1-$B$1), IF(Gruppen!B26=2, $B26*(1+( elec_car_ref!$F$46/100))^(elec_car_ref!$E$1-elec_car_ref!$B$1), IF(Gruppen!B26=3,$B26*(1+( elec_car_ref!$F$47/100))^(elec_car_ref!$E$1-elec_car_ref!$B$1),IF(Gruppen!B26=4,$B26*(1+( elec_car_ref!$F$48/100))^(elec_car_ref!$E$1-elec_car_ref!$B$1), IF(Gruppen!B26=5,$B26*(1+( elec_car_ref!$F$49/100))^(elec_car_ref!$E$1-elec_car_ref!$B$1), 0)))))</f>
        <v>1.4700452620239903</v>
      </c>
    </row>
    <row r="27" spans="1:16" x14ac:dyDescent="0.3">
      <c r="A27" s="1" t="s">
        <v>26</v>
      </c>
      <c r="B27" s="11">
        <v>5</v>
      </c>
      <c r="C27" s="11">
        <f>IF(Gruppen!B27=1, $B27*(1+( elec_car_ref!$D$45/100))^(elec_car_ref!$C$1-elec_car_ref!$B$1), IF(Gruppen!B27=2, $B27*(1+( elec_car_ref!$D$46/100))^(elec_car_ref!$C$1-elec_car_ref!$B$1), IF(Gruppen!B27=3,$B27*(1+( elec_car_ref!$D$47/100))^(elec_car_ref!$C$1-elec_car_ref!$B$1),IF(Gruppen!B27=4,$B27*(1+( elec_car_ref!$D$48/100))^(elec_car_ref!$C$1-elec_car_ref!$B$1), IF(Gruppen!B27=5,$B27*(1+( elec_car_ref!$D$49/100))^(elec_car_ref!$C$1-elec_car_ref!$B$1), 0)))))</f>
        <v>5.0724698877343153</v>
      </c>
      <c r="D27" s="11">
        <f>IF(Gruppen!B27=1, $B27*(1+( 5/100))^(elec_car_ref!$D$1-elec_car_ref!$B$1), IF(Gruppen!B27=2, $B27*(1+( elec_car_ref!$D$46/100))^(elec_car_ref!$D$1-elec_car_ref!$B$1), IF(Gruppen!B27=3,$B27*(1+( elec_car_ref!$D$47/100))^(elec_car_ref!$D$1-elec_car_ref!$B$1),IF(Gruppen!B27=4,$B27*(1+( elec_car_ref!$D$48/100))^(elec_car_ref!$D$1-elec_car_ref!$B$1), IF(Gruppen!B27=5,$B27*(1+( elec_car_ref!$D$49/100))^(elec_car_ref!$D$1-elec_car_ref!$B$1), 0)))))</f>
        <v>5.4508827921928038</v>
      </c>
      <c r="E27" s="11">
        <f>IF(Gruppen!B27=1, $B27*(1+(2.5/100))^(elec_car_ref!$E$1-$B$1), IF(Gruppen!B27=2, $B27*(1+( elec_car_ref!$F$46/100))^(elec_car_ref!$E$1-elec_car_ref!$B$1), IF(Gruppen!B27=3,$B27*(1+( elec_car_ref!$F$47/100))^(elec_car_ref!$E$1-elec_car_ref!$B$1),IF(Gruppen!B27=4,$B27*(1+( elec_car_ref!$F$48/100))^(elec_car_ref!$E$1-elec_car_ref!$B$1), IF(Gruppen!B27=5,$B27*(1+( elec_car_ref!$F$49/100))^(elec_car_ref!$E$1-elec_car_ref!$B$1), 0)))))</f>
        <v>7.3502263101199521</v>
      </c>
    </row>
    <row r="28" spans="1:16" x14ac:dyDescent="0.3">
      <c r="A28" s="1" t="s">
        <v>27</v>
      </c>
      <c r="B28" s="11">
        <v>10</v>
      </c>
      <c r="C28" s="11">
        <f>IF(Gruppen!B28=1, $B28*(1+( elec_car_ref!$D$45/100))^(elec_car_ref!$C$1-elec_car_ref!$B$1), IF(Gruppen!B28=2, $B28*(1+( elec_car_ref!$D$46/100))^(elec_car_ref!$C$1-elec_car_ref!$B$1), IF(Gruppen!B28=3,$B28*(1+( elec_car_ref!$D$47/100))^(elec_car_ref!$C$1-elec_car_ref!$B$1),IF(Gruppen!B28=4,$B28*(1+( elec_car_ref!$D$48/100))^(elec_car_ref!$C$1-elec_car_ref!$B$1), IF(Gruppen!B28=5,$B28*(1+( elec_car_ref!$D$49/100))^(elec_car_ref!$C$1-elec_car_ref!$B$1), 0)))))</f>
        <v>10.437947825764386</v>
      </c>
      <c r="D28" s="11">
        <f>IF(Gruppen!B28=1, $B28*(1+( 5/100))^(elec_car_ref!$D$1-elec_car_ref!$B$1), IF(Gruppen!B28=2, $B28*(1+( elec_car_ref!$D$46/100))^(elec_car_ref!$D$1-elec_car_ref!$B$1), IF(Gruppen!B28=3,$B28*(1+( elec_car_ref!$D$47/100))^(elec_car_ref!$D$1-elec_car_ref!$B$1),IF(Gruppen!B28=4,$B28*(1+( elec_car_ref!$D$48/100))^(elec_car_ref!$D$1-elec_car_ref!$B$1), IF(Gruppen!B28=5,$B28*(1+( elec_car_ref!$D$49/100))^(elec_car_ref!$D$1-elec_car_ref!$B$1), 0)))))</f>
        <v>12.932745466977696</v>
      </c>
      <c r="E28" s="11">
        <f>IF(Gruppen!B28=1, $B28*(1+(2.5/100))^(elec_car_ref!$E$1-$B$1), IF(Gruppen!B28=2, $B28*(1+( elec_car_ref!$F$46/100))^(elec_car_ref!$E$1-elec_car_ref!$B$1), IF(Gruppen!B28=3,$B28*(1+( elec_car_ref!$F$47/100))^(elec_car_ref!$E$1-elec_car_ref!$B$1),IF(Gruppen!B28=4,$B28*(1+( elec_car_ref!$F$48/100))^(elec_car_ref!$E$1-elec_car_ref!$B$1), IF(Gruppen!B28=5,$B28*(1+( elec_car_ref!$F$49/100))^(elec_car_ref!$E$1-elec_car_ref!$B$1), 0)))))</f>
        <v>31.337661118576783</v>
      </c>
    </row>
    <row r="29" spans="1:16" x14ac:dyDescent="0.3">
      <c r="A29" s="1" t="s">
        <v>28</v>
      </c>
      <c r="B29" s="11">
        <v>2</v>
      </c>
      <c r="C29" s="11">
        <f>IF(Gruppen!B29=1, $B29*(1+( elec_car_ref!$D$45/100))^(elec_car_ref!$C$1-elec_car_ref!$B$1), IF(Gruppen!B29=2, $B29*(1+( elec_car_ref!$D$46/100))^(elec_car_ref!$C$1-elec_car_ref!$B$1), IF(Gruppen!B29=3,$B29*(1+( elec_car_ref!$D$47/100))^(elec_car_ref!$C$1-elec_car_ref!$B$1),IF(Gruppen!B29=4,$B29*(1+( elec_car_ref!$D$48/100))^(elec_car_ref!$C$1-elec_car_ref!$B$1), IF(Gruppen!B29=5,$B29*(1+( elec_car_ref!$D$49/100))^(elec_car_ref!$C$1-elec_car_ref!$B$1), 0)))))</f>
        <v>2.0875895651528773</v>
      </c>
      <c r="D29" s="11">
        <f>IF(Gruppen!B29=1, $B29*(1+( 5/100))^(elec_car_ref!$D$1-elec_car_ref!$B$1), IF(Gruppen!B29=2, $B29*(1+( elec_car_ref!$D$46/100))^(elec_car_ref!$D$1-elec_car_ref!$B$1), IF(Gruppen!B29=3,$B29*(1+( elec_car_ref!$D$47/100))^(elec_car_ref!$D$1-elec_car_ref!$B$1),IF(Gruppen!B29=4,$B29*(1+( elec_car_ref!$D$48/100))^(elec_car_ref!$D$1-elec_car_ref!$B$1), IF(Gruppen!B29=5,$B29*(1+( elec_car_ref!$D$49/100))^(elec_car_ref!$D$1-elec_car_ref!$B$1), 0)))))</f>
        <v>2.5865490933955391</v>
      </c>
      <c r="E29" s="11">
        <f>IF(Gruppen!B29=1, $B29*(1+(2.5/100))^(elec_car_ref!$E$1-$B$1), IF(Gruppen!B29=2, $B29*(1+( elec_car_ref!$F$46/100))^(elec_car_ref!$E$1-elec_car_ref!$B$1), IF(Gruppen!B29=3,$B29*(1+( elec_car_ref!$F$47/100))^(elec_car_ref!$E$1-elec_car_ref!$B$1),IF(Gruppen!B29=4,$B29*(1+( elec_car_ref!$F$48/100))^(elec_car_ref!$E$1-elec_car_ref!$B$1), IF(Gruppen!B29=5,$B29*(1+( elec_car_ref!$F$49/100))^(elec_car_ref!$E$1-elec_car_ref!$B$1), 0)))))</f>
        <v>6.2675322237153566</v>
      </c>
      <c r="K29" t="s">
        <v>73</v>
      </c>
      <c r="L29" t="s">
        <v>76</v>
      </c>
      <c r="N29" t="s">
        <v>74</v>
      </c>
    </row>
    <row r="30" spans="1:16" x14ac:dyDescent="0.3">
      <c r="A30" s="1" t="s">
        <v>29</v>
      </c>
      <c r="B30" s="11">
        <v>10</v>
      </c>
      <c r="C30" s="11">
        <f>IF(Gruppen!B30=1, $B30*(1+( elec_car_ref!$D$45/100))^(elec_car_ref!$C$1-elec_car_ref!$B$1), IF(Gruppen!B30=2, $B30*(1+( elec_car_ref!$D$46/100))^(elec_car_ref!$C$1-elec_car_ref!$B$1), IF(Gruppen!B30=3,$B30*(1+( elec_car_ref!$D$47/100))^(elec_car_ref!$C$1-elec_car_ref!$B$1),IF(Gruppen!B30=4,$B30*(1+( elec_car_ref!$D$48/100))^(elec_car_ref!$C$1-elec_car_ref!$B$1), IF(Gruppen!B30=5,$B30*(1+( elec_car_ref!$D$49/100))^(elec_car_ref!$C$1-elec_car_ref!$B$1), 0)))))</f>
        <v>10.437947825764386</v>
      </c>
      <c r="D30" s="11">
        <f>IF(Gruppen!B30=1, $B30*(1+( 5/100))^(elec_car_ref!$D$1-elec_car_ref!$B$1), IF(Gruppen!B30=2, $B30*(1+( elec_car_ref!$D$46/100))^(elec_car_ref!$D$1-elec_car_ref!$B$1), IF(Gruppen!B30=3,$B30*(1+( elec_car_ref!$D$47/100))^(elec_car_ref!$D$1-elec_car_ref!$B$1),IF(Gruppen!B30=4,$B30*(1+( elec_car_ref!$D$48/100))^(elec_car_ref!$D$1-elec_car_ref!$B$1), IF(Gruppen!B30=5,$B30*(1+( elec_car_ref!$D$49/100))^(elec_car_ref!$D$1-elec_car_ref!$B$1), 0)))))</f>
        <v>12.932745466977696</v>
      </c>
      <c r="E30" s="11">
        <f>IF(Gruppen!B30=1, $B30*(1+(2.5/100))^(elec_car_ref!$E$1-$B$1), IF(Gruppen!B30=2, $B30*(1+( elec_car_ref!$F$46/100))^(elec_car_ref!$E$1-elec_car_ref!$B$1), IF(Gruppen!B30=3,$B30*(1+( elec_car_ref!$F$47/100))^(elec_car_ref!$E$1-elec_car_ref!$B$1),IF(Gruppen!B30=4,$B30*(1+( elec_car_ref!$F$48/100))^(elec_car_ref!$E$1-elec_car_ref!$B$1), IF(Gruppen!B30=5,$B30*(1+( elec_car_ref!$F$49/100))^(elec_car_ref!$E$1-elec_car_ref!$B$1), 0)))))</f>
        <v>31.337661118576783</v>
      </c>
    </row>
    <row r="31" spans="1:16" x14ac:dyDescent="0.3">
      <c r="A31" s="1" t="s">
        <v>30</v>
      </c>
      <c r="B31" s="11">
        <v>40</v>
      </c>
      <c r="C31" s="11">
        <f>IF(Gruppen!B31=1, $B31*(1+( elec_car_ref!$D$45/100))^(elec_car_ref!$C$1-elec_car_ref!$B$1), IF(Gruppen!B31=2, $B31*(1+( elec_car_ref!$D$46/100))^(elec_car_ref!$C$1-elec_car_ref!$B$1), IF(Gruppen!B31=3,$B31*(1+( elec_car_ref!$D$47/100))^(elec_car_ref!$C$1-elec_car_ref!$B$1),IF(Gruppen!B31=4,$B31*(1+( elec_car_ref!$D$48/100))^(elec_car_ref!$C$1-elec_car_ref!$B$1), IF(Gruppen!B31=5,$B31*(1+( elec_car_ref!$D$49/100))^(elec_car_ref!$C$1-elec_car_ref!$B$1), 0)))))</f>
        <v>66.444003407811024</v>
      </c>
      <c r="D31" s="11">
        <f>IF(Gruppen!B31=1, $B31*(1+( 5/100))^(elec_car_ref!$D$1-elec_car_ref!$B$1), IF(Gruppen!B31=2, $B31*(1+( elec_car_ref!$D$46/100))^(elec_car_ref!$D$1-elec_car_ref!$B$1), IF(Gruppen!B31=3,$B31*(1+( elec_car_ref!$D$47/100))^(elec_car_ref!$D$1-elec_car_ref!$B$1),IF(Gruppen!B31=4,$B31*(1+( elec_car_ref!$D$48/100))^(elec_car_ref!$D$1-elec_car_ref!$B$1), IF(Gruppen!B31=5,$B31*(1+( elec_car_ref!$D$49/100))^(elec_car_ref!$D$1-elec_car_ref!$B$1), 0)))))</f>
        <v>71.834253040885173</v>
      </c>
      <c r="E31" s="11">
        <f>IF(Gruppen!B31=1, $B31*(1+(2.5/100))^(elec_car_ref!$E$1-$B$1), IF(Gruppen!B31=2, $B31*(1+( elec_car_ref!$F$46/100))^(elec_car_ref!$E$1-elec_car_ref!$B$1), IF(Gruppen!B31=3,$B31*(1+( elec_car_ref!$F$47/100))^(elec_car_ref!$E$1-elec_car_ref!$B$1),IF(Gruppen!B31=4,$B31*(1+( elec_car_ref!$F$48/100))^(elec_car_ref!$E$1-elec_car_ref!$B$1), IF(Gruppen!B31=5,$B31*(1+( elec_car_ref!$F$49/100))^(elec_car_ref!$E$1-elec_car_ref!$B$1), 0)))))</f>
        <v>88.150277510912147</v>
      </c>
    </row>
    <row r="32" spans="1:16" x14ac:dyDescent="0.3">
      <c r="A32" s="1" t="s">
        <v>31</v>
      </c>
      <c r="B32" s="11">
        <v>5</v>
      </c>
      <c r="C32" s="11">
        <f>IF(Gruppen!B32=1, $B32*(1+( elec_car_ref!$D$45/100))^(elec_car_ref!$C$1-elec_car_ref!$B$1), IF(Gruppen!B32=2, $B32*(1+( elec_car_ref!$D$46/100))^(elec_car_ref!$C$1-elec_car_ref!$B$1), IF(Gruppen!B32=3,$B32*(1+( elec_car_ref!$D$47/100))^(elec_car_ref!$C$1-elec_car_ref!$B$1),IF(Gruppen!B32=4,$B32*(1+( elec_car_ref!$D$48/100))^(elec_car_ref!$C$1-elec_car_ref!$B$1), IF(Gruppen!B32=5,$B32*(1+( elec_car_ref!$D$49/100))^(elec_car_ref!$C$1-elec_car_ref!$B$1), 0)))))</f>
        <v>5.218973912882193</v>
      </c>
      <c r="D32" s="11">
        <f>IF(Gruppen!B32=1, $B32*(1+( 5/100))^(elec_car_ref!$D$1-elec_car_ref!$B$1), IF(Gruppen!B32=2, $B32*(1+( elec_car_ref!$D$46/100))^(elec_car_ref!$D$1-elec_car_ref!$B$1), IF(Gruppen!B32=3,$B32*(1+( elec_car_ref!$D$47/100))^(elec_car_ref!$D$1-elec_car_ref!$B$1),IF(Gruppen!B32=4,$B32*(1+( elec_car_ref!$D$48/100))^(elec_car_ref!$D$1-elec_car_ref!$B$1), IF(Gruppen!B32=5,$B32*(1+( elec_car_ref!$D$49/100))^(elec_car_ref!$D$1-elec_car_ref!$B$1), 0)))))</f>
        <v>6.4663727334888481</v>
      </c>
      <c r="E32" s="11">
        <f>IF(Gruppen!B32=1, $B32*(1+(2.5/100))^(elec_car_ref!$E$1-$B$1), IF(Gruppen!B32=2, $B32*(1+( elec_car_ref!$F$46/100))^(elec_car_ref!$E$1-elec_car_ref!$B$1), IF(Gruppen!B32=3,$B32*(1+( elec_car_ref!$F$47/100))^(elec_car_ref!$E$1-elec_car_ref!$B$1),IF(Gruppen!B32=4,$B32*(1+( elec_car_ref!$F$48/100))^(elec_car_ref!$E$1-elec_car_ref!$B$1), IF(Gruppen!B32=5,$B32*(1+( elec_car_ref!$F$49/100))^(elec_car_ref!$E$1-elec_car_ref!$B$1), 0)))))</f>
        <v>15.668830559288391</v>
      </c>
    </row>
    <row r="33" spans="1:6" x14ac:dyDescent="0.3">
      <c r="A33" s="1" t="s">
        <v>32</v>
      </c>
      <c r="B33" s="11">
        <v>0.5</v>
      </c>
      <c r="C33" s="11">
        <f>IF(Gruppen!B33=1, $B33*(1+( elec_car_ref!$D$45/100))^(elec_car_ref!$C$1-elec_car_ref!$B$1), IF(Gruppen!B33=2, $B33*(1+( elec_car_ref!$D$46/100))^(elec_car_ref!$C$1-elec_car_ref!$B$1), IF(Gruppen!B33=3,$B33*(1+( elec_car_ref!$D$47/100))^(elec_car_ref!$C$1-elec_car_ref!$B$1),IF(Gruppen!B33=4,$B33*(1+( elec_car_ref!$D$48/100))^(elec_car_ref!$C$1-elec_car_ref!$B$1), IF(Gruppen!B33=5,$B33*(1+( elec_car_ref!$D$49/100))^(elec_car_ref!$C$1-elec_car_ref!$B$1), 0)))))</f>
        <v>0.50724698877343155</v>
      </c>
      <c r="D33" s="11">
        <f>IF(Gruppen!B33=1, $B33*(1+( 5/100))^(elec_car_ref!$D$1-elec_car_ref!$B$1), IF(Gruppen!B33=2, $B33*(1+( elec_car_ref!$D$46/100))^(elec_car_ref!$D$1-elec_car_ref!$B$1), IF(Gruppen!B33=3,$B33*(1+( elec_car_ref!$D$47/100))^(elec_car_ref!$D$1-elec_car_ref!$B$1),IF(Gruppen!B33=4,$B33*(1+( elec_car_ref!$D$48/100))^(elec_car_ref!$D$1-elec_car_ref!$B$1), IF(Gruppen!B33=5,$B33*(1+( elec_car_ref!$D$49/100))^(elec_car_ref!$D$1-elec_car_ref!$B$1), 0)))))</f>
        <v>0.54508827921928038</v>
      </c>
      <c r="E33" s="11">
        <f>IF(Gruppen!B33=1, $B33*(1+(2.5/100))^(elec_car_ref!$E$1-$B$1), IF(Gruppen!B33=2, $B33*(1+( elec_car_ref!$F$46/100))^(elec_car_ref!$E$1-elec_car_ref!$B$1), IF(Gruppen!B33=3,$B33*(1+( elec_car_ref!$F$47/100))^(elec_car_ref!$E$1-elec_car_ref!$B$1),IF(Gruppen!B33=4,$B33*(1+( elec_car_ref!$F$48/100))^(elec_car_ref!$E$1-elec_car_ref!$B$1), IF(Gruppen!B33=5,$B33*(1+( elec_car_ref!$F$49/100))^(elec_car_ref!$E$1-elec_car_ref!$B$1), 0)))))</f>
        <v>0.73502263101199516</v>
      </c>
    </row>
    <row r="34" spans="1:6" x14ac:dyDescent="0.3">
      <c r="A34" s="1" t="s">
        <v>33</v>
      </c>
      <c r="B34" s="11">
        <v>0.5</v>
      </c>
      <c r="C34" s="11">
        <f>IF(Gruppen!B34=1, $B34*(1+( elec_car_ref!$D$45/100))^(elec_car_ref!$C$1-elec_car_ref!$B$1), IF(Gruppen!B34=2, $B34*(1+( elec_car_ref!$D$46/100))^(elec_car_ref!$C$1-elec_car_ref!$B$1), IF(Gruppen!B34=3,$B34*(1+( elec_car_ref!$D$47/100))^(elec_car_ref!$C$1-elec_car_ref!$B$1),IF(Gruppen!B34=4,$B34*(1+( elec_car_ref!$D$48/100))^(elec_car_ref!$C$1-elec_car_ref!$B$1), IF(Gruppen!B34=5,$B34*(1+( elec_car_ref!$D$49/100))^(elec_car_ref!$C$1-elec_car_ref!$B$1), 0)))))</f>
        <v>0.50724698877343155</v>
      </c>
      <c r="D34" s="11">
        <f>IF(Gruppen!B34=1, $B34*(1+( 5/100))^(elec_car_ref!$D$1-elec_car_ref!$B$1), IF(Gruppen!B34=2, $B34*(1+( elec_car_ref!$D$46/100))^(elec_car_ref!$D$1-elec_car_ref!$B$1), IF(Gruppen!B34=3,$B34*(1+( elec_car_ref!$D$47/100))^(elec_car_ref!$D$1-elec_car_ref!$B$1),IF(Gruppen!B34=4,$B34*(1+( elec_car_ref!$D$48/100))^(elec_car_ref!$D$1-elec_car_ref!$B$1), IF(Gruppen!B34=5,$B34*(1+( elec_car_ref!$D$49/100))^(elec_car_ref!$D$1-elec_car_ref!$B$1), 0)))))</f>
        <v>0.54508827921928038</v>
      </c>
      <c r="E34" s="11">
        <f>IF(Gruppen!B34=1, $B34*(1+(2.5/100))^(elec_car_ref!$E$1-$B$1), IF(Gruppen!B34=2, $B34*(1+( elec_car_ref!$F$46/100))^(elec_car_ref!$E$1-elec_car_ref!$B$1), IF(Gruppen!B34=3,$B34*(1+( elec_car_ref!$F$47/100))^(elec_car_ref!$E$1-elec_car_ref!$B$1),IF(Gruppen!B34=4,$B34*(1+( elec_car_ref!$F$48/100))^(elec_car_ref!$E$1-elec_car_ref!$B$1), IF(Gruppen!B34=5,$B34*(1+( elec_car_ref!$F$49/100))^(elec_car_ref!$E$1-elec_car_ref!$B$1), 0)))))</f>
        <v>0.73502263101199516</v>
      </c>
    </row>
    <row r="35" spans="1:6" x14ac:dyDescent="0.3">
      <c r="A35" s="1" t="s">
        <v>34</v>
      </c>
      <c r="B35" s="11">
        <v>0.5</v>
      </c>
      <c r="C35" s="11">
        <f>IF(Gruppen!B35=1, $B35*(1+( elec_car_ref!$D$45/100))^(elec_car_ref!$C$1-elec_car_ref!$B$1), IF(Gruppen!B35=2, $B35*(1+( elec_car_ref!$D$46/100))^(elec_car_ref!$C$1-elec_car_ref!$B$1), IF(Gruppen!B35=3,$B35*(1+( elec_car_ref!$D$47/100))^(elec_car_ref!$C$1-elec_car_ref!$B$1),IF(Gruppen!B35=4,$B35*(1+( elec_car_ref!$D$48/100))^(elec_car_ref!$C$1-elec_car_ref!$B$1), IF(Gruppen!B35=5,$B35*(1+( elec_car_ref!$D$49/100))^(elec_car_ref!$C$1-elec_car_ref!$B$1), 0)))))</f>
        <v>0.50724698877343155</v>
      </c>
      <c r="D35" s="11">
        <f>IF(Gruppen!B35=1, $B35*(1+( 5/100))^(elec_car_ref!$D$1-elec_car_ref!$B$1), IF(Gruppen!B35=2, $B35*(1+( elec_car_ref!$D$46/100))^(elec_car_ref!$D$1-elec_car_ref!$B$1), IF(Gruppen!B35=3,$B35*(1+( elec_car_ref!$D$47/100))^(elec_car_ref!$D$1-elec_car_ref!$B$1),IF(Gruppen!B35=4,$B35*(1+( elec_car_ref!$D$48/100))^(elec_car_ref!$D$1-elec_car_ref!$B$1), IF(Gruppen!B35=5,$B35*(1+( elec_car_ref!$D$49/100))^(elec_car_ref!$D$1-elec_car_ref!$B$1), 0)))))</f>
        <v>0.54508827921928038</v>
      </c>
      <c r="E35" s="11">
        <f>IF(Gruppen!B35=1, $B35*(1+(2.5/100))^(elec_car_ref!$E$1-$B$1), IF(Gruppen!B35=2, $B35*(1+( elec_car_ref!$F$46/100))^(elec_car_ref!$E$1-elec_car_ref!$B$1), IF(Gruppen!B35=3,$B35*(1+( elec_car_ref!$F$47/100))^(elec_car_ref!$E$1-elec_car_ref!$B$1),IF(Gruppen!B35=4,$B35*(1+( elec_car_ref!$F$48/100))^(elec_car_ref!$E$1-elec_car_ref!$B$1), IF(Gruppen!B35=5,$B35*(1+( elec_car_ref!$F$49/100))^(elec_car_ref!$E$1-elec_car_ref!$B$1), 0)))))</f>
        <v>0.73502263101199516</v>
      </c>
    </row>
    <row r="36" spans="1:6" x14ac:dyDescent="0.3">
      <c r="A36" s="1" t="s">
        <v>35</v>
      </c>
      <c r="B36" s="11">
        <v>0.5</v>
      </c>
      <c r="C36" s="11">
        <f>IF(Gruppen!B36=1, $B36*(1+( elec_car_ref!$D$45/100))^(elec_car_ref!$C$1-elec_car_ref!$B$1), IF(Gruppen!B36=2, $B36*(1+( elec_car_ref!$D$46/100))^(elec_car_ref!$C$1-elec_car_ref!$B$1), IF(Gruppen!B36=3,$B36*(1+( elec_car_ref!$D$47/100))^(elec_car_ref!$C$1-elec_car_ref!$B$1),IF(Gruppen!B36=4,$B36*(1+( elec_car_ref!$D$48/100))^(elec_car_ref!$C$1-elec_car_ref!$B$1), IF(Gruppen!B36=5,$B36*(1+( elec_car_ref!$D$49/100))^(elec_car_ref!$C$1-elec_car_ref!$B$1), 0)))))</f>
        <v>0.50724698877343155</v>
      </c>
      <c r="D36" s="11">
        <f>IF(Gruppen!B36=1, $B36*(1+( 5/100))^(elec_car_ref!$D$1-elec_car_ref!$B$1), IF(Gruppen!B36=2, $B36*(1+( elec_car_ref!$D$46/100))^(elec_car_ref!$D$1-elec_car_ref!$B$1), IF(Gruppen!B36=3,$B36*(1+( elec_car_ref!$D$47/100))^(elec_car_ref!$D$1-elec_car_ref!$B$1),IF(Gruppen!B36=4,$B36*(1+( elec_car_ref!$D$48/100))^(elec_car_ref!$D$1-elec_car_ref!$B$1), IF(Gruppen!B36=5,$B36*(1+( elec_car_ref!$D$49/100))^(elec_car_ref!$D$1-elec_car_ref!$B$1), 0)))))</f>
        <v>0.54508827921928038</v>
      </c>
      <c r="E36" s="11">
        <f>IF(Gruppen!B36=1, $B36*(1+(2.5/100))^(elec_car_ref!$E$1-$B$1), IF(Gruppen!B36=2, $B36*(1+( elec_car_ref!$F$46/100))^(elec_car_ref!$E$1-elec_car_ref!$B$1), IF(Gruppen!B36=3,$B36*(1+( elec_car_ref!$F$47/100))^(elec_car_ref!$E$1-elec_car_ref!$B$1),IF(Gruppen!B36=4,$B36*(1+( elec_car_ref!$F$48/100))^(elec_car_ref!$E$1-elec_car_ref!$B$1), IF(Gruppen!B36=5,$B36*(1+( elec_car_ref!$F$49/100))^(elec_car_ref!$E$1-elec_car_ref!$B$1), 0)))))</f>
        <v>0.73502263101199516</v>
      </c>
    </row>
    <row r="37" spans="1:6" x14ac:dyDescent="0.3">
      <c r="A37" s="1" t="s">
        <v>36</v>
      </c>
      <c r="B37" s="11">
        <v>0.5</v>
      </c>
      <c r="C37" s="11">
        <f>IF(Gruppen!B37=1, $B37*(1+( elec_car_ref!$D$45/100))^(elec_car_ref!$C$1-elec_car_ref!$B$1), IF(Gruppen!B37=2, $B37*(1+( elec_car_ref!$D$46/100))^(elec_car_ref!$C$1-elec_car_ref!$B$1), IF(Gruppen!B37=3,$B37*(1+( elec_car_ref!$D$47/100))^(elec_car_ref!$C$1-elec_car_ref!$B$1),IF(Gruppen!B37=4,$B37*(1+( elec_car_ref!$D$48/100))^(elec_car_ref!$C$1-elec_car_ref!$B$1), IF(Gruppen!B37=5,$B37*(1+( elec_car_ref!$D$49/100))^(elec_car_ref!$C$1-elec_car_ref!$B$1), 0)))))</f>
        <v>0.50724698877343155</v>
      </c>
      <c r="D37" s="11">
        <f>IF(Gruppen!B37=1, $B37*(1+( 5/100))^(elec_car_ref!$D$1-elec_car_ref!$B$1), IF(Gruppen!B37=2, $B37*(1+( elec_car_ref!$D$46/100))^(elec_car_ref!$D$1-elec_car_ref!$B$1), IF(Gruppen!B37=3,$B37*(1+( elec_car_ref!$D$47/100))^(elec_car_ref!$D$1-elec_car_ref!$B$1),IF(Gruppen!B37=4,$B37*(1+( elec_car_ref!$D$48/100))^(elec_car_ref!$D$1-elec_car_ref!$B$1), IF(Gruppen!B37=5,$B37*(1+( elec_car_ref!$D$49/100))^(elec_car_ref!$D$1-elec_car_ref!$B$1), 0)))))</f>
        <v>0.54508827921928038</v>
      </c>
      <c r="E37" s="11">
        <f>IF(Gruppen!B37=1, $B37*(1+(2.5/100))^(elec_car_ref!$E$1-$B$1), IF(Gruppen!B37=2, $B37*(1+( elec_car_ref!$F$46/100))^(elec_car_ref!$E$1-elec_car_ref!$B$1), IF(Gruppen!B37=3,$B37*(1+( elec_car_ref!$F$47/100))^(elec_car_ref!$E$1-elec_car_ref!$B$1),IF(Gruppen!B37=4,$B37*(1+( elec_car_ref!$F$48/100))^(elec_car_ref!$E$1-elec_car_ref!$B$1), IF(Gruppen!B37=5,$B37*(1+( elec_car_ref!$F$49/100))^(elec_car_ref!$E$1-elec_car_ref!$B$1), 0)))))</f>
        <v>0.73502263101199516</v>
      </c>
    </row>
    <row r="40" spans="1:6" x14ac:dyDescent="0.3">
      <c r="A40" t="s">
        <v>79</v>
      </c>
    </row>
    <row r="41" spans="1:6" x14ac:dyDescent="0.3">
      <c r="A41" t="s">
        <v>79</v>
      </c>
    </row>
    <row r="42" spans="1:6" x14ac:dyDescent="0.3">
      <c r="F42" t="s">
        <v>78</v>
      </c>
    </row>
    <row r="44" spans="1:6" x14ac:dyDescent="0.3">
      <c r="A44" t="s">
        <v>87</v>
      </c>
    </row>
    <row r="45" spans="1:6" x14ac:dyDescent="0.3">
      <c r="A45" s="9">
        <v>1</v>
      </c>
      <c r="B45" s="11">
        <v>20</v>
      </c>
      <c r="C45" t="s">
        <v>85</v>
      </c>
      <c r="D45" s="11">
        <f>elec_car_ref_Rechnung!Y4</f>
        <v>28.883671781776755</v>
      </c>
      <c r="E45" t="s">
        <v>86</v>
      </c>
      <c r="F45" s="11">
        <f>elec_car_ref_Rechnung!Z4</f>
        <v>48.452759092848765</v>
      </c>
    </row>
    <row r="46" spans="1:6" x14ac:dyDescent="0.3">
      <c r="A46" s="8">
        <f>(B46/$B$45)*100</f>
        <v>10</v>
      </c>
      <c r="B46" s="11">
        <v>2</v>
      </c>
      <c r="D46" s="11">
        <f>(A46/100)*$D$45</f>
        <v>2.8883671781776759</v>
      </c>
      <c r="F46" s="11">
        <f>(A46/100)*$F$45</f>
        <v>4.8452759092848767</v>
      </c>
    </row>
    <row r="47" spans="1:6" x14ac:dyDescent="0.3">
      <c r="A47" s="8">
        <f t="shared" ref="A47:A49" si="0">(B47/$B$45)*100</f>
        <v>7.5</v>
      </c>
      <c r="B47" s="11">
        <v>1.5</v>
      </c>
      <c r="D47" s="11">
        <f t="shared" ref="D47:D49" si="1">A47/100*$D$45</f>
        <v>2.1662753836332564</v>
      </c>
      <c r="F47" s="11">
        <f t="shared" ref="F47:F49" si="2">(A47/100)*$F$45</f>
        <v>3.6339569319636573</v>
      </c>
    </row>
    <row r="48" spans="1:6" x14ac:dyDescent="0.3">
      <c r="A48" s="8">
        <f t="shared" si="0"/>
        <v>3.75</v>
      </c>
      <c r="B48" s="11">
        <v>0.75</v>
      </c>
      <c r="D48" s="11">
        <f>A48/100*$D$45</f>
        <v>1.0831376918166282</v>
      </c>
      <c r="F48" s="11">
        <f t="shared" si="2"/>
        <v>1.8169784659818287</v>
      </c>
    </row>
    <row r="49" spans="1:11" x14ac:dyDescent="0.3">
      <c r="A49" s="8">
        <f t="shared" si="0"/>
        <v>2.5</v>
      </c>
      <c r="B49" s="11">
        <v>0.5</v>
      </c>
      <c r="D49" s="11">
        <f t="shared" si="1"/>
        <v>0.72209179454441896</v>
      </c>
      <c r="F49" s="11">
        <f t="shared" si="2"/>
        <v>1.2113189773212192</v>
      </c>
    </row>
    <row r="50" spans="1:11" x14ac:dyDescent="0.3">
      <c r="D50" s="11"/>
      <c r="K50" t="s">
        <v>75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8" sqref="E8"/>
    </sheetView>
  </sheetViews>
  <sheetFormatPr baseColWidth="10" defaultRowHeight="14.4" x14ac:dyDescent="0.3"/>
  <sheetData>
    <row r="1" spans="1:5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">
      <c r="A2" s="1" t="s">
        <v>1</v>
      </c>
      <c r="B2" t="e">
        <f>0.3*electrical_car_low!B2</f>
        <v>#REF!</v>
      </c>
      <c r="C2" t="e">
        <f>0.3*electrical_car_low!C2</f>
        <v>#REF!</v>
      </c>
      <c r="D2" t="e">
        <f>0.3*electrical_car_low!D2</f>
        <v>#REF!</v>
      </c>
      <c r="E2" t="e">
        <f>0.3*electrical_car_low!E2</f>
        <v>#REF!</v>
      </c>
    </row>
    <row r="3" spans="1:5" x14ac:dyDescent="0.3">
      <c r="A3" s="1" t="s">
        <v>2</v>
      </c>
      <c r="B3" t="e">
        <f>0.3*electrical_car_low!B3</f>
        <v>#REF!</v>
      </c>
      <c r="C3" t="e">
        <f>0.3*electrical_car_low!C3</f>
        <v>#REF!</v>
      </c>
      <c r="D3" t="e">
        <f>0.3*electrical_car_low!D3</f>
        <v>#REF!</v>
      </c>
      <c r="E3" t="e">
        <f>0.3*electrical_car_low!E3</f>
        <v>#REF!</v>
      </c>
    </row>
    <row r="4" spans="1:5" x14ac:dyDescent="0.3">
      <c r="A4" s="1" t="s">
        <v>3</v>
      </c>
      <c r="B4" t="e">
        <f>0.3*electrical_car_low!B4</f>
        <v>#REF!</v>
      </c>
      <c r="C4" t="e">
        <f>0.3*electrical_car_low!C4</f>
        <v>#REF!</v>
      </c>
      <c r="D4" t="e">
        <f>0.3*electrical_car_low!D4</f>
        <v>#REF!</v>
      </c>
      <c r="E4" t="e">
        <f>0.3*electrical_car_low!E4</f>
        <v>#REF!</v>
      </c>
    </row>
    <row r="5" spans="1:5" x14ac:dyDescent="0.3">
      <c r="A5" s="1" t="s">
        <v>4</v>
      </c>
      <c r="B5" t="e">
        <f>0.3*electrical_car_low!B5</f>
        <v>#REF!</v>
      </c>
      <c r="C5" t="e">
        <f>0.3*electrical_car_low!C5</f>
        <v>#REF!</v>
      </c>
      <c r="D5">
        <f>0.3*electrical_car_low!D5</f>
        <v>6</v>
      </c>
      <c r="E5">
        <f>0.3*electrical_car_low!E5</f>
        <v>3</v>
      </c>
    </row>
    <row r="6" spans="1:5" x14ac:dyDescent="0.3">
      <c r="A6" s="1" t="s">
        <v>5</v>
      </c>
      <c r="B6">
        <f>0.3*electrical_car_low!B6</f>
        <v>3.4379361702127659E-2</v>
      </c>
      <c r="C6">
        <f>0.3*electrical_car_low!C6</f>
        <v>8.5922641509433961E-2</v>
      </c>
      <c r="D6">
        <f>0.3*electrical_car_low!D6</f>
        <v>0.62490000000000001</v>
      </c>
      <c r="E6">
        <f>0.3*electrical_car_low!E6</f>
        <v>1.4279999999999999</v>
      </c>
    </row>
    <row r="7" spans="1:5" x14ac:dyDescent="0.3">
      <c r="A7" s="1" t="s">
        <v>6</v>
      </c>
      <c r="B7" t="e">
        <f>0.3*electrical_car_low!B7</f>
        <v>#REF!</v>
      </c>
      <c r="C7" t="e">
        <f>0.3*electrical_car_low!C7</f>
        <v>#REF!</v>
      </c>
      <c r="D7" t="e">
        <f>0.3*electrical_car_low!D7</f>
        <v>#REF!</v>
      </c>
      <c r="E7" t="e">
        <f>0.3*electrical_car_low!E7</f>
        <v>#REF!</v>
      </c>
    </row>
    <row r="8" spans="1:5" x14ac:dyDescent="0.3">
      <c r="A8" s="1" t="s">
        <v>7</v>
      </c>
      <c r="B8" t="e">
        <f>0.3*electrical_car_low!B8</f>
        <v>#REF!</v>
      </c>
      <c r="C8" t="e">
        <f>0.3*electrical_car_low!C8</f>
        <v>#REF!</v>
      </c>
      <c r="D8" t="e">
        <f>0.3*electrical_car_low!D8</f>
        <v>#REF!</v>
      </c>
      <c r="E8" t="e">
        <f>0.3*electrical_car_low!E8</f>
        <v>#REF!</v>
      </c>
    </row>
    <row r="9" spans="1:5" x14ac:dyDescent="0.3">
      <c r="A9" s="1" t="s">
        <v>8</v>
      </c>
      <c r="B9" t="e">
        <f>0.3*electrical_car_low!B9</f>
        <v>#REF!</v>
      </c>
      <c r="C9" t="e">
        <f>0.3*electrical_car_low!C9</f>
        <v>#REF!</v>
      </c>
      <c r="D9" t="e">
        <f>0.3*electrical_car_low!D9</f>
        <v>#REF!</v>
      </c>
      <c r="E9" t="e">
        <f>0.3*electrical_car_low!E9</f>
        <v>#REF!</v>
      </c>
    </row>
    <row r="10" spans="1:5" x14ac:dyDescent="0.3">
      <c r="A10" s="1" t="s">
        <v>9</v>
      </c>
      <c r="B10" t="e">
        <f>0.3*electrical_car_low!B10</f>
        <v>#REF!</v>
      </c>
      <c r="C10" t="e">
        <f>0.3*electrical_car_low!C10</f>
        <v>#REF!</v>
      </c>
      <c r="D10" t="e">
        <f>0.3*electrical_car_low!D10</f>
        <v>#REF!</v>
      </c>
      <c r="E10" t="e">
        <f>0.3*electrical_car_low!E10</f>
        <v>#REF!</v>
      </c>
    </row>
    <row r="11" spans="1:5" x14ac:dyDescent="0.3">
      <c r="A11" s="1" t="s">
        <v>10</v>
      </c>
      <c r="B11" t="e">
        <f>0.3*electrical_car_low!B11</f>
        <v>#REF!</v>
      </c>
      <c r="C11" t="e">
        <f>0.3*electrical_car_low!C11</f>
        <v>#REF!</v>
      </c>
      <c r="D11" t="e">
        <f>0.3*electrical_car_low!D11</f>
        <v>#REF!</v>
      </c>
      <c r="E11" t="e">
        <f>0.3*electrical_car_low!E11</f>
        <v>#REF!</v>
      </c>
    </row>
    <row r="12" spans="1:5" x14ac:dyDescent="0.3">
      <c r="A12" s="1" t="s">
        <v>11</v>
      </c>
      <c r="B12" t="e">
        <f>0.3*electrical_car_low!B12</f>
        <v>#REF!</v>
      </c>
      <c r="C12" t="e">
        <f>0.3*electrical_car_low!C12</f>
        <v>#REF!</v>
      </c>
      <c r="D12" t="e">
        <f>0.3*electrical_car_low!D12</f>
        <v>#REF!</v>
      </c>
      <c r="E12" t="e">
        <f>0.3*electrical_car_low!E12</f>
        <v>#REF!</v>
      </c>
    </row>
    <row r="13" spans="1:5" x14ac:dyDescent="0.3">
      <c r="A13" s="1" t="s">
        <v>12</v>
      </c>
      <c r="B13" t="e">
        <f>0.3*electrical_car_low!B13</f>
        <v>#REF!</v>
      </c>
      <c r="C13" t="e">
        <f>0.3*electrical_car_low!C13</f>
        <v>#REF!</v>
      </c>
      <c r="D13" t="e">
        <f>0.3*electrical_car_low!D13</f>
        <v>#REF!</v>
      </c>
      <c r="E13" t="e">
        <f>0.3*electrical_car_low!E13</f>
        <v>#REF!</v>
      </c>
    </row>
    <row r="14" spans="1:5" x14ac:dyDescent="0.3">
      <c r="A14" s="1" t="s">
        <v>13</v>
      </c>
      <c r="B14" t="e">
        <f>0.3*electrical_car_low!B14</f>
        <v>#REF!</v>
      </c>
      <c r="C14" t="e">
        <f>0.3*electrical_car_low!C14</f>
        <v>#REF!</v>
      </c>
      <c r="D14" t="e">
        <f>0.3*electrical_car_low!D14</f>
        <v>#REF!</v>
      </c>
      <c r="E14" t="e">
        <f>0.3*electrical_car_low!E14</f>
        <v>#REF!</v>
      </c>
    </row>
    <row r="15" spans="1:5" x14ac:dyDescent="0.3">
      <c r="A15" s="1" t="s">
        <v>14</v>
      </c>
      <c r="B15" t="e">
        <f>0.3*electrical_car_low!B15</f>
        <v>#REF!</v>
      </c>
      <c r="C15" t="e">
        <f>0.3*electrical_car_low!C15</f>
        <v>#REF!</v>
      </c>
      <c r="D15" t="e">
        <f>0.3*electrical_car_low!D15</f>
        <v>#REF!</v>
      </c>
      <c r="E15" t="e">
        <f>0.3*electrical_car_low!E15</f>
        <v>#REF!</v>
      </c>
    </row>
    <row r="16" spans="1:5" x14ac:dyDescent="0.3">
      <c r="A16" s="1" t="s">
        <v>15</v>
      </c>
      <c r="B16" t="e">
        <f>0.3*electrical_car_low!B16</f>
        <v>#REF!</v>
      </c>
      <c r="C16" t="e">
        <f>0.3*electrical_car_low!C16</f>
        <v>#REF!</v>
      </c>
      <c r="D16" t="e">
        <f>0.3*electrical_car_low!D16</f>
        <v>#REF!</v>
      </c>
      <c r="E16" t="e">
        <f>0.3*electrical_car_low!E16</f>
        <v>#REF!</v>
      </c>
    </row>
    <row r="17" spans="1:5" x14ac:dyDescent="0.3">
      <c r="A17" s="1" t="s">
        <v>16</v>
      </c>
      <c r="B17" t="e">
        <f>0.3*electrical_car_low!B17</f>
        <v>#REF!</v>
      </c>
      <c r="C17" t="e">
        <f>0.3*electrical_car_low!C17</f>
        <v>#REF!</v>
      </c>
      <c r="D17" t="e">
        <f>0.3*electrical_car_low!D17</f>
        <v>#REF!</v>
      </c>
      <c r="E17" t="e">
        <f>0.3*electrical_car_low!E17</f>
        <v>#REF!</v>
      </c>
    </row>
    <row r="18" spans="1:5" x14ac:dyDescent="0.3">
      <c r="A18" s="1" t="s">
        <v>17</v>
      </c>
      <c r="B18" t="e">
        <f>0.3*electrical_car_low!B18</f>
        <v>#REF!</v>
      </c>
      <c r="C18" t="e">
        <f>0.3*electrical_car_low!C18</f>
        <v>#REF!</v>
      </c>
      <c r="D18" t="e">
        <f>0.3*electrical_car_low!D18</f>
        <v>#REF!</v>
      </c>
      <c r="E18" t="e">
        <f>0.3*electrical_car_low!E18</f>
        <v>#REF!</v>
      </c>
    </row>
    <row r="19" spans="1:5" x14ac:dyDescent="0.3">
      <c r="A19" s="1" t="s">
        <v>18</v>
      </c>
      <c r="B19" t="e">
        <f>0.3*electrical_car_low!B19</f>
        <v>#REF!</v>
      </c>
      <c r="C19" t="e">
        <f>0.3*electrical_car_low!C19</f>
        <v>#REF!</v>
      </c>
      <c r="D19" t="e">
        <f>0.3*electrical_car_low!D19</f>
        <v>#REF!</v>
      </c>
      <c r="E19" t="e">
        <f>0.3*electrical_car_low!E19</f>
        <v>#REF!</v>
      </c>
    </row>
    <row r="20" spans="1:5" x14ac:dyDescent="0.3">
      <c r="A20" s="1" t="s">
        <v>19</v>
      </c>
      <c r="B20" t="e">
        <f>0.3*electrical_car_low!B20</f>
        <v>#REF!</v>
      </c>
      <c r="C20" t="e">
        <f>0.3*electrical_car_low!C20</f>
        <v>#REF!</v>
      </c>
      <c r="D20" t="e">
        <f>0.3*electrical_car_low!D20</f>
        <v>#REF!</v>
      </c>
      <c r="E20" t="e">
        <f>0.3*electrical_car_low!E20</f>
        <v>#REF!</v>
      </c>
    </row>
    <row r="21" spans="1:5" x14ac:dyDescent="0.3">
      <c r="A21" s="1" t="s">
        <v>20</v>
      </c>
      <c r="B21" t="e">
        <f>0.3*electrical_car_low!B21</f>
        <v>#REF!</v>
      </c>
      <c r="C21" t="e">
        <f>0.3*electrical_car_low!C21</f>
        <v>#REF!</v>
      </c>
      <c r="D21" t="e">
        <f>0.3*electrical_car_low!D21</f>
        <v>#REF!</v>
      </c>
      <c r="E21" t="e">
        <f>0.3*electrical_car_low!E21</f>
        <v>#REF!</v>
      </c>
    </row>
    <row r="22" spans="1:5" x14ac:dyDescent="0.3">
      <c r="A22" s="1" t="s">
        <v>21</v>
      </c>
      <c r="B22" t="e">
        <f>0.3*electrical_car_low!B22</f>
        <v>#REF!</v>
      </c>
      <c r="C22" t="e">
        <f>0.3*electrical_car_low!C22</f>
        <v>#REF!</v>
      </c>
      <c r="D22" t="e">
        <f>0.3*electrical_car_low!D22</f>
        <v>#REF!</v>
      </c>
      <c r="E22" t="e">
        <f>0.3*electrical_car_low!E22</f>
        <v>#REF!</v>
      </c>
    </row>
    <row r="23" spans="1:5" x14ac:dyDescent="0.3">
      <c r="A23" s="1" t="s">
        <v>22</v>
      </c>
      <c r="B23" t="e">
        <f>0.3*electrical_car_low!B23</f>
        <v>#REF!</v>
      </c>
      <c r="C23" t="e">
        <f>0.3*electrical_car_low!C23</f>
        <v>#REF!</v>
      </c>
      <c r="D23" t="e">
        <f>0.3*electrical_car_low!D23</f>
        <v>#REF!</v>
      </c>
      <c r="E23" t="e">
        <f>0.3*electrical_car_low!E23</f>
        <v>#REF!</v>
      </c>
    </row>
    <row r="24" spans="1:5" x14ac:dyDescent="0.3">
      <c r="A24" s="1" t="s">
        <v>23</v>
      </c>
      <c r="B24" t="e">
        <f>0.3*electrical_car_low!B24</f>
        <v>#REF!</v>
      </c>
      <c r="C24" t="e">
        <f>0.3*electrical_car_low!C24</f>
        <v>#REF!</v>
      </c>
      <c r="D24" t="e">
        <f>0.3*electrical_car_low!D24</f>
        <v>#REF!</v>
      </c>
      <c r="E24" t="e">
        <f>0.3*electrical_car_low!E24</f>
        <v>#REF!</v>
      </c>
    </row>
    <row r="25" spans="1:5" x14ac:dyDescent="0.3">
      <c r="A25" s="1" t="s">
        <v>24</v>
      </c>
      <c r="B25" t="e">
        <f>0.3*electrical_car_low!B25</f>
        <v>#REF!</v>
      </c>
      <c r="C25" t="e">
        <f>0.3*electrical_car_low!C25</f>
        <v>#REF!</v>
      </c>
      <c r="D25" t="e">
        <f>0.3*electrical_car_low!D25</f>
        <v>#REF!</v>
      </c>
      <c r="E25" t="e">
        <f>0.3*electrical_car_low!E25</f>
        <v>#REF!</v>
      </c>
    </row>
    <row r="26" spans="1:5" x14ac:dyDescent="0.3">
      <c r="A26" s="1" t="s">
        <v>25</v>
      </c>
      <c r="B26" t="e">
        <f>0.3*electrical_car_low!B26</f>
        <v>#REF!</v>
      </c>
      <c r="C26" t="e">
        <f>0.3*electrical_car_low!C26</f>
        <v>#REF!</v>
      </c>
      <c r="D26" t="e">
        <f>0.3*electrical_car_low!D26</f>
        <v>#REF!</v>
      </c>
      <c r="E26" t="e">
        <f>0.3*electrical_car_low!E26</f>
        <v>#REF!</v>
      </c>
    </row>
    <row r="27" spans="1:5" x14ac:dyDescent="0.3">
      <c r="A27" s="1" t="s">
        <v>26</v>
      </c>
      <c r="B27" t="e">
        <f>0.3*electrical_car_low!B27</f>
        <v>#REF!</v>
      </c>
      <c r="C27" t="e">
        <f>0.3*electrical_car_low!C27</f>
        <v>#REF!</v>
      </c>
      <c r="D27" t="e">
        <f>0.3*electrical_car_low!D27</f>
        <v>#REF!</v>
      </c>
      <c r="E27" t="e">
        <f>0.3*electrical_car_low!E27</f>
        <v>#REF!</v>
      </c>
    </row>
    <row r="28" spans="1:5" x14ac:dyDescent="0.3">
      <c r="A28" s="1" t="s">
        <v>27</v>
      </c>
      <c r="B28">
        <f>0.3*electrical_car_low!B28</f>
        <v>0.15</v>
      </c>
      <c r="C28">
        <f>0.3*electrical_car_low!C28</f>
        <v>0.15</v>
      </c>
      <c r="D28">
        <f>0.3*electrical_car_low!D28</f>
        <v>3.3124499999999997</v>
      </c>
      <c r="E28">
        <f>0.3*electrical_car_low!E28</f>
        <v>2.214</v>
      </c>
    </row>
    <row r="29" spans="1:5" x14ac:dyDescent="0.3">
      <c r="A29" s="1" t="s">
        <v>28</v>
      </c>
      <c r="B29" t="e">
        <f>0.3*electrical_car_low!B29</f>
        <v>#REF!</v>
      </c>
      <c r="C29" t="e">
        <f>0.3*electrical_car_low!C29</f>
        <v>#REF!</v>
      </c>
      <c r="D29" t="e">
        <f>0.3*electrical_car_low!D29</f>
        <v>#REF!</v>
      </c>
      <c r="E29" t="e">
        <f>0.3*electrical_car_low!E29</f>
        <v>#REF!</v>
      </c>
    </row>
    <row r="30" spans="1:5" x14ac:dyDescent="0.3">
      <c r="A30" s="1" t="s">
        <v>29</v>
      </c>
      <c r="B30" t="e">
        <f>0.3*electrical_car_low!B30</f>
        <v>#REF!</v>
      </c>
      <c r="C30" t="e">
        <f>0.3*electrical_car_low!C30</f>
        <v>#REF!</v>
      </c>
      <c r="D30" t="e">
        <f>0.3*electrical_car_low!D30</f>
        <v>#REF!</v>
      </c>
      <c r="E30" t="e">
        <f>0.3*electrical_car_low!E30</f>
        <v>#REF!</v>
      </c>
    </row>
    <row r="31" spans="1:5" x14ac:dyDescent="0.3">
      <c r="A31" s="1" t="s">
        <v>30</v>
      </c>
      <c r="B31">
        <f>0.3*electrical_car_low!B31</f>
        <v>9.36</v>
      </c>
      <c r="C31">
        <f>0.3*electrical_car_low!C31</f>
        <v>12</v>
      </c>
      <c r="D31">
        <f>0.3*electrical_car_low!D31</f>
        <v>16.2</v>
      </c>
      <c r="E31">
        <f>0.3*electrical_car_low!E31</f>
        <v>18</v>
      </c>
    </row>
    <row r="32" spans="1:5" x14ac:dyDescent="0.3">
      <c r="A32" s="1" t="s">
        <v>31</v>
      </c>
      <c r="B32">
        <f>0.3*electrical_car_low!B32</f>
        <v>0.24</v>
      </c>
      <c r="C32">
        <f>0.3*electrical_car_low!C32</f>
        <v>4.5</v>
      </c>
      <c r="D32">
        <f>0.3*electrical_car_low!D32</f>
        <v>8.4</v>
      </c>
      <c r="E32">
        <f>0.3*electrical_car_low!E32</f>
        <v>16.2</v>
      </c>
    </row>
    <row r="33" spans="1:5" x14ac:dyDescent="0.3">
      <c r="A33" s="1" t="s">
        <v>32</v>
      </c>
      <c r="B33" t="e">
        <f>0.3*electrical_car_low!B33</f>
        <v>#REF!</v>
      </c>
      <c r="C33" t="e">
        <f>0.3*electrical_car_low!C33</f>
        <v>#REF!</v>
      </c>
      <c r="D33" t="e">
        <f>0.3*electrical_car_low!D33</f>
        <v>#REF!</v>
      </c>
      <c r="E33" t="e">
        <f>0.3*electrical_car_low!E33</f>
        <v>#REF!</v>
      </c>
    </row>
    <row r="34" spans="1:5" x14ac:dyDescent="0.3">
      <c r="A34" s="1" t="s">
        <v>33</v>
      </c>
      <c r="B34">
        <f>0.3*electrical_car_low!B34</f>
        <v>1.5255257852168287E-2</v>
      </c>
      <c r="C34">
        <f>0.3*electrical_car_low!C34</f>
        <v>3.0371968194049123E-2</v>
      </c>
      <c r="D34">
        <f>0.3*electrical_car_low!D34</f>
        <v>0.50439081643469685</v>
      </c>
      <c r="E34">
        <f>0.3*electrical_car_low!E34</f>
        <v>1.0641168788492321</v>
      </c>
    </row>
    <row r="35" spans="1:5" x14ac:dyDescent="0.3">
      <c r="A35" s="1" t="s">
        <v>34</v>
      </c>
      <c r="B35">
        <f>0.3*electrical_car_low!B35</f>
        <v>1.5255257852168287E-2</v>
      </c>
      <c r="C35">
        <f>0.3*electrical_car_low!C35</f>
        <v>3.0371968194049123E-2</v>
      </c>
      <c r="D35">
        <f>0.3*electrical_car_low!D35</f>
        <v>0.50439081643469685</v>
      </c>
      <c r="E35">
        <f>0.3*electrical_car_low!E35</f>
        <v>1.0641168788492321</v>
      </c>
    </row>
    <row r="36" spans="1:5" x14ac:dyDescent="0.3">
      <c r="A36" s="1" t="s">
        <v>35</v>
      </c>
      <c r="B36">
        <f>0.3*electrical_car_low!B36</f>
        <v>1.5255257852168287E-2</v>
      </c>
      <c r="C36">
        <f>0.3*electrical_car_low!C36</f>
        <v>3.0371968194049123E-2</v>
      </c>
      <c r="D36">
        <f>0.3*electrical_car_low!D36</f>
        <v>0.50439081643469685</v>
      </c>
      <c r="E36">
        <f>0.3*electrical_car_low!E36</f>
        <v>1.0641168788492321</v>
      </c>
    </row>
    <row r="37" spans="1:5" x14ac:dyDescent="0.3">
      <c r="A37" s="1" t="s">
        <v>36</v>
      </c>
      <c r="B37">
        <f>0.3*electrical_car_low!B37</f>
        <v>1.5255257852168287E-2</v>
      </c>
      <c r="C37">
        <f>0.3*electrical_car_low!C37</f>
        <v>3.0371968194049123E-2</v>
      </c>
      <c r="D37">
        <f>0.3*electrical_car_low!D37</f>
        <v>0.50439081643469685</v>
      </c>
      <c r="E37">
        <f>0.3*electrical_car_low!E37</f>
        <v>1.0641168788492321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4"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3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3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3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3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3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3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3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3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3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3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3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3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3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3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3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3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3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3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3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3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3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D15" sqref="D15"/>
    </sheetView>
  </sheetViews>
  <sheetFormatPr baseColWidth="10" defaultRowHeight="14.4" x14ac:dyDescent="0.3"/>
  <sheetData>
    <row r="1" spans="1:9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F1" t="s">
        <v>71</v>
      </c>
      <c r="G1" t="s">
        <v>80</v>
      </c>
    </row>
    <row r="2" spans="1:9" x14ac:dyDescent="0.3">
      <c r="A2" s="1" t="s">
        <v>1</v>
      </c>
      <c r="B2">
        <v>5</v>
      </c>
      <c r="C2" s="8">
        <f>IF(Gruppen!B2=1, $B2*(1+( elec_car_ref_v2!$D$45/100))^(elec_car_ref_v2!$C$1-elec_car_ref_v2!$B$1), IF(Gruppen!B2=2, $B2*(1+( elec_car_ref_v2!$D$46/100))^(elec_car_ref_v2!$C$1-elec_car_ref_v2!$B$1), IF(Gruppen!B2=3,$B2*(1+( elec_car_ref_v2!$D$47/100))^(elec_car_ref_v2!$C$1-elec_car_ref_v2!$B$1),IF(Gruppen!B2=4,$B2*(1+( elec_car_ref_v2!$D$48/100))^(elec_car_ref_v2!$C$1-elec_car_ref_v2!$B$1), IF(Gruppen!B2=5,$B2*(1+( elec_car_ref_v2!$D$49/100))^(elec_car_ref_v2!$C$1-elec_car_ref_v2!$B$1), 0)))))</f>
        <v>5.1342289976452875</v>
      </c>
      <c r="D2" s="8">
        <f>IF(Gruppen!B2=1, $B2+(1+( elec_car_ref_v2!$D$45/100))^(elec_car_ref_v2!$D$1-elec_car_ref_v2!$B$1), IF(Gruppen!B2=2, $B2+(1+( elec_car_ref_v2!$D$46/100))^(elec_car_ref_v2!$D$1-elec_car_ref_v2!$B$1), IF(Gruppen!B2=3,$B2+(1+( elec_car_ref_v2!$D$47/100))^(elec_car_ref_v2!$D$1-elec_car_ref_v2!$B$1),IF(Gruppen!B2=4,$B2+(1+( elec_car_ref_v2!$D$48/100))^(elec_car_ref_v2!$D$1-elec_car_ref_v2!$B$1), IF(Gruppen!B2=5,$B2+(1+( elec_car_ref_v2!$D$49/100))^(elec_car_ref_v2!$D$1-elec_car_ref_v2!$B$1), 0)))))</f>
        <v>6.1722800802764413</v>
      </c>
      <c r="E2" s="8">
        <f>$D2+(1+(elec_car_ref_Rechnung!$X$6/100))^(elec_car_ref_v2!$E$1-$D$1)</f>
        <v>12.89978002960205</v>
      </c>
      <c r="F2" t="s">
        <v>90</v>
      </c>
      <c r="G2">
        <v>1</v>
      </c>
      <c r="H2" t="s">
        <v>81</v>
      </c>
      <c r="I2" t="s">
        <v>79</v>
      </c>
    </row>
    <row r="3" spans="1:9" x14ac:dyDescent="0.3">
      <c r="A3" s="1" t="s">
        <v>2</v>
      </c>
      <c r="B3">
        <v>1</v>
      </c>
      <c r="C3" s="8">
        <f>IF(Gruppen!B3=1, $B3*(1+( elec_car_ref_v2!$D$45/100))^(elec_car_ref_v2!$C$1-elec_car_ref_v2!$B$1), IF(Gruppen!B3=2, $B3*(1+( elec_car_ref_v2!$D$46/100))^(elec_car_ref_v2!$C$1-elec_car_ref_v2!$B$1), IF(Gruppen!B3=3,$B3*(1+( elec_car_ref_v2!$D$47/100))^(elec_car_ref_v2!$C$1-elec_car_ref_v2!$B$1),IF(Gruppen!B3=4,$B3*(1+( elec_car_ref_v2!$D$48/100))^(elec_car_ref_v2!$C$1-elec_car_ref_v2!$B$1), IF(Gruppen!B3=5,$B3*(1+( elec_car_ref_v2!$D$49/100))^(elec_car_ref_v2!$C$1-elec_car_ref_v2!$B$1), 0)))))</f>
        <v>1.0178576895508653</v>
      </c>
      <c r="D3" s="8">
        <f>IF(Gruppen!B3=1, $B3+(1+( elec_car_ref_v2!$D$45/100))^(elec_car_ref_v2!$D$1-elec_car_ref_v2!$B$1), IF(Gruppen!B3=2, $B3+(1+( elec_car_ref_v2!$D$46/100))^(elec_car_ref_v2!$D$1-elec_car_ref_v2!$B$1), IF(Gruppen!B3=3,$B3+(1+( elec_car_ref_v2!$D$47/100))^(elec_car_ref_v2!$D$1-elec_car_ref_v2!$B$1),IF(Gruppen!B3=4,$B3+(1+( elec_car_ref_v2!$D$48/100))^(elec_car_ref_v2!$D$1-elec_car_ref_v2!$B$1), IF(Gruppen!B3=5,$B3+(1+( elec_car_ref_v2!$D$49/100))^(elec_car_ref_v2!$D$1-elec_car_ref_v2!$B$1), 0)))))</f>
        <v>2.1120450251051603</v>
      </c>
      <c r="E3" s="8">
        <f>$D3+(1+(elec_car_ref_Rechnung!$X$6/100))^(elec_car_ref_v2!$E$1-$D$1)</f>
        <v>8.839544974430769</v>
      </c>
    </row>
    <row r="4" spans="1:9" x14ac:dyDescent="0.3">
      <c r="A4" s="1" t="s">
        <v>3</v>
      </c>
      <c r="B4">
        <v>1</v>
      </c>
      <c r="C4" s="8">
        <f>IF(Gruppen!B4=1, $B4*(1+( elec_car_ref_v2!$D$45/100))^(elec_car_ref_v2!$C$1-elec_car_ref_v2!$B$1), IF(Gruppen!B4=2, $B4*(1+( elec_car_ref_v2!$D$46/100))^(elec_car_ref_v2!$C$1-elec_car_ref_v2!$B$1), IF(Gruppen!B4=3,$B4*(1+( elec_car_ref_v2!$D$47/100))^(elec_car_ref_v2!$C$1-elec_car_ref_v2!$B$1),IF(Gruppen!B4=4,$B4*(1+( elec_car_ref_v2!$D$48/100))^(elec_car_ref_v2!$C$1-elec_car_ref_v2!$B$1), IF(Gruppen!B4=5,$B4*(1+( elec_car_ref_v2!$D$49/100))^(elec_car_ref_v2!$C$1-elec_car_ref_v2!$B$1), 0)))))</f>
        <v>1.0178576895508653</v>
      </c>
      <c r="D4" s="8">
        <f>IF(Gruppen!B4=1, $B4+(1+( elec_car_ref_v2!$D$45/100))^(elec_car_ref_v2!$D$1-elec_car_ref_v2!$B$1), IF(Gruppen!B4=2, $B4+(1+( elec_car_ref_v2!$D$46/100))^(elec_car_ref_v2!$D$1-elec_car_ref_v2!$B$1), IF(Gruppen!B4=3,$B4+(1+( elec_car_ref_v2!$D$47/100))^(elec_car_ref_v2!$D$1-elec_car_ref_v2!$B$1),IF(Gruppen!B4=4,$B4+(1+( elec_car_ref_v2!$D$48/100))^(elec_car_ref_v2!$D$1-elec_car_ref_v2!$B$1), IF(Gruppen!B4=5,$B4+(1+( elec_car_ref_v2!$D$49/100))^(elec_car_ref_v2!$D$1-elec_car_ref_v2!$B$1), 0)))))</f>
        <v>2.1120450251051603</v>
      </c>
      <c r="E4" s="8">
        <f>$D4+(1+(elec_car_ref_Rechnung!$X$6/100))^(elec_car_ref_v2!$E$1-$D$1)</f>
        <v>8.839544974430769</v>
      </c>
    </row>
    <row r="5" spans="1:9" x14ac:dyDescent="0.3">
      <c r="A5" s="1" t="s">
        <v>4</v>
      </c>
      <c r="B5">
        <v>1</v>
      </c>
      <c r="C5" s="8">
        <f>IF(Gruppen!B5=1, $B5*(1+( elec_car_ref_v2!$D$45/100))^(elec_car_ref_v2!$C$1-elec_car_ref_v2!$B$1), IF(Gruppen!B5=2, $B5*(1+( elec_car_ref_v2!$D$46/100))^(elec_car_ref_v2!$C$1-elec_car_ref_v2!$B$1), IF(Gruppen!B5=3,$B5*(1+( elec_car_ref_v2!$D$47/100))^(elec_car_ref_v2!$C$1-elec_car_ref_v2!$B$1),IF(Gruppen!B5=4,$B5*(1+( elec_car_ref_v2!$D$48/100))^(elec_car_ref_v2!$C$1-elec_car_ref_v2!$B$1), IF(Gruppen!B5=5,$B5*(1+( elec_car_ref_v2!$D$49/100))^(elec_car_ref_v2!$C$1-elec_car_ref_v2!$B$1), 0)))))</f>
        <v>1.0540471902746749</v>
      </c>
      <c r="D5" s="8">
        <f>IF(Gruppen!B5=1, $B5+(1+( elec_car_ref_v2!$D$45/100))^(elec_car_ref_v2!$D$1-elec_car_ref_v2!$B$1), IF(Gruppen!B5=2, $B5+(1+( elec_car_ref_v2!$D$46/100))^(elec_car_ref_v2!$D$1-elec_car_ref_v2!$B$1), IF(Gruppen!B5=3,$B5+(1+( elec_car_ref_v2!$D$47/100))^(elec_car_ref_v2!$D$1-elec_car_ref_v2!$B$1),IF(Gruppen!B5=4,$B5+(1+( elec_car_ref_v2!$D$48/100))^(elec_car_ref_v2!$D$1-elec_car_ref_v2!$B$1), IF(Gruppen!B5=5,$B5+(1+( elec_car_ref_v2!$D$49/100))^(elec_car_ref_v2!$D$1-elec_car_ref_v2!$B$1), 0)))))</f>
        <v>2.3713879511698304</v>
      </c>
      <c r="E5" s="8">
        <f>$D5+(1+(elec_car_ref_Rechnung!$X$6/100))^(elec_car_ref_v2!$E$1-$D$1)</f>
        <v>9.0988879004954395</v>
      </c>
    </row>
    <row r="6" spans="1:9" x14ac:dyDescent="0.3">
      <c r="A6" s="1" t="s">
        <v>5</v>
      </c>
      <c r="B6" s="11">
        <v>2</v>
      </c>
      <c r="C6" s="8">
        <f>IF(Gruppen!B6=1, $B6*(1+( elec_car_ref_v2!$D$45/100))^(elec_car_ref_v2!$C$1-elec_car_ref_v2!$B$1), IF(Gruppen!B6=2, $B6*(1+( elec_car_ref_v2!$D$46/100))^(elec_car_ref_v2!$C$1-elec_car_ref_v2!$B$1), IF(Gruppen!B6=3,$B6*(1+( elec_car_ref_v2!$D$47/100))^(elec_car_ref_v2!$C$1-elec_car_ref_v2!$B$1),IF(Gruppen!B6=4,$B6*(1+( elec_car_ref_v2!$D$48/100))^(elec_car_ref_v2!$C$1-elec_car_ref_v2!$B$1), IF(Gruppen!B6=5,$B6*(1+( elec_car_ref_v2!$D$49/100))^(elec_car_ref_v2!$C$1-elec_car_ref_v2!$B$1), 0)))))</f>
        <v>2.1447580028952387</v>
      </c>
      <c r="D6" s="8">
        <f>IF(Gruppen!B6=1, $B6+(1+( elec_car_ref_v2!$D$45/100))^(elec_car_ref_v2!$D$1-elec_car_ref_v2!$B$1), IF(Gruppen!B6=2, $B6+(1+( elec_car_ref_v2!$D$46/100))^(elec_car_ref_v2!$D$1-elec_car_ref_v2!$B$1), IF(Gruppen!B6=3,$B6+(1+( elec_car_ref_v2!$D$47/100))^(elec_car_ref_v2!$D$1-elec_car_ref_v2!$B$1),IF(Gruppen!B6=4,$B6+(1+( elec_car_ref_v2!$D$48/100))^(elec_car_ref_v2!$D$1-elec_car_ref_v2!$B$1), IF(Gruppen!B6=5,$B6+(1+( elec_car_ref_v2!$D$49/100))^(elec_car_ref_v2!$D$1-elec_car_ref_v2!$B$1), 0)))))</f>
        <v>3.5208619975309889</v>
      </c>
      <c r="E6" s="8">
        <f>$D6+(1+(elec_car_ref_Rechnung!$X$6/100))^(elec_car_ref_v2!$E$1-$D$1)</f>
        <v>10.248361946856598</v>
      </c>
    </row>
    <row r="7" spans="1:9" x14ac:dyDescent="0.3">
      <c r="A7" s="1" t="s">
        <v>6</v>
      </c>
      <c r="B7">
        <v>1</v>
      </c>
      <c r="C7" s="8">
        <f>IF(Gruppen!B7=1, $B7*(1+( elec_car_ref_v2!$D$45/100))^(elec_car_ref_v2!$C$1-elec_car_ref_v2!$B$1), IF(Gruppen!B7=2, $B7*(1+( elec_car_ref_v2!$D$46/100))^(elec_car_ref_v2!$C$1-elec_car_ref_v2!$B$1), IF(Gruppen!B7=3,$B7*(1+( elec_car_ref_v2!$D$47/100))^(elec_car_ref_v2!$C$1-elec_car_ref_v2!$B$1),IF(Gruppen!B7=4,$B7*(1+( elec_car_ref_v2!$D$48/100))^(elec_car_ref_v2!$C$1-elec_car_ref_v2!$B$1), IF(Gruppen!B7=5,$B7*(1+( elec_car_ref_v2!$D$49/100))^(elec_car_ref_v2!$C$1-elec_car_ref_v2!$B$1), 0)))))</f>
        <v>1.0268457995290574</v>
      </c>
      <c r="D7" s="8">
        <f>IF(Gruppen!B7=1, $B7+(1+( elec_car_ref_v2!$D$45/100))^(elec_car_ref_v2!$D$1-elec_car_ref_v2!$B$1), IF(Gruppen!B7=2, $B7+(1+( elec_car_ref_v2!$D$46/100))^(elec_car_ref_v2!$D$1-elec_car_ref_v2!$B$1), IF(Gruppen!B7=3,$B7+(1+( elec_car_ref_v2!$D$47/100))^(elec_car_ref_v2!$D$1-elec_car_ref_v2!$B$1),IF(Gruppen!B7=4,$B7+(1+( elec_car_ref_v2!$D$48/100))^(elec_car_ref_v2!$D$1-elec_car_ref_v2!$B$1), IF(Gruppen!B7=5,$B7+(1+( elec_car_ref_v2!$D$49/100))^(elec_car_ref_v2!$D$1-elec_car_ref_v2!$B$1), 0)))))</f>
        <v>2.1722800802764413</v>
      </c>
      <c r="E7" s="8">
        <f>$D7+(1+(elec_car_ref_Rechnung!$X$6/100))^(elec_car_ref_v2!$E$1-$D$1)</f>
        <v>8.8997800296020504</v>
      </c>
    </row>
    <row r="8" spans="1:9" x14ac:dyDescent="0.3">
      <c r="A8" s="1" t="s">
        <v>7</v>
      </c>
      <c r="B8">
        <v>1</v>
      </c>
      <c r="C8" s="8">
        <f>IF(Gruppen!B8=1, $B8*(1+( elec_car_ref_v2!$D$45/100))^(elec_car_ref_v2!$C$1-elec_car_ref_v2!$B$1), IF(Gruppen!B8=2, $B8*(1+( elec_car_ref_v2!$D$46/100))^(elec_car_ref_v2!$C$1-elec_car_ref_v2!$B$1), IF(Gruppen!B8=3,$B8*(1+( elec_car_ref_v2!$D$47/100))^(elec_car_ref_v2!$C$1-elec_car_ref_v2!$B$1),IF(Gruppen!B8=4,$B8*(1+( elec_car_ref_v2!$D$48/100))^(elec_car_ref_v2!$C$1-elec_car_ref_v2!$B$1), IF(Gruppen!B8=5,$B8*(1+( elec_car_ref_v2!$D$49/100))^(elec_car_ref_v2!$C$1-elec_car_ref_v2!$B$1), 0)))))</f>
        <v>1.0178576895508653</v>
      </c>
      <c r="D8" s="8">
        <f>IF(Gruppen!B8=1, $B8+(1+( elec_car_ref_v2!$D$45/100))^(elec_car_ref_v2!$D$1-elec_car_ref_v2!$B$1), IF(Gruppen!B8=2, $B8+(1+( elec_car_ref_v2!$D$46/100))^(elec_car_ref_v2!$D$1-elec_car_ref_v2!$B$1), IF(Gruppen!B8=3,$B8+(1+( elec_car_ref_v2!$D$47/100))^(elec_car_ref_v2!$D$1-elec_car_ref_v2!$B$1),IF(Gruppen!B8=4,$B8+(1+( elec_car_ref_v2!$D$48/100))^(elec_car_ref_v2!$D$1-elec_car_ref_v2!$B$1), IF(Gruppen!B8=5,$B8+(1+( elec_car_ref_v2!$D$49/100))^(elec_car_ref_v2!$D$1-elec_car_ref_v2!$B$1), 0)))))</f>
        <v>2.1120450251051603</v>
      </c>
      <c r="E8" s="8">
        <f>$D8+(1+(elec_car_ref_Rechnung!$X$6/100))^(elec_car_ref_v2!$E$1-$D$1)</f>
        <v>8.839544974430769</v>
      </c>
    </row>
    <row r="9" spans="1:9" x14ac:dyDescent="0.3">
      <c r="A9" s="1" t="s">
        <v>8</v>
      </c>
      <c r="B9">
        <v>1</v>
      </c>
      <c r="C9" s="8">
        <f>IF(Gruppen!B9=1, $B9*(1+( elec_car_ref_v2!$D$45/100))^(elec_car_ref_v2!$C$1-elec_car_ref_v2!$B$1), IF(Gruppen!B9=2, $B9*(1+( elec_car_ref_v2!$D$46/100))^(elec_car_ref_v2!$C$1-elec_car_ref_v2!$B$1), IF(Gruppen!B9=3,$B9*(1+( elec_car_ref_v2!$D$47/100))^(elec_car_ref_v2!$C$1-elec_car_ref_v2!$B$1),IF(Gruppen!B9=4,$B9*(1+( elec_car_ref_v2!$D$48/100))^(elec_car_ref_v2!$C$1-elec_car_ref_v2!$B$1), IF(Gruppen!B9=5,$B9*(1+( elec_car_ref_v2!$D$49/100))^(elec_car_ref_v2!$C$1-elec_car_ref_v2!$B$1), 0)))))</f>
        <v>1.0178576895508653</v>
      </c>
      <c r="D9" s="8">
        <f>IF(Gruppen!B9=1, $B9+(1+( elec_car_ref_v2!$D$45/100))^(elec_car_ref_v2!$D$1-elec_car_ref_v2!$B$1), IF(Gruppen!B9=2, $B9+(1+( elec_car_ref_v2!$D$46/100))^(elec_car_ref_v2!$D$1-elec_car_ref_v2!$B$1), IF(Gruppen!B9=3,$B9+(1+( elec_car_ref_v2!$D$47/100))^(elec_car_ref_v2!$D$1-elec_car_ref_v2!$B$1),IF(Gruppen!B9=4,$B9+(1+( elec_car_ref_v2!$D$48/100))^(elec_car_ref_v2!$D$1-elec_car_ref_v2!$B$1), IF(Gruppen!B9=5,$B9+(1+( elec_car_ref_v2!$D$49/100))^(elec_car_ref_v2!$D$1-elec_car_ref_v2!$B$1), 0)))))</f>
        <v>2.1120450251051603</v>
      </c>
      <c r="E9" s="8">
        <f>$D9+(1+(elec_car_ref_Rechnung!$X$6/100))^(elec_car_ref_v2!$E$1-$D$1)</f>
        <v>8.839544974430769</v>
      </c>
    </row>
    <row r="10" spans="1:9" x14ac:dyDescent="0.3">
      <c r="A10" s="1" t="s">
        <v>9</v>
      </c>
      <c r="B10">
        <v>1</v>
      </c>
      <c r="C10" s="8">
        <f>IF(Gruppen!B10=1, $B10*(1+( elec_car_ref_v2!$D$45/100))^(elec_car_ref_v2!$C$1-elec_car_ref_v2!$B$1), IF(Gruppen!B10=2, $B10*(1+( elec_car_ref_v2!$D$46/100))^(elec_car_ref_v2!$C$1-elec_car_ref_v2!$B$1), IF(Gruppen!B10=3,$B10*(1+( elec_car_ref_v2!$D$47/100))^(elec_car_ref_v2!$C$1-elec_car_ref_v2!$B$1),IF(Gruppen!B10=4,$B10*(1+( elec_car_ref_v2!$D$48/100))^(elec_car_ref_v2!$C$1-elec_car_ref_v2!$B$1), IF(Gruppen!B10=5,$B10*(1+( elec_car_ref_v2!$D$49/100))^(elec_car_ref_v2!$C$1-elec_car_ref_v2!$B$1), 0)))))</f>
        <v>1.0178576895508653</v>
      </c>
      <c r="D10" s="8">
        <f>IF(Gruppen!B10=1, $B10+(1+( elec_car_ref_v2!$D$45/100))^(elec_car_ref_v2!$D$1-elec_car_ref_v2!$B$1), IF(Gruppen!B10=2, $B10+(1+( elec_car_ref_v2!$D$46/100))^(elec_car_ref_v2!$D$1-elec_car_ref_v2!$B$1), IF(Gruppen!B10=3,$B10+(1+( elec_car_ref_v2!$D$47/100))^(elec_car_ref_v2!$D$1-elec_car_ref_v2!$B$1),IF(Gruppen!B10=4,$B10+(1+( elec_car_ref_v2!$D$48/100))^(elec_car_ref_v2!$D$1-elec_car_ref_v2!$B$1), IF(Gruppen!B10=5,$B10+(1+( elec_car_ref_v2!$D$49/100))^(elec_car_ref_v2!$D$1-elec_car_ref_v2!$B$1), 0)))))</f>
        <v>2.1120450251051603</v>
      </c>
      <c r="E10" s="8">
        <f>$D10+(1+(elec_car_ref_Rechnung!$X$6/100))^(elec_car_ref_v2!$E$1-$D$1)</f>
        <v>8.839544974430769</v>
      </c>
    </row>
    <row r="11" spans="1:9" x14ac:dyDescent="0.3">
      <c r="A11" s="1" t="s">
        <v>10</v>
      </c>
      <c r="B11">
        <v>2</v>
      </c>
      <c r="C11" s="8">
        <f>IF(Gruppen!B11=1, $B11*(1+( elec_car_ref_v2!$D$45/100))^(elec_car_ref_v2!$C$1-elec_car_ref_v2!$B$1), IF(Gruppen!B11=2, $B11*(1+( elec_car_ref_v2!$D$46/100))^(elec_car_ref_v2!$C$1-elec_car_ref_v2!$B$1), IF(Gruppen!B11=3,$B11*(1+( elec_car_ref_v2!$D$47/100))^(elec_car_ref_v2!$C$1-elec_car_ref_v2!$B$1),IF(Gruppen!B11=4,$B11*(1+( elec_car_ref_v2!$D$48/100))^(elec_car_ref_v2!$C$1-elec_car_ref_v2!$B$1), IF(Gruppen!B11=5,$B11*(1+( elec_car_ref_v2!$D$49/100))^(elec_car_ref_v2!$C$1-elec_car_ref_v2!$B$1), 0)))))</f>
        <v>2.0536915990581148</v>
      </c>
      <c r="D11" s="8">
        <f>IF(Gruppen!B11=1, $B11+(1+( elec_car_ref_v2!$D$45/100))^(elec_car_ref_v2!$D$1-elec_car_ref_v2!$B$1), IF(Gruppen!B11=2, $B11+(1+( elec_car_ref_v2!$D$46/100))^(elec_car_ref_v2!$D$1-elec_car_ref_v2!$B$1), IF(Gruppen!B11=3,$B11+(1+( elec_car_ref_v2!$D$47/100))^(elec_car_ref_v2!$D$1-elec_car_ref_v2!$B$1),IF(Gruppen!B11=4,$B11+(1+( elec_car_ref_v2!$D$48/100))^(elec_car_ref_v2!$D$1-elec_car_ref_v2!$B$1), IF(Gruppen!B11=5,$B11+(1+( elec_car_ref_v2!$D$49/100))^(elec_car_ref_v2!$D$1-elec_car_ref_v2!$B$1), 0)))))</f>
        <v>3.1722800802764413</v>
      </c>
      <c r="E11" s="8">
        <f>$D11+(1+(elec_car_ref_Rechnung!$X$6/100))^(elec_car_ref_v2!$E$1-$D$1)</f>
        <v>9.8997800296020504</v>
      </c>
    </row>
    <row r="12" spans="1:9" x14ac:dyDescent="0.3">
      <c r="A12" s="1" t="s">
        <v>11</v>
      </c>
      <c r="B12">
        <v>0</v>
      </c>
      <c r="C12" s="8">
        <f>IF(Gruppen!B12=1, $B12*(1+( elec_car_ref_v2!$D$45/100))^(elec_car_ref_v2!$C$1-elec_car_ref_v2!$B$1), IF(Gruppen!B12=2, $B12*(1+( elec_car_ref_v2!$D$46/100))^(elec_car_ref_v2!$C$1-elec_car_ref_v2!$B$1), IF(Gruppen!B12=3,$B12*(1+( elec_car_ref_v2!$D$47/100))^(elec_car_ref_v2!$C$1-elec_car_ref_v2!$B$1),IF(Gruppen!B12=4,$B12*(1+( elec_car_ref_v2!$D$48/100))^(elec_car_ref_v2!$C$1-elec_car_ref_v2!$B$1), IF(Gruppen!B12=5,$B12*(1+( elec_car_ref_v2!$D$49/100))^(elec_car_ref_v2!$C$1-elec_car_ref_v2!$B$1), 0)))))</f>
        <v>0</v>
      </c>
      <c r="D12" s="8">
        <f>IF(Gruppen!B12=1, $B12+(1+( elec_car_ref_v2!$D$45/100))^(elec_car_ref_v2!$D$1-elec_car_ref_v2!$B$1), IF(Gruppen!B12=2, $B12+(1+( elec_car_ref_v2!$D$46/100))^(elec_car_ref_v2!$D$1-elec_car_ref_v2!$B$1), IF(Gruppen!B12=3,$B12+(1+( elec_car_ref_v2!$D$47/100))^(elec_car_ref_v2!$D$1-elec_car_ref_v2!$B$1),IF(Gruppen!B12=4,$B12+(1+( elec_car_ref_v2!$D$48/100))^(elec_car_ref_v2!$D$1-elec_car_ref_v2!$B$1), IF(Gruppen!B12=5,$B12+(1+( elec_car_ref_v2!$D$49/100))^(elec_car_ref_v2!$D$1-elec_car_ref_v2!$B$1), 0)))))</f>
        <v>1.1120450251051603</v>
      </c>
      <c r="E12" s="8">
        <f>$D12+(1+(elec_car_ref_Rechnung!$X$6/100))^(elec_car_ref_v2!$E$1-$D$1)</f>
        <v>7.839544974430769</v>
      </c>
    </row>
    <row r="13" spans="1:9" x14ac:dyDescent="0.3">
      <c r="A13" s="1" t="s">
        <v>12</v>
      </c>
      <c r="B13">
        <v>1</v>
      </c>
      <c r="C13" s="8">
        <f>IF(Gruppen!B13=1, $B13*(1+( elec_car_ref_v2!$D$45/100))^(elec_car_ref_v2!$C$1-elec_car_ref_v2!$B$1), IF(Gruppen!B13=2, $B13*(1+( elec_car_ref_v2!$D$46/100))^(elec_car_ref_v2!$C$1-elec_car_ref_v2!$B$1), IF(Gruppen!B13=3,$B13*(1+( elec_car_ref_v2!$D$47/100))^(elec_car_ref_v2!$C$1-elec_car_ref_v2!$B$1),IF(Gruppen!B13=4,$B13*(1+( elec_car_ref_v2!$D$48/100))^(elec_car_ref_v2!$C$1-elec_car_ref_v2!$B$1), IF(Gruppen!B13=5,$B13*(1+( elec_car_ref_v2!$D$49/100))^(elec_car_ref_v2!$C$1-elec_car_ref_v2!$B$1), 0)))))</f>
        <v>1.0178576895508653</v>
      </c>
      <c r="D13" s="8">
        <f>IF(Gruppen!B13=1, $B13+(1+( elec_car_ref_v2!$D$45/100))^(elec_car_ref_v2!$D$1-elec_car_ref_v2!$B$1), IF(Gruppen!B13=2, $B13+(1+( elec_car_ref_v2!$D$46/100))^(elec_car_ref_v2!$D$1-elec_car_ref_v2!$B$1), IF(Gruppen!B13=3,$B13+(1+( elec_car_ref_v2!$D$47/100))^(elec_car_ref_v2!$D$1-elec_car_ref_v2!$B$1),IF(Gruppen!B13=4,$B13+(1+( elec_car_ref_v2!$D$48/100))^(elec_car_ref_v2!$D$1-elec_car_ref_v2!$B$1), IF(Gruppen!B13=5,$B13+(1+( elec_car_ref_v2!$D$49/100))^(elec_car_ref_v2!$D$1-elec_car_ref_v2!$B$1), 0)))))</f>
        <v>2.1120450251051603</v>
      </c>
      <c r="E13" s="8">
        <f>$D13+(1+(elec_car_ref_Rechnung!$X$6/100))^(elec_car_ref_v2!$E$1-$D$1)</f>
        <v>8.839544974430769</v>
      </c>
    </row>
    <row r="14" spans="1:9" x14ac:dyDescent="0.3">
      <c r="A14" s="1" t="s">
        <v>13</v>
      </c>
      <c r="B14">
        <v>0</v>
      </c>
      <c r="C14" s="8">
        <f>IF(Gruppen!B14=1, $B14*(1+( elec_car_ref_v2!$D$45/100))^(elec_car_ref_v2!$C$1-elec_car_ref_v2!$B$1), IF(Gruppen!B14=2, $B14*(1+( elec_car_ref_v2!$D$46/100))^(elec_car_ref_v2!$C$1-elec_car_ref_v2!$B$1), IF(Gruppen!B14=3,$B14*(1+( elec_car_ref_v2!$D$47/100))^(elec_car_ref_v2!$C$1-elec_car_ref_v2!$B$1),IF(Gruppen!B14=4,$B14*(1+( elec_car_ref_v2!$D$48/100))^(elec_car_ref_v2!$C$1-elec_car_ref_v2!$B$1), IF(Gruppen!B14=5,$B14*(1+( elec_car_ref_v2!$D$49/100))^(elec_car_ref_v2!$C$1-elec_car_ref_v2!$B$1), 0)))))</f>
        <v>0</v>
      </c>
      <c r="D14" s="8">
        <f>IF(Gruppen!B14=1, $B14+(1+( elec_car_ref_v2!$D$45/100))^(elec_car_ref_v2!$D$1-elec_car_ref_v2!$B$1), IF(Gruppen!B14=2, $B14+(1+( elec_car_ref_v2!$D$46/100))^(elec_car_ref_v2!$D$1-elec_car_ref_v2!$B$1), IF(Gruppen!B14=3,$B14+(1+( elec_car_ref_v2!$D$47/100))^(elec_car_ref_v2!$D$1-elec_car_ref_v2!$B$1),IF(Gruppen!B14=4,$B14+(1+( elec_car_ref_v2!$D$48/100))^(elec_car_ref_v2!$D$1-elec_car_ref_v2!$B$1), IF(Gruppen!B14=5,$B14+(1+( elec_car_ref_v2!$D$49/100))^(elec_car_ref_v2!$D$1-elec_car_ref_v2!$B$1), 0)))))</f>
        <v>1.1120450251051603</v>
      </c>
      <c r="E14" s="8">
        <f>$D14+(1+(elec_car_ref_Rechnung!$X$6/100))^(elec_car_ref_v2!$E$1-$D$1)</f>
        <v>7.839544974430769</v>
      </c>
    </row>
    <row r="15" spans="1:9" x14ac:dyDescent="0.3">
      <c r="A15" s="1" t="s">
        <v>14</v>
      </c>
      <c r="B15">
        <v>1</v>
      </c>
      <c r="C15" s="8">
        <f>IF(Gruppen!B15=1, $B15*(1+( elec_car_ref_v2!$D$45/100))^(elec_car_ref_v2!$C$1-elec_car_ref_v2!$B$1), IF(Gruppen!B15=2, $B15*(1+( elec_car_ref_v2!$D$46/100))^(elec_car_ref_v2!$C$1-elec_car_ref_v2!$B$1), IF(Gruppen!B15=3,$B15*(1+( elec_car_ref_v2!$D$47/100))^(elec_car_ref_v2!$C$1-elec_car_ref_v2!$B$1),IF(Gruppen!B15=4,$B15*(1+( elec_car_ref_v2!$D$48/100))^(elec_car_ref_v2!$C$1-elec_car_ref_v2!$B$1), IF(Gruppen!B15=5,$B15*(1+( elec_car_ref_v2!$D$49/100))^(elec_car_ref_v2!$C$1-elec_car_ref_v2!$B$1), 0)))))</f>
        <v>1.0178576895508653</v>
      </c>
      <c r="D15" s="8">
        <f>IF(Gruppen!B15=1, $B15+(1+( elec_car_ref_v2!$D$45/100))^(elec_car_ref_v2!$D$1-elec_car_ref_v2!$B$1), IF(Gruppen!B15=2, $B15+(1+( elec_car_ref_v2!$D$46/100))^(elec_car_ref_v2!$D$1-elec_car_ref_v2!$B$1), IF(Gruppen!B15=3,$B15+(1+( elec_car_ref_v2!$D$47/100))^(elec_car_ref_v2!$D$1-elec_car_ref_v2!$B$1),IF(Gruppen!B15=4,$B15+(1+( elec_car_ref_v2!$D$48/100))^(elec_car_ref_v2!$D$1-elec_car_ref_v2!$B$1), IF(Gruppen!B15=5,$B15+(1+( elec_car_ref_v2!$D$49/100))^(elec_car_ref_v2!$D$1-elec_car_ref_v2!$B$1), 0)))))</f>
        <v>2.1120450251051603</v>
      </c>
      <c r="E15" s="8">
        <f>$D15+(1+(elec_car_ref_Rechnung!$X$6/100))^(elec_car_ref_v2!$E$1-$D$1)</f>
        <v>8.839544974430769</v>
      </c>
    </row>
    <row r="16" spans="1:9" x14ac:dyDescent="0.3">
      <c r="A16" s="1" t="s">
        <v>15</v>
      </c>
      <c r="B16">
        <v>1</v>
      </c>
      <c r="C16" s="8">
        <f>IF(Gruppen!B16=1, $B16*(1+( elec_car_ref_v2!$D$45/100))^(elec_car_ref_v2!$C$1-elec_car_ref_v2!$B$1), IF(Gruppen!B16=2, $B16*(1+( elec_car_ref_v2!$D$46/100))^(elec_car_ref_v2!$C$1-elec_car_ref_v2!$B$1), IF(Gruppen!B16=3,$B16*(1+( elec_car_ref_v2!$D$47/100))^(elec_car_ref_v2!$C$1-elec_car_ref_v2!$B$1),IF(Gruppen!B16=4,$B16*(1+( elec_car_ref_v2!$D$48/100))^(elec_car_ref_v2!$C$1-elec_car_ref_v2!$B$1), IF(Gruppen!B16=5,$B16*(1+( elec_car_ref_v2!$D$49/100))^(elec_car_ref_v2!$C$1-elec_car_ref_v2!$B$1), 0)))))</f>
        <v>1.0178576895508653</v>
      </c>
      <c r="D16" s="8">
        <f>IF(Gruppen!B16=1, $B16+(1+( elec_car_ref_v2!$D$45/100))^(elec_car_ref_v2!$D$1-elec_car_ref_v2!$B$1), IF(Gruppen!B16=2, $B16+(1+( elec_car_ref_v2!$D$46/100))^(elec_car_ref_v2!$D$1-elec_car_ref_v2!$B$1), IF(Gruppen!B16=3,$B16+(1+( elec_car_ref_v2!$D$47/100))^(elec_car_ref_v2!$D$1-elec_car_ref_v2!$B$1),IF(Gruppen!B16=4,$B16+(1+( elec_car_ref_v2!$D$48/100))^(elec_car_ref_v2!$D$1-elec_car_ref_v2!$B$1), IF(Gruppen!B16=5,$B16+(1+( elec_car_ref_v2!$D$49/100))^(elec_car_ref_v2!$D$1-elec_car_ref_v2!$B$1), 0)))))</f>
        <v>2.1120450251051603</v>
      </c>
      <c r="E16" s="8">
        <f>$D16+(1+(elec_car_ref_Rechnung!$X$6/100))^(elec_car_ref_v2!$E$1-$D$1)</f>
        <v>8.839544974430769</v>
      </c>
    </row>
    <row r="17" spans="1:16" x14ac:dyDescent="0.3">
      <c r="A17" s="1" t="s">
        <v>16</v>
      </c>
      <c r="B17">
        <v>0</v>
      </c>
      <c r="C17" s="8">
        <f>IF(Gruppen!B17=1, $B17*(1+( elec_car_ref_v2!$D$45/100))^(elec_car_ref_v2!$C$1-elec_car_ref_v2!$B$1), IF(Gruppen!B17=2, $B17*(1+( elec_car_ref_v2!$D$46/100))^(elec_car_ref_v2!$C$1-elec_car_ref_v2!$B$1), IF(Gruppen!B17=3,$B17*(1+( elec_car_ref_v2!$D$47/100))^(elec_car_ref_v2!$C$1-elec_car_ref_v2!$B$1),IF(Gruppen!B17=4,$B17*(1+( elec_car_ref_v2!$D$48/100))^(elec_car_ref_v2!$C$1-elec_car_ref_v2!$B$1), IF(Gruppen!B17=5,$B17*(1+( elec_car_ref_v2!$D$49/100))^(elec_car_ref_v2!$C$1-elec_car_ref_v2!$B$1), 0)))))</f>
        <v>0</v>
      </c>
      <c r="D17" s="8">
        <f>IF(Gruppen!B17=1, $B17+(1+( elec_car_ref_v2!$D$45/100))^(elec_car_ref_v2!$D$1-elec_car_ref_v2!$B$1), IF(Gruppen!B17=2, $B17+(1+( elec_car_ref_v2!$D$46/100))^(elec_car_ref_v2!$D$1-elec_car_ref_v2!$B$1), IF(Gruppen!B17=3,$B17+(1+( elec_car_ref_v2!$D$47/100))^(elec_car_ref_v2!$D$1-elec_car_ref_v2!$B$1),IF(Gruppen!B17=4,$B17+(1+( elec_car_ref_v2!$D$48/100))^(elec_car_ref_v2!$D$1-elec_car_ref_v2!$B$1), IF(Gruppen!B17=5,$B17+(1+( elec_car_ref_v2!$D$49/100))^(elec_car_ref_v2!$D$1-elec_car_ref_v2!$B$1), 0)))))</f>
        <v>1.5208619975309889</v>
      </c>
      <c r="E17" s="8">
        <f>$D17+(1+(elec_car_ref_Rechnung!$X$6/100))^(elec_car_ref_v2!$E$1-$D$1)</f>
        <v>8.2483619468565976</v>
      </c>
      <c r="P17" t="s">
        <v>72</v>
      </c>
    </row>
    <row r="18" spans="1:16" x14ac:dyDescent="0.3">
      <c r="A18" s="1" t="s">
        <v>17</v>
      </c>
      <c r="B18">
        <v>2</v>
      </c>
      <c r="C18" s="8">
        <f>IF(Gruppen!B18=1, $B18*(1+( elec_car_ref_v2!$D$45/100))^(elec_car_ref_v2!$C$1-elec_car_ref_v2!$B$1), IF(Gruppen!B18=2, $B18*(1+( elec_car_ref_v2!$D$46/100))^(elec_car_ref_v2!$C$1-elec_car_ref_v2!$B$1), IF(Gruppen!B18=3,$B18*(1+( elec_car_ref_v2!$D$47/100))^(elec_car_ref_v2!$C$1-elec_car_ref_v2!$B$1),IF(Gruppen!B18=4,$B18*(1+( elec_car_ref_v2!$D$48/100))^(elec_car_ref_v2!$C$1-elec_car_ref_v2!$B$1), IF(Gruppen!B18=5,$B18*(1+( elec_car_ref_v2!$D$49/100))^(elec_car_ref_v2!$C$1-elec_car_ref_v2!$B$1), 0)))))</f>
        <v>2.0357153791017306</v>
      </c>
      <c r="D18" s="8">
        <f>IF(Gruppen!B18=1, $B18+(1+( elec_car_ref_v2!$D$45/100))^(elec_car_ref_v2!$D$1-elec_car_ref_v2!$B$1), IF(Gruppen!B18=2, $B18+(1+( elec_car_ref_v2!$D$46/100))^(elec_car_ref_v2!$D$1-elec_car_ref_v2!$B$1), IF(Gruppen!B18=3,$B18+(1+( elec_car_ref_v2!$D$47/100))^(elec_car_ref_v2!$D$1-elec_car_ref_v2!$B$1),IF(Gruppen!B18=4,$B18+(1+( elec_car_ref_v2!$D$48/100))^(elec_car_ref_v2!$D$1-elec_car_ref_v2!$B$1), IF(Gruppen!B18=5,$B18+(1+( elec_car_ref_v2!$D$49/100))^(elec_car_ref_v2!$D$1-elec_car_ref_v2!$B$1), 0)))))</f>
        <v>3.1120450251051603</v>
      </c>
      <c r="E18" s="8">
        <f>$D18+(1+(elec_car_ref_Rechnung!$X$6/100))^(elec_car_ref_v2!$E$1-$D$1)</f>
        <v>9.839544974430769</v>
      </c>
    </row>
    <row r="19" spans="1:16" x14ac:dyDescent="0.3">
      <c r="A19" s="1" t="s">
        <v>18</v>
      </c>
      <c r="B19">
        <v>0</v>
      </c>
      <c r="C19" s="8">
        <f>IF(Gruppen!B19=1, $B19*(1+( elec_car_ref_v2!$D$45/100))^(elec_car_ref_v2!$C$1-elec_car_ref_v2!$B$1), IF(Gruppen!B19=2, $B19*(1+( elec_car_ref_v2!$D$46/100))^(elec_car_ref_v2!$C$1-elec_car_ref_v2!$B$1), IF(Gruppen!B19=3,$B19*(1+( elec_car_ref_v2!$D$47/100))^(elec_car_ref_v2!$C$1-elec_car_ref_v2!$B$1),IF(Gruppen!B19=4,$B19*(1+( elec_car_ref_v2!$D$48/100))^(elec_car_ref_v2!$C$1-elec_car_ref_v2!$B$1), IF(Gruppen!B19=5,$B19*(1+( elec_car_ref_v2!$D$49/100))^(elec_car_ref_v2!$C$1-elec_car_ref_v2!$B$1), 0)))))</f>
        <v>0</v>
      </c>
      <c r="D19" s="8">
        <f>IF(Gruppen!B19=1, $B19+(1+( elec_car_ref_v2!$D$45/100))^(elec_car_ref_v2!$D$1-elec_car_ref_v2!$B$1), IF(Gruppen!B19=2, $B19+(1+( elec_car_ref_v2!$D$46/100))^(elec_car_ref_v2!$D$1-elec_car_ref_v2!$B$1), IF(Gruppen!B19=3,$B19+(1+( elec_car_ref_v2!$D$47/100))^(elec_car_ref_v2!$D$1-elec_car_ref_v2!$B$1),IF(Gruppen!B19=4,$B19+(1+( elec_car_ref_v2!$D$48/100))^(elec_car_ref_v2!$D$1-elec_car_ref_v2!$B$1), IF(Gruppen!B19=5,$B19+(1+( elec_car_ref_v2!$D$49/100))^(elec_car_ref_v2!$D$1-elec_car_ref_v2!$B$1), 0)))))</f>
        <v>1.1120450251051603</v>
      </c>
      <c r="E19" s="8">
        <f>$D19+(1+(elec_car_ref_Rechnung!$X$6/100))^(elec_car_ref_v2!$E$1-$D$1)</f>
        <v>7.839544974430769</v>
      </c>
    </row>
    <row r="20" spans="1:16" x14ac:dyDescent="0.3">
      <c r="A20" s="1" t="s">
        <v>19</v>
      </c>
      <c r="B20">
        <v>5</v>
      </c>
      <c r="C20" s="8">
        <f>IF(Gruppen!B20=1, $B20*(1+( elec_car_ref_v2!$D$45/100))^(elec_car_ref_v2!$C$1-elec_car_ref_v2!$B$1), IF(Gruppen!B20=2, $B20*(1+( elec_car_ref_v2!$D$46/100))^(elec_car_ref_v2!$C$1-elec_car_ref_v2!$B$1), IF(Gruppen!B20=3,$B20*(1+( elec_car_ref_v2!$D$47/100))^(elec_car_ref_v2!$C$1-elec_car_ref_v2!$B$1),IF(Gruppen!B20=4,$B20*(1+( elec_car_ref_v2!$D$48/100))^(elec_car_ref_v2!$C$1-elec_car_ref_v2!$B$1), IF(Gruppen!B20=5,$B20*(1+( elec_car_ref_v2!$D$49/100))^(elec_car_ref_v2!$C$1-elec_car_ref_v2!$B$1), 0)))))</f>
        <v>5.3618950072380969</v>
      </c>
      <c r="D20" s="8">
        <f>IF(Gruppen!B20=1, $B20+(1+( elec_car_ref_v2!$D$45/100))^(elec_car_ref_v2!$D$1-elec_car_ref_v2!$B$1), IF(Gruppen!B20=2, $B20+(1+( elec_car_ref_v2!$D$46/100))^(elec_car_ref_v2!$D$1-elec_car_ref_v2!$B$1), IF(Gruppen!B20=3,$B20+(1+( elec_car_ref_v2!$D$47/100))^(elec_car_ref_v2!$D$1-elec_car_ref_v2!$B$1),IF(Gruppen!B20=4,$B20+(1+( elec_car_ref_v2!$D$48/100))^(elec_car_ref_v2!$D$1-elec_car_ref_v2!$B$1), IF(Gruppen!B20=5,$B20+(1+( elec_car_ref_v2!$D$49/100))^(elec_car_ref_v2!$D$1-elec_car_ref_v2!$B$1), 0)))))</f>
        <v>6.5208619975309894</v>
      </c>
      <c r="E20" s="8">
        <f>$D20+(1+(elec_car_ref_Rechnung!$X$6/100))^(elec_car_ref_v2!$E$1-$D$1)</f>
        <v>13.248361946856598</v>
      </c>
    </row>
    <row r="21" spans="1:16" x14ac:dyDescent="0.3">
      <c r="A21" s="1" t="s">
        <v>20</v>
      </c>
      <c r="B21">
        <v>5</v>
      </c>
      <c r="C21" s="8">
        <f>IF(Gruppen!B21=1, $B21*(1+( elec_car_ref_v2!$D$45/100))^(elec_car_ref_v2!$C$1-elec_car_ref_v2!$B$1), IF(Gruppen!B21=2, $B21*(1+( elec_car_ref_v2!$D$46/100))^(elec_car_ref_v2!$C$1-elec_car_ref_v2!$B$1), IF(Gruppen!B21=3,$B21*(1+( elec_car_ref_v2!$D$47/100))^(elec_car_ref_v2!$C$1-elec_car_ref_v2!$B$1),IF(Gruppen!B21=4,$B21*(1+( elec_car_ref_v2!$D$48/100))^(elec_car_ref_v2!$C$1-elec_car_ref_v2!$B$1), IF(Gruppen!B21=5,$B21*(1+( elec_car_ref_v2!$D$49/100))^(elec_car_ref_v2!$C$1-elec_car_ref_v2!$B$1), 0)))))</f>
        <v>5.1342289976452875</v>
      </c>
      <c r="D21" s="8">
        <f>IF(Gruppen!B21=1, $B21+(1+( elec_car_ref_v2!$D$45/100))^(elec_car_ref_v2!$D$1-elec_car_ref_v2!$B$1), IF(Gruppen!B21=2, $B21+(1+( elec_car_ref_v2!$D$46/100))^(elec_car_ref_v2!$D$1-elec_car_ref_v2!$B$1), IF(Gruppen!B21=3,$B21+(1+( elec_car_ref_v2!$D$47/100))^(elec_car_ref_v2!$D$1-elec_car_ref_v2!$B$1),IF(Gruppen!B21=4,$B21+(1+( elec_car_ref_v2!$D$48/100))^(elec_car_ref_v2!$D$1-elec_car_ref_v2!$B$1), IF(Gruppen!B21=5,$B21+(1+( elec_car_ref_v2!$D$49/100))^(elec_car_ref_v2!$D$1-elec_car_ref_v2!$B$1), 0)))))</f>
        <v>6.1722800802764413</v>
      </c>
      <c r="E21" s="8">
        <f>$D21+(1+(elec_car_ref_Rechnung!$X$6/100))^(elec_car_ref_v2!$E$1-$D$1)</f>
        <v>12.89978002960205</v>
      </c>
    </row>
    <row r="22" spans="1:16" x14ac:dyDescent="0.3">
      <c r="A22" s="1" t="s">
        <v>21</v>
      </c>
      <c r="B22">
        <v>1</v>
      </c>
      <c r="C22" s="8">
        <f>IF(Gruppen!B22=1, $B22*(1+( elec_car_ref_v2!$D$45/100))^(elec_car_ref_v2!$C$1-elec_car_ref_v2!$B$1), IF(Gruppen!B22=2, $B22*(1+( elec_car_ref_v2!$D$46/100))^(elec_car_ref_v2!$C$1-elec_car_ref_v2!$B$1), IF(Gruppen!B22=3,$B22*(1+( elec_car_ref_v2!$D$47/100))^(elec_car_ref_v2!$C$1-elec_car_ref_v2!$B$1),IF(Gruppen!B22=4,$B22*(1+( elec_car_ref_v2!$D$48/100))^(elec_car_ref_v2!$C$1-elec_car_ref_v2!$B$1), IF(Gruppen!B22=5,$B22*(1+( elec_car_ref_v2!$D$49/100))^(elec_car_ref_v2!$C$1-elec_car_ref_v2!$B$1), 0)))))</f>
        <v>1.0178576895508653</v>
      </c>
      <c r="D22" s="8">
        <f>IF(Gruppen!B22=1, $B22+(1+( elec_car_ref_v2!$D$45/100))^(elec_car_ref_v2!$D$1-elec_car_ref_v2!$B$1), IF(Gruppen!B22=2, $B22+(1+( elec_car_ref_v2!$D$46/100))^(elec_car_ref_v2!$D$1-elec_car_ref_v2!$B$1), IF(Gruppen!B22=3,$B22+(1+( elec_car_ref_v2!$D$47/100))^(elec_car_ref_v2!$D$1-elec_car_ref_v2!$B$1),IF(Gruppen!B22=4,$B22+(1+( elec_car_ref_v2!$D$48/100))^(elec_car_ref_v2!$D$1-elec_car_ref_v2!$B$1), IF(Gruppen!B22=5,$B22+(1+( elec_car_ref_v2!$D$49/100))^(elec_car_ref_v2!$D$1-elec_car_ref_v2!$B$1), 0)))))</f>
        <v>2.1120450251051603</v>
      </c>
      <c r="E22" s="8">
        <f>$D22+(1+(elec_car_ref_Rechnung!$X$6/100))^(elec_car_ref_v2!$E$1-$D$1)</f>
        <v>8.839544974430769</v>
      </c>
    </row>
    <row r="23" spans="1:16" x14ac:dyDescent="0.3">
      <c r="A23" s="1" t="s">
        <v>22</v>
      </c>
      <c r="B23">
        <v>2</v>
      </c>
      <c r="C23" s="8">
        <f>IF(Gruppen!B23=1, $B23*(1+( elec_car_ref_v2!$D$45/100))^(elec_car_ref_v2!$C$1-elec_car_ref_v2!$B$1), IF(Gruppen!B23=2, $B23*(1+( elec_car_ref_v2!$D$46/100))^(elec_car_ref_v2!$C$1-elec_car_ref_v2!$B$1), IF(Gruppen!B23=3,$B23*(1+( elec_car_ref_v2!$D$47/100))^(elec_car_ref_v2!$C$1-elec_car_ref_v2!$B$1),IF(Gruppen!B23=4,$B23*(1+( elec_car_ref_v2!$D$48/100))^(elec_car_ref_v2!$C$1-elec_car_ref_v2!$B$1), IF(Gruppen!B23=5,$B23*(1+( elec_car_ref_v2!$D$49/100))^(elec_car_ref_v2!$C$1-elec_car_ref_v2!$B$1), 0)))))</f>
        <v>2.0357153791017306</v>
      </c>
      <c r="D23" s="8">
        <f>IF(Gruppen!B23=1, $B23+(1+( elec_car_ref_v2!$D$45/100))^(elec_car_ref_v2!$D$1-elec_car_ref_v2!$B$1), IF(Gruppen!B23=2, $B23+(1+( elec_car_ref_v2!$D$46/100))^(elec_car_ref_v2!$D$1-elec_car_ref_v2!$B$1), IF(Gruppen!B23=3,$B23+(1+( elec_car_ref_v2!$D$47/100))^(elec_car_ref_v2!$D$1-elec_car_ref_v2!$B$1),IF(Gruppen!B23=4,$B23+(1+( elec_car_ref_v2!$D$48/100))^(elec_car_ref_v2!$D$1-elec_car_ref_v2!$B$1), IF(Gruppen!B23=5,$B23+(1+( elec_car_ref_v2!$D$49/100))^(elec_car_ref_v2!$D$1-elec_car_ref_v2!$B$1), 0)))))</f>
        <v>3.1120450251051603</v>
      </c>
      <c r="E23" s="8">
        <f>$D23+(1+(elec_car_ref_Rechnung!$X$6/100))^(elec_car_ref_v2!$E$1-$D$1)</f>
        <v>9.839544974430769</v>
      </c>
    </row>
    <row r="24" spans="1:16" x14ac:dyDescent="0.3">
      <c r="A24" s="1" t="s">
        <v>23</v>
      </c>
      <c r="B24">
        <v>1</v>
      </c>
      <c r="C24" s="8">
        <f>IF(Gruppen!B24=1, $B24*(1+( elec_car_ref_v2!$D$45/100))^(elec_car_ref_v2!$C$1-elec_car_ref_v2!$B$1), IF(Gruppen!B24=2, $B24*(1+( elec_car_ref_v2!$D$46/100))^(elec_car_ref_v2!$C$1-elec_car_ref_v2!$B$1), IF(Gruppen!B24=3,$B24*(1+( elec_car_ref_v2!$D$47/100))^(elec_car_ref_v2!$C$1-elec_car_ref_v2!$B$1),IF(Gruppen!B24=4,$B24*(1+( elec_car_ref_v2!$D$48/100))^(elec_car_ref_v2!$C$1-elec_car_ref_v2!$B$1), IF(Gruppen!B24=5,$B24*(1+( elec_car_ref_v2!$D$49/100))^(elec_car_ref_v2!$C$1-elec_car_ref_v2!$B$1), 0)))))</f>
        <v>1.0178576895508653</v>
      </c>
      <c r="D24" s="8">
        <f>IF(Gruppen!B24=1, $B24+(1+( elec_car_ref_v2!$D$45/100))^(elec_car_ref_v2!$D$1-elec_car_ref_v2!$B$1), IF(Gruppen!B24=2, $B24+(1+( elec_car_ref_v2!$D$46/100))^(elec_car_ref_v2!$D$1-elec_car_ref_v2!$B$1), IF(Gruppen!B24=3,$B24+(1+( elec_car_ref_v2!$D$47/100))^(elec_car_ref_v2!$D$1-elec_car_ref_v2!$B$1),IF(Gruppen!B24=4,$B24+(1+( elec_car_ref_v2!$D$48/100))^(elec_car_ref_v2!$D$1-elec_car_ref_v2!$B$1), IF(Gruppen!B24=5,$B24+(1+( elec_car_ref_v2!$D$49/100))^(elec_car_ref_v2!$D$1-elec_car_ref_v2!$B$1), 0)))))</f>
        <v>2.1120450251051603</v>
      </c>
      <c r="E24" s="8">
        <f>$D24+(1+(elec_car_ref_Rechnung!$X$6/100))^(elec_car_ref_v2!$E$1-$D$1)</f>
        <v>8.839544974430769</v>
      </c>
    </row>
    <row r="25" spans="1:16" x14ac:dyDescent="0.3">
      <c r="A25" s="1" t="s">
        <v>24</v>
      </c>
      <c r="B25">
        <v>1</v>
      </c>
      <c r="C25" s="8">
        <f>IF(Gruppen!B25=1, $B25*(1+( elec_car_ref_v2!$D$45/100))^(elec_car_ref_v2!$C$1-elec_car_ref_v2!$B$1), IF(Gruppen!B25=2, $B25*(1+( elec_car_ref_v2!$D$46/100))^(elec_car_ref_v2!$C$1-elec_car_ref_v2!$B$1), IF(Gruppen!B25=3,$B25*(1+( elec_car_ref_v2!$D$47/100))^(elec_car_ref_v2!$C$1-elec_car_ref_v2!$B$1),IF(Gruppen!B25=4,$B25*(1+( elec_car_ref_v2!$D$48/100))^(elec_car_ref_v2!$C$1-elec_car_ref_v2!$B$1), IF(Gruppen!B25=5,$B25*(1+( elec_car_ref_v2!$D$49/100))^(elec_car_ref_v2!$C$1-elec_car_ref_v2!$B$1), 0)))))</f>
        <v>1.0178576895508653</v>
      </c>
      <c r="D25" s="8">
        <f>IF(Gruppen!B25=1, $B25+(1+( elec_car_ref_v2!$D$45/100))^(elec_car_ref_v2!$D$1-elec_car_ref_v2!$B$1), IF(Gruppen!B25=2, $B25+(1+( elec_car_ref_v2!$D$46/100))^(elec_car_ref_v2!$D$1-elec_car_ref_v2!$B$1), IF(Gruppen!B25=3,$B25+(1+( elec_car_ref_v2!$D$47/100))^(elec_car_ref_v2!$D$1-elec_car_ref_v2!$B$1),IF(Gruppen!B25=4,$B25+(1+( elec_car_ref_v2!$D$48/100))^(elec_car_ref_v2!$D$1-elec_car_ref_v2!$B$1), IF(Gruppen!B25=5,$B25+(1+( elec_car_ref_v2!$D$49/100))^(elec_car_ref_v2!$D$1-elec_car_ref_v2!$B$1), 0)))))</f>
        <v>2.1120450251051603</v>
      </c>
      <c r="E25" s="8">
        <f>$D25+(1+(elec_car_ref_Rechnung!$X$6/100))^(elec_car_ref_v2!$E$1-$D$1)</f>
        <v>8.839544974430769</v>
      </c>
    </row>
    <row r="26" spans="1:16" x14ac:dyDescent="0.3">
      <c r="A26" s="1" t="s">
        <v>25</v>
      </c>
      <c r="B26">
        <v>1</v>
      </c>
      <c r="C26" s="8">
        <f>IF(Gruppen!B26=1, $B26*(1+( elec_car_ref_v2!$D$45/100))^(elec_car_ref_v2!$C$1-elec_car_ref_v2!$B$1), IF(Gruppen!B26=2, $B26*(1+( elec_car_ref_v2!$D$46/100))^(elec_car_ref_v2!$C$1-elec_car_ref_v2!$B$1), IF(Gruppen!B26=3,$B26*(1+( elec_car_ref_v2!$D$47/100))^(elec_car_ref_v2!$C$1-elec_car_ref_v2!$B$1),IF(Gruppen!B26=4,$B26*(1+( elec_car_ref_v2!$D$48/100))^(elec_car_ref_v2!$C$1-elec_car_ref_v2!$B$1), IF(Gruppen!B26=5,$B26*(1+( elec_car_ref_v2!$D$49/100))^(elec_car_ref_v2!$C$1-elec_car_ref_v2!$B$1), 0)))))</f>
        <v>1.0178576895508653</v>
      </c>
      <c r="D26" s="8">
        <f>IF(Gruppen!B26=1, $B26+(1+( elec_car_ref_v2!$D$45/100))^(elec_car_ref_v2!$D$1-elec_car_ref_v2!$B$1), IF(Gruppen!B26=2, $B26+(1+( elec_car_ref_v2!$D$46/100))^(elec_car_ref_v2!$D$1-elec_car_ref_v2!$B$1), IF(Gruppen!B26=3,$B26+(1+( elec_car_ref_v2!$D$47/100))^(elec_car_ref_v2!$D$1-elec_car_ref_v2!$B$1),IF(Gruppen!B26=4,$B26+(1+( elec_car_ref_v2!$D$48/100))^(elec_car_ref_v2!$D$1-elec_car_ref_v2!$B$1), IF(Gruppen!B26=5,$B26+(1+( elec_car_ref_v2!$D$49/100))^(elec_car_ref_v2!$D$1-elec_car_ref_v2!$B$1), 0)))))</f>
        <v>2.1120450251051603</v>
      </c>
      <c r="E26" s="8">
        <f>$D26+(1+(elec_car_ref_Rechnung!$X$6/100))^(elec_car_ref_v2!$E$1-$D$1)</f>
        <v>8.839544974430769</v>
      </c>
    </row>
    <row r="27" spans="1:16" x14ac:dyDescent="0.3">
      <c r="A27" s="1" t="s">
        <v>26</v>
      </c>
      <c r="B27">
        <v>5</v>
      </c>
      <c r="C27" s="8">
        <f>IF(Gruppen!B27=1, $B27*(1+( elec_car_ref_v2!$D$45/100))^(elec_car_ref_v2!$C$1-elec_car_ref_v2!$B$1), IF(Gruppen!B27=2, $B27*(1+( elec_car_ref_v2!$D$46/100))^(elec_car_ref_v2!$C$1-elec_car_ref_v2!$B$1), IF(Gruppen!B27=3,$B27*(1+( elec_car_ref_v2!$D$47/100))^(elec_car_ref_v2!$C$1-elec_car_ref_v2!$B$1),IF(Gruppen!B27=4,$B27*(1+( elec_car_ref_v2!$D$48/100))^(elec_car_ref_v2!$C$1-elec_car_ref_v2!$B$1), IF(Gruppen!B27=5,$B27*(1+( elec_car_ref_v2!$D$49/100))^(elec_car_ref_v2!$C$1-elec_car_ref_v2!$B$1), 0)))))</f>
        <v>5.0892884477543268</v>
      </c>
      <c r="D27" s="8">
        <f>IF(Gruppen!B27=1, $B27+(1+( elec_car_ref_v2!$D$45/100))^(elec_car_ref_v2!$D$1-elec_car_ref_v2!$B$1), IF(Gruppen!B27=2, $B27+(1+( elec_car_ref_v2!$D$46/100))^(elec_car_ref_v2!$D$1-elec_car_ref_v2!$B$1), IF(Gruppen!B27=3,$B27+(1+( elec_car_ref_v2!$D$47/100))^(elec_car_ref_v2!$D$1-elec_car_ref_v2!$B$1),IF(Gruppen!B27=4,$B27+(1+( elec_car_ref_v2!$D$48/100))^(elec_car_ref_v2!$D$1-elec_car_ref_v2!$B$1), IF(Gruppen!B27=5,$B27+(1+( elec_car_ref_v2!$D$49/100))^(elec_car_ref_v2!$D$1-elec_car_ref_v2!$B$1), 0)))))</f>
        <v>6.1120450251051608</v>
      </c>
      <c r="E27" s="8">
        <f>$D27+(1+(elec_car_ref_Rechnung!$X$6/100))^(elec_car_ref_v2!$E$1-$D$1)</f>
        <v>12.839544974430769</v>
      </c>
    </row>
    <row r="28" spans="1:16" x14ac:dyDescent="0.3">
      <c r="A28" s="1" t="s">
        <v>27</v>
      </c>
      <c r="B28">
        <v>10</v>
      </c>
      <c r="C28" s="8">
        <f>IF(Gruppen!B28=1, $B28*(1+( elec_car_ref_v2!$D$45/100))^(elec_car_ref_v2!$C$1-elec_car_ref_v2!$B$1), IF(Gruppen!B28=2, $B28*(1+( elec_car_ref_v2!$D$46/100))^(elec_car_ref_v2!$C$1-elec_car_ref_v2!$B$1), IF(Gruppen!B28=3,$B28*(1+( elec_car_ref_v2!$D$47/100))^(elec_car_ref_v2!$C$1-elec_car_ref_v2!$B$1),IF(Gruppen!B28=4,$B28*(1+( elec_car_ref_v2!$D$48/100))^(elec_car_ref_v2!$C$1-elec_car_ref_v2!$B$1), IF(Gruppen!B28=5,$B28*(1+( elec_car_ref_v2!$D$49/100))^(elec_car_ref_v2!$C$1-elec_car_ref_v2!$B$1), 0)))))</f>
        <v>10.540471902746749</v>
      </c>
      <c r="D28" s="8">
        <f>IF(Gruppen!B28=1, $B28+(1+( elec_car_ref_v2!$D$45/100))^(elec_car_ref_v2!$D$1-elec_car_ref_v2!$B$1), IF(Gruppen!B28=2, $B28+(1+( elec_car_ref_v2!$D$46/100))^(elec_car_ref_v2!$D$1-elec_car_ref_v2!$B$1), IF(Gruppen!B28=3,$B28+(1+( elec_car_ref_v2!$D$47/100))^(elec_car_ref_v2!$D$1-elec_car_ref_v2!$B$1),IF(Gruppen!B28=4,$B28+(1+( elec_car_ref_v2!$D$48/100))^(elec_car_ref_v2!$D$1-elec_car_ref_v2!$B$1), IF(Gruppen!B28=5,$B28+(1+( elec_car_ref_v2!$D$49/100))^(elec_car_ref_v2!$D$1-elec_car_ref_v2!$B$1), 0)))))</f>
        <v>11.371387951169829</v>
      </c>
      <c r="E28" s="8">
        <f>$D28+(1+(elec_car_ref_Rechnung!$X$6/100))^(elec_car_ref_v2!$E$1-$D$1)</f>
        <v>18.098887900495438</v>
      </c>
    </row>
    <row r="29" spans="1:16" x14ac:dyDescent="0.3">
      <c r="A29" s="1" t="s">
        <v>28</v>
      </c>
      <c r="B29">
        <v>2</v>
      </c>
      <c r="C29" s="8">
        <f>IF(Gruppen!B29=1, $B29*(1+( elec_car_ref_v2!$D$45/100))^(elec_car_ref_v2!$C$1-elec_car_ref_v2!$B$1), IF(Gruppen!B29=2, $B29*(1+( elec_car_ref_v2!$D$46/100))^(elec_car_ref_v2!$C$1-elec_car_ref_v2!$B$1), IF(Gruppen!B29=3,$B29*(1+( elec_car_ref_v2!$D$47/100))^(elec_car_ref_v2!$C$1-elec_car_ref_v2!$B$1),IF(Gruppen!B29=4,$B29*(1+( elec_car_ref_v2!$D$48/100))^(elec_car_ref_v2!$C$1-elec_car_ref_v2!$B$1), IF(Gruppen!B29=5,$B29*(1+( elec_car_ref_v2!$D$49/100))^(elec_car_ref_v2!$C$1-elec_car_ref_v2!$B$1), 0)))))</f>
        <v>2.1080943805493497</v>
      </c>
      <c r="D29" s="8">
        <f>IF(Gruppen!B29=1, $B29+(1+( elec_car_ref_v2!$D$45/100))^(elec_car_ref_v2!$D$1-elec_car_ref_v2!$B$1), IF(Gruppen!B29=2, $B29+(1+( elec_car_ref_v2!$D$46/100))^(elec_car_ref_v2!$D$1-elec_car_ref_v2!$B$1), IF(Gruppen!B29=3,$B29+(1+( elec_car_ref_v2!$D$47/100))^(elec_car_ref_v2!$D$1-elec_car_ref_v2!$B$1),IF(Gruppen!B29=4,$B29+(1+( elec_car_ref_v2!$D$48/100))^(elec_car_ref_v2!$D$1-elec_car_ref_v2!$B$1), IF(Gruppen!B29=5,$B29+(1+( elec_car_ref_v2!$D$49/100))^(elec_car_ref_v2!$D$1-elec_car_ref_v2!$B$1), 0)))))</f>
        <v>3.3713879511698304</v>
      </c>
      <c r="E29" s="8">
        <f>$D29+(1+(elec_car_ref_Rechnung!$X$6/100))^(elec_car_ref_v2!$E$1-$D$1)</f>
        <v>10.098887900495439</v>
      </c>
      <c r="K29" t="s">
        <v>73</v>
      </c>
      <c r="L29" t="s">
        <v>76</v>
      </c>
      <c r="N29" t="s">
        <v>74</v>
      </c>
    </row>
    <row r="30" spans="1:16" x14ac:dyDescent="0.3">
      <c r="A30" s="1" t="s">
        <v>29</v>
      </c>
      <c r="B30">
        <v>10</v>
      </c>
      <c r="C30" s="8">
        <f>IF(Gruppen!B30=1, $B30*(1+( elec_car_ref_v2!$D$45/100))^(elec_car_ref_v2!$C$1-elec_car_ref_v2!$B$1), IF(Gruppen!B30=2, $B30*(1+( elec_car_ref_v2!$D$46/100))^(elec_car_ref_v2!$C$1-elec_car_ref_v2!$B$1), IF(Gruppen!B30=3,$B30*(1+( elec_car_ref_v2!$D$47/100))^(elec_car_ref_v2!$C$1-elec_car_ref_v2!$B$1),IF(Gruppen!B30=4,$B30*(1+( elec_car_ref_v2!$D$48/100))^(elec_car_ref_v2!$C$1-elec_car_ref_v2!$B$1), IF(Gruppen!B30=5,$B30*(1+( elec_car_ref_v2!$D$49/100))^(elec_car_ref_v2!$C$1-elec_car_ref_v2!$B$1), 0)))))</f>
        <v>10.540471902746749</v>
      </c>
      <c r="D30" s="8">
        <f>IF(Gruppen!B30=1, $B30+(1+( elec_car_ref_v2!$D$45/100))^(elec_car_ref_v2!$D$1-elec_car_ref_v2!$B$1), IF(Gruppen!B30=2, $B30+(1+( elec_car_ref_v2!$D$46/100))^(elec_car_ref_v2!$D$1-elec_car_ref_v2!$B$1), IF(Gruppen!B30=3,$B30+(1+( elec_car_ref_v2!$D$47/100))^(elec_car_ref_v2!$D$1-elec_car_ref_v2!$B$1),IF(Gruppen!B30=4,$B30+(1+( elec_car_ref_v2!$D$48/100))^(elec_car_ref_v2!$D$1-elec_car_ref_v2!$B$1), IF(Gruppen!B30=5,$B30+(1+( elec_car_ref_v2!$D$49/100))^(elec_car_ref_v2!$D$1-elec_car_ref_v2!$B$1), 0)))))</f>
        <v>11.371387951169829</v>
      </c>
      <c r="E30" s="8">
        <f>$D30+(1+(elec_car_ref_Rechnung!$X$6/100))^(elec_car_ref_v2!$E$1-$D$1)</f>
        <v>18.098887900495438</v>
      </c>
    </row>
    <row r="31" spans="1:16" x14ac:dyDescent="0.3">
      <c r="A31" s="1" t="s">
        <v>30</v>
      </c>
      <c r="B31">
        <v>40</v>
      </c>
      <c r="C31" s="8">
        <f>IF(Gruppen!B31=1, $B31*(1+( elec_car_ref_v2!$D$45/100))^(elec_car_ref_v2!$C$1-elec_car_ref_v2!$B$1), IF(Gruppen!B31=2, $B31*(1+( elec_car_ref_v2!$D$46/100))^(elec_car_ref_v2!$C$1-elec_car_ref_v2!$B$1), IF(Gruppen!B31=3,$B31*(1+( elec_car_ref_v2!$D$47/100))^(elec_car_ref_v2!$C$1-elec_car_ref_v2!$B$1),IF(Gruppen!B31=4,$B31*(1+( elec_car_ref_v2!$D$48/100))^(elec_car_ref_v2!$C$1-elec_car_ref_v2!$B$1), IF(Gruppen!B31=5,$B31*(1+( elec_car_ref_v2!$D$49/100))^(elec_car_ref_v2!$C$1-elec_car_ref_v2!$B$1), 0)))))</f>
        <v>73.503168151006861</v>
      </c>
      <c r="D31" s="8">
        <f>IF(Gruppen!B31=1, $B31+(1+( elec_car_ref_v2!$D$45/100))^(elec_car_ref_v2!$D$1-elec_car_ref_v2!$B$1), IF(Gruppen!B31=2, $B31+(1+( elec_car_ref_v2!$D$46/100))^(elec_car_ref_v2!$D$1-elec_car_ref_v2!$B$1), IF(Gruppen!B31=3,$B31+(1+( elec_car_ref_v2!$D$47/100))^(elec_car_ref_v2!$D$1-elec_car_ref_v2!$B$1),IF(Gruppen!B31=4,$B31+(1+( elec_car_ref_v2!$D$48/100))^(elec_car_ref_v2!$D$1-elec_car_ref_v2!$B$1), IF(Gruppen!B31=5,$B31+(1+( elec_car_ref_v2!$D$49/100))^(elec_car_ref_v2!$D$1-elec_car_ref_v2!$B$1), 0)))))</f>
        <v>78.501389502919181</v>
      </c>
      <c r="E31" s="8">
        <f>$D31+(1+(elec_car_ref_Rechnung!$X$6/100))^(elec_car_ref_v2!$E$1-$D$1)</f>
        <v>85.228889452244786</v>
      </c>
    </row>
    <row r="32" spans="1:16" x14ac:dyDescent="0.3">
      <c r="A32" s="1" t="s">
        <v>31</v>
      </c>
      <c r="B32">
        <v>5</v>
      </c>
      <c r="C32" s="8">
        <f>IF(Gruppen!B32=1, $B32*(1+( elec_car_ref_v2!$D$45/100))^(elec_car_ref_v2!$C$1-elec_car_ref_v2!$B$1), IF(Gruppen!B32=2, $B32*(1+( elec_car_ref_v2!$D$46/100))^(elec_car_ref_v2!$C$1-elec_car_ref_v2!$B$1), IF(Gruppen!B32=3,$B32*(1+( elec_car_ref_v2!$D$47/100))^(elec_car_ref_v2!$C$1-elec_car_ref_v2!$B$1),IF(Gruppen!B32=4,$B32*(1+( elec_car_ref_v2!$D$48/100))^(elec_car_ref_v2!$C$1-elec_car_ref_v2!$B$1), IF(Gruppen!B32=5,$B32*(1+( elec_car_ref_v2!$D$49/100))^(elec_car_ref_v2!$C$1-elec_car_ref_v2!$B$1), 0)))))</f>
        <v>5.2702359513733743</v>
      </c>
      <c r="D32" s="8">
        <f>IF(Gruppen!B32=1, $B32+(1+( elec_car_ref_v2!$D$45/100))^(elec_car_ref_v2!$D$1-elec_car_ref_v2!$B$1), IF(Gruppen!B32=2, $B32+(1+( elec_car_ref_v2!$D$46/100))^(elec_car_ref_v2!$D$1-elec_car_ref_v2!$B$1), IF(Gruppen!B32=3,$B32+(1+( elec_car_ref_v2!$D$47/100))^(elec_car_ref_v2!$D$1-elec_car_ref_v2!$B$1),IF(Gruppen!B32=4,$B32+(1+( elec_car_ref_v2!$D$48/100))^(elec_car_ref_v2!$D$1-elec_car_ref_v2!$B$1), IF(Gruppen!B32=5,$B32+(1+( elec_car_ref_v2!$D$49/100))^(elec_car_ref_v2!$D$1-elec_car_ref_v2!$B$1), 0)))))</f>
        <v>6.3713879511698304</v>
      </c>
      <c r="E32" s="8">
        <f>$D32+(1+(elec_car_ref_Rechnung!$X$6/100))^(elec_car_ref_v2!$E$1-$D$1)</f>
        <v>13.098887900495439</v>
      </c>
    </row>
    <row r="33" spans="1:6" x14ac:dyDescent="0.3">
      <c r="A33" s="1" t="s">
        <v>32</v>
      </c>
      <c r="B33">
        <v>0</v>
      </c>
      <c r="C33" s="8">
        <f>IF(Gruppen!B33=1, $B33*(1+( elec_car_ref_v2!$D$45/100))^(elec_car_ref_v2!$C$1-elec_car_ref_v2!$B$1), IF(Gruppen!B33=2, $B33*(1+( elec_car_ref_v2!$D$46/100))^(elec_car_ref_v2!$C$1-elec_car_ref_v2!$B$1), IF(Gruppen!B33=3,$B33*(1+( elec_car_ref_v2!$D$47/100))^(elec_car_ref_v2!$C$1-elec_car_ref_v2!$B$1),IF(Gruppen!B33=4,$B33*(1+( elec_car_ref_v2!$D$48/100))^(elec_car_ref_v2!$C$1-elec_car_ref_v2!$B$1), IF(Gruppen!B33=5,$B33*(1+( elec_car_ref_v2!$D$49/100))^(elec_car_ref_v2!$C$1-elec_car_ref_v2!$B$1), 0)))))</f>
        <v>0</v>
      </c>
      <c r="D33" s="8">
        <f>IF(Gruppen!B33=1, $B33+(1+( elec_car_ref_v2!$D$45/100))^(elec_car_ref_v2!$D$1-elec_car_ref_v2!$B$1), IF(Gruppen!B33=2, $B33+(1+( elec_car_ref_v2!$D$46/100))^(elec_car_ref_v2!$D$1-elec_car_ref_v2!$B$1), IF(Gruppen!B33=3,$B33+(1+( elec_car_ref_v2!$D$47/100))^(elec_car_ref_v2!$D$1-elec_car_ref_v2!$B$1),IF(Gruppen!B33=4,$B33+(1+( elec_car_ref_v2!$D$48/100))^(elec_car_ref_v2!$D$1-elec_car_ref_v2!$B$1), IF(Gruppen!B33=5,$B33+(1+( elec_car_ref_v2!$D$49/100))^(elec_car_ref_v2!$D$1-elec_car_ref_v2!$B$1), 0)))))</f>
        <v>1.1120450251051603</v>
      </c>
      <c r="E33" s="8">
        <f>$D33+(1+(elec_car_ref_Rechnung!$X$6/100))^(elec_car_ref_v2!$E$1-$D$1)</f>
        <v>7.839544974430769</v>
      </c>
    </row>
    <row r="34" spans="1:6" x14ac:dyDescent="0.3">
      <c r="A34" s="1" t="s">
        <v>33</v>
      </c>
      <c r="B34">
        <v>0</v>
      </c>
      <c r="C34" s="8">
        <f>IF(Gruppen!B34=1, $B34*(1+( elec_car_ref_v2!$D$45/100))^(elec_car_ref_v2!$C$1-elec_car_ref_v2!$B$1), IF(Gruppen!B34=2, $B34*(1+( elec_car_ref_v2!$D$46/100))^(elec_car_ref_v2!$C$1-elec_car_ref_v2!$B$1), IF(Gruppen!B34=3,$B34*(1+( elec_car_ref_v2!$D$47/100))^(elec_car_ref_v2!$C$1-elec_car_ref_v2!$B$1),IF(Gruppen!B34=4,$B34*(1+( elec_car_ref_v2!$D$48/100))^(elec_car_ref_v2!$C$1-elec_car_ref_v2!$B$1), IF(Gruppen!B34=5,$B34*(1+( elec_car_ref_v2!$D$49/100))^(elec_car_ref_v2!$C$1-elec_car_ref_v2!$B$1), 0)))))</f>
        <v>0</v>
      </c>
      <c r="D34" s="8">
        <f>IF(Gruppen!B34=1, $B34+(1+( elec_car_ref_v2!$D$45/100))^(elec_car_ref_v2!$D$1-elec_car_ref_v2!$B$1), IF(Gruppen!B34=2, $B34+(1+( elec_car_ref_v2!$D$46/100))^(elec_car_ref_v2!$D$1-elec_car_ref_v2!$B$1), IF(Gruppen!B34=3,$B34+(1+( elec_car_ref_v2!$D$47/100))^(elec_car_ref_v2!$D$1-elec_car_ref_v2!$B$1),IF(Gruppen!B34=4,$B34+(1+( elec_car_ref_v2!$D$48/100))^(elec_car_ref_v2!$D$1-elec_car_ref_v2!$B$1), IF(Gruppen!B34=5,$B34+(1+( elec_car_ref_v2!$D$49/100))^(elec_car_ref_v2!$D$1-elec_car_ref_v2!$B$1), 0)))))</f>
        <v>1.1120450251051603</v>
      </c>
      <c r="E34" s="8">
        <f>$D34+(1+(elec_car_ref_Rechnung!$X$6/100))^(elec_car_ref_v2!$E$1-$D$1)</f>
        <v>7.839544974430769</v>
      </c>
    </row>
    <row r="35" spans="1:6" x14ac:dyDescent="0.3">
      <c r="A35" s="1" t="s">
        <v>34</v>
      </c>
      <c r="B35">
        <v>0</v>
      </c>
      <c r="C35" s="8">
        <f>IF(Gruppen!B35=1, $B35*(1+( elec_car_ref_v2!$D$45/100))^(elec_car_ref_v2!$C$1-elec_car_ref_v2!$B$1), IF(Gruppen!B35=2, $B35*(1+( elec_car_ref_v2!$D$46/100))^(elec_car_ref_v2!$C$1-elec_car_ref_v2!$B$1), IF(Gruppen!B35=3,$B35*(1+( elec_car_ref_v2!$D$47/100))^(elec_car_ref_v2!$C$1-elec_car_ref_v2!$B$1),IF(Gruppen!B35=4,$B35*(1+( elec_car_ref_v2!$D$48/100))^(elec_car_ref_v2!$C$1-elec_car_ref_v2!$B$1), IF(Gruppen!B35=5,$B35*(1+( elec_car_ref_v2!$D$49/100))^(elec_car_ref_v2!$C$1-elec_car_ref_v2!$B$1), 0)))))</f>
        <v>0</v>
      </c>
      <c r="D35" s="8">
        <f>IF(Gruppen!B35=1, $B35+(1+( elec_car_ref_v2!$D$45/100))^(elec_car_ref_v2!$D$1-elec_car_ref_v2!$B$1), IF(Gruppen!B35=2, $B35+(1+( elec_car_ref_v2!$D$46/100))^(elec_car_ref_v2!$D$1-elec_car_ref_v2!$B$1), IF(Gruppen!B35=3,$B35+(1+( elec_car_ref_v2!$D$47/100))^(elec_car_ref_v2!$D$1-elec_car_ref_v2!$B$1),IF(Gruppen!B35=4,$B35+(1+( elec_car_ref_v2!$D$48/100))^(elec_car_ref_v2!$D$1-elec_car_ref_v2!$B$1), IF(Gruppen!B35=5,$B35+(1+( elec_car_ref_v2!$D$49/100))^(elec_car_ref_v2!$D$1-elec_car_ref_v2!$B$1), 0)))))</f>
        <v>1.1120450251051603</v>
      </c>
      <c r="E35" s="8">
        <f>$D35+(1+(elec_car_ref_Rechnung!$X$6/100))^(elec_car_ref_v2!$E$1-$D$1)</f>
        <v>7.839544974430769</v>
      </c>
    </row>
    <row r="36" spans="1:6" x14ac:dyDescent="0.3">
      <c r="A36" s="1" t="s">
        <v>35</v>
      </c>
      <c r="B36">
        <v>0</v>
      </c>
      <c r="C36" s="8">
        <f>IF(Gruppen!B36=1, $B36*(1+( elec_car_ref_v2!$D$45/100))^(elec_car_ref_v2!$C$1-elec_car_ref_v2!$B$1), IF(Gruppen!B36=2, $B36*(1+( elec_car_ref_v2!$D$46/100))^(elec_car_ref_v2!$C$1-elec_car_ref_v2!$B$1), IF(Gruppen!B36=3,$B36*(1+( elec_car_ref_v2!$D$47/100))^(elec_car_ref_v2!$C$1-elec_car_ref_v2!$B$1),IF(Gruppen!B36=4,$B36*(1+( elec_car_ref_v2!$D$48/100))^(elec_car_ref_v2!$C$1-elec_car_ref_v2!$B$1), IF(Gruppen!B36=5,$B36*(1+( elec_car_ref_v2!$D$49/100))^(elec_car_ref_v2!$C$1-elec_car_ref_v2!$B$1), 0)))))</f>
        <v>0</v>
      </c>
      <c r="D36" s="8">
        <f>IF(Gruppen!B36=1, $B36+(1+( elec_car_ref_v2!$D$45/100))^(elec_car_ref_v2!$D$1-elec_car_ref_v2!$B$1), IF(Gruppen!B36=2, $B36+(1+( elec_car_ref_v2!$D$46/100))^(elec_car_ref_v2!$D$1-elec_car_ref_v2!$B$1), IF(Gruppen!B36=3,$B36+(1+( elec_car_ref_v2!$D$47/100))^(elec_car_ref_v2!$D$1-elec_car_ref_v2!$B$1),IF(Gruppen!B36=4,$B36+(1+( elec_car_ref_v2!$D$48/100))^(elec_car_ref_v2!$D$1-elec_car_ref_v2!$B$1), IF(Gruppen!B36=5,$B36+(1+( elec_car_ref_v2!$D$49/100))^(elec_car_ref_v2!$D$1-elec_car_ref_v2!$B$1), 0)))))</f>
        <v>1.1120450251051603</v>
      </c>
      <c r="E36" s="8">
        <f>$D36+(1+(elec_car_ref_Rechnung!$X$6/100))^(elec_car_ref_v2!$E$1-$D$1)</f>
        <v>7.839544974430769</v>
      </c>
    </row>
    <row r="37" spans="1:6" x14ac:dyDescent="0.3">
      <c r="A37" s="1" t="s">
        <v>36</v>
      </c>
      <c r="B37">
        <v>0</v>
      </c>
      <c r="C37" s="8">
        <f>IF(Gruppen!B37=1, $B37*(1+( elec_car_ref_v2!$D$45/100))^(elec_car_ref_v2!$C$1-elec_car_ref_v2!$B$1), IF(Gruppen!B37=2, $B37*(1+( elec_car_ref_v2!$D$46/100))^(elec_car_ref_v2!$C$1-elec_car_ref_v2!$B$1), IF(Gruppen!B37=3,$B37*(1+( elec_car_ref_v2!$D$47/100))^(elec_car_ref_v2!$C$1-elec_car_ref_v2!$B$1),IF(Gruppen!B37=4,$B37*(1+( elec_car_ref_v2!$D$48/100))^(elec_car_ref_v2!$C$1-elec_car_ref_v2!$B$1), IF(Gruppen!B37=5,$B37*(1+( elec_car_ref_v2!$D$49/100))^(elec_car_ref_v2!$C$1-elec_car_ref_v2!$B$1), 0)))))</f>
        <v>0</v>
      </c>
      <c r="D37" s="8">
        <f>IF(Gruppen!B37=1, $B37+(1+( elec_car_ref_v2!$D$45/100))^(elec_car_ref_v2!$D$1-elec_car_ref_v2!$B$1), IF(Gruppen!B37=2, $B37+(1+( elec_car_ref_v2!$D$46/100))^(elec_car_ref_v2!$D$1-elec_car_ref_v2!$B$1), IF(Gruppen!B37=3,$B37+(1+( elec_car_ref_v2!$D$47/100))^(elec_car_ref_v2!$D$1-elec_car_ref_v2!$B$1),IF(Gruppen!B37=4,$B37+(1+( elec_car_ref_v2!$D$48/100))^(elec_car_ref_v2!$D$1-elec_car_ref_v2!$B$1), IF(Gruppen!B37=5,$B37+(1+( elec_car_ref_v2!$D$49/100))^(elec_car_ref_v2!$D$1-elec_car_ref_v2!$B$1), 0)))))</f>
        <v>1.1120450251051603</v>
      </c>
      <c r="E37" s="8">
        <f>$D37+(1+(elec_car_ref_Rechnung!$X$6/100))^(elec_car_ref_v2!$E$1-$D$1)</f>
        <v>7.839544974430769</v>
      </c>
    </row>
    <row r="40" spans="1:6" x14ac:dyDescent="0.3">
      <c r="A40" t="s">
        <v>79</v>
      </c>
    </row>
    <row r="41" spans="1:6" x14ac:dyDescent="0.3">
      <c r="A41" t="s">
        <v>79</v>
      </c>
    </row>
    <row r="42" spans="1:6" x14ac:dyDescent="0.3">
      <c r="F42" t="s">
        <v>78</v>
      </c>
    </row>
    <row r="44" spans="1:6" x14ac:dyDescent="0.3">
      <c r="A44" t="s">
        <v>87</v>
      </c>
    </row>
    <row r="45" spans="1:6" x14ac:dyDescent="0.3">
      <c r="A45" s="9">
        <v>1</v>
      </c>
      <c r="B45" s="11">
        <v>20</v>
      </c>
      <c r="C45" t="s">
        <v>85</v>
      </c>
      <c r="D45" s="11">
        <f>elec_car_ref_Rechnung!X4</f>
        <v>35.557338561037398</v>
      </c>
      <c r="E45" t="s">
        <v>86</v>
      </c>
      <c r="F45" s="11">
        <f>elec_car_ref_Rechnung!X6</f>
        <v>10</v>
      </c>
    </row>
    <row r="46" spans="1:6" x14ac:dyDescent="0.3">
      <c r="A46" s="8">
        <f>(B46/$B$45)*100</f>
        <v>10</v>
      </c>
      <c r="B46" s="11">
        <v>2</v>
      </c>
      <c r="D46" s="11">
        <f>(A46/100)*$D$45</f>
        <v>3.5557338561037399</v>
      </c>
      <c r="F46" s="11">
        <f>(A46/100)*$F$45</f>
        <v>1</v>
      </c>
    </row>
    <row r="47" spans="1:6" x14ac:dyDescent="0.3">
      <c r="A47" s="8">
        <f t="shared" ref="A47:A49" si="0">(B47/$B$45)*100</f>
        <v>7.5</v>
      </c>
      <c r="B47" s="11">
        <v>1.5</v>
      </c>
      <c r="D47" s="11">
        <f t="shared" ref="D47:D49" si="1">A47/100*$D$45</f>
        <v>2.6668003920778047</v>
      </c>
      <c r="F47" s="11">
        <f>(A47/100)*$F$45</f>
        <v>0.75</v>
      </c>
    </row>
    <row r="48" spans="1:6" x14ac:dyDescent="0.3">
      <c r="A48" s="8">
        <f t="shared" si="0"/>
        <v>3.75</v>
      </c>
      <c r="B48" s="11">
        <v>0.75</v>
      </c>
      <c r="D48" s="11">
        <f>A48/100*$D$45</f>
        <v>1.3334001960389024</v>
      </c>
      <c r="F48" s="11">
        <f t="shared" ref="F48:F49" si="2">(A48/100)*$F$45</f>
        <v>0.375</v>
      </c>
    </row>
    <row r="49" spans="1:11" x14ac:dyDescent="0.3">
      <c r="A49" s="8">
        <f t="shared" si="0"/>
        <v>2.5</v>
      </c>
      <c r="B49" s="11">
        <v>0.5</v>
      </c>
      <c r="D49" s="11">
        <f t="shared" si="1"/>
        <v>0.88893346402593498</v>
      </c>
      <c r="F49" s="11">
        <f t="shared" si="2"/>
        <v>0.25</v>
      </c>
    </row>
    <row r="50" spans="1:11" x14ac:dyDescent="0.3">
      <c r="D50" s="11"/>
      <c r="K50" t="s">
        <v>75</v>
      </c>
    </row>
    <row r="51" spans="1:11" x14ac:dyDescent="0.3">
      <c r="A51" s="6" t="s">
        <v>91</v>
      </c>
    </row>
    <row r="52" spans="1:11" x14ac:dyDescent="0.3">
      <c r="A52" s="6" t="s">
        <v>92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22" sqref="F22"/>
    </sheetView>
  </sheetViews>
  <sheetFormatPr baseColWidth="10" defaultRowHeight="14.4" x14ac:dyDescent="0.3"/>
  <sheetData>
    <row r="1" spans="1:12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48</v>
      </c>
    </row>
    <row r="2" spans="1:12" x14ac:dyDescent="0.3">
      <c r="A2" s="1" t="s">
        <v>1</v>
      </c>
      <c r="B2" s="8">
        <f>IF(elec_rail_ref_Rechnung!B2*elec_rail_ref!$J$6&gt;100,100,elec_rail_ref_Rechnung!B2*elec_rail_ref!$J$6)</f>
        <v>78.193220338983039</v>
      </c>
      <c r="C2" s="8">
        <f>IF(elec_rail_ref_Rechnung!C2*elec_rail_ref!$J$6&gt;100,100,elec_rail_ref_Rechnung!C2*elec_rail_ref!$J$6)</f>
        <v>79.718644067796603</v>
      </c>
      <c r="D2" s="8">
        <f>IF(elec_rail_ref_Rechnung!D2*elec_rail_ref!$J$6&gt;100,100,elec_rail_ref_Rechnung!D2*elec_rail_ref!$J$6)</f>
        <v>81.244067796610167</v>
      </c>
      <c r="E2" s="8">
        <f>IF(elec_rail_ref_Rechnung!E2*elec_rail_ref!$J$6&gt;100,100,elec_rail_ref_Rechnung!E2*elec_rail_ref!$J$6)</f>
        <v>82.769491525423717</v>
      </c>
      <c r="G2" t="s">
        <v>49</v>
      </c>
    </row>
    <row r="3" spans="1:12" x14ac:dyDescent="0.3">
      <c r="A3" s="1" t="s">
        <v>2</v>
      </c>
      <c r="B3" s="8">
        <f>IF(elec_rail_ref_Rechnung!B3*elec_rail_ref!$J$6&gt;100,100,elec_rail_ref_Rechnung!B3*elec_rail_ref!$J$6)</f>
        <v>100</v>
      </c>
      <c r="C3" s="8">
        <f>IF(elec_rail_ref_Rechnung!C3*elec_rail_ref!$J$6&gt;100,100,elec_rail_ref_Rechnung!C3*elec_rail_ref!$J$6)</f>
        <v>100</v>
      </c>
      <c r="D3" s="8">
        <f>IF(elec_rail_ref_Rechnung!D3*elec_rail_ref!$J$6&gt;100,100,elec_rail_ref_Rechnung!D3*elec_rail_ref!$J$6)</f>
        <v>100</v>
      </c>
      <c r="E3" s="8">
        <f>IF(elec_rail_ref_Rechnung!E3*elec_rail_ref!$J$6&gt;100,100,elec_rail_ref_Rechnung!E3*elec_rail_ref!$J$6)</f>
        <v>100</v>
      </c>
      <c r="G3" t="s">
        <v>50</v>
      </c>
    </row>
    <row r="4" spans="1:12" x14ac:dyDescent="0.3">
      <c r="A4" s="1" t="s">
        <v>3</v>
      </c>
      <c r="B4" s="8">
        <f>IF(elec_rail_ref_Rechnung!B4*elec_rail_ref!$J$6&gt;100,100,elec_rail_ref_Rechnung!B4*elec_rail_ref!$J$6)</f>
        <v>51.864406779661017</v>
      </c>
      <c r="C4" s="8">
        <f>IF(elec_rail_ref_Rechnung!C4*elec_rail_ref!$J$6&gt;100,100,elec_rail_ref_Rechnung!C4*elec_rail_ref!$J$6)</f>
        <v>51.864406779661017</v>
      </c>
      <c r="D4" s="8">
        <f>IF(elec_rail_ref_Rechnung!D4*elec_rail_ref!$J$6&gt;100,100,elec_rail_ref_Rechnung!D4*elec_rail_ref!$J$6)</f>
        <v>51.864406779661017</v>
      </c>
      <c r="E4" s="8">
        <f>IF(elec_rail_ref_Rechnung!E4*elec_rail_ref!$J$6&gt;100,100,elec_rail_ref_Rechnung!E4*elec_rail_ref!$J$6)</f>
        <v>51.864406779661017</v>
      </c>
    </row>
    <row r="5" spans="1:12" x14ac:dyDescent="0.3">
      <c r="A5" s="1" t="s">
        <v>4</v>
      </c>
      <c r="B5" s="8">
        <f>IF(elec_rail_ref_Rechnung!B5*elec_rail_ref!$J$6&gt;100,100,elec_rail_ref_Rechnung!B5*elec_rail_ref!$J$6)</f>
        <v>44.389830508474567</v>
      </c>
      <c r="C5" s="8">
        <f>IF(elec_rail_ref_Rechnung!C5*elec_rail_ref!$J$6&gt;100,100,elec_rail_ref_Rechnung!C5*elec_rail_ref!$J$6)</f>
        <v>44.389830508474567</v>
      </c>
      <c r="D5" s="8">
        <f>IF(elec_rail_ref_Rechnung!D5*elec_rail_ref!$J$6&gt;100,100,elec_rail_ref_Rechnung!D5*elec_rail_ref!$J$6)</f>
        <v>44.389830508474567</v>
      </c>
      <c r="E5" s="8">
        <f>IF(elec_rail_ref_Rechnung!E5*elec_rail_ref!$J$6&gt;100,100,elec_rail_ref_Rechnung!E5*elec_rail_ref!$J$6)</f>
        <v>44.389830508474567</v>
      </c>
      <c r="G5">
        <v>59</v>
      </c>
      <c r="H5" t="s">
        <v>65</v>
      </c>
      <c r="I5" t="s">
        <v>66</v>
      </c>
      <c r="J5" t="s">
        <v>67</v>
      </c>
      <c r="L5" t="s">
        <v>70</v>
      </c>
    </row>
    <row r="6" spans="1:12" x14ac:dyDescent="0.3">
      <c r="A6" s="1" t="s">
        <v>5</v>
      </c>
      <c r="B6" s="8">
        <f>IF(elec_rail_ref_Rechnung!B6*elec_rail_ref!$J$6&gt;100,100,elec_rail_ref_Rechnung!B6*elec_rail_ref!$J$6)</f>
        <v>91.52542372881355</v>
      </c>
      <c r="C6" s="8">
        <f>IF(elec_rail_ref_Rechnung!C6*elec_rail_ref!$J$6&gt;100,100,elec_rail_ref_Rechnung!C6*elec_rail_ref!$J$6)</f>
        <v>91.52542372881355</v>
      </c>
      <c r="D6" s="8">
        <f>IF(elec_rail_ref_Rechnung!D6*elec_rail_ref!$J$6&gt;100,100,elec_rail_ref_Rechnung!D6*elec_rail_ref!$J$6)</f>
        <v>91.52542372881355</v>
      </c>
      <c r="E6" s="8">
        <f>IF(elec_rail_ref_Rechnung!E6*elec_rail_ref!$J$6&gt;100,100,elec_rail_ref_Rechnung!E6*elec_rail_ref!$J$6)</f>
        <v>91.52542372881355</v>
      </c>
      <c r="G6" s="9">
        <v>0.01</v>
      </c>
      <c r="I6" t="s">
        <v>69</v>
      </c>
      <c r="J6">
        <f>90/59</f>
        <v>1.5254237288135593</v>
      </c>
      <c r="K6" t="s">
        <v>68</v>
      </c>
    </row>
    <row r="7" spans="1:12" x14ac:dyDescent="0.3">
      <c r="A7" s="1" t="s">
        <v>6</v>
      </c>
      <c r="B7" s="8">
        <f>IF(elec_rail_ref_Rechnung!B7*elec_rail_ref!$J$6&gt;100,100,elec_rail_ref_Rechnung!B7*elec_rail_ref!$J$6)</f>
        <v>25.474576271186443</v>
      </c>
      <c r="C7" s="8">
        <f>IF(elec_rail_ref_Rechnung!C7*elec_rail_ref!$J$6&gt;100,100,elec_rail_ref_Rechnung!C7*elec_rail_ref!$J$6)</f>
        <v>25.474576271186443</v>
      </c>
      <c r="D7" s="8">
        <f>IF(elec_rail_ref_Rechnung!D7*elec_rail_ref!$J$6&gt;100,100,elec_rail_ref_Rechnung!D7*elec_rail_ref!$J$6)</f>
        <v>25.474576271186443</v>
      </c>
      <c r="E7" s="8">
        <f>IF(elec_rail_ref_Rechnung!E7*elec_rail_ref!$J$6&gt;100,100,elec_rail_ref_Rechnung!E7*elec_rail_ref!$J$6)</f>
        <v>25.474576271186443</v>
      </c>
    </row>
    <row r="8" spans="1:12" x14ac:dyDescent="0.3">
      <c r="A8" s="1" t="s">
        <v>7</v>
      </c>
      <c r="B8" s="8">
        <f>IF(elec_rail_ref_Rechnung!B8*elec_rail_ref!$J$6&gt;100,100,elec_rail_ref_Rechnung!B8*elec_rail_ref!$J$6)</f>
        <v>78.193220338983039</v>
      </c>
      <c r="C8" s="8">
        <f>IF(elec_rail_ref_Rechnung!C8*elec_rail_ref!$J$6&gt;100,100,elec_rail_ref_Rechnung!C8*elec_rail_ref!$J$6)</f>
        <v>79.718644067796603</v>
      </c>
      <c r="D8" s="8">
        <f>IF(elec_rail_ref_Rechnung!D8*elec_rail_ref!$J$6&gt;100,100,elec_rail_ref_Rechnung!D8*elec_rail_ref!$J$6)</f>
        <v>81.244067796610167</v>
      </c>
      <c r="E8" s="8">
        <f>IF(elec_rail_ref_Rechnung!E8*elec_rail_ref!$J$6&gt;100,100,elec_rail_ref_Rechnung!E8*elec_rail_ref!$J$6)</f>
        <v>82.769491525423717</v>
      </c>
    </row>
    <row r="9" spans="1:12" x14ac:dyDescent="0.3">
      <c r="A9" s="1" t="s">
        <v>8</v>
      </c>
      <c r="B9" s="8">
        <f>IF(elec_rail_ref_Rechnung!B9*elec_rail_ref!$J$6&gt;100,100,elec_rail_ref_Rechnung!B9*elec_rail_ref!$J$6)</f>
        <v>35.694915254237294</v>
      </c>
      <c r="C9" s="8">
        <f>IF(elec_rail_ref_Rechnung!C9*elec_rail_ref!$J$6&gt;100,100,elec_rail_ref_Rechnung!C9*elec_rail_ref!$J$6)</f>
        <v>35.694915254237294</v>
      </c>
      <c r="D9" s="8">
        <f>IF(elec_rail_ref_Rechnung!D9*elec_rail_ref!$J$6&gt;100,100,elec_rail_ref_Rechnung!D9*elec_rail_ref!$J$6)</f>
        <v>35.694915254237294</v>
      </c>
      <c r="E9" s="8">
        <f>IF(elec_rail_ref_Rechnung!E9*elec_rail_ref!$J$6&gt;100,100,elec_rail_ref_Rechnung!E9*elec_rail_ref!$J$6)</f>
        <v>35.694915254237294</v>
      </c>
    </row>
    <row r="10" spans="1:12" x14ac:dyDescent="0.3">
      <c r="A10" s="1" t="s">
        <v>9</v>
      </c>
      <c r="B10" s="8">
        <f>IF(elec_rail_ref_Rechnung!B10*elec_rail_ref!$J$6&gt;100,100,elec_rail_ref_Rechnung!B10*elec_rail_ref!$J$6)</f>
        <v>97.627118644067792</v>
      </c>
      <c r="C10" s="8">
        <f>IF(elec_rail_ref_Rechnung!C10*elec_rail_ref!$J$6&gt;100,100,elec_rail_ref_Rechnung!C10*elec_rail_ref!$J$6)</f>
        <v>97.627118644067792</v>
      </c>
      <c r="D10" s="8">
        <f>IF(elec_rail_ref_Rechnung!D10*elec_rail_ref!$J$6&gt;100,100,elec_rail_ref_Rechnung!D10*elec_rail_ref!$J$6)</f>
        <v>97.627118644067792</v>
      </c>
      <c r="E10" s="8">
        <f>IF(elec_rail_ref_Rechnung!E10*elec_rail_ref!$J$6&gt;100,100,elec_rail_ref_Rechnung!E10*elec_rail_ref!$J$6)</f>
        <v>97.627118644067792</v>
      </c>
    </row>
    <row r="11" spans="1:12" x14ac:dyDescent="0.3">
      <c r="A11" s="1" t="s">
        <v>10</v>
      </c>
      <c r="B11" s="8">
        <f>IF(elec_rail_ref_Rechnung!B11*elec_rail_ref!$J$6&gt;100,100,elec_rail_ref_Rechnung!B11*elec_rail_ref!$J$6)</f>
        <v>81.305084745762699</v>
      </c>
      <c r="C11" s="8">
        <f>IF(elec_rail_ref_Rechnung!C11*elec_rail_ref!$J$6&gt;100,100,elec_rail_ref_Rechnung!C11*elec_rail_ref!$J$6)</f>
        <v>81.305084745762699</v>
      </c>
      <c r="D11" s="8">
        <f>IF(elec_rail_ref_Rechnung!D11*elec_rail_ref!$J$6&gt;100,100,elec_rail_ref_Rechnung!D11*elec_rail_ref!$J$6)</f>
        <v>81.305084745762699</v>
      </c>
      <c r="E11" s="8">
        <f>IF(elec_rail_ref_Rechnung!E11*elec_rail_ref!$J$6&gt;100,100,elec_rail_ref_Rechnung!E11*elec_rail_ref!$J$6)</f>
        <v>81.305084745762699</v>
      </c>
    </row>
    <row r="12" spans="1:12" x14ac:dyDescent="0.3">
      <c r="A12" s="1" t="s">
        <v>11</v>
      </c>
      <c r="B12" s="8">
        <f>IF(elec_rail_ref_Rechnung!B12*elec_rail_ref!$J$6&gt;100,100,elec_rail_ref_Rechnung!B12*elec_rail_ref!$J$6)</f>
        <v>56.898305084745758</v>
      </c>
      <c r="C12" s="8">
        <f>IF(elec_rail_ref_Rechnung!C12*elec_rail_ref!$J$6&gt;100,100,elec_rail_ref_Rechnung!C12*elec_rail_ref!$J$6)</f>
        <v>56.898305084745758</v>
      </c>
      <c r="D12" s="8">
        <f>IF(elec_rail_ref_Rechnung!D12*elec_rail_ref!$J$6&gt;100,100,elec_rail_ref_Rechnung!D12*elec_rail_ref!$J$6)</f>
        <v>56.898305084745758</v>
      </c>
      <c r="E12" s="8">
        <f>IF(elec_rail_ref_Rechnung!E12*elec_rail_ref!$J$6&gt;100,100,elec_rail_ref_Rechnung!E12*elec_rail_ref!$J$6)</f>
        <v>56.898305084745758</v>
      </c>
    </row>
    <row r="13" spans="1:12" x14ac:dyDescent="0.3">
      <c r="A13" s="1" t="s">
        <v>12</v>
      </c>
      <c r="B13" s="8">
        <f>IF(elec_rail_ref_Rechnung!B13*elec_rail_ref!$J$6&gt;100,100,elec_rail_ref_Rechnung!B13*elec_rail_ref!$J$6)</f>
        <v>100</v>
      </c>
      <c r="C13" s="8">
        <f>IF(elec_rail_ref_Rechnung!C13*elec_rail_ref!$J$6&gt;100,100,elec_rail_ref_Rechnung!C13*elec_rail_ref!$J$6)</f>
        <v>100</v>
      </c>
      <c r="D13" s="8">
        <f>IF(elec_rail_ref_Rechnung!D13*elec_rail_ref!$J$6&gt;100,100,elec_rail_ref_Rechnung!D13*elec_rail_ref!$J$6)</f>
        <v>100</v>
      </c>
      <c r="E13" s="8">
        <f>IF(elec_rail_ref_Rechnung!E13*elec_rail_ref!$J$6&gt;100,100,elec_rail_ref_Rechnung!E13*elec_rail_ref!$J$6)</f>
        <v>100</v>
      </c>
    </row>
    <row r="14" spans="1:12" x14ac:dyDescent="0.3">
      <c r="A14" s="1" t="s">
        <v>13</v>
      </c>
      <c r="B14" s="8">
        <f>IF(elec_rail_ref_Rechnung!B14*elec_rail_ref!$J$6&gt;100,100,elec_rail_ref_Rechnung!B14*elec_rail_ref!$J$6)</f>
        <v>78.193220338983039</v>
      </c>
      <c r="C14" s="8">
        <f>IF(elec_rail_ref_Rechnung!C14*elec_rail_ref!$J$6&gt;100,100,elec_rail_ref_Rechnung!C14*elec_rail_ref!$J$6)</f>
        <v>79.718644067796603</v>
      </c>
      <c r="D14" s="8">
        <f>IF(elec_rail_ref_Rechnung!D14*elec_rail_ref!$J$6&gt;100,100,elec_rail_ref_Rechnung!D14*elec_rail_ref!$J$6)</f>
        <v>81.244067796610167</v>
      </c>
      <c r="E14" s="8">
        <f>IF(elec_rail_ref_Rechnung!E14*elec_rail_ref!$J$6&gt;100,100,elec_rail_ref_Rechnung!E14*elec_rail_ref!$J$6)</f>
        <v>82.769491525423717</v>
      </c>
    </row>
    <row r="15" spans="1:12" x14ac:dyDescent="0.3">
      <c r="A15" s="1" t="s">
        <v>14</v>
      </c>
      <c r="B15" s="8">
        <f>IF(elec_rail_ref_Rechnung!B15*elec_rail_ref!$J$6&gt;100,100,elec_rail_ref_Rechnung!B15*elec_rail_ref!$J$6)</f>
        <v>20.440677966101703</v>
      </c>
      <c r="C15" s="8">
        <f>IF(elec_rail_ref_Rechnung!C15*elec_rail_ref!$J$6&gt;100,100,elec_rail_ref_Rechnung!C15*elec_rail_ref!$J$6)</f>
        <v>20.440677966101703</v>
      </c>
      <c r="D15" s="8">
        <f>IF(elec_rail_ref_Rechnung!D15*elec_rail_ref!$J$6&gt;100,100,elec_rail_ref_Rechnung!D15*elec_rail_ref!$J$6)</f>
        <v>20.440677966101703</v>
      </c>
      <c r="E15" s="8">
        <f>IF(elec_rail_ref_Rechnung!E15*elec_rail_ref!$J$6&gt;100,100,elec_rail_ref_Rechnung!E15*elec_rail_ref!$J$6)</f>
        <v>20.440677966101703</v>
      </c>
    </row>
    <row r="16" spans="1:12" x14ac:dyDescent="0.3">
      <c r="A16" s="1" t="s">
        <v>15</v>
      </c>
      <c r="B16" s="8">
        <f>IF(elec_rail_ref_Rechnung!B16*elec_rail_ref!$J$6&gt;100,100,elec_rail_ref_Rechnung!B16*elec_rail_ref!$J$6)</f>
        <v>9.9152542372881349</v>
      </c>
      <c r="C16" s="8">
        <f>IF(elec_rail_ref_Rechnung!C16*elec_rail_ref!$J$6&gt;100,100,elec_rail_ref_Rechnung!C16*elec_rail_ref!$J$6)</f>
        <v>9.9152542372881349</v>
      </c>
      <c r="D16" s="8">
        <f>IF(elec_rail_ref_Rechnung!D16*elec_rail_ref!$J$6&gt;100,100,elec_rail_ref_Rechnung!D16*elec_rail_ref!$J$6)</f>
        <v>9.9152542372881349</v>
      </c>
      <c r="E16" s="8">
        <f>IF(elec_rail_ref_Rechnung!E16*elec_rail_ref!$J$6&gt;100,100,elec_rail_ref_Rechnung!E16*elec_rail_ref!$J$6)</f>
        <v>9.9152542372881349</v>
      </c>
    </row>
    <row r="17" spans="1:5" x14ac:dyDescent="0.3">
      <c r="A17" s="1" t="s">
        <v>16</v>
      </c>
      <c r="B17" s="8">
        <f>IF(elec_rail_ref_Rechnung!B17*elec_rail_ref!$J$6&gt;100,100,elec_rail_ref_Rechnung!B17*elec_rail_ref!$J$6)</f>
        <v>100</v>
      </c>
      <c r="C17" s="8">
        <f>IF(elec_rail_ref_Rechnung!C17*elec_rail_ref!$J$6&gt;100,100,elec_rail_ref_Rechnung!C17*elec_rail_ref!$J$6)</f>
        <v>100</v>
      </c>
      <c r="D17" s="8">
        <f>IF(elec_rail_ref_Rechnung!D17*elec_rail_ref!$J$6&gt;100,100,elec_rail_ref_Rechnung!D17*elec_rail_ref!$J$6)</f>
        <v>100</v>
      </c>
      <c r="E17" s="8">
        <f>IF(elec_rail_ref_Rechnung!E17*elec_rail_ref!$J$6&gt;100,100,elec_rail_ref_Rechnung!E17*elec_rail_ref!$J$6)</f>
        <v>100</v>
      </c>
    </row>
    <row r="18" spans="1:5" x14ac:dyDescent="0.3">
      <c r="A18" s="1" t="s">
        <v>17</v>
      </c>
      <c r="B18" s="8">
        <f>IF(elec_rail_ref_Rechnung!B18*elec_rail_ref!$J$6&gt;100,100,elec_rail_ref_Rechnung!B18*elec_rail_ref!$J$6)</f>
        <v>59.49152542372881</v>
      </c>
      <c r="C18" s="8">
        <f>IF(elec_rail_ref_Rechnung!C18*elec_rail_ref!$J$6&gt;100,100,elec_rail_ref_Rechnung!C18*elec_rail_ref!$J$6)</f>
        <v>59.49152542372881</v>
      </c>
      <c r="D18" s="8">
        <f>IF(elec_rail_ref_Rechnung!D18*elec_rail_ref!$J$6&gt;100,100,elec_rail_ref_Rechnung!D18*elec_rail_ref!$J$6)</f>
        <v>59.49152542372881</v>
      </c>
      <c r="E18" s="8">
        <f>IF(elec_rail_ref_Rechnung!E18*elec_rail_ref!$J$6&gt;100,100,elec_rail_ref_Rechnung!E18*elec_rail_ref!$J$6)</f>
        <v>59.49152542372881</v>
      </c>
    </row>
    <row r="19" spans="1:5" x14ac:dyDescent="0.3">
      <c r="A19" s="1" t="s">
        <v>18</v>
      </c>
      <c r="B19" s="8">
        <f>IF(elec_rail_ref_Rechnung!B19*elec_rail_ref!$J$6&gt;100,100,elec_rail_ref_Rechnung!B19*elec_rail_ref!$J$6)</f>
        <v>78.193220338983039</v>
      </c>
      <c r="C19" s="8">
        <f>IF(elec_rail_ref_Rechnung!C19*elec_rail_ref!$J$6&gt;100,100,elec_rail_ref_Rechnung!C19*elec_rail_ref!$J$6)</f>
        <v>79.718644067796603</v>
      </c>
      <c r="D19" s="8">
        <f>IF(elec_rail_ref_Rechnung!D19*elec_rail_ref!$J$6&gt;100,100,elec_rail_ref_Rechnung!D19*elec_rail_ref!$J$6)</f>
        <v>81.244067796610167</v>
      </c>
      <c r="E19" s="8">
        <f>IF(elec_rail_ref_Rechnung!E19*elec_rail_ref!$J$6&gt;100,100,elec_rail_ref_Rechnung!E19*elec_rail_ref!$J$6)</f>
        <v>82.769491525423717</v>
      </c>
    </row>
    <row r="20" spans="1:5" x14ac:dyDescent="0.3">
      <c r="A20" s="1" t="s">
        <v>19</v>
      </c>
      <c r="B20" s="8">
        <f>IF(elec_rail_ref_Rechnung!B20*elec_rail_ref!$J$6&gt;100,100,elec_rail_ref_Rechnung!B20*elec_rail_ref!$J$6)</f>
        <v>100</v>
      </c>
      <c r="C20" s="8">
        <f>IF(elec_rail_ref_Rechnung!C20*elec_rail_ref!$J$6&gt;100,100,elec_rail_ref_Rechnung!C20*elec_rail_ref!$J$6)</f>
        <v>100</v>
      </c>
      <c r="D20" s="8">
        <f>IF(elec_rail_ref_Rechnung!D20*elec_rail_ref!$J$6&gt;100,100,elec_rail_ref_Rechnung!D20*elec_rail_ref!$J$6)</f>
        <v>100</v>
      </c>
      <c r="E20" s="8">
        <f>IF(elec_rail_ref_Rechnung!E20*elec_rail_ref!$J$6&gt;100,100,elec_rail_ref_Rechnung!E20*elec_rail_ref!$J$6)</f>
        <v>100</v>
      </c>
    </row>
    <row r="21" spans="1:5" x14ac:dyDescent="0.3">
      <c r="A21" s="1" t="s">
        <v>20</v>
      </c>
      <c r="B21" s="8">
        <f>IF(elec_rail_ref_Rechnung!B21*elec_rail_ref!$J$6&gt;100,100,elec_rail_ref_Rechnung!B21*elec_rail_ref!$J$6)</f>
        <v>100</v>
      </c>
      <c r="C21" s="8">
        <f>IF(elec_rail_ref_Rechnung!C21*elec_rail_ref!$J$6&gt;100,100,elec_rail_ref_Rechnung!C21*elec_rail_ref!$J$6)</f>
        <v>100</v>
      </c>
      <c r="D21" s="8">
        <f>IF(elec_rail_ref_Rechnung!D21*elec_rail_ref!$J$6&gt;100,100,elec_rail_ref_Rechnung!D21*elec_rail_ref!$J$6)</f>
        <v>100</v>
      </c>
      <c r="E21" s="8">
        <f>IF(elec_rail_ref_Rechnung!E21*elec_rail_ref!$J$6&gt;100,100,elec_rail_ref_Rechnung!E21*elec_rail_ref!$J$6)</f>
        <v>100</v>
      </c>
    </row>
    <row r="22" spans="1:5" x14ac:dyDescent="0.3">
      <c r="A22" s="1" t="s">
        <v>21</v>
      </c>
      <c r="B22" s="8">
        <f>IF(elec_rail_ref_Rechnung!B22*elec_rail_ref!$J$6&gt;100,100,elec_rail_ref_Rechnung!B22*elec_rail_ref!$J$6)</f>
        <v>97.016949152542367</v>
      </c>
      <c r="C22" s="8">
        <f>IF(elec_rail_ref_Rechnung!C22*elec_rail_ref!$J$6&gt;100,100,elec_rail_ref_Rechnung!C22*elec_rail_ref!$J$6)</f>
        <v>97.016949152542367</v>
      </c>
      <c r="D22" s="8">
        <f>IF(elec_rail_ref_Rechnung!D22*elec_rail_ref!$J$6&gt;100,100,elec_rail_ref_Rechnung!D22*elec_rail_ref!$J$6)</f>
        <v>97.016949152542367</v>
      </c>
      <c r="E22" s="8">
        <f>IF(elec_rail_ref_Rechnung!E22*elec_rail_ref!$J$6&gt;100,100,elec_rail_ref_Rechnung!E22*elec_rail_ref!$J$6)</f>
        <v>97.016949152542367</v>
      </c>
    </row>
    <row r="23" spans="1:5" x14ac:dyDescent="0.3">
      <c r="A23" s="1" t="s">
        <v>22</v>
      </c>
      <c r="B23" s="8">
        <f>IF(elec_rail_ref_Rechnung!B23*elec_rail_ref!$J$6&gt;100,100,elec_rail_ref_Rechnung!B23*elec_rail_ref!$J$6)</f>
        <v>99.152542372881356</v>
      </c>
      <c r="C23" s="8">
        <f>IF(elec_rail_ref_Rechnung!C23*elec_rail_ref!$J$6&gt;100,100,elec_rail_ref_Rechnung!C23*elec_rail_ref!$J$6)</f>
        <v>99.152542372881356</v>
      </c>
      <c r="D23" s="8">
        <f>IF(elec_rail_ref_Rechnung!D23*elec_rail_ref!$J$6&gt;100,100,elec_rail_ref_Rechnung!D23*elec_rail_ref!$J$6)</f>
        <v>99.152542372881356</v>
      </c>
      <c r="E23" s="8">
        <f>IF(elec_rail_ref_Rechnung!E23*elec_rail_ref!$J$6&gt;100,100,elec_rail_ref_Rechnung!E23*elec_rail_ref!$J$6)</f>
        <v>99.152542372881356</v>
      </c>
    </row>
    <row r="24" spans="1:5" x14ac:dyDescent="0.3">
      <c r="A24" s="1" t="s">
        <v>23</v>
      </c>
      <c r="B24" s="8">
        <f>IF(elec_rail_ref_Rechnung!B24*elec_rail_ref!$J$6&gt;100,100,elec_rail_ref_Rechnung!B24*elec_rail_ref!$J$6)</f>
        <v>57.050847457627114</v>
      </c>
      <c r="C24" s="8">
        <f>IF(elec_rail_ref_Rechnung!C24*elec_rail_ref!$J$6&gt;100,100,elec_rail_ref_Rechnung!C24*elec_rail_ref!$J$6)</f>
        <v>57.050847457627114</v>
      </c>
      <c r="D24" s="8">
        <f>IF(elec_rail_ref_Rechnung!D24*elec_rail_ref!$J$6&gt;100,100,elec_rail_ref_Rechnung!D24*elec_rail_ref!$J$6)</f>
        <v>57.050847457627114</v>
      </c>
      <c r="E24" s="8">
        <f>IF(elec_rail_ref_Rechnung!E24*elec_rail_ref!$J$6&gt;100,100,elec_rail_ref_Rechnung!E24*elec_rail_ref!$J$6)</f>
        <v>57.050847457627114</v>
      </c>
    </row>
    <row r="25" spans="1:5" x14ac:dyDescent="0.3">
      <c r="A25" s="1" t="s">
        <v>24</v>
      </c>
      <c r="B25" s="8">
        <f>IF(elec_rail_ref_Rechnung!B25*elec_rail_ref!$J$6&gt;100,100,elec_rail_ref_Rechnung!B25*elec_rail_ref!$J$6)</f>
        <v>63.152542372881349</v>
      </c>
      <c r="C25" s="8">
        <f>IF(elec_rail_ref_Rechnung!C25*elec_rail_ref!$J$6&gt;100,100,elec_rail_ref_Rechnung!C25*elec_rail_ref!$J$6)</f>
        <v>63.152542372881349</v>
      </c>
      <c r="D25" s="8">
        <f>IF(elec_rail_ref_Rechnung!D25*elec_rail_ref!$J$6&gt;100,100,elec_rail_ref_Rechnung!D25*elec_rail_ref!$J$6)</f>
        <v>63.152542372881349</v>
      </c>
      <c r="E25" s="8">
        <f>IF(elec_rail_ref_Rechnung!E25*elec_rail_ref!$J$6&gt;100,100,elec_rail_ref_Rechnung!E25*elec_rail_ref!$J$6)</f>
        <v>63.152542372881349</v>
      </c>
    </row>
    <row r="26" spans="1:5" x14ac:dyDescent="0.3">
      <c r="A26" s="1" t="s">
        <v>25</v>
      </c>
      <c r="B26" s="8">
        <f>IF(elec_rail_ref_Rechnung!B26*elec_rail_ref!$J$6&gt;100,100,elec_rail_ref_Rechnung!B26*elec_rail_ref!$J$6)</f>
        <v>67.576271186440664</v>
      </c>
      <c r="C26" s="8">
        <f>IF(elec_rail_ref_Rechnung!C26*elec_rail_ref!$J$6&gt;100,100,elec_rail_ref_Rechnung!C26*elec_rail_ref!$J$6)</f>
        <v>67.576271186440664</v>
      </c>
      <c r="D26" s="8">
        <f>IF(elec_rail_ref_Rechnung!D26*elec_rail_ref!$J$6&gt;100,100,elec_rail_ref_Rechnung!D26*elec_rail_ref!$J$6)</f>
        <v>67.576271186440664</v>
      </c>
      <c r="E26" s="8">
        <f>IF(elec_rail_ref_Rechnung!E26*elec_rail_ref!$J$6&gt;100,100,elec_rail_ref_Rechnung!E26*elec_rail_ref!$J$6)</f>
        <v>67.576271186440664</v>
      </c>
    </row>
    <row r="27" spans="1:5" x14ac:dyDescent="0.3">
      <c r="A27" s="1" t="s">
        <v>26</v>
      </c>
      <c r="B27" s="8">
        <f>IF(elec_rail_ref_Rechnung!B27*elec_rail_ref!$J$6&gt;100,100,elec_rail_ref_Rechnung!B27*elec_rail_ref!$J$6)</f>
        <v>84.050847457627114</v>
      </c>
      <c r="C27" s="8">
        <f>IF(elec_rail_ref_Rechnung!C27*elec_rail_ref!$J$6&gt;100,100,elec_rail_ref_Rechnung!C27*elec_rail_ref!$J$6)</f>
        <v>84.050847457627114</v>
      </c>
      <c r="D27" s="8">
        <f>IF(elec_rail_ref_Rechnung!D27*elec_rail_ref!$J$6&gt;100,100,elec_rail_ref_Rechnung!D27*elec_rail_ref!$J$6)</f>
        <v>84.050847457627114</v>
      </c>
      <c r="E27" s="8">
        <f>IF(elec_rail_ref_Rechnung!E27*elec_rail_ref!$J$6&gt;100,100,elec_rail_ref_Rechnung!E27*elec_rail_ref!$J$6)</f>
        <v>84.050847457627114</v>
      </c>
    </row>
    <row r="28" spans="1:5" x14ac:dyDescent="0.3">
      <c r="A28" s="1" t="s">
        <v>27</v>
      </c>
      <c r="B28" s="8">
        <f>IF(elec_rail_ref_Rechnung!B28*elec_rail_ref!$J$6&gt;100,100,elec_rail_ref_Rechnung!B28*elec_rail_ref!$J$6)</f>
        <v>100</v>
      </c>
      <c r="C28" s="8">
        <f>IF(elec_rail_ref_Rechnung!C28*elec_rail_ref!$J$6&gt;100,100,elec_rail_ref_Rechnung!C28*elec_rail_ref!$J$6)</f>
        <v>100</v>
      </c>
      <c r="D28" s="8">
        <f>IF(elec_rail_ref_Rechnung!D28*elec_rail_ref!$J$6&gt;100,100,elec_rail_ref_Rechnung!D28*elec_rail_ref!$J$6)</f>
        <v>100</v>
      </c>
      <c r="E28" s="8">
        <f>IF(elec_rail_ref_Rechnung!E28*elec_rail_ref!$J$6&gt;100,100,elec_rail_ref_Rechnung!E28*elec_rail_ref!$J$6)</f>
        <v>100</v>
      </c>
    </row>
    <row r="29" spans="1:5" x14ac:dyDescent="0.3">
      <c r="A29" s="1" t="s">
        <v>28</v>
      </c>
      <c r="B29" s="8">
        <f>IF(elec_rail_ref_Rechnung!B29*elec_rail_ref!$J$6&gt;100,100,elec_rail_ref_Rechnung!B29*elec_rail_ref!$J$6)</f>
        <v>49.423728813559329</v>
      </c>
      <c r="C29" s="8">
        <f>IF(elec_rail_ref_Rechnung!C29*elec_rail_ref!$J$6&gt;100,100,elec_rail_ref_Rechnung!C29*elec_rail_ref!$J$6)</f>
        <v>49.423728813559329</v>
      </c>
      <c r="D29" s="8">
        <f>IF(elec_rail_ref_Rechnung!D29*elec_rail_ref!$J$6&gt;100,100,elec_rail_ref_Rechnung!D29*elec_rail_ref!$J$6)</f>
        <v>49.423728813559329</v>
      </c>
      <c r="E29" s="8">
        <f>IF(elec_rail_ref_Rechnung!E29*elec_rail_ref!$J$6&gt;100,100,elec_rail_ref_Rechnung!E29*elec_rail_ref!$J$6)</f>
        <v>49.423728813559329</v>
      </c>
    </row>
    <row r="30" spans="1:5" x14ac:dyDescent="0.3">
      <c r="A30" s="1" t="s">
        <v>29</v>
      </c>
      <c r="B30" s="8">
        <f>IF(elec_rail_ref_Rechnung!B30*elec_rail_ref!$J$6&gt;100,100,elec_rail_ref_Rechnung!B30*elec_rail_ref!$J$6)</f>
        <v>78.193220338983039</v>
      </c>
      <c r="C30" s="8">
        <f>IF(elec_rail_ref_Rechnung!C30*elec_rail_ref!$J$6&gt;100,100,elec_rail_ref_Rechnung!C30*elec_rail_ref!$J$6)</f>
        <v>79.718644067796603</v>
      </c>
      <c r="D30" s="8">
        <f>IF(elec_rail_ref_Rechnung!D30*elec_rail_ref!$J$6&gt;100,100,elec_rail_ref_Rechnung!D30*elec_rail_ref!$J$6)</f>
        <v>81.244067796610167</v>
      </c>
      <c r="E30" s="8">
        <f>IF(elec_rail_ref_Rechnung!E30*elec_rail_ref!$J$6&gt;100,100,elec_rail_ref_Rechnung!E30*elec_rail_ref!$J$6)</f>
        <v>82.769491525423717</v>
      </c>
    </row>
    <row r="31" spans="1:5" x14ac:dyDescent="0.3">
      <c r="A31" s="1" t="s">
        <v>30</v>
      </c>
      <c r="B31" s="8">
        <f>IF(elec_rail_ref_Rechnung!B31*elec_rail_ref!$J$6&gt;100,100,elec_rail_ref_Rechnung!B31*elec_rail_ref!$J$6)</f>
        <v>89.084745762711862</v>
      </c>
      <c r="C31" s="8">
        <f>IF(elec_rail_ref_Rechnung!C31*elec_rail_ref!$J$6&gt;100,100,elec_rail_ref_Rechnung!C31*elec_rail_ref!$J$6)</f>
        <v>89.084745762711862</v>
      </c>
      <c r="D31" s="8">
        <f>IF(elec_rail_ref_Rechnung!D31*elec_rail_ref!$J$6&gt;100,100,elec_rail_ref_Rechnung!D31*elec_rail_ref!$J$6)</f>
        <v>89.084745762711862</v>
      </c>
      <c r="E31" s="8">
        <f>IF(elec_rail_ref_Rechnung!E31*elec_rail_ref!$J$6&gt;100,100,elec_rail_ref_Rechnung!E31*elec_rail_ref!$J$6)</f>
        <v>89.084745762711862</v>
      </c>
    </row>
    <row r="32" spans="1:5" x14ac:dyDescent="0.3">
      <c r="A32" s="1" t="s">
        <v>31</v>
      </c>
      <c r="B32" s="8">
        <f>IF(elec_rail_ref_Rechnung!B32*elec_rail_ref!$J$6&gt;100,100,elec_rail_ref_Rechnung!B32*elec_rail_ref!$J$6)</f>
        <v>100</v>
      </c>
      <c r="C32" s="8">
        <f>IF(elec_rail_ref_Rechnung!C32*elec_rail_ref!$J$6&gt;100,100,elec_rail_ref_Rechnung!C32*elec_rail_ref!$J$6)</f>
        <v>100</v>
      </c>
      <c r="D32" s="8">
        <f>IF(elec_rail_ref_Rechnung!D32*elec_rail_ref!$J$6&gt;100,100,elec_rail_ref_Rechnung!D32*elec_rail_ref!$J$6)</f>
        <v>100</v>
      </c>
      <c r="E32" s="8">
        <f>IF(elec_rail_ref_Rechnung!E32*elec_rail_ref!$J$6&gt;100,100,elec_rail_ref_Rechnung!E32*elec_rail_ref!$J$6)</f>
        <v>100</v>
      </c>
    </row>
    <row r="33" spans="1:5" x14ac:dyDescent="0.3">
      <c r="A33" s="1" t="s">
        <v>32</v>
      </c>
      <c r="B33" s="8">
        <f>IF(elec_rail_ref_Rechnung!B33*elec_rail_ref!$J$6&gt;100,100,elec_rail_ref_Rechnung!B33*elec_rail_ref!$J$6)</f>
        <v>100</v>
      </c>
      <c r="C33" s="8">
        <f>IF(elec_rail_ref_Rechnung!C33*elec_rail_ref!$J$6&gt;100,100,elec_rail_ref_Rechnung!C33*elec_rail_ref!$J$6)</f>
        <v>100</v>
      </c>
      <c r="D33" s="8">
        <f>IF(elec_rail_ref_Rechnung!D33*elec_rail_ref!$J$6&gt;100,100,elec_rail_ref_Rechnung!D33*elec_rail_ref!$J$6)</f>
        <v>100</v>
      </c>
      <c r="E33" s="8">
        <f>IF(elec_rail_ref_Rechnung!E33*elec_rail_ref!$J$6&gt;100,100,elec_rail_ref_Rechnung!E33*elec_rail_ref!$J$6)</f>
        <v>100</v>
      </c>
    </row>
    <row r="34" spans="1:5" x14ac:dyDescent="0.3">
      <c r="A34" s="1" t="s">
        <v>33</v>
      </c>
      <c r="B34" s="8">
        <f>IF(elec_rail_ref_Rechnung!B34*elec_rail_ref!$J$6&gt;100,100,elec_rail_ref_Rechnung!B34*elec_rail_ref!$J$6)</f>
        <v>51.101694915254235</v>
      </c>
      <c r="C34" s="8">
        <f>IF(elec_rail_ref_Rechnung!C34*elec_rail_ref!$J$6&gt;100,100,elec_rail_ref_Rechnung!C34*elec_rail_ref!$J$6)</f>
        <v>51.101694915254235</v>
      </c>
      <c r="D34" s="8">
        <f>IF(elec_rail_ref_Rechnung!D34*elec_rail_ref!$J$6&gt;100,100,elec_rail_ref_Rechnung!D34*elec_rail_ref!$J$6)</f>
        <v>51.101694915254235</v>
      </c>
      <c r="E34" s="8">
        <f>IF(elec_rail_ref_Rechnung!E34*elec_rail_ref!$J$6&gt;100,100,elec_rail_ref_Rechnung!E34*elec_rail_ref!$J$6)</f>
        <v>51.101694915254235</v>
      </c>
    </row>
    <row r="35" spans="1:5" x14ac:dyDescent="0.3">
      <c r="A35" s="1" t="s">
        <v>34</v>
      </c>
      <c r="B35" s="8">
        <f>IF(elec_rail_ref_Rechnung!B35*elec_rail_ref!$J$6&gt;100,100,elec_rail_ref_Rechnung!B35*elec_rail_ref!$J$6)</f>
        <v>51.101694915254235</v>
      </c>
      <c r="C35" s="8">
        <f>IF(elec_rail_ref_Rechnung!C35*elec_rail_ref!$J$6&gt;100,100,elec_rail_ref_Rechnung!C35*elec_rail_ref!$J$6)</f>
        <v>51.101694915254235</v>
      </c>
      <c r="D35" s="8">
        <f>IF(elec_rail_ref_Rechnung!D35*elec_rail_ref!$J$6&gt;100,100,elec_rail_ref_Rechnung!D35*elec_rail_ref!$J$6)</f>
        <v>51.101694915254235</v>
      </c>
      <c r="E35" s="8">
        <f>IF(elec_rail_ref_Rechnung!E35*elec_rail_ref!$J$6&gt;100,100,elec_rail_ref_Rechnung!E35*elec_rail_ref!$J$6)</f>
        <v>51.101694915254235</v>
      </c>
    </row>
    <row r="36" spans="1:5" x14ac:dyDescent="0.3">
      <c r="A36" s="1" t="s">
        <v>35</v>
      </c>
      <c r="B36" s="8">
        <f>IF(elec_rail_ref_Rechnung!B36*elec_rail_ref!$J$6&gt;100,100,elec_rail_ref_Rechnung!B36*elec_rail_ref!$J$6)</f>
        <v>0</v>
      </c>
      <c r="C36" s="8">
        <f>IF(elec_rail_ref_Rechnung!C36*elec_rail_ref!$J$6&gt;100,100,elec_rail_ref_Rechnung!C36*elec_rail_ref!$J$6)</f>
        <v>0</v>
      </c>
      <c r="D36" s="8">
        <f>IF(elec_rail_ref_Rechnung!D36*elec_rail_ref!$J$6&gt;100,100,elec_rail_ref_Rechnung!D36*elec_rail_ref!$J$6)</f>
        <v>0</v>
      </c>
      <c r="E36" s="8">
        <f>IF(elec_rail_ref_Rechnung!E36*elec_rail_ref!$J$6&gt;100,100,elec_rail_ref_Rechnung!E36*elec_rail_ref!$J$6)</f>
        <v>0</v>
      </c>
    </row>
    <row r="37" spans="1:5" x14ac:dyDescent="0.3">
      <c r="A37" s="1" t="s">
        <v>36</v>
      </c>
      <c r="B37" s="8">
        <f>IF(elec_rail_ref_Rechnung!B37*elec_rail_ref!$J$6&gt;100,100,elec_rail_ref_Rechnung!B37*elec_rail_ref!$J$6)</f>
        <v>100</v>
      </c>
      <c r="C37" s="8">
        <f>IF(elec_rail_ref_Rechnung!C37*elec_rail_ref!$J$6&gt;100,100,elec_rail_ref_Rechnung!C37*elec_rail_ref!$J$6)</f>
        <v>100</v>
      </c>
      <c r="D37" s="8">
        <f>IF(elec_rail_ref_Rechnung!D37*elec_rail_ref!$J$6&gt;100,100,elec_rail_ref_Rechnung!D37*elec_rail_ref!$J$6)</f>
        <v>100</v>
      </c>
      <c r="E37" s="8">
        <f>IF(elec_rail_ref_Rechnung!E37*elec_rail_ref!$J$6&gt;100,100,elec_rail_ref_Rechnung!E37*elec_rail_ref!$J$6)</f>
        <v>100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39" sqref="F39"/>
    </sheetView>
  </sheetViews>
  <sheetFormatPr baseColWidth="10" defaultRowHeight="14.4" x14ac:dyDescent="0.3"/>
  <sheetData>
    <row r="1" spans="1:8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8" x14ac:dyDescent="0.3">
      <c r="A2" s="1" t="s">
        <v>1</v>
      </c>
      <c r="B2" s="11">
        <f>elec_car_ref!B2</f>
        <v>5</v>
      </c>
      <c r="C2" s="11">
        <f>elec_car_ref!C2</f>
        <v>5.1089003628113794</v>
      </c>
      <c r="D2" s="11">
        <f>elec_car_ref!D2</f>
        <v>5.6900302533273308</v>
      </c>
      <c r="E2" s="11">
        <f>elec_car_ref!E2</f>
        <v>8.896446166680219</v>
      </c>
      <c r="H2" t="s">
        <v>77</v>
      </c>
    </row>
    <row r="3" spans="1:8" x14ac:dyDescent="0.3">
      <c r="A3" s="1" t="s">
        <v>2</v>
      </c>
      <c r="B3" s="11">
        <f>elec_car_ref!B3</f>
        <v>1</v>
      </c>
      <c r="C3" s="11">
        <f>elec_car_ref!C3</f>
        <v>1.0144939775468631</v>
      </c>
      <c r="D3" s="11">
        <f>elec_car_ref!D3</f>
        <v>1.0901765584385608</v>
      </c>
      <c r="E3" s="11">
        <f>elec_car_ref!E3</f>
        <v>1.4700452620239903</v>
      </c>
    </row>
    <row r="4" spans="1:8" x14ac:dyDescent="0.3">
      <c r="A4" s="1" t="s">
        <v>3</v>
      </c>
      <c r="B4" s="11">
        <f>elec_car_ref!B4</f>
        <v>1</v>
      </c>
      <c r="C4" s="11">
        <f>elec_car_ref!C4</f>
        <v>1.0144939775468631</v>
      </c>
      <c r="D4" s="11">
        <f>elec_car_ref!D4</f>
        <v>1.0901765584385608</v>
      </c>
      <c r="E4" s="11">
        <f>elec_car_ref!E4</f>
        <v>1.4700452620239903</v>
      </c>
    </row>
    <row r="5" spans="1:8" x14ac:dyDescent="0.3">
      <c r="A5" s="1" t="s">
        <v>4</v>
      </c>
      <c r="B5" s="11">
        <f>elec_car_ref!B5</f>
        <v>1</v>
      </c>
      <c r="C5" s="11">
        <f>elec_car_ref!C5</f>
        <v>1.0437947825764387</v>
      </c>
      <c r="D5" s="11">
        <f>elec_car_ref!D5</f>
        <v>1.2932745466977695</v>
      </c>
      <c r="E5" s="11">
        <f>elec_car_ref!E5</f>
        <v>3.1337661118576783</v>
      </c>
    </row>
    <row r="6" spans="1:8" x14ac:dyDescent="0.3">
      <c r="A6" s="1" t="s">
        <v>5</v>
      </c>
      <c r="B6" s="11">
        <f>elec_car_ref!B6</f>
        <v>2</v>
      </c>
      <c r="C6" s="11">
        <f>elec_car_ref!C6</f>
        <v>2.1172032201183022</v>
      </c>
      <c r="D6" s="11">
        <f>elec_car_ref!D6</f>
        <v>2.814655823129558</v>
      </c>
      <c r="E6" s="11">
        <f>elec_car_ref!E6</f>
        <v>9.0906248756227708</v>
      </c>
    </row>
    <row r="7" spans="1:8" x14ac:dyDescent="0.3">
      <c r="A7" s="1" t="s">
        <v>6</v>
      </c>
      <c r="B7" s="11">
        <f>elec_car_ref!B7</f>
        <v>1</v>
      </c>
      <c r="C7" s="11">
        <f>elec_car_ref!C7</f>
        <v>1.0217800725622759</v>
      </c>
      <c r="D7" s="11">
        <f>elec_car_ref!D7</f>
        <v>1.1380060506654661</v>
      </c>
      <c r="E7" s="11">
        <f>elec_car_ref!E7</f>
        <v>1.7792892333360437</v>
      </c>
    </row>
    <row r="8" spans="1:8" x14ac:dyDescent="0.3">
      <c r="A8" s="1" t="s">
        <v>7</v>
      </c>
      <c r="B8" s="11">
        <f>elec_car_ref!B8</f>
        <v>1</v>
      </c>
      <c r="C8" s="11">
        <f>elec_car_ref!C8</f>
        <v>1.0144939775468631</v>
      </c>
      <c r="D8" s="11">
        <f>elec_car_ref!D8</f>
        <v>1.0901765584385608</v>
      </c>
      <c r="E8" s="11">
        <f>elec_car_ref!E8</f>
        <v>1.4700452620239903</v>
      </c>
    </row>
    <row r="9" spans="1:8" x14ac:dyDescent="0.3">
      <c r="A9" s="1" t="s">
        <v>8</v>
      </c>
      <c r="B9" s="11">
        <f>elec_car_ref!B9</f>
        <v>1</v>
      </c>
      <c r="C9" s="11">
        <f>elec_car_ref!C9</f>
        <v>1.0144939775468631</v>
      </c>
      <c r="D9" s="11">
        <f>elec_car_ref!D9</f>
        <v>1.0901765584385608</v>
      </c>
      <c r="E9" s="11">
        <f>elec_car_ref!E9</f>
        <v>1.4700452620239903</v>
      </c>
    </row>
    <row r="10" spans="1:8" x14ac:dyDescent="0.3">
      <c r="A10" s="1" t="s">
        <v>9</v>
      </c>
      <c r="B10" s="11">
        <f>elec_car_ref!B10</f>
        <v>1</v>
      </c>
      <c r="C10" s="11">
        <f>elec_car_ref!C10</f>
        <v>1.0144939775468631</v>
      </c>
      <c r="D10" s="11">
        <f>elec_car_ref!D10</f>
        <v>1.0901765584385608</v>
      </c>
      <c r="E10" s="11">
        <f>elec_car_ref!E10</f>
        <v>1.4700452620239903</v>
      </c>
    </row>
    <row r="11" spans="1:8" x14ac:dyDescent="0.3">
      <c r="A11" s="1" t="s">
        <v>10</v>
      </c>
      <c r="B11" s="11">
        <f>elec_car_ref!B11</f>
        <v>2</v>
      </c>
      <c r="C11" s="11">
        <f>elec_car_ref!C11</f>
        <v>2.0435601451245518</v>
      </c>
      <c r="D11" s="11">
        <f>elec_car_ref!D11</f>
        <v>2.2760121013309322</v>
      </c>
      <c r="E11" s="11">
        <f>elec_car_ref!E11</f>
        <v>3.5585784666720874</v>
      </c>
    </row>
    <row r="12" spans="1:8" x14ac:dyDescent="0.3">
      <c r="A12" s="1" t="s">
        <v>11</v>
      </c>
      <c r="B12" s="11">
        <f>elec_car_ref!B12</f>
        <v>0.5</v>
      </c>
      <c r="C12" s="11">
        <f>elec_car_ref!C12</f>
        <v>0.50724698877343155</v>
      </c>
      <c r="D12" s="11">
        <f>elec_car_ref!D12</f>
        <v>0.54508827921928038</v>
      </c>
      <c r="E12" s="11">
        <f>elec_car_ref!E12</f>
        <v>0.73502263101199516</v>
      </c>
    </row>
    <row r="13" spans="1:8" x14ac:dyDescent="0.3">
      <c r="A13" s="1" t="s">
        <v>12</v>
      </c>
      <c r="B13" s="11">
        <f>elec_car_ref!B13</f>
        <v>1</v>
      </c>
      <c r="C13" s="11">
        <f>elec_car_ref!C13</f>
        <v>1.0144939775468631</v>
      </c>
      <c r="D13" s="11">
        <f>elec_car_ref!D13</f>
        <v>1.0901765584385608</v>
      </c>
      <c r="E13" s="11">
        <f>elec_car_ref!E13</f>
        <v>1.4700452620239903</v>
      </c>
    </row>
    <row r="14" spans="1:8" x14ac:dyDescent="0.3">
      <c r="A14" s="1" t="s">
        <v>13</v>
      </c>
      <c r="B14" s="11">
        <f>elec_car_ref!B14</f>
        <v>0.5</v>
      </c>
      <c r="C14" s="11">
        <f>elec_car_ref!C14</f>
        <v>0.50724698877343155</v>
      </c>
      <c r="D14" s="11">
        <f>elec_car_ref!D14</f>
        <v>0.54508827921928038</v>
      </c>
      <c r="E14" s="11">
        <f>elec_car_ref!E14</f>
        <v>0.73502263101199516</v>
      </c>
    </row>
    <row r="15" spans="1:8" x14ac:dyDescent="0.3">
      <c r="A15" s="1" t="s">
        <v>14</v>
      </c>
      <c r="B15" s="11">
        <f>elec_car_ref!B15</f>
        <v>1</v>
      </c>
      <c r="C15" s="11">
        <f>elec_car_ref!C15</f>
        <v>1.0144939775468631</v>
      </c>
      <c r="D15" s="11">
        <f>elec_car_ref!D15</f>
        <v>1.0901765584385608</v>
      </c>
      <c r="E15" s="11">
        <f>elec_car_ref!E15</f>
        <v>1.4700452620239903</v>
      </c>
    </row>
    <row r="16" spans="1:8" x14ac:dyDescent="0.3">
      <c r="A16" s="1" t="s">
        <v>15</v>
      </c>
      <c r="B16" s="11">
        <f>elec_car_ref!B16</f>
        <v>1</v>
      </c>
      <c r="C16" s="11">
        <f>elec_car_ref!C16</f>
        <v>1.0144939775468631</v>
      </c>
      <c r="D16" s="11">
        <f>elec_car_ref!D16</f>
        <v>1.0901765584385608</v>
      </c>
      <c r="E16" s="11">
        <f>elec_car_ref!E16</f>
        <v>1.4700452620239903</v>
      </c>
    </row>
    <row r="17" spans="1:5" x14ac:dyDescent="0.3">
      <c r="A17" s="1" t="s">
        <v>16</v>
      </c>
      <c r="B17" s="11">
        <f>elec_car_ref!B17</f>
        <v>0.5</v>
      </c>
      <c r="C17" s="11">
        <f>elec_car_ref!C17</f>
        <v>0.52930080502957555</v>
      </c>
      <c r="D17" s="11">
        <f>elec_car_ref!D17</f>
        <v>0.70366395578238949</v>
      </c>
      <c r="E17" s="11">
        <f>elec_car_ref!E17</f>
        <v>2.2726562189056927</v>
      </c>
    </row>
    <row r="18" spans="1:5" x14ac:dyDescent="0.3">
      <c r="A18" s="1" t="s">
        <v>17</v>
      </c>
      <c r="B18" s="11">
        <f>elec_car_ref!B18</f>
        <v>2</v>
      </c>
      <c r="C18" s="11">
        <f>elec_car_ref!C18</f>
        <v>2.0289879550937262</v>
      </c>
      <c r="D18" s="11">
        <f>elec_car_ref!D18</f>
        <v>2.1803531168771215</v>
      </c>
      <c r="E18" s="11">
        <f>elec_car_ref!E18</f>
        <v>2.9400905240479807</v>
      </c>
    </row>
    <row r="19" spans="1:5" x14ac:dyDescent="0.3">
      <c r="A19" s="1" t="s">
        <v>18</v>
      </c>
      <c r="B19" s="11">
        <f>elec_car_ref!B19</f>
        <v>0.5</v>
      </c>
      <c r="C19" s="11">
        <f>elec_car_ref!C19</f>
        <v>0.50724698877343155</v>
      </c>
      <c r="D19" s="11">
        <f>elec_car_ref!D19</f>
        <v>0.54508827921928038</v>
      </c>
      <c r="E19" s="11">
        <f>elec_car_ref!E19</f>
        <v>0.73502263101199516</v>
      </c>
    </row>
    <row r="20" spans="1:5" x14ac:dyDescent="0.3">
      <c r="A20" s="1" t="s">
        <v>19</v>
      </c>
      <c r="B20" s="11">
        <f>elec_car_ref!B20</f>
        <v>5</v>
      </c>
      <c r="C20" s="11">
        <f>elec_car_ref!C20</f>
        <v>5.2930080502957555</v>
      </c>
      <c r="D20" s="11">
        <f>elec_car_ref!D20</f>
        <v>7.0366395578238947</v>
      </c>
      <c r="E20" s="11">
        <f>elec_car_ref!E20</f>
        <v>22.726562189056928</v>
      </c>
    </row>
    <row r="21" spans="1:5" x14ac:dyDescent="0.3">
      <c r="A21" s="1" t="s">
        <v>20</v>
      </c>
      <c r="B21" s="11">
        <f>elec_car_ref!B21</f>
        <v>5</v>
      </c>
      <c r="C21" s="11">
        <f>elec_car_ref!C21</f>
        <v>5.1089003628113794</v>
      </c>
      <c r="D21" s="11">
        <f>elec_car_ref!D21</f>
        <v>5.6900302533273308</v>
      </c>
      <c r="E21" s="11">
        <f>elec_car_ref!E21</f>
        <v>8.896446166680219</v>
      </c>
    </row>
    <row r="22" spans="1:5" x14ac:dyDescent="0.3">
      <c r="A22" s="1" t="s">
        <v>21</v>
      </c>
      <c r="B22" s="11">
        <f>elec_car_ref!B22</f>
        <v>1</v>
      </c>
      <c r="C22" s="11">
        <f>elec_car_ref!C22</f>
        <v>1.0144939775468631</v>
      </c>
      <c r="D22" s="11">
        <f>elec_car_ref!D22</f>
        <v>1.0901765584385608</v>
      </c>
      <c r="E22" s="11">
        <f>elec_car_ref!E22</f>
        <v>1.4700452620239903</v>
      </c>
    </row>
    <row r="23" spans="1:5" x14ac:dyDescent="0.3">
      <c r="A23" s="1" t="s">
        <v>22</v>
      </c>
      <c r="B23" s="11">
        <f>elec_car_ref!B23</f>
        <v>2</v>
      </c>
      <c r="C23" s="11">
        <f>elec_car_ref!C23</f>
        <v>2.0289879550937262</v>
      </c>
      <c r="D23" s="11">
        <f>elec_car_ref!D23</f>
        <v>2.1803531168771215</v>
      </c>
      <c r="E23" s="11">
        <f>elec_car_ref!E23</f>
        <v>2.9400905240479807</v>
      </c>
    </row>
    <row r="24" spans="1:5" x14ac:dyDescent="0.3">
      <c r="A24" s="1" t="s">
        <v>23</v>
      </c>
      <c r="B24" s="11">
        <f>elec_car_ref!B24</f>
        <v>1</v>
      </c>
      <c r="C24" s="11">
        <f>elec_car_ref!C24</f>
        <v>1.0144939775468631</v>
      </c>
      <c r="D24" s="11">
        <f>elec_car_ref!D24</f>
        <v>1.0901765584385608</v>
      </c>
      <c r="E24" s="11">
        <f>elec_car_ref!E24</f>
        <v>1.4700452620239903</v>
      </c>
    </row>
    <row r="25" spans="1:5" x14ac:dyDescent="0.3">
      <c r="A25" s="1" t="s">
        <v>24</v>
      </c>
      <c r="B25" s="11">
        <f>elec_car_ref!B25</f>
        <v>1</v>
      </c>
      <c r="C25" s="11">
        <f>elec_car_ref!C25</f>
        <v>1.0144939775468631</v>
      </c>
      <c r="D25" s="11">
        <f>elec_car_ref!D25</f>
        <v>1.0901765584385608</v>
      </c>
      <c r="E25" s="11">
        <f>elec_car_ref!E25</f>
        <v>1.4700452620239903</v>
      </c>
    </row>
    <row r="26" spans="1:5" x14ac:dyDescent="0.3">
      <c r="A26" s="1" t="s">
        <v>25</v>
      </c>
      <c r="B26" s="11">
        <f>elec_car_ref!B26</f>
        <v>1</v>
      </c>
      <c r="C26" s="11">
        <f>elec_car_ref!C26</f>
        <v>1.0144939775468631</v>
      </c>
      <c r="D26" s="11">
        <f>elec_car_ref!D26</f>
        <v>1.0901765584385608</v>
      </c>
      <c r="E26" s="11">
        <f>elec_car_ref!E26</f>
        <v>1.4700452620239903</v>
      </c>
    </row>
    <row r="27" spans="1:5" x14ac:dyDescent="0.3">
      <c r="A27" s="1" t="s">
        <v>26</v>
      </c>
      <c r="B27" s="11">
        <f>elec_car_ref!B27</f>
        <v>5</v>
      </c>
      <c r="C27" s="11">
        <f>elec_car_ref!C27</f>
        <v>5.0724698877343153</v>
      </c>
      <c r="D27" s="11">
        <f>elec_car_ref!D27</f>
        <v>5.4508827921928038</v>
      </c>
      <c r="E27" s="11">
        <f>elec_car_ref!E27</f>
        <v>7.3502263101199521</v>
      </c>
    </row>
    <row r="28" spans="1:5" x14ac:dyDescent="0.3">
      <c r="A28" s="1" t="s">
        <v>27</v>
      </c>
      <c r="B28" s="11">
        <f>elec_car_ref!B28</f>
        <v>10</v>
      </c>
      <c r="C28" s="11">
        <f>elec_car_ref!C28</f>
        <v>10.437947825764386</v>
      </c>
      <c r="D28" s="11">
        <f>elec_car_ref!D28</f>
        <v>12.932745466977696</v>
      </c>
      <c r="E28" s="11">
        <f>elec_car_ref!E28</f>
        <v>31.337661118576783</v>
      </c>
    </row>
    <row r="29" spans="1:5" x14ac:dyDescent="0.3">
      <c r="A29" s="1" t="s">
        <v>28</v>
      </c>
      <c r="B29" s="11">
        <f>elec_car_ref!B29</f>
        <v>2</v>
      </c>
      <c r="C29" s="11">
        <f>elec_car_ref!C29</f>
        <v>2.0875895651528773</v>
      </c>
      <c r="D29" s="11">
        <f>elec_car_ref!D29</f>
        <v>2.5865490933955391</v>
      </c>
      <c r="E29" s="11">
        <f>elec_car_ref!E29</f>
        <v>6.2675322237153566</v>
      </c>
    </row>
    <row r="30" spans="1:5" x14ac:dyDescent="0.3">
      <c r="A30" s="1" t="s">
        <v>29</v>
      </c>
      <c r="B30" s="11">
        <f>elec_car_ref!B30</f>
        <v>10</v>
      </c>
      <c r="C30" s="11">
        <f>elec_car_ref!C30</f>
        <v>10.437947825764386</v>
      </c>
      <c r="D30" s="11">
        <f>elec_car_ref!D30</f>
        <v>12.932745466977696</v>
      </c>
      <c r="E30" s="11">
        <f>elec_car_ref!E30</f>
        <v>31.337661118576783</v>
      </c>
    </row>
    <row r="31" spans="1:5" x14ac:dyDescent="0.3">
      <c r="A31" s="1" t="s">
        <v>30</v>
      </c>
      <c r="B31" s="11">
        <f>elec_car_ref!B31</f>
        <v>40</v>
      </c>
      <c r="C31" s="11">
        <f>elec_car_ref!C31</f>
        <v>66.444003407811024</v>
      </c>
      <c r="D31" s="11">
        <f>elec_car_ref!D31</f>
        <v>71.834253040885173</v>
      </c>
      <c r="E31" s="11">
        <f>elec_car_ref!E31</f>
        <v>88.150277510912147</v>
      </c>
    </row>
    <row r="32" spans="1:5" x14ac:dyDescent="0.3">
      <c r="A32" s="1" t="s">
        <v>31</v>
      </c>
      <c r="B32" s="11">
        <f>elec_car_ref!B32</f>
        <v>5</v>
      </c>
      <c r="C32" s="11">
        <f>elec_car_ref!C32</f>
        <v>5.218973912882193</v>
      </c>
      <c r="D32" s="11">
        <f>elec_car_ref!D32</f>
        <v>6.4663727334888481</v>
      </c>
      <c r="E32" s="11">
        <f>elec_car_ref!E32</f>
        <v>15.668830559288391</v>
      </c>
    </row>
    <row r="33" spans="1:5" x14ac:dyDescent="0.3">
      <c r="A33" s="1" t="s">
        <v>32</v>
      </c>
      <c r="B33" s="11">
        <f>elec_car_ref!B33</f>
        <v>0.5</v>
      </c>
      <c r="C33" s="11">
        <f>elec_car_ref!C33</f>
        <v>0.50724698877343155</v>
      </c>
      <c r="D33" s="11">
        <f>elec_car_ref!D33</f>
        <v>0.54508827921928038</v>
      </c>
      <c r="E33" s="11">
        <f>elec_car_ref!E33</f>
        <v>0.73502263101199516</v>
      </c>
    </row>
    <row r="34" spans="1:5" x14ac:dyDescent="0.3">
      <c r="A34" s="1" t="s">
        <v>33</v>
      </c>
      <c r="B34" s="11">
        <f>elec_car_ref!B34</f>
        <v>0.5</v>
      </c>
      <c r="C34" s="11">
        <f>elec_car_ref!C34</f>
        <v>0.50724698877343155</v>
      </c>
      <c r="D34" s="11">
        <f>elec_car_ref!D34</f>
        <v>0.54508827921928038</v>
      </c>
      <c r="E34" s="11">
        <f>elec_car_ref!E34</f>
        <v>0.73502263101199516</v>
      </c>
    </row>
    <row r="35" spans="1:5" x14ac:dyDescent="0.3">
      <c r="A35" s="1" t="s">
        <v>34</v>
      </c>
      <c r="B35" s="11">
        <f>elec_car_ref!B35</f>
        <v>0.5</v>
      </c>
      <c r="C35" s="11">
        <f>elec_car_ref!C35</f>
        <v>0.50724698877343155</v>
      </c>
      <c r="D35" s="11">
        <f>elec_car_ref!D35</f>
        <v>0.54508827921928038</v>
      </c>
      <c r="E35" s="11">
        <f>elec_car_ref!E35</f>
        <v>0.73502263101199516</v>
      </c>
    </row>
    <row r="36" spans="1:5" x14ac:dyDescent="0.3">
      <c r="A36" s="1" t="s">
        <v>35</v>
      </c>
      <c r="B36" s="11">
        <f>elec_car_ref!B36</f>
        <v>0.5</v>
      </c>
      <c r="C36" s="11">
        <f>elec_car_ref!C36</f>
        <v>0.50724698877343155</v>
      </c>
      <c r="D36" s="11">
        <f>elec_car_ref!D36</f>
        <v>0.54508827921928038</v>
      </c>
      <c r="E36" s="11">
        <f>elec_car_ref!E36</f>
        <v>0.73502263101199516</v>
      </c>
    </row>
    <row r="37" spans="1:5" x14ac:dyDescent="0.3">
      <c r="A37" s="1" t="s">
        <v>36</v>
      </c>
      <c r="B37" s="11">
        <f>elec_car_ref!B37</f>
        <v>0.5</v>
      </c>
      <c r="C37" s="11">
        <f>elec_car_ref!C37</f>
        <v>0.50724698877343155</v>
      </c>
      <c r="D37" s="11">
        <f>elec_car_ref!D37</f>
        <v>0.54508827921928038</v>
      </c>
      <c r="E37" s="11">
        <f>elec_car_ref!E37</f>
        <v>0.73502263101199516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41" sqref="F41"/>
    </sheetView>
  </sheetViews>
  <sheetFormatPr baseColWidth="10" defaultRowHeight="14.4" x14ac:dyDescent="0.3"/>
  <sheetData>
    <row r="1" spans="1:5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">
      <c r="A2" s="1" t="s">
        <v>1</v>
      </c>
      <c r="B2">
        <v>0</v>
      </c>
      <c r="C2">
        <v>0</v>
      </c>
      <c r="D2" s="8">
        <v>0</v>
      </c>
      <c r="E2" s="8">
        <v>0</v>
      </c>
    </row>
    <row r="3" spans="1:5" x14ac:dyDescent="0.3">
      <c r="A3" s="1" t="s">
        <v>2</v>
      </c>
      <c r="B3">
        <v>0</v>
      </c>
      <c r="C3">
        <v>0</v>
      </c>
      <c r="D3" s="8">
        <v>0</v>
      </c>
      <c r="E3" s="8">
        <v>0</v>
      </c>
    </row>
    <row r="4" spans="1:5" x14ac:dyDescent="0.3">
      <c r="A4" s="1" t="s">
        <v>3</v>
      </c>
      <c r="B4">
        <v>0</v>
      </c>
      <c r="C4">
        <v>0</v>
      </c>
      <c r="D4" s="8">
        <v>0</v>
      </c>
      <c r="E4" s="8">
        <v>0</v>
      </c>
    </row>
    <row r="5" spans="1:5" x14ac:dyDescent="0.3">
      <c r="A5" s="1" t="s">
        <v>4</v>
      </c>
      <c r="B5">
        <v>0</v>
      </c>
      <c r="C5">
        <v>0</v>
      </c>
      <c r="D5" s="8">
        <v>0</v>
      </c>
      <c r="E5" s="8">
        <v>0</v>
      </c>
    </row>
    <row r="6" spans="1:5" x14ac:dyDescent="0.3">
      <c r="A6" s="1" t="s">
        <v>5</v>
      </c>
      <c r="B6">
        <v>0</v>
      </c>
      <c r="C6">
        <v>0</v>
      </c>
      <c r="D6" s="8">
        <v>0</v>
      </c>
      <c r="E6" s="8">
        <v>0</v>
      </c>
    </row>
    <row r="7" spans="1:5" x14ac:dyDescent="0.3">
      <c r="A7" s="1" t="s">
        <v>6</v>
      </c>
      <c r="B7">
        <v>0</v>
      </c>
      <c r="C7">
        <v>0</v>
      </c>
      <c r="D7" s="8">
        <v>0</v>
      </c>
      <c r="E7" s="8">
        <v>0</v>
      </c>
    </row>
    <row r="8" spans="1:5" x14ac:dyDescent="0.3">
      <c r="A8" s="1" t="s">
        <v>7</v>
      </c>
      <c r="B8">
        <v>0</v>
      </c>
      <c r="C8">
        <v>0</v>
      </c>
      <c r="D8" s="8">
        <v>0</v>
      </c>
      <c r="E8" s="8">
        <v>0</v>
      </c>
    </row>
    <row r="9" spans="1:5" x14ac:dyDescent="0.3">
      <c r="A9" s="1" t="s">
        <v>8</v>
      </c>
      <c r="B9">
        <v>0</v>
      </c>
      <c r="C9">
        <v>0</v>
      </c>
      <c r="D9" s="8">
        <v>0</v>
      </c>
      <c r="E9" s="8">
        <v>0</v>
      </c>
    </row>
    <row r="10" spans="1:5" x14ac:dyDescent="0.3">
      <c r="A10" s="1" t="s">
        <v>9</v>
      </c>
      <c r="B10">
        <v>0</v>
      </c>
      <c r="C10">
        <v>0</v>
      </c>
      <c r="D10" s="8">
        <v>0</v>
      </c>
      <c r="E10" s="8">
        <v>0</v>
      </c>
    </row>
    <row r="11" spans="1:5" x14ac:dyDescent="0.3">
      <c r="A11" s="1" t="s">
        <v>10</v>
      </c>
      <c r="B11">
        <v>0</v>
      </c>
      <c r="C11">
        <v>0</v>
      </c>
      <c r="D11" s="8">
        <v>0</v>
      </c>
      <c r="E11" s="8">
        <v>0</v>
      </c>
    </row>
    <row r="12" spans="1:5" x14ac:dyDescent="0.3">
      <c r="A12" s="1" t="s">
        <v>11</v>
      </c>
      <c r="B12">
        <v>0</v>
      </c>
      <c r="C12">
        <v>0</v>
      </c>
      <c r="D12" s="8">
        <v>0</v>
      </c>
      <c r="E12" s="8">
        <v>0</v>
      </c>
    </row>
    <row r="13" spans="1:5" x14ac:dyDescent="0.3">
      <c r="A13" s="1" t="s">
        <v>12</v>
      </c>
      <c r="B13">
        <v>0</v>
      </c>
      <c r="C13">
        <v>0</v>
      </c>
      <c r="D13" s="8">
        <v>0</v>
      </c>
      <c r="E13" s="8">
        <v>0</v>
      </c>
    </row>
    <row r="14" spans="1:5" x14ac:dyDescent="0.3">
      <c r="A14" s="1" t="s">
        <v>13</v>
      </c>
      <c r="B14">
        <v>0</v>
      </c>
      <c r="C14">
        <v>0</v>
      </c>
      <c r="D14" s="8">
        <v>0</v>
      </c>
      <c r="E14" s="8">
        <v>0</v>
      </c>
    </row>
    <row r="15" spans="1:5" x14ac:dyDescent="0.3">
      <c r="A15" s="1" t="s">
        <v>14</v>
      </c>
      <c r="B15">
        <v>0</v>
      </c>
      <c r="C15">
        <v>0</v>
      </c>
      <c r="D15" s="8">
        <v>0</v>
      </c>
      <c r="E15" s="8">
        <v>0</v>
      </c>
    </row>
    <row r="16" spans="1:5" x14ac:dyDescent="0.3">
      <c r="A16" s="1" t="s">
        <v>15</v>
      </c>
      <c r="B16">
        <v>0</v>
      </c>
      <c r="C16">
        <v>0</v>
      </c>
      <c r="D16" s="8">
        <v>0</v>
      </c>
      <c r="E16" s="8">
        <v>0</v>
      </c>
    </row>
    <row r="17" spans="1:5" x14ac:dyDescent="0.3">
      <c r="A17" s="1" t="s">
        <v>16</v>
      </c>
      <c r="B17">
        <v>0</v>
      </c>
      <c r="C17">
        <v>0</v>
      </c>
      <c r="D17" s="8">
        <v>0</v>
      </c>
      <c r="E17" s="8">
        <v>0</v>
      </c>
    </row>
    <row r="18" spans="1:5" x14ac:dyDescent="0.3">
      <c r="A18" s="1" t="s">
        <v>17</v>
      </c>
      <c r="B18">
        <v>0</v>
      </c>
      <c r="C18">
        <v>0</v>
      </c>
      <c r="D18" s="8">
        <v>0</v>
      </c>
      <c r="E18" s="8">
        <v>0</v>
      </c>
    </row>
    <row r="19" spans="1:5" x14ac:dyDescent="0.3">
      <c r="A19" s="1" t="s">
        <v>18</v>
      </c>
      <c r="B19">
        <v>0</v>
      </c>
      <c r="C19">
        <v>0</v>
      </c>
      <c r="D19" s="8">
        <v>0</v>
      </c>
      <c r="E19" s="8">
        <v>0</v>
      </c>
    </row>
    <row r="20" spans="1:5" x14ac:dyDescent="0.3">
      <c r="A20" s="1" t="s">
        <v>19</v>
      </c>
      <c r="B20">
        <v>0</v>
      </c>
      <c r="C20">
        <v>0</v>
      </c>
      <c r="D20" s="8">
        <v>0</v>
      </c>
      <c r="E20" s="8">
        <v>0</v>
      </c>
    </row>
    <row r="21" spans="1:5" x14ac:dyDescent="0.3">
      <c r="A21" s="1" t="s">
        <v>20</v>
      </c>
      <c r="B21">
        <v>0</v>
      </c>
      <c r="C21">
        <v>0</v>
      </c>
      <c r="D21" s="8">
        <v>0</v>
      </c>
      <c r="E21" s="8">
        <v>0</v>
      </c>
    </row>
    <row r="22" spans="1:5" x14ac:dyDescent="0.3">
      <c r="A22" s="1" t="s">
        <v>21</v>
      </c>
      <c r="B22">
        <v>0</v>
      </c>
      <c r="C22">
        <v>0</v>
      </c>
      <c r="D22" s="8">
        <v>0</v>
      </c>
      <c r="E22" s="8">
        <v>0</v>
      </c>
    </row>
    <row r="23" spans="1:5" x14ac:dyDescent="0.3">
      <c r="A23" s="1" t="s">
        <v>22</v>
      </c>
      <c r="B23">
        <v>0</v>
      </c>
      <c r="C23">
        <v>0</v>
      </c>
      <c r="D23" s="8">
        <v>0</v>
      </c>
      <c r="E23" s="8">
        <v>0</v>
      </c>
    </row>
    <row r="24" spans="1:5" x14ac:dyDescent="0.3">
      <c r="A24" s="1" t="s">
        <v>23</v>
      </c>
      <c r="B24">
        <v>0</v>
      </c>
      <c r="C24">
        <v>0</v>
      </c>
      <c r="D24" s="8">
        <v>0</v>
      </c>
      <c r="E24" s="8">
        <v>0</v>
      </c>
    </row>
    <row r="25" spans="1:5" x14ac:dyDescent="0.3">
      <c r="A25" s="1" t="s">
        <v>24</v>
      </c>
      <c r="B25">
        <v>0</v>
      </c>
      <c r="C25">
        <v>0</v>
      </c>
      <c r="D25" s="8">
        <v>0</v>
      </c>
      <c r="E25" s="8">
        <v>0</v>
      </c>
    </row>
    <row r="26" spans="1:5" x14ac:dyDescent="0.3">
      <c r="A26" s="1" t="s">
        <v>25</v>
      </c>
      <c r="B26">
        <v>0</v>
      </c>
      <c r="C26">
        <v>0</v>
      </c>
      <c r="D26" s="8">
        <v>0</v>
      </c>
      <c r="E26" s="8">
        <v>0</v>
      </c>
    </row>
    <row r="27" spans="1:5" x14ac:dyDescent="0.3">
      <c r="A27" s="1" t="s">
        <v>26</v>
      </c>
      <c r="B27">
        <v>0</v>
      </c>
      <c r="C27">
        <v>0</v>
      </c>
      <c r="D27" s="8">
        <v>0</v>
      </c>
      <c r="E27" s="8">
        <v>0</v>
      </c>
    </row>
    <row r="28" spans="1:5" x14ac:dyDescent="0.3">
      <c r="A28" s="1" t="s">
        <v>27</v>
      </c>
      <c r="B28">
        <v>0</v>
      </c>
      <c r="C28">
        <v>0</v>
      </c>
      <c r="D28" s="8">
        <v>0</v>
      </c>
      <c r="E28" s="8">
        <v>0</v>
      </c>
    </row>
    <row r="29" spans="1:5" x14ac:dyDescent="0.3">
      <c r="A29" s="1" t="s">
        <v>28</v>
      </c>
      <c r="B29">
        <v>0</v>
      </c>
      <c r="C29">
        <v>0</v>
      </c>
      <c r="D29" s="8">
        <v>0</v>
      </c>
      <c r="E29" s="8">
        <v>0</v>
      </c>
    </row>
    <row r="30" spans="1:5" x14ac:dyDescent="0.3">
      <c r="A30" s="1" t="s">
        <v>29</v>
      </c>
      <c r="B30">
        <v>0</v>
      </c>
      <c r="C30">
        <v>0</v>
      </c>
      <c r="D30" s="8">
        <v>0</v>
      </c>
      <c r="E30" s="8">
        <v>0</v>
      </c>
    </row>
    <row r="31" spans="1:5" x14ac:dyDescent="0.3">
      <c r="A31" s="1" t="s">
        <v>30</v>
      </c>
      <c r="B31">
        <v>0</v>
      </c>
      <c r="C31">
        <v>0</v>
      </c>
      <c r="D31" s="8">
        <v>0</v>
      </c>
      <c r="E31" s="8">
        <v>0</v>
      </c>
    </row>
    <row r="32" spans="1:5" x14ac:dyDescent="0.3">
      <c r="A32" s="1" t="s">
        <v>31</v>
      </c>
      <c r="B32">
        <v>0</v>
      </c>
      <c r="C32">
        <v>0</v>
      </c>
      <c r="D32" s="8">
        <v>0</v>
      </c>
      <c r="E32" s="8">
        <v>0</v>
      </c>
    </row>
    <row r="33" spans="1:5" x14ac:dyDescent="0.3">
      <c r="A33" s="1" t="s">
        <v>32</v>
      </c>
      <c r="B33">
        <v>0</v>
      </c>
      <c r="C33">
        <v>0</v>
      </c>
      <c r="D33" s="8">
        <v>0</v>
      </c>
      <c r="E33" s="8">
        <v>0</v>
      </c>
    </row>
    <row r="34" spans="1:5" x14ac:dyDescent="0.3">
      <c r="A34" s="1" t="s">
        <v>33</v>
      </c>
      <c r="B34">
        <v>0</v>
      </c>
      <c r="C34">
        <v>0</v>
      </c>
      <c r="D34" s="8">
        <v>0</v>
      </c>
      <c r="E34" s="8">
        <v>0</v>
      </c>
    </row>
    <row r="35" spans="1:5" x14ac:dyDescent="0.3">
      <c r="A35" s="1" t="s">
        <v>34</v>
      </c>
      <c r="B35">
        <v>0</v>
      </c>
      <c r="C35">
        <v>0</v>
      </c>
      <c r="D35" s="8">
        <v>0</v>
      </c>
      <c r="E35" s="8">
        <v>0</v>
      </c>
    </row>
    <row r="36" spans="1:5" x14ac:dyDescent="0.3">
      <c r="A36" s="1" t="s">
        <v>35</v>
      </c>
      <c r="B36">
        <v>0</v>
      </c>
      <c r="C36">
        <v>0</v>
      </c>
      <c r="D36" s="8">
        <v>0</v>
      </c>
      <c r="E36" s="8">
        <v>0</v>
      </c>
    </row>
    <row r="37" spans="1:5" x14ac:dyDescent="0.3">
      <c r="A37" s="1" t="s">
        <v>36</v>
      </c>
      <c r="B37">
        <v>0</v>
      </c>
      <c r="C37">
        <v>0</v>
      </c>
      <c r="D37" s="8">
        <v>0</v>
      </c>
      <c r="E37" s="8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7" workbookViewId="0">
      <selection activeCell="F9" sqref="F9"/>
    </sheetView>
  </sheetViews>
  <sheetFormatPr baseColWidth="10" defaultRowHeight="14.4" x14ac:dyDescent="0.3"/>
  <sheetData>
    <row r="1" spans="1:5" x14ac:dyDescent="0.3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3">
      <c r="A2" s="1" t="s">
        <v>1</v>
      </c>
      <c r="B2">
        <v>0</v>
      </c>
      <c r="C2">
        <v>0</v>
      </c>
      <c r="D2" s="8">
        <v>0</v>
      </c>
      <c r="E2" s="8">
        <v>0</v>
      </c>
    </row>
    <row r="3" spans="1:5" x14ac:dyDescent="0.3">
      <c r="A3" s="1" t="s">
        <v>2</v>
      </c>
      <c r="B3">
        <v>0</v>
      </c>
      <c r="C3">
        <v>0</v>
      </c>
      <c r="D3" s="8">
        <v>0</v>
      </c>
      <c r="E3" s="8">
        <v>0</v>
      </c>
    </row>
    <row r="4" spans="1:5" x14ac:dyDescent="0.3">
      <c r="A4" s="1" t="s">
        <v>3</v>
      </c>
      <c r="B4">
        <v>0</v>
      </c>
      <c r="C4">
        <v>0</v>
      </c>
      <c r="D4" s="8">
        <v>0</v>
      </c>
      <c r="E4" s="8">
        <v>0</v>
      </c>
    </row>
    <row r="5" spans="1:5" x14ac:dyDescent="0.3">
      <c r="A5" s="1" t="s">
        <v>4</v>
      </c>
      <c r="B5">
        <v>0</v>
      </c>
      <c r="C5">
        <v>0</v>
      </c>
      <c r="D5" s="8">
        <v>0</v>
      </c>
      <c r="E5" s="8">
        <v>0</v>
      </c>
    </row>
    <row r="6" spans="1:5" x14ac:dyDescent="0.3">
      <c r="A6" s="1" t="s">
        <v>5</v>
      </c>
      <c r="B6">
        <v>0</v>
      </c>
      <c r="C6">
        <v>0</v>
      </c>
      <c r="D6" s="8">
        <v>0</v>
      </c>
      <c r="E6" s="8">
        <v>0</v>
      </c>
    </row>
    <row r="7" spans="1:5" x14ac:dyDescent="0.3">
      <c r="A7" s="1" t="s">
        <v>6</v>
      </c>
      <c r="B7">
        <v>0</v>
      </c>
      <c r="C7">
        <v>0</v>
      </c>
      <c r="D7" s="8">
        <v>0</v>
      </c>
      <c r="E7" s="8">
        <v>0</v>
      </c>
    </row>
    <row r="8" spans="1:5" x14ac:dyDescent="0.3">
      <c r="A8" s="1" t="s">
        <v>7</v>
      </c>
      <c r="B8">
        <v>0</v>
      </c>
      <c r="C8">
        <v>0</v>
      </c>
      <c r="D8" s="8">
        <v>0</v>
      </c>
      <c r="E8" s="8">
        <v>0</v>
      </c>
    </row>
    <row r="9" spans="1:5" x14ac:dyDescent="0.3">
      <c r="A9" s="1" t="s">
        <v>8</v>
      </c>
      <c r="B9">
        <v>0</v>
      </c>
      <c r="C9">
        <v>0</v>
      </c>
      <c r="D9" s="8">
        <v>0</v>
      </c>
      <c r="E9" s="8">
        <v>0</v>
      </c>
    </row>
    <row r="10" spans="1:5" x14ac:dyDescent="0.3">
      <c r="A10" s="1" t="s">
        <v>9</v>
      </c>
      <c r="B10">
        <v>0</v>
      </c>
      <c r="C10">
        <v>0</v>
      </c>
      <c r="D10" s="8">
        <v>0</v>
      </c>
      <c r="E10" s="8">
        <v>0</v>
      </c>
    </row>
    <row r="11" spans="1:5" x14ac:dyDescent="0.3">
      <c r="A11" s="1" t="s">
        <v>10</v>
      </c>
      <c r="B11">
        <v>0</v>
      </c>
      <c r="C11">
        <v>0</v>
      </c>
      <c r="D11" s="8">
        <v>0</v>
      </c>
      <c r="E11" s="8">
        <v>0</v>
      </c>
    </row>
    <row r="12" spans="1:5" x14ac:dyDescent="0.3">
      <c r="A12" s="1" t="s">
        <v>11</v>
      </c>
      <c r="B12">
        <v>0</v>
      </c>
      <c r="C12">
        <v>0</v>
      </c>
      <c r="D12" s="8">
        <v>0</v>
      </c>
      <c r="E12" s="8">
        <v>0</v>
      </c>
    </row>
    <row r="13" spans="1:5" x14ac:dyDescent="0.3">
      <c r="A13" s="1" t="s">
        <v>12</v>
      </c>
      <c r="B13">
        <v>0</v>
      </c>
      <c r="C13">
        <v>0</v>
      </c>
      <c r="D13" s="8">
        <v>0</v>
      </c>
      <c r="E13" s="8">
        <v>0</v>
      </c>
    </row>
    <row r="14" spans="1:5" x14ac:dyDescent="0.3">
      <c r="A14" s="1" t="s">
        <v>13</v>
      </c>
      <c r="B14">
        <v>0</v>
      </c>
      <c r="C14">
        <v>0</v>
      </c>
      <c r="D14" s="8">
        <v>0</v>
      </c>
      <c r="E14" s="8">
        <v>0</v>
      </c>
    </row>
    <row r="15" spans="1:5" x14ac:dyDescent="0.3">
      <c r="A15" s="1" t="s">
        <v>14</v>
      </c>
      <c r="B15">
        <v>0</v>
      </c>
      <c r="C15">
        <v>0</v>
      </c>
      <c r="D15" s="8">
        <v>0</v>
      </c>
      <c r="E15" s="8">
        <v>0</v>
      </c>
    </row>
    <row r="16" spans="1:5" x14ac:dyDescent="0.3">
      <c r="A16" s="1" t="s">
        <v>15</v>
      </c>
      <c r="B16">
        <v>0</v>
      </c>
      <c r="C16">
        <v>0</v>
      </c>
      <c r="D16" s="8">
        <v>0</v>
      </c>
      <c r="E16" s="8">
        <v>0</v>
      </c>
    </row>
    <row r="17" spans="1:5" x14ac:dyDescent="0.3">
      <c r="A17" s="1" t="s">
        <v>16</v>
      </c>
      <c r="B17">
        <v>0</v>
      </c>
      <c r="C17">
        <v>0</v>
      </c>
      <c r="D17" s="8">
        <v>0</v>
      </c>
      <c r="E17" s="8">
        <v>0</v>
      </c>
    </row>
    <row r="18" spans="1:5" x14ac:dyDescent="0.3">
      <c r="A18" s="1" t="s">
        <v>17</v>
      </c>
      <c r="B18">
        <v>0</v>
      </c>
      <c r="C18">
        <v>0</v>
      </c>
      <c r="D18" s="8">
        <v>0</v>
      </c>
      <c r="E18" s="8">
        <v>0</v>
      </c>
    </row>
    <row r="19" spans="1:5" x14ac:dyDescent="0.3">
      <c r="A19" s="1" t="s">
        <v>18</v>
      </c>
      <c r="B19">
        <v>0</v>
      </c>
      <c r="C19">
        <v>0</v>
      </c>
      <c r="D19" s="8">
        <v>0</v>
      </c>
      <c r="E19" s="8">
        <v>0</v>
      </c>
    </row>
    <row r="20" spans="1:5" x14ac:dyDescent="0.3">
      <c r="A20" s="1" t="s">
        <v>19</v>
      </c>
      <c r="B20">
        <v>0</v>
      </c>
      <c r="C20">
        <v>0</v>
      </c>
      <c r="D20" s="8">
        <v>0</v>
      </c>
      <c r="E20" s="8">
        <v>0</v>
      </c>
    </row>
    <row r="21" spans="1:5" x14ac:dyDescent="0.3">
      <c r="A21" s="1" t="s">
        <v>20</v>
      </c>
      <c r="B21">
        <v>0</v>
      </c>
      <c r="C21">
        <v>0</v>
      </c>
      <c r="D21" s="8">
        <v>0</v>
      </c>
      <c r="E21" s="8">
        <v>0</v>
      </c>
    </row>
    <row r="22" spans="1:5" x14ac:dyDescent="0.3">
      <c r="A22" s="1" t="s">
        <v>21</v>
      </c>
      <c r="B22">
        <v>0</v>
      </c>
      <c r="C22">
        <v>0</v>
      </c>
      <c r="D22" s="8">
        <v>0</v>
      </c>
      <c r="E22" s="8">
        <v>0</v>
      </c>
    </row>
    <row r="23" spans="1:5" x14ac:dyDescent="0.3">
      <c r="A23" s="1" t="s">
        <v>22</v>
      </c>
      <c r="B23">
        <v>0</v>
      </c>
      <c r="C23">
        <v>0</v>
      </c>
      <c r="D23" s="8">
        <v>0</v>
      </c>
      <c r="E23" s="8">
        <v>0</v>
      </c>
    </row>
    <row r="24" spans="1:5" x14ac:dyDescent="0.3">
      <c r="A24" s="1" t="s">
        <v>23</v>
      </c>
      <c r="B24">
        <v>0</v>
      </c>
      <c r="C24">
        <v>0</v>
      </c>
      <c r="D24" s="8">
        <v>0</v>
      </c>
      <c r="E24" s="8">
        <v>0</v>
      </c>
    </row>
    <row r="25" spans="1:5" x14ac:dyDescent="0.3">
      <c r="A25" s="1" t="s">
        <v>24</v>
      </c>
      <c r="B25">
        <v>0</v>
      </c>
      <c r="C25">
        <v>0</v>
      </c>
      <c r="D25" s="8">
        <v>0</v>
      </c>
      <c r="E25" s="8">
        <v>0</v>
      </c>
    </row>
    <row r="26" spans="1:5" x14ac:dyDescent="0.3">
      <c r="A26" s="1" t="s">
        <v>25</v>
      </c>
      <c r="B26">
        <v>0</v>
      </c>
      <c r="C26">
        <v>0</v>
      </c>
      <c r="D26" s="8">
        <v>0</v>
      </c>
      <c r="E26" s="8">
        <v>0</v>
      </c>
    </row>
    <row r="27" spans="1:5" x14ac:dyDescent="0.3">
      <c r="A27" s="1" t="s">
        <v>26</v>
      </c>
      <c r="B27">
        <v>0</v>
      </c>
      <c r="C27">
        <v>0</v>
      </c>
      <c r="D27" s="8">
        <v>0</v>
      </c>
      <c r="E27" s="8">
        <v>0</v>
      </c>
    </row>
    <row r="28" spans="1:5" x14ac:dyDescent="0.3">
      <c r="A28" s="1" t="s">
        <v>27</v>
      </c>
      <c r="B28">
        <v>0</v>
      </c>
      <c r="C28">
        <v>0</v>
      </c>
      <c r="D28" s="8">
        <v>0</v>
      </c>
      <c r="E28" s="8">
        <v>0</v>
      </c>
    </row>
    <row r="29" spans="1:5" x14ac:dyDescent="0.3">
      <c r="A29" s="1" t="s">
        <v>28</v>
      </c>
      <c r="B29">
        <v>0</v>
      </c>
      <c r="C29">
        <v>0</v>
      </c>
      <c r="D29" s="8">
        <v>0</v>
      </c>
      <c r="E29" s="8">
        <v>0</v>
      </c>
    </row>
    <row r="30" spans="1:5" x14ac:dyDescent="0.3">
      <c r="A30" s="1" t="s">
        <v>29</v>
      </c>
      <c r="B30">
        <v>0</v>
      </c>
      <c r="C30">
        <v>0</v>
      </c>
      <c r="D30" s="8">
        <v>0</v>
      </c>
      <c r="E30" s="8">
        <v>0</v>
      </c>
    </row>
    <row r="31" spans="1:5" x14ac:dyDescent="0.3">
      <c r="A31" s="1" t="s">
        <v>30</v>
      </c>
      <c r="B31">
        <v>0</v>
      </c>
      <c r="C31">
        <v>0</v>
      </c>
      <c r="D31" s="8">
        <v>0</v>
      </c>
      <c r="E31" s="8">
        <v>0</v>
      </c>
    </row>
    <row r="32" spans="1:5" x14ac:dyDescent="0.3">
      <c r="A32" s="1" t="s">
        <v>31</v>
      </c>
      <c r="B32">
        <v>0</v>
      </c>
      <c r="C32">
        <v>0</v>
      </c>
      <c r="D32" s="8">
        <v>0</v>
      </c>
      <c r="E32" s="8">
        <v>0</v>
      </c>
    </row>
    <row r="33" spans="1:5" x14ac:dyDescent="0.3">
      <c r="A33" s="1" t="s">
        <v>32</v>
      </c>
      <c r="B33">
        <v>0</v>
      </c>
      <c r="C33">
        <v>0</v>
      </c>
      <c r="D33" s="8">
        <v>0</v>
      </c>
      <c r="E33" s="8">
        <v>0</v>
      </c>
    </row>
    <row r="34" spans="1:5" x14ac:dyDescent="0.3">
      <c r="A34" s="1" t="s">
        <v>33</v>
      </c>
      <c r="B34">
        <v>0</v>
      </c>
      <c r="C34">
        <v>0</v>
      </c>
      <c r="D34" s="8">
        <v>0</v>
      </c>
      <c r="E34" s="8">
        <v>0</v>
      </c>
    </row>
    <row r="35" spans="1:5" x14ac:dyDescent="0.3">
      <c r="A35" s="1" t="s">
        <v>34</v>
      </c>
      <c r="B35">
        <v>0</v>
      </c>
      <c r="C35">
        <v>0</v>
      </c>
      <c r="D35" s="8">
        <v>0</v>
      </c>
      <c r="E35" s="8">
        <v>0</v>
      </c>
    </row>
    <row r="36" spans="1:5" x14ac:dyDescent="0.3">
      <c r="A36" s="1" t="s">
        <v>35</v>
      </c>
      <c r="B36">
        <v>0</v>
      </c>
      <c r="C36">
        <v>0</v>
      </c>
      <c r="D36" s="8">
        <v>0</v>
      </c>
      <c r="E36" s="8">
        <v>0</v>
      </c>
    </row>
    <row r="37" spans="1:5" x14ac:dyDescent="0.3">
      <c r="A37" s="1" t="s">
        <v>36</v>
      </c>
      <c r="B37">
        <v>0</v>
      </c>
      <c r="C37">
        <v>0</v>
      </c>
      <c r="D37" s="8">
        <v>0</v>
      </c>
      <c r="E37" s="8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7" sqref="B7"/>
    </sheetView>
  </sheetViews>
  <sheetFormatPr baseColWidth="10" defaultRowHeight="14.4" x14ac:dyDescent="0.3"/>
  <sheetData>
    <row r="1" spans="1:4" x14ac:dyDescent="0.3">
      <c r="A1" t="s">
        <v>0</v>
      </c>
      <c r="B1" t="s">
        <v>88</v>
      </c>
    </row>
    <row r="2" spans="1:4" x14ac:dyDescent="0.3">
      <c r="A2" t="s">
        <v>1</v>
      </c>
      <c r="B2">
        <v>4</v>
      </c>
      <c r="D2" t="s">
        <v>89</v>
      </c>
    </row>
    <row r="3" spans="1:4" x14ac:dyDescent="0.3">
      <c r="A3" t="s">
        <v>2</v>
      </c>
      <c r="B3">
        <v>5</v>
      </c>
    </row>
    <row r="4" spans="1:4" x14ac:dyDescent="0.3">
      <c r="A4" t="s">
        <v>3</v>
      </c>
      <c r="B4">
        <v>5</v>
      </c>
    </row>
    <row r="5" spans="1:4" x14ac:dyDescent="0.3">
      <c r="A5" t="s">
        <v>4</v>
      </c>
      <c r="B5">
        <v>3</v>
      </c>
    </row>
    <row r="6" spans="1:4" x14ac:dyDescent="0.3">
      <c r="A6" t="s">
        <v>5</v>
      </c>
      <c r="B6">
        <v>2</v>
      </c>
      <c r="C6" t="s">
        <v>96</v>
      </c>
    </row>
    <row r="7" spans="1:4" x14ac:dyDescent="0.3">
      <c r="A7" t="s">
        <v>6</v>
      </c>
      <c r="B7">
        <v>4</v>
      </c>
    </row>
    <row r="8" spans="1:4" x14ac:dyDescent="0.3">
      <c r="A8" t="s">
        <v>7</v>
      </c>
      <c r="B8">
        <v>5</v>
      </c>
    </row>
    <row r="9" spans="1:4" x14ac:dyDescent="0.3">
      <c r="A9" t="s">
        <v>8</v>
      </c>
      <c r="B9">
        <v>5</v>
      </c>
    </row>
    <row r="10" spans="1:4" x14ac:dyDescent="0.3">
      <c r="A10" t="s">
        <v>9</v>
      </c>
      <c r="B10">
        <v>5</v>
      </c>
    </row>
    <row r="11" spans="1:4" x14ac:dyDescent="0.3">
      <c r="A11" t="s">
        <v>10</v>
      </c>
      <c r="B11">
        <v>4</v>
      </c>
    </row>
    <row r="12" spans="1:4" x14ac:dyDescent="0.3">
      <c r="A12" t="s">
        <v>11</v>
      </c>
      <c r="B12">
        <v>5</v>
      </c>
    </row>
    <row r="13" spans="1:4" x14ac:dyDescent="0.3">
      <c r="A13" t="s">
        <v>12</v>
      </c>
      <c r="B13">
        <v>5</v>
      </c>
    </row>
    <row r="14" spans="1:4" x14ac:dyDescent="0.3">
      <c r="A14" t="s">
        <v>13</v>
      </c>
      <c r="B14">
        <v>5</v>
      </c>
    </row>
    <row r="15" spans="1:4" x14ac:dyDescent="0.3">
      <c r="A15" t="s">
        <v>14</v>
      </c>
      <c r="B15">
        <v>5</v>
      </c>
    </row>
    <row r="16" spans="1:4" x14ac:dyDescent="0.3">
      <c r="A16" t="s">
        <v>15</v>
      </c>
      <c r="B16">
        <v>5</v>
      </c>
    </row>
    <row r="17" spans="1:2" x14ac:dyDescent="0.3">
      <c r="A17" t="s">
        <v>16</v>
      </c>
      <c r="B17">
        <v>2</v>
      </c>
    </row>
    <row r="18" spans="1:2" x14ac:dyDescent="0.3">
      <c r="A18" t="s">
        <v>17</v>
      </c>
      <c r="B18">
        <v>5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2</v>
      </c>
    </row>
    <row r="21" spans="1:2" x14ac:dyDescent="0.3">
      <c r="A21" t="s">
        <v>20</v>
      </c>
      <c r="B21">
        <v>4</v>
      </c>
    </row>
    <row r="22" spans="1:2" x14ac:dyDescent="0.3">
      <c r="A22" t="s">
        <v>21</v>
      </c>
      <c r="B22">
        <v>5</v>
      </c>
    </row>
    <row r="23" spans="1:2" x14ac:dyDescent="0.3">
      <c r="A23" t="s">
        <v>22</v>
      </c>
      <c r="B23">
        <v>5</v>
      </c>
    </row>
    <row r="24" spans="1:2" x14ac:dyDescent="0.3">
      <c r="A24" t="s">
        <v>23</v>
      </c>
      <c r="B24">
        <v>5</v>
      </c>
    </row>
    <row r="25" spans="1:2" x14ac:dyDescent="0.3">
      <c r="A25" t="s">
        <v>24</v>
      </c>
      <c r="B25">
        <v>5</v>
      </c>
    </row>
    <row r="26" spans="1:2" x14ac:dyDescent="0.3">
      <c r="A26" t="s">
        <v>25</v>
      </c>
      <c r="B26">
        <v>5</v>
      </c>
    </row>
    <row r="27" spans="1:2" x14ac:dyDescent="0.3">
      <c r="A27" t="s">
        <v>26</v>
      </c>
      <c r="B27">
        <v>5</v>
      </c>
    </row>
    <row r="28" spans="1:2" x14ac:dyDescent="0.3">
      <c r="A28" t="s">
        <v>27</v>
      </c>
      <c r="B28">
        <v>3</v>
      </c>
    </row>
    <row r="29" spans="1:2" x14ac:dyDescent="0.3">
      <c r="A29" t="s">
        <v>28</v>
      </c>
      <c r="B29">
        <v>3</v>
      </c>
    </row>
    <row r="30" spans="1:2" x14ac:dyDescent="0.3">
      <c r="A30" t="s">
        <v>29</v>
      </c>
      <c r="B30">
        <v>3</v>
      </c>
    </row>
    <row r="31" spans="1:2" x14ac:dyDescent="0.3">
      <c r="A31" t="s">
        <v>30</v>
      </c>
      <c r="B31">
        <v>1</v>
      </c>
    </row>
    <row r="32" spans="1:2" x14ac:dyDescent="0.3">
      <c r="A32" t="s">
        <v>31</v>
      </c>
      <c r="B32">
        <v>3</v>
      </c>
    </row>
    <row r="33" spans="1:2" x14ac:dyDescent="0.3">
      <c r="A33" t="s">
        <v>32</v>
      </c>
      <c r="B33">
        <v>5</v>
      </c>
    </row>
    <row r="34" spans="1:2" x14ac:dyDescent="0.3">
      <c r="A34" t="s">
        <v>33</v>
      </c>
      <c r="B34">
        <v>5</v>
      </c>
    </row>
    <row r="35" spans="1:2" x14ac:dyDescent="0.3">
      <c r="A35" t="s">
        <v>34</v>
      </c>
      <c r="B35">
        <v>5</v>
      </c>
    </row>
    <row r="36" spans="1:2" x14ac:dyDescent="0.3">
      <c r="A36" t="s">
        <v>35</v>
      </c>
      <c r="B36">
        <v>5</v>
      </c>
    </row>
    <row r="37" spans="1:2" x14ac:dyDescent="0.3">
      <c r="A37" t="s">
        <v>36</v>
      </c>
      <c r="B37">
        <v>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activeCell="B40" sqref="B40"/>
    </sheetView>
  </sheetViews>
  <sheetFormatPr baseColWidth="10" defaultRowHeight="14.4" x14ac:dyDescent="0.3"/>
  <sheetData>
    <row r="1" spans="1:9" x14ac:dyDescent="0.3">
      <c r="A1" t="s">
        <v>0</v>
      </c>
      <c r="B1">
        <v>2018</v>
      </c>
      <c r="C1">
        <v>2020</v>
      </c>
      <c r="D1">
        <v>2030</v>
      </c>
      <c r="E1">
        <v>2050</v>
      </c>
      <c r="F1" t="s">
        <v>71</v>
      </c>
      <c r="G1" t="s">
        <v>80</v>
      </c>
    </row>
    <row r="2" spans="1:9" x14ac:dyDescent="0.3">
      <c r="A2" s="1" t="s">
        <v>1</v>
      </c>
      <c r="B2">
        <v>5</v>
      </c>
      <c r="C2" s="8">
        <f>$B2+(1+(elec_car_ref_Rechnung!$X$5/100))^(elec_car_ref_ohneGruppierung!$C$1-elec_car_ref_ohneGruppierung!$B$1)</f>
        <v>6</v>
      </c>
      <c r="D2" s="8">
        <f>$B2+(1+(elec_car_ref_Rechnung!$X$4/100))^(elec_car_ref_ohneGruppierung!$D$1-elec_car_ref_ohneGruppierung!$B$1)</f>
        <v>43.501389502919174</v>
      </c>
      <c r="E2" s="8">
        <f>$D2+(1+(elec_car_ref_Rechnung!$X$6/100))^(elec_car_ref_ohneGruppierung!$E$1-$D$1)</f>
        <v>50.228889452244786</v>
      </c>
      <c r="F2" t="s">
        <v>84</v>
      </c>
      <c r="G2">
        <v>1</v>
      </c>
      <c r="H2" t="s">
        <v>81</v>
      </c>
      <c r="I2" t="s">
        <v>79</v>
      </c>
    </row>
    <row r="3" spans="1:9" x14ac:dyDescent="0.3">
      <c r="A3" s="1" t="s">
        <v>2</v>
      </c>
      <c r="B3">
        <v>1</v>
      </c>
      <c r="C3" s="8">
        <f>$B3+(1+(elec_car_ref_Rechnung!$X$5/100))^(elec_car_ref_ohneGruppierung!$C$1-elec_car_ref_ohneGruppierung!$B$1)</f>
        <v>2</v>
      </c>
      <c r="D3" s="8">
        <f>$B3+(1+(elec_car_ref_Rechnung!$X$4/100))^(elec_car_ref_ohneGruppierung!$D$1-elec_car_ref_ohneGruppierung!$B$1)</f>
        <v>39.501389502919174</v>
      </c>
      <c r="E3" s="8">
        <f>$D3+(1+(elec_car_ref_Rechnung!$X$6/100))^(elec_car_ref_ohneGruppierung!$E$1-$D$1)</f>
        <v>46.228889452244786</v>
      </c>
    </row>
    <row r="4" spans="1:9" x14ac:dyDescent="0.3">
      <c r="A4" s="1" t="s">
        <v>3</v>
      </c>
      <c r="B4">
        <v>1</v>
      </c>
      <c r="C4" s="8">
        <f>$B4+(1+(elec_car_ref_Rechnung!$X$5/100))^(elec_car_ref_ohneGruppierung!$C$1-elec_car_ref_ohneGruppierung!$B$1)</f>
        <v>2</v>
      </c>
      <c r="D4" s="8">
        <f>$B4+(1+(elec_car_ref_Rechnung!$X$4/100))^(elec_car_ref_ohneGruppierung!$D$1-elec_car_ref_ohneGruppierung!$B$1)</f>
        <v>39.501389502919174</v>
      </c>
      <c r="E4" s="8">
        <f>$D4+(1+(elec_car_ref_Rechnung!$X$6/100))^(elec_car_ref_ohneGruppierung!$E$1-$D$1)</f>
        <v>46.228889452244786</v>
      </c>
    </row>
    <row r="5" spans="1:9" x14ac:dyDescent="0.3">
      <c r="A5" s="1" t="s">
        <v>4</v>
      </c>
      <c r="B5">
        <v>1</v>
      </c>
      <c r="C5" s="8">
        <f>$B5+(1+(elec_car_ref_Rechnung!$X$5/100))^(elec_car_ref_ohneGruppierung!$C$1-elec_car_ref_ohneGruppierung!$B$1)</f>
        <v>2</v>
      </c>
      <c r="D5" s="8">
        <f>$B5+(1+(elec_car_ref_Rechnung!$X$4/100))^(elec_car_ref_ohneGruppierung!$D$1-elec_car_ref_ohneGruppierung!$B$1)</f>
        <v>39.501389502919174</v>
      </c>
      <c r="E5" s="8">
        <f>$D5+(1+(elec_car_ref_Rechnung!$X$6/100))^(elec_car_ref_ohneGruppierung!$E$1-$D$1)</f>
        <v>46.228889452244786</v>
      </c>
    </row>
    <row r="6" spans="1:9" x14ac:dyDescent="0.3">
      <c r="A6" s="1" t="s">
        <v>5</v>
      </c>
      <c r="B6" s="11">
        <v>2</v>
      </c>
      <c r="C6" s="8">
        <f>$B6+(1+(elec_car_ref_Rechnung!$X$5/100))^(elec_car_ref_ohneGruppierung!$C$1-elec_car_ref_ohneGruppierung!$B$1)</f>
        <v>3</v>
      </c>
      <c r="D6" s="8">
        <f>$B6+(1+(elec_car_ref_Rechnung!$X$4/100))^(elec_car_ref_ohneGruppierung!$D$1-elec_car_ref_ohneGruppierung!$B$1)</f>
        <v>40.501389502919174</v>
      </c>
      <c r="E6" s="8">
        <f>$D6+(1+(elec_car_ref_Rechnung!$X$6/100))^(elec_car_ref_ohneGruppierung!$E$1-$D$1)</f>
        <v>47.228889452244786</v>
      </c>
    </row>
    <row r="7" spans="1:9" x14ac:dyDescent="0.3">
      <c r="A7" s="1" t="s">
        <v>6</v>
      </c>
      <c r="B7">
        <v>1</v>
      </c>
      <c r="C7" s="8">
        <f>$B7+(1+(elec_car_ref_Rechnung!$X$5/100))^(elec_car_ref_ohneGruppierung!$C$1-elec_car_ref_ohneGruppierung!$B$1)</f>
        <v>2</v>
      </c>
      <c r="D7" s="8">
        <f>$B7+(1+(elec_car_ref_Rechnung!$X$4/100))^(elec_car_ref_ohneGruppierung!$D$1-elec_car_ref_ohneGruppierung!$B$1)</f>
        <v>39.501389502919174</v>
      </c>
      <c r="E7" s="8">
        <f>$D7+(1+(elec_car_ref_Rechnung!$X$6/100))^(elec_car_ref_ohneGruppierung!$E$1-$D$1)</f>
        <v>46.228889452244786</v>
      </c>
    </row>
    <row r="8" spans="1:9" x14ac:dyDescent="0.3">
      <c r="A8" s="1" t="s">
        <v>7</v>
      </c>
      <c r="B8">
        <v>1</v>
      </c>
      <c r="C8" s="8">
        <f>$B8+(1+(elec_car_ref_Rechnung!$X$5/100))^(elec_car_ref_ohneGruppierung!$C$1-elec_car_ref_ohneGruppierung!$B$1)</f>
        <v>2</v>
      </c>
      <c r="D8" s="8">
        <f>$B8+(1+(elec_car_ref_Rechnung!$X$4/100))^(elec_car_ref_ohneGruppierung!$D$1-elec_car_ref_ohneGruppierung!$B$1)</f>
        <v>39.501389502919174</v>
      </c>
      <c r="E8" s="8">
        <f>$D8+(1+(elec_car_ref_Rechnung!$X$6/100))^(elec_car_ref_ohneGruppierung!$E$1-$D$1)</f>
        <v>46.228889452244786</v>
      </c>
    </row>
    <row r="9" spans="1:9" x14ac:dyDescent="0.3">
      <c r="A9" s="1" t="s">
        <v>8</v>
      </c>
      <c r="B9">
        <v>1</v>
      </c>
      <c r="C9" s="8">
        <f>$B9+(1+(elec_car_ref_Rechnung!$X$5/100))^(elec_car_ref_ohneGruppierung!$C$1-elec_car_ref_ohneGruppierung!$B$1)</f>
        <v>2</v>
      </c>
      <c r="D9" s="8">
        <f>$B9+(1+(elec_car_ref_Rechnung!$X$4/100))^(elec_car_ref_ohneGruppierung!$D$1-elec_car_ref_ohneGruppierung!$B$1)</f>
        <v>39.501389502919174</v>
      </c>
      <c r="E9" s="8">
        <f>$D9+(1+(elec_car_ref_Rechnung!$X$6/100))^(elec_car_ref_ohneGruppierung!$E$1-$D$1)</f>
        <v>46.228889452244786</v>
      </c>
    </row>
    <row r="10" spans="1:9" x14ac:dyDescent="0.3">
      <c r="A10" s="1" t="s">
        <v>9</v>
      </c>
      <c r="B10">
        <v>1</v>
      </c>
      <c r="C10" s="8">
        <f>$B10+(1+(elec_car_ref_Rechnung!$X$5/100))^(elec_car_ref_ohneGruppierung!$C$1-elec_car_ref_ohneGruppierung!$B$1)</f>
        <v>2</v>
      </c>
      <c r="D10" s="8">
        <f>$B10+(1+(elec_car_ref_Rechnung!$X$4/100))^(elec_car_ref_ohneGruppierung!$D$1-elec_car_ref_ohneGruppierung!$B$1)</f>
        <v>39.501389502919174</v>
      </c>
      <c r="E10" s="8">
        <f>$D10+(1+(elec_car_ref_Rechnung!$X$6/100))^(elec_car_ref_ohneGruppierung!$E$1-$D$1)</f>
        <v>46.228889452244786</v>
      </c>
    </row>
    <row r="11" spans="1:9" x14ac:dyDescent="0.3">
      <c r="A11" s="1" t="s">
        <v>10</v>
      </c>
      <c r="B11">
        <v>2</v>
      </c>
      <c r="C11" s="8">
        <f>$B11+(1+(elec_car_ref_Rechnung!$X$5/100))^(elec_car_ref_ohneGruppierung!$C$1-elec_car_ref_ohneGruppierung!$B$1)</f>
        <v>3</v>
      </c>
      <c r="D11" s="8">
        <f>$B11+(1+(elec_car_ref_Rechnung!$X$4/100))^(elec_car_ref_ohneGruppierung!$D$1-elec_car_ref_ohneGruppierung!$B$1)</f>
        <v>40.501389502919174</v>
      </c>
      <c r="E11" s="8">
        <f>$D11+(1+(elec_car_ref_Rechnung!$X$6/100))^(elec_car_ref_ohneGruppierung!$E$1-$D$1)</f>
        <v>47.228889452244786</v>
      </c>
    </row>
    <row r="12" spans="1:9" x14ac:dyDescent="0.3">
      <c r="A12" s="1" t="s">
        <v>11</v>
      </c>
      <c r="B12">
        <v>0</v>
      </c>
      <c r="C12" s="8">
        <f>$B12+(1+(elec_car_ref_Rechnung!$X$5/100))^(elec_car_ref_ohneGruppierung!$C$1-elec_car_ref_ohneGruppierung!$B$1)</f>
        <v>1</v>
      </c>
      <c r="D12" s="8">
        <f>$B12+(1+(elec_car_ref_Rechnung!$X$4/100))^(elec_car_ref_ohneGruppierung!$D$1-elec_car_ref_ohneGruppierung!$B$1)</f>
        <v>38.501389502919174</v>
      </c>
      <c r="E12" s="8">
        <f>$D12+(1+(elec_car_ref_Rechnung!$X$6/100))^(elec_car_ref_ohneGruppierung!$E$1-$D$1)</f>
        <v>45.228889452244786</v>
      </c>
    </row>
    <row r="13" spans="1:9" x14ac:dyDescent="0.3">
      <c r="A13" s="1" t="s">
        <v>12</v>
      </c>
      <c r="B13">
        <v>1</v>
      </c>
      <c r="C13" s="8">
        <f>$B13+(1+(elec_car_ref_Rechnung!$X$5/100))^(elec_car_ref_ohneGruppierung!$C$1-elec_car_ref_ohneGruppierung!$B$1)</f>
        <v>2</v>
      </c>
      <c r="D13" s="8">
        <f>$B13+(1+(elec_car_ref_Rechnung!$X$4/100))^(elec_car_ref_ohneGruppierung!$D$1-elec_car_ref_ohneGruppierung!$B$1)</f>
        <v>39.501389502919174</v>
      </c>
      <c r="E13" s="8">
        <f>$D13+(1+(elec_car_ref_Rechnung!$X$6/100))^(elec_car_ref_ohneGruppierung!$E$1-$D$1)</f>
        <v>46.228889452244786</v>
      </c>
    </row>
    <row r="14" spans="1:9" x14ac:dyDescent="0.3">
      <c r="A14" s="1" t="s">
        <v>13</v>
      </c>
      <c r="B14">
        <v>0</v>
      </c>
      <c r="C14" s="8">
        <f>$B14+(1+(elec_car_ref_Rechnung!$X$5/100))^(elec_car_ref_ohneGruppierung!$C$1-elec_car_ref_ohneGruppierung!$B$1)</f>
        <v>1</v>
      </c>
      <c r="D14" s="8">
        <f>$B14+(1+(elec_car_ref_Rechnung!$X$4/100))^(elec_car_ref_ohneGruppierung!$D$1-elec_car_ref_ohneGruppierung!$B$1)</f>
        <v>38.501389502919174</v>
      </c>
      <c r="E14" s="8">
        <f>$D14+(1+(elec_car_ref_Rechnung!$X$6/100))^(elec_car_ref_ohneGruppierung!$E$1-$D$1)</f>
        <v>45.228889452244786</v>
      </c>
    </row>
    <row r="15" spans="1:9" x14ac:dyDescent="0.3">
      <c r="A15" s="1" t="s">
        <v>14</v>
      </c>
      <c r="B15">
        <v>1</v>
      </c>
      <c r="C15" s="8">
        <f>$B15+(1+(elec_car_ref_Rechnung!$X$5/100))^(elec_car_ref_ohneGruppierung!$C$1-elec_car_ref_ohneGruppierung!$B$1)</f>
        <v>2</v>
      </c>
      <c r="D15" s="8">
        <f>$B15+(1+(elec_car_ref_Rechnung!$X$4/100))^(elec_car_ref_ohneGruppierung!$D$1-elec_car_ref_ohneGruppierung!$B$1)</f>
        <v>39.501389502919174</v>
      </c>
      <c r="E15" s="8">
        <f>$D15+(1+(elec_car_ref_Rechnung!$X$6/100))^(elec_car_ref_ohneGruppierung!$E$1-$D$1)</f>
        <v>46.228889452244786</v>
      </c>
    </row>
    <row r="16" spans="1:9" x14ac:dyDescent="0.3">
      <c r="A16" s="1" t="s">
        <v>15</v>
      </c>
      <c r="B16">
        <v>1</v>
      </c>
      <c r="C16" s="8">
        <f>$B16+(1+(elec_car_ref_Rechnung!$X$5/100))^(elec_car_ref_ohneGruppierung!$C$1-elec_car_ref_ohneGruppierung!$B$1)</f>
        <v>2</v>
      </c>
      <c r="D16" s="8">
        <f>$B16+(1+(elec_car_ref_Rechnung!$X$4/100))^(elec_car_ref_ohneGruppierung!$D$1-elec_car_ref_ohneGruppierung!$B$1)</f>
        <v>39.501389502919174</v>
      </c>
      <c r="E16" s="8">
        <f>$D16+(1+(elec_car_ref_Rechnung!$X$6/100))^(elec_car_ref_ohneGruppierung!$E$1-$D$1)</f>
        <v>46.228889452244786</v>
      </c>
    </row>
    <row r="17" spans="1:16" x14ac:dyDescent="0.3">
      <c r="A17" s="1" t="s">
        <v>16</v>
      </c>
      <c r="B17">
        <v>0</v>
      </c>
      <c r="C17" s="8">
        <f>$B17+(1+(elec_car_ref_Rechnung!$X$5/100))^(elec_car_ref_ohneGruppierung!$C$1-elec_car_ref_ohneGruppierung!$B$1)</f>
        <v>1</v>
      </c>
      <c r="D17" s="8">
        <f>$B17+(1+(elec_car_ref_Rechnung!$X$4/100))^(elec_car_ref_ohneGruppierung!$D$1-elec_car_ref_ohneGruppierung!$B$1)</f>
        <v>38.501389502919174</v>
      </c>
      <c r="E17" s="8">
        <f>$D17+(1+(elec_car_ref_Rechnung!$X$6/100))^(elec_car_ref_ohneGruppierung!$E$1-$D$1)</f>
        <v>45.228889452244786</v>
      </c>
      <c r="P17" t="s">
        <v>72</v>
      </c>
    </row>
    <row r="18" spans="1:16" x14ac:dyDescent="0.3">
      <c r="A18" s="1" t="s">
        <v>17</v>
      </c>
      <c r="B18">
        <v>2</v>
      </c>
      <c r="C18" s="8">
        <f>$B18+(1+(elec_car_ref_Rechnung!$X$5/100))^(elec_car_ref_ohneGruppierung!$C$1-elec_car_ref_ohneGruppierung!$B$1)</f>
        <v>3</v>
      </c>
      <c r="D18" s="8">
        <f>$B18+(1+(elec_car_ref_Rechnung!$X$4/100))^(elec_car_ref_ohneGruppierung!$D$1-elec_car_ref_ohneGruppierung!$B$1)</f>
        <v>40.501389502919174</v>
      </c>
      <c r="E18" s="8">
        <f>$D18+(1+(elec_car_ref_Rechnung!$X$6/100))^(elec_car_ref_ohneGruppierung!$E$1-$D$1)</f>
        <v>47.228889452244786</v>
      </c>
    </row>
    <row r="19" spans="1:16" x14ac:dyDescent="0.3">
      <c r="A19" s="1" t="s">
        <v>18</v>
      </c>
      <c r="B19">
        <v>0</v>
      </c>
      <c r="C19" s="8">
        <f>$B19+(1+(elec_car_ref_Rechnung!$X$5/100))^(elec_car_ref_ohneGruppierung!$C$1-elec_car_ref_ohneGruppierung!$B$1)</f>
        <v>1</v>
      </c>
      <c r="D19" s="8">
        <f>$B19+(1+(elec_car_ref_Rechnung!$X$4/100))^(elec_car_ref_ohneGruppierung!$D$1-elec_car_ref_ohneGruppierung!$B$1)</f>
        <v>38.501389502919174</v>
      </c>
      <c r="E19" s="8">
        <f>$D19+(1+(elec_car_ref_Rechnung!$X$6/100))^(elec_car_ref_ohneGruppierung!$E$1-$D$1)</f>
        <v>45.228889452244786</v>
      </c>
    </row>
    <row r="20" spans="1:16" x14ac:dyDescent="0.3">
      <c r="A20" s="1" t="s">
        <v>19</v>
      </c>
      <c r="B20">
        <v>5</v>
      </c>
      <c r="C20" s="8">
        <f>$B20+(1+(elec_car_ref_Rechnung!$X$5/100))^(elec_car_ref_ohneGruppierung!$C$1-elec_car_ref_ohneGruppierung!$B$1)</f>
        <v>6</v>
      </c>
      <c r="D20" s="8">
        <f>$B20+(1+(elec_car_ref_Rechnung!$X$4/100))^(elec_car_ref_ohneGruppierung!$D$1-elec_car_ref_ohneGruppierung!$B$1)</f>
        <v>43.501389502919174</v>
      </c>
      <c r="E20" s="8">
        <f>$D20+(1+(elec_car_ref_Rechnung!$X$6/100))^(elec_car_ref_ohneGruppierung!$E$1-$D$1)</f>
        <v>50.228889452244786</v>
      </c>
    </row>
    <row r="21" spans="1:16" x14ac:dyDescent="0.3">
      <c r="A21" s="1" t="s">
        <v>20</v>
      </c>
      <c r="B21">
        <v>5</v>
      </c>
      <c r="C21" s="8">
        <f>$B21+(1+(elec_car_ref_Rechnung!$X$5/100))^(elec_car_ref_ohneGruppierung!$C$1-elec_car_ref_ohneGruppierung!$B$1)</f>
        <v>6</v>
      </c>
      <c r="D21" s="8">
        <f>$B21+(1+(elec_car_ref_Rechnung!$X$4/100))^(elec_car_ref_ohneGruppierung!$D$1-elec_car_ref_ohneGruppierung!$B$1)</f>
        <v>43.501389502919174</v>
      </c>
      <c r="E21" s="8">
        <f>$D21+(1+(elec_car_ref_Rechnung!$X$6/100))^(elec_car_ref_ohneGruppierung!$E$1-$D$1)</f>
        <v>50.228889452244786</v>
      </c>
    </row>
    <row r="22" spans="1:16" x14ac:dyDescent="0.3">
      <c r="A22" s="1" t="s">
        <v>21</v>
      </c>
      <c r="B22">
        <v>1</v>
      </c>
      <c r="C22" s="8">
        <f>$B22+(1+(elec_car_ref_Rechnung!$X$5/100))^(elec_car_ref_ohneGruppierung!$C$1-elec_car_ref_ohneGruppierung!$B$1)</f>
        <v>2</v>
      </c>
      <c r="D22" s="8">
        <f>$B22+(1+(elec_car_ref_Rechnung!$X$4/100))^(elec_car_ref_ohneGruppierung!$D$1-elec_car_ref_ohneGruppierung!$B$1)</f>
        <v>39.501389502919174</v>
      </c>
      <c r="E22" s="8">
        <f>$D22+(1+(elec_car_ref_Rechnung!$X$6/100))^(elec_car_ref_ohneGruppierung!$E$1-$D$1)</f>
        <v>46.228889452244786</v>
      </c>
    </row>
    <row r="23" spans="1:16" x14ac:dyDescent="0.3">
      <c r="A23" s="1" t="s">
        <v>22</v>
      </c>
      <c r="B23">
        <v>2</v>
      </c>
      <c r="C23" s="8">
        <f>$B23+(1+(elec_car_ref_Rechnung!$X$5/100))^(elec_car_ref_ohneGruppierung!$C$1-elec_car_ref_ohneGruppierung!$B$1)</f>
        <v>3</v>
      </c>
      <c r="D23" s="8">
        <f>$B23+(1+(elec_car_ref_Rechnung!$X$4/100))^(elec_car_ref_ohneGruppierung!$D$1-elec_car_ref_ohneGruppierung!$B$1)</f>
        <v>40.501389502919174</v>
      </c>
      <c r="E23" s="8">
        <f>$D23+(1+(elec_car_ref_Rechnung!$X$6/100))^(elec_car_ref_ohneGruppierung!$E$1-$D$1)</f>
        <v>47.228889452244786</v>
      </c>
    </row>
    <row r="24" spans="1:16" x14ac:dyDescent="0.3">
      <c r="A24" s="1" t="s">
        <v>23</v>
      </c>
      <c r="B24">
        <v>1</v>
      </c>
      <c r="C24" s="8">
        <f>$B24+(1+(elec_car_ref_Rechnung!$X$5/100))^(elec_car_ref_ohneGruppierung!$C$1-elec_car_ref_ohneGruppierung!$B$1)</f>
        <v>2</v>
      </c>
      <c r="D24" s="8">
        <f>$B24+(1+(elec_car_ref_Rechnung!$X$4/100))^(elec_car_ref_ohneGruppierung!$D$1-elec_car_ref_ohneGruppierung!$B$1)</f>
        <v>39.501389502919174</v>
      </c>
      <c r="E24" s="8">
        <f>$D24+(1+(elec_car_ref_Rechnung!$X$6/100))^(elec_car_ref_ohneGruppierung!$E$1-$D$1)</f>
        <v>46.228889452244786</v>
      </c>
    </row>
    <row r="25" spans="1:16" x14ac:dyDescent="0.3">
      <c r="A25" s="1" t="s">
        <v>24</v>
      </c>
      <c r="B25">
        <v>1</v>
      </c>
      <c r="C25" s="8">
        <f>$B25+(1+(elec_car_ref_Rechnung!$X$5/100))^(elec_car_ref_ohneGruppierung!$C$1-elec_car_ref_ohneGruppierung!$B$1)</f>
        <v>2</v>
      </c>
      <c r="D25" s="8">
        <f>$B25+(1+(elec_car_ref_Rechnung!$X$4/100))^(elec_car_ref_ohneGruppierung!$D$1-elec_car_ref_ohneGruppierung!$B$1)</f>
        <v>39.501389502919174</v>
      </c>
      <c r="E25" s="8">
        <f>$D25+(1+(elec_car_ref_Rechnung!$X$6/100))^(elec_car_ref_ohneGruppierung!$E$1-$D$1)</f>
        <v>46.228889452244786</v>
      </c>
    </row>
    <row r="26" spans="1:16" x14ac:dyDescent="0.3">
      <c r="A26" s="1" t="s">
        <v>25</v>
      </c>
      <c r="B26">
        <v>1</v>
      </c>
      <c r="C26" s="8">
        <f>$B26+(1+(elec_car_ref_Rechnung!$X$5/100))^(elec_car_ref_ohneGruppierung!$C$1-elec_car_ref_ohneGruppierung!$B$1)</f>
        <v>2</v>
      </c>
      <c r="D26" s="8">
        <f>$B26+(1+(elec_car_ref_Rechnung!$X$4/100))^(elec_car_ref_ohneGruppierung!$D$1-elec_car_ref_ohneGruppierung!$B$1)</f>
        <v>39.501389502919174</v>
      </c>
      <c r="E26" s="8">
        <f>$D26+(1+(elec_car_ref_Rechnung!$X$6/100))^(elec_car_ref_ohneGruppierung!$E$1-$D$1)</f>
        <v>46.228889452244786</v>
      </c>
    </row>
    <row r="27" spans="1:16" x14ac:dyDescent="0.3">
      <c r="A27" s="1" t="s">
        <v>26</v>
      </c>
      <c r="B27">
        <v>5</v>
      </c>
      <c r="C27" s="8">
        <f>$B27+(1+(elec_car_ref_Rechnung!$X$5/100))^(elec_car_ref_ohneGruppierung!$C$1-elec_car_ref_ohneGruppierung!$B$1)</f>
        <v>6</v>
      </c>
      <c r="D27" s="8">
        <f>$B27+(1+(elec_car_ref_Rechnung!$X$4/100))^(elec_car_ref_ohneGruppierung!$D$1-elec_car_ref_ohneGruppierung!$B$1)</f>
        <v>43.501389502919174</v>
      </c>
      <c r="E27" s="8">
        <f>$D27+(1+(elec_car_ref_Rechnung!$X$6/100))^(elec_car_ref_ohneGruppierung!$E$1-$D$1)</f>
        <v>50.228889452244786</v>
      </c>
    </row>
    <row r="28" spans="1:16" x14ac:dyDescent="0.3">
      <c r="A28" s="1" t="s">
        <v>27</v>
      </c>
      <c r="B28">
        <v>10</v>
      </c>
      <c r="C28" s="8">
        <f>$B28+(1+(elec_car_ref_Rechnung!$X$5/100))^(elec_car_ref_ohneGruppierung!$C$1-elec_car_ref_ohneGruppierung!$B$1)</f>
        <v>11</v>
      </c>
      <c r="D28" s="8">
        <f>$B28+(1+(elec_car_ref_Rechnung!$X$4/100))^(elec_car_ref_ohneGruppierung!$D$1-elec_car_ref_ohneGruppierung!$B$1)</f>
        <v>48.501389502919174</v>
      </c>
      <c r="E28" s="8">
        <f>$D28+(1+(elec_car_ref_Rechnung!$X$6/100))^(elec_car_ref_ohneGruppierung!$E$1-$D$1)</f>
        <v>55.228889452244786</v>
      </c>
    </row>
    <row r="29" spans="1:16" x14ac:dyDescent="0.3">
      <c r="A29" s="1" t="s">
        <v>28</v>
      </c>
      <c r="B29">
        <v>2</v>
      </c>
      <c r="C29" s="8">
        <f>$B29+(1+(elec_car_ref_Rechnung!$X$5/100))^(elec_car_ref_ohneGruppierung!$C$1-elec_car_ref_ohneGruppierung!$B$1)</f>
        <v>3</v>
      </c>
      <c r="D29" s="8">
        <f>$B29+(1+(elec_car_ref_Rechnung!$X$4/100))^(elec_car_ref_ohneGruppierung!$D$1-elec_car_ref_ohneGruppierung!$B$1)</f>
        <v>40.501389502919174</v>
      </c>
      <c r="E29" s="8">
        <f>$D29+(1+(elec_car_ref_Rechnung!$X$6/100))^(elec_car_ref_ohneGruppierung!$E$1-$D$1)</f>
        <v>47.228889452244786</v>
      </c>
      <c r="K29" t="s">
        <v>73</v>
      </c>
      <c r="L29" t="s">
        <v>76</v>
      </c>
      <c r="N29" t="s">
        <v>74</v>
      </c>
    </row>
    <row r="30" spans="1:16" x14ac:dyDescent="0.3">
      <c r="A30" s="1" t="s">
        <v>29</v>
      </c>
      <c r="B30">
        <v>10</v>
      </c>
      <c r="C30" s="8">
        <f>$B30+(1+(elec_car_ref_Rechnung!$X$5/100))^(elec_car_ref_ohneGruppierung!$C$1-elec_car_ref_ohneGruppierung!$B$1)</f>
        <v>11</v>
      </c>
      <c r="D30" s="8">
        <f>$B30+(1+(elec_car_ref_Rechnung!$X$4/100))^(elec_car_ref_ohneGruppierung!$D$1-elec_car_ref_ohneGruppierung!$B$1)</f>
        <v>48.501389502919174</v>
      </c>
      <c r="E30" s="8">
        <f>$D30+(1+(elec_car_ref_Rechnung!$X$6/100))^(elec_car_ref_ohneGruppierung!$E$1-$D$1)</f>
        <v>55.228889452244786</v>
      </c>
    </row>
    <row r="31" spans="1:16" x14ac:dyDescent="0.3">
      <c r="A31" s="1" t="s">
        <v>30</v>
      </c>
      <c r="B31">
        <v>40</v>
      </c>
      <c r="C31" s="8">
        <f>$B31+(1+(elec_car_ref_Rechnung!$X$5/100))^(elec_car_ref_ohneGruppierung!$C$1-elec_car_ref_ohneGruppierung!$B$1)</f>
        <v>41</v>
      </c>
      <c r="D31" s="8">
        <f>$B31+(1+(elec_car_ref_Rechnung!$X$4/100))^(elec_car_ref_ohneGruppierung!$D$1-elec_car_ref_ohneGruppierung!$B$1)</f>
        <v>78.501389502919181</v>
      </c>
      <c r="E31" s="8">
        <f>$D31+(1+(elec_car_ref_Rechnung!$X$6/100))^(elec_car_ref_ohneGruppierung!$E$1-$D$1)</f>
        <v>85.228889452244786</v>
      </c>
    </row>
    <row r="32" spans="1:16" x14ac:dyDescent="0.3">
      <c r="A32" s="1" t="s">
        <v>31</v>
      </c>
      <c r="B32">
        <v>5</v>
      </c>
      <c r="C32" s="8">
        <f>$B32+(1+(elec_car_ref_Rechnung!$X$5/100))^(elec_car_ref_ohneGruppierung!$C$1-elec_car_ref_ohneGruppierung!$B$1)</f>
        <v>6</v>
      </c>
      <c r="D32" s="8">
        <f>$B32+(1+(elec_car_ref_Rechnung!$X$4/100))^(elec_car_ref_ohneGruppierung!$D$1-elec_car_ref_ohneGruppierung!$B$1)</f>
        <v>43.501389502919174</v>
      </c>
      <c r="E32" s="8">
        <f>$D32+(1+(elec_car_ref_Rechnung!$X$6/100))^(elec_car_ref_ohneGruppierung!$E$1-$D$1)</f>
        <v>50.228889452244786</v>
      </c>
    </row>
    <row r="33" spans="1:6" x14ac:dyDescent="0.3">
      <c r="A33" s="1" t="s">
        <v>32</v>
      </c>
      <c r="B33">
        <v>0</v>
      </c>
      <c r="C33" s="8">
        <f>$B33+(1+(elec_car_ref_Rechnung!$X$5/100))^(elec_car_ref_ohneGruppierung!$C$1-elec_car_ref_ohneGruppierung!$B$1)</f>
        <v>1</v>
      </c>
      <c r="D33" s="8">
        <f>$B33+(1+(elec_car_ref_Rechnung!$X$4/100))^(elec_car_ref_ohneGruppierung!$D$1-elec_car_ref_ohneGruppierung!$B$1)</f>
        <v>38.501389502919174</v>
      </c>
      <c r="E33" s="8">
        <f>$D33+(1+(elec_car_ref_Rechnung!$X$6/100))^(elec_car_ref_ohneGruppierung!$E$1-$D$1)</f>
        <v>45.228889452244786</v>
      </c>
    </row>
    <row r="34" spans="1:6" x14ac:dyDescent="0.3">
      <c r="A34" s="1" t="s">
        <v>33</v>
      </c>
      <c r="B34">
        <v>0</v>
      </c>
      <c r="C34" s="8">
        <f>$B34+(1+(elec_car_ref_Rechnung!$X$5/100))^(elec_car_ref_ohneGruppierung!$C$1-elec_car_ref_ohneGruppierung!$B$1)</f>
        <v>1</v>
      </c>
      <c r="D34" s="8">
        <f>$B34+(1+(elec_car_ref_Rechnung!$X$4/100))^(elec_car_ref_ohneGruppierung!$D$1-elec_car_ref_ohneGruppierung!$B$1)</f>
        <v>38.501389502919174</v>
      </c>
      <c r="E34" s="8">
        <f>$D34+(1+(elec_car_ref_Rechnung!$X$6/100))^(elec_car_ref_ohneGruppierung!$E$1-$D$1)</f>
        <v>45.228889452244786</v>
      </c>
    </row>
    <row r="35" spans="1:6" x14ac:dyDescent="0.3">
      <c r="A35" s="1" t="s">
        <v>34</v>
      </c>
      <c r="B35">
        <v>0</v>
      </c>
      <c r="C35" s="8">
        <f>$B35+(1+(elec_car_ref_Rechnung!$X$5/100))^(elec_car_ref_ohneGruppierung!$C$1-elec_car_ref_ohneGruppierung!$B$1)</f>
        <v>1</v>
      </c>
      <c r="D35" s="8">
        <f>$B35+(1+(elec_car_ref_Rechnung!$X$4/100))^(elec_car_ref_ohneGruppierung!$D$1-elec_car_ref_ohneGruppierung!$B$1)</f>
        <v>38.501389502919174</v>
      </c>
      <c r="E35" s="8">
        <f>$D35+(1+(elec_car_ref_Rechnung!$X$6/100))^(elec_car_ref_ohneGruppierung!$E$1-$D$1)</f>
        <v>45.228889452244786</v>
      </c>
    </row>
    <row r="36" spans="1:6" x14ac:dyDescent="0.3">
      <c r="A36" s="1" t="s">
        <v>35</v>
      </c>
      <c r="B36">
        <v>0</v>
      </c>
      <c r="C36" s="8">
        <f>$B36+(1+(elec_car_ref_Rechnung!$X$5/100))^(elec_car_ref_ohneGruppierung!$C$1-elec_car_ref_ohneGruppierung!$B$1)</f>
        <v>1</v>
      </c>
      <c r="D36" s="8">
        <f>$B36+(1+(elec_car_ref_Rechnung!$X$4/100))^(elec_car_ref_ohneGruppierung!$D$1-elec_car_ref_ohneGruppierung!$B$1)</f>
        <v>38.501389502919174</v>
      </c>
      <c r="E36" s="8">
        <f>$D36+(1+(elec_car_ref_Rechnung!$X$6/100))^(elec_car_ref_ohneGruppierung!$E$1-$D$1)</f>
        <v>45.228889452244786</v>
      </c>
    </row>
    <row r="37" spans="1:6" x14ac:dyDescent="0.3">
      <c r="A37" s="1" t="s">
        <v>36</v>
      </c>
      <c r="B37">
        <v>0</v>
      </c>
      <c r="C37" s="8">
        <f>$B37+(1+(elec_car_ref_Rechnung!$X$5/100))^(elec_car_ref_ohneGruppierung!$C$1-elec_car_ref_ohneGruppierung!$B$1)</f>
        <v>1</v>
      </c>
      <c r="D37" s="8">
        <f>$B37+(1+(elec_car_ref_Rechnung!$X$4/100))^(elec_car_ref_ohneGruppierung!$D$1-elec_car_ref_ohneGruppierung!$B$1)</f>
        <v>38.501389502919174</v>
      </c>
      <c r="E37" s="8">
        <f>$D37+(1+(elec_car_ref_Rechnung!$X$6/100))^(elec_car_ref_ohneGruppierung!$E$1-$D$1)</f>
        <v>45.228889452244786</v>
      </c>
    </row>
    <row r="40" spans="1:6" x14ac:dyDescent="0.3">
      <c r="A40" t="s">
        <v>79</v>
      </c>
    </row>
    <row r="41" spans="1:6" x14ac:dyDescent="0.3">
      <c r="A41" t="s">
        <v>79</v>
      </c>
    </row>
    <row r="42" spans="1:6" x14ac:dyDescent="0.3">
      <c r="F42" t="s">
        <v>78</v>
      </c>
    </row>
    <row r="50" spans="11:11" x14ac:dyDescent="0.3">
      <c r="K50" t="s">
        <v>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elec_car_ref_v3</vt:lpstr>
      <vt:lpstr>elec_car_ref</vt:lpstr>
      <vt:lpstr>elec_car_ref_v2</vt:lpstr>
      <vt:lpstr>elec_rail_ref</vt:lpstr>
      <vt:lpstr>elec_bus_ref</vt:lpstr>
      <vt:lpstr>elec_flight_ref</vt:lpstr>
      <vt:lpstr>elec_ship_ref</vt:lpstr>
      <vt:lpstr>Gruppen</vt:lpstr>
      <vt:lpstr>elec_car_ref_ohneGruppierung</vt:lpstr>
      <vt:lpstr>elec_car_ref_Rechnung</vt:lpstr>
      <vt:lpstr>elec_rail_ref_Rechnung</vt:lpstr>
      <vt:lpstr>electrical_car_high</vt:lpstr>
      <vt:lpstr>electrical_car_medium</vt:lpstr>
      <vt:lpstr>electrical_car_low</vt:lpstr>
      <vt:lpstr>electrical_rail_high</vt:lpstr>
      <vt:lpstr>electrical_rail_medium</vt:lpstr>
      <vt:lpstr>electrical_rail_low</vt:lpstr>
      <vt:lpstr>electrical_bus_high</vt:lpstr>
      <vt:lpstr>electrical_bus_medium</vt:lpstr>
      <vt:lpstr>electrical_bus_low</vt:lpstr>
      <vt:lpstr>electrical_flight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2021-01-05T12:57:24Z</dcterms:created>
  <dcterms:modified xsi:type="dcterms:W3CDTF">2021-06-17T16:47:58Z</dcterms:modified>
</cp:coreProperties>
</file>