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12.xml" ContentType="application/vnd.openxmlformats-officedocument.spreadsheetml.worksheet+xml"/>
  <Override PartName="/xl/worksheets/sheet3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16.xml" ContentType="application/vnd.openxmlformats-officedocument.spreadsheetml.worksheet+xml"/>
  <Override PartName="/xl/worksheets/sheet3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_rels/sheet43.xml.rels" ContentType="application/vnd.openxmlformats-package.relationships+xml"/>
  <Override PartName="/xl/worksheets/_rels/sheet2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teel" sheetId="1" state="visible" r:id="rId2"/>
    <sheet name="steel_prim" sheetId="2" state="visible" r:id="rId3"/>
    <sheet name="steel_sec" sheetId="3" state="visible" r:id="rId4"/>
    <sheet name="steel_direct" sheetId="4" state="visible" r:id="rId5"/>
    <sheet name="alu_prim" sheetId="5" state="visible" r:id="rId6"/>
    <sheet name="alu_sec" sheetId="6" state="visible" r:id="rId7"/>
    <sheet name="copper_prim" sheetId="7" state="visible" r:id="rId8"/>
    <sheet name="copper_sec" sheetId="8" state="visible" r:id="rId9"/>
    <sheet name="chlorine" sheetId="9" state="visible" r:id="rId10"/>
    <sheet name="cement" sheetId="10" state="visible" r:id="rId11"/>
    <sheet name="glass" sheetId="11" state="visible" r:id="rId12"/>
    <sheet name="glass_detail" sheetId="12" state="visible" r:id="rId13"/>
    <sheet name="paper" sheetId="13" state="visible" r:id="rId14"/>
    <sheet name="ammonia" sheetId="14" state="visible" r:id="rId15"/>
    <sheet name="ammonia_classic" sheetId="15" state="visible" r:id="rId16"/>
    <sheet name="methanol" sheetId="16" state="visible" r:id="rId17"/>
    <sheet name="methanol_classic" sheetId="17" state="visible" r:id="rId18"/>
    <sheet name="ethylene" sheetId="18" state="visible" r:id="rId19"/>
    <sheet name="ethylene_classic" sheetId="19" state="visible" r:id="rId20"/>
    <sheet name="propylene" sheetId="20" state="visible" r:id="rId21"/>
    <sheet name="propylene_classic" sheetId="21" state="visible" r:id="rId22"/>
    <sheet name="aromate" sheetId="22" state="visible" r:id="rId23"/>
    <sheet name="aromate_classic" sheetId="23" state="visible" r:id="rId24"/>
    <sheet name="Info" sheetId="24" state="visible" r:id="rId25"/>
    <sheet name="Cereals" sheetId="25" state="visible" r:id="rId26"/>
    <sheet name="Rice" sheetId="26" state="visible" r:id="rId27"/>
    <sheet name="Pulses" sheetId="27" state="visible" r:id="rId28"/>
    <sheet name="Roots" sheetId="28" state="visible" r:id="rId29"/>
    <sheet name="Brassiacas" sheetId="29" state="visible" r:id="rId30"/>
    <sheet name="Leafy" sheetId="30" state="visible" r:id="rId31"/>
    <sheet name="Tomatoes" sheetId="31" state="visible" r:id="rId32"/>
    <sheet name="Cucumbers" sheetId="32" state="visible" r:id="rId33"/>
    <sheet name="Watermelons" sheetId="33" state="visible" r:id="rId34"/>
    <sheet name="Tuber" sheetId="34" state="visible" r:id="rId35"/>
    <sheet name="Strawberries" sheetId="35" state="visible" r:id="rId36"/>
    <sheet name="Pome" sheetId="36" state="visible" r:id="rId37"/>
    <sheet name="Peaches" sheetId="37" state="visible" r:id="rId38"/>
    <sheet name="Plums" sheetId="38" state="visible" r:id="rId39"/>
    <sheet name="Tropics" sheetId="39" state="visible" r:id="rId40"/>
    <sheet name="Nuts" sheetId="40" state="visible" r:id="rId41"/>
    <sheet name="Citrus" sheetId="41" state="visible" r:id="rId42"/>
    <sheet name="Grapes" sheetId="42" state="visible" r:id="rId43"/>
    <sheet name="Info_food" sheetId="43" state="visible" r:id="rId44"/>
    <sheet name="Conversion" sheetId="44" state="visible" r:id="rId4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<sst xmlns="http://schemas.openxmlformats.org/spreadsheetml/2006/main" count="420" uniqueCount="101">
  <si>
    <t xml:space="preserve">Country</t>
  </si>
  <si>
    <t xml:space="preserve">Spec energy consumption [GJ/t]</t>
  </si>
  <si>
    <t xml:space="preserve">Spec electricity consumption [GJ/t]</t>
  </si>
  <si>
    <t xml:space="preserve">Spec heat consumption [GJ/t]</t>
  </si>
  <si>
    <t xml:space="preserve">max. subst. of heat with H2 [%]</t>
  </si>
  <si>
    <t xml:space="preserve">Spec hydrogen consumption [GJ/t]</t>
  </si>
  <si>
    <t xml:space="preserve">all</t>
  </si>
  <si>
    <t xml:space="preserve">Komment on max sub</t>
  </si>
  <si>
    <t xml:space="preserve">no info, Annahme 20%</t>
  </si>
  <si>
    <t xml:space="preserve">Austria</t>
  </si>
  <si>
    <t xml:space="preserve">Belgium</t>
  </si>
  <si>
    <t xml:space="preserve">Czech Republic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</si>
  <si>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</si>
  <si>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</si>
  <si>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</si>
  <si>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</si>
  <si>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</si>
  <si>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Ireland</t>
  </si>
  <si>
    <t xml:space="preserve">Italy</t>
  </si>
  <si>
    <t xml:space="preserve">The Netherlands</t>
  </si>
  <si>
    <t xml:space="preserve">Norway</t>
  </si>
  <si>
    <t xml:space="preserve">Poland</t>
  </si>
  <si>
    <t xml:space="preserve">Portugal</t>
  </si>
  <si>
    <t xml:space="preserve">Romania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</si>
  <si>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</si>
  <si>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</si>
  <si>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</si>
  <si>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</si>
  <si>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</si>
  <si>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United Kingdom</t>
  </si>
  <si>
    <t xml:space="preserve">Komment</t>
  </si>
  <si>
    <t xml:space="preserve">34% possible</t>
  </si>
  <si>
    <t xml:space="preserve">Bulgaria</t>
  </si>
  <si>
    <t xml:space="preserve">Czechia</t>
  </si>
  <si>
    <t xml:space="preserve">Slovakia</t>
  </si>
  <si>
    <t xml:space="preserve">Kommentar</t>
  </si>
  <si>
    <t xml:space="preserve">max. subst nicht definiert. Annahme 20%</t>
  </si>
  <si>
    <t xml:space="preserve">Denmark</t>
  </si>
  <si>
    <t xml:space="preserve">Croatia</t>
  </si>
  <si>
    <t xml:space="preserve">Latvia</t>
  </si>
  <si>
    <t xml:space="preserve">Lithuania</t>
  </si>
  <si>
    <t xml:space="preserve">Estonia</t>
  </si>
  <si>
    <t xml:space="preserve">Serbia</t>
  </si>
  <si>
    <t xml:space="preserve">Container spec energy consumption [GJ/t]</t>
  </si>
  <si>
    <t xml:space="preserve">Flat spec energy consumption [GJ/t]</t>
  </si>
  <si>
    <t xml:space="preserve">Continuous spec energy consumption [GJ/t]</t>
  </si>
  <si>
    <t xml:space="preserve">Domestic spec energy consumption [GJ/t]</t>
  </si>
  <si>
    <t xml:space="preserve">Special spec energy consumption [GJ/t]</t>
  </si>
  <si>
    <t xml:space="preserve">Mineral wool spec energy consumption [GJ/t]</t>
  </si>
  <si>
    <t xml:space="preserve">Container spec electricity consumption [GJ/t]</t>
  </si>
  <si>
    <t xml:space="preserve">Flat spec electricity consumption [GJ/t]</t>
  </si>
  <si>
    <t xml:space="preserve">Continuous spec electricity consumption [GJ/t]</t>
  </si>
  <si>
    <t xml:space="preserve">Domestic spec electricity consumption [GJ/t]</t>
  </si>
  <si>
    <t xml:space="preserve">Special spec electricity consumption [GJ/t]</t>
  </si>
  <si>
    <t xml:space="preserve">Mineral wool spec electricity consumption [GJ/t]</t>
  </si>
  <si>
    <t xml:space="preserve">Container spec heat consumption [GJ/t]</t>
  </si>
  <si>
    <t xml:space="preserve">Flat spec heat consumption [GJ/t]</t>
  </si>
  <si>
    <t xml:space="preserve">Continuous spec heat consumption [GJ/t]</t>
  </si>
  <si>
    <t xml:space="preserve">Domestic spec heat consumption [GJ/t]</t>
  </si>
  <si>
    <t xml:space="preserve">Special spec heat consumption [GJ/t]</t>
  </si>
  <si>
    <t xml:space="preserve">Mineral wool spec heat consumption [GJ/t]</t>
  </si>
  <si>
    <t xml:space="preserve">Quelle</t>
  </si>
  <si>
    <t xml:space="preserve">https://d-nb.info/1049260554/34</t>
  </si>
  <si>
    <t xml:space="preserve">Annahme steel</t>
  </si>
  <si>
    <t xml:space="preserve">Ab HR Annahme über Daten</t>
  </si>
  <si>
    <t xml:space="preserve">Annahme cement</t>
  </si>
  <si>
    <t xml:space="preserve">EU-27 durchschnitt außer in AT, CZ, DE, ES, FR, IT, PL, UK wo genaue Werte</t>
  </si>
  <si>
    <t xml:space="preserve">Annahme glass: </t>
  </si>
  <si>
    <t xml:space="preserve">all as Germany</t>
  </si>
  <si>
    <t xml:space="preserve">methanol</t>
  </si>
  <si>
    <t xml:space="preserve">https://static.agora-energiewende.de/fileadmin/Projekte/2018/Dekarbonisierung_Industrie/166_A-EW_Klimaneutrale_Industrie_Ausfuehrliche-Darstellung_WEB.pdf</t>
  </si>
  <si>
    <t xml:space="preserve">und ProPENS H2 Demand Saba 2020</t>
  </si>
  <si>
    <t xml:space="preserve">aromate</t>
  </si>
  <si>
    <t xml:space="preserve">https://dechema.de/dechema_media/Downloads/Positionspapiere/Technology_study_Low_carbon_energy_and_feedstock_for_the_European_chemical_industry.pdf</t>
  </si>
  <si>
    <t xml:space="preserve">olefine</t>
  </si>
  <si>
    <t xml:space="preserve">dechema has lower values than agora. In the summ, dechema assumption suits better with the result of prof. Hamacher, but sae side</t>
  </si>
  <si>
    <t xml:space="preserve">https://www.isi.fraunhofer.de/content/dam/isi/dokumente/cce/2020/6-110-20_Neuwirth.pdf&gt;</t>
  </si>
  <si>
    <t xml:space="preserve">dechema 2.28</t>
  </si>
  <si>
    <t xml:space="preserve">agora 2.67</t>
  </si>
  <si>
    <t xml:space="preserve">fraunhofer 2.8 but cites dechema</t>
  </si>
  <si>
    <t xml:space="preserve">Source:</t>
  </si>
  <si>
    <t xml:space="preserve">https://www.sciencedirect.com/science/article/pii/030691928190035X</t>
  </si>
  <si>
    <t xml:space="preserve">Assumption:</t>
  </si>
  <si>
    <t xml:space="preserve">fresh and not frozen food</t>
  </si>
  <si>
    <t xml:space="preserve">cereals = corn (no other source found)</t>
  </si>
  <si>
    <t xml:space="preserve">rice: ProPENS direkt, no source</t>
  </si>
  <si>
    <t xml:space="preserve">https://www.sciencedirect.com/science/article/pii/S0924224417303394?via%3Dihub</t>
  </si>
  <si>
    <t xml:space="preserve">Rice milling:</t>
  </si>
  <si>
    <t xml:space="preserve">= 0.42 GJ/t</t>
  </si>
  <si>
    <t xml:space="preserve">0.42/0.45*0.42 = 0.392 elec</t>
  </si>
  <si>
    <t xml:space="preserve">0.03/0.45*0.42 = 0.028 fuel = 0.0252 GJ/t heat (90% eff)</t>
  </si>
  <si>
    <t xml:space="preserve">Data from multiple sources from 1975to 1996 reported 66 MJ/kg was used for manufacture of breakfastcereals (Appendix </t>
  </si>
  <si>
    <t xml:space="preserve">pulses: ProPENS direkt, no source</t>
  </si>
  <si>
    <t xml:space="preserve">roots = potatos</t>
  </si>
  <si>
    <t xml:space="preserve">brassiacas = cabbage and brokoli</t>
  </si>
  <si>
    <t xml:space="preserve">leafy = lettuce, asparagus</t>
  </si>
  <si>
    <t xml:space="preserve">cucumbers : to be deleted</t>
  </si>
  <si>
    <t xml:space="preserve">tuber = carrots, onions</t>
  </si>
  <si>
    <t xml:space="preserve">Conversion factor kcal/kg to GJ/t</t>
  </si>
  <si>
    <t xml:space="preserve">Proportion elec in energy</t>
  </si>
  <si>
    <t xml:space="preserve">Proportion heat in energy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</si>
</sst>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sharedStrings" Target="sharedStrings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s://d-nb.info/1049260554/34" TargetMode="External"/><Relationship Id="rId2" Type="http://schemas.openxmlformats.org/officeDocument/2006/relationships/hyperlink" Target="https://dechema.de/dechema_media/Downloads/Positionspapiere/Technology_study_Low_carbon_energy_and_feedstock_for_the_European_chemical_industry.pdf" TargetMode="External"/><Relationship Id="rId3" Type="http://schemas.openxmlformats.org/officeDocument/2006/relationships/hyperlink" Target="https://www.isi.fraunhofer.de/content/dam/isi/dokumente/cce/2020/6-110-20_Neuwirth.pdf" TargetMode="Externa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pii/S0924224417303394?via%3Di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19.53</v>
      </c>
      <c r="C2" s="1" t="n">
        <v>1.4</v>
      </c>
      <c r="D2" s="1" t="n">
        <v>18.13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</v>
      </c>
    </row>
    <row r="2" customFormat="false" ht="15" hidden="false" customHeight="false" outlineLevel="0" collapsed="false">
      <c r="A2" s="1" t="s">
        <v>9</v>
      </c>
      <c r="B2" s="1" t="n">
        <v>3.05</v>
      </c>
      <c r="C2" s="1" t="n">
        <f aca="false">12.38/100*B2</f>
        <v>0.37759</v>
      </c>
      <c r="D2" s="1" t="n">
        <f aca="false">87.62/100*B2</f>
        <v>2.67241</v>
      </c>
      <c r="E2" s="1" t="n">
        <v>34</v>
      </c>
      <c r="F2" s="1" t="n">
        <v>0</v>
      </c>
      <c r="G2" s="1" t="s">
        <v>31</v>
      </c>
    </row>
    <row r="3" customFormat="false" ht="15" hidden="false" customHeight="false" outlineLevel="0" collapsed="false">
      <c r="A3" s="1" t="s">
        <v>10</v>
      </c>
      <c r="B3" s="1" t="n">
        <v>3.4</v>
      </c>
      <c r="C3" s="1" t="n">
        <f aca="false">12.38/100*B3</f>
        <v>0.42092</v>
      </c>
      <c r="D3" s="1" t="n">
        <f aca="false">87.62/100*B3</f>
        <v>2.97908</v>
      </c>
      <c r="E3" s="1" t="n">
        <v>34</v>
      </c>
      <c r="F3" s="1" t="n">
        <v>0</v>
      </c>
    </row>
    <row r="4" customFormat="false" ht="15" hidden="false" customHeight="false" outlineLevel="0" collapsed="false">
      <c r="A4" s="1" t="s">
        <v>32</v>
      </c>
      <c r="B4" s="1" t="n">
        <v>3.4</v>
      </c>
      <c r="C4" s="1" t="n">
        <f aca="false">12.38/100*B4</f>
        <v>0.42092</v>
      </c>
      <c r="D4" s="1" t="n">
        <f aca="false">87.62/100*B4</f>
        <v>2.97908</v>
      </c>
      <c r="E4" s="1" t="n">
        <v>34</v>
      </c>
      <c r="F4" s="1" t="n">
        <v>0</v>
      </c>
    </row>
    <row r="5" customFormat="false" ht="15" hidden="false" customHeight="false" outlineLevel="0" collapsed="false">
      <c r="A5" s="1" t="s">
        <v>33</v>
      </c>
      <c r="B5" s="1" t="n">
        <v>3.25</v>
      </c>
      <c r="C5" s="1" t="n">
        <f aca="false">12.38/100*B5</f>
        <v>0.40235</v>
      </c>
      <c r="D5" s="1" t="n">
        <f aca="false">87.62/100*B5</f>
        <v>2.84765</v>
      </c>
      <c r="E5" s="1" t="n">
        <v>34</v>
      </c>
      <c r="F5" s="1" t="n">
        <v>0</v>
      </c>
    </row>
    <row r="6" customFormat="false" ht="15" hidden="false" customHeight="false" outlineLevel="0" collapsed="false">
      <c r="A6" s="1" t="s">
        <v>14</v>
      </c>
      <c r="B6" s="1" t="n">
        <v>3.3</v>
      </c>
      <c r="C6" s="1" t="n">
        <f aca="false">12.38/100*B6</f>
        <v>0.40854</v>
      </c>
      <c r="D6" s="1" t="n">
        <f aca="false">87.62/100*B6</f>
        <v>2.89146</v>
      </c>
      <c r="E6" s="1" t="n">
        <v>34</v>
      </c>
      <c r="F6" s="1" t="n">
        <v>0</v>
      </c>
    </row>
    <row r="7" customFormat="false" ht="15" hidden="false" customHeight="false" outlineLevel="0" collapsed="false">
      <c r="A7" s="1" t="s">
        <v>26</v>
      </c>
      <c r="B7" s="1" t="n">
        <v>3.75</v>
      </c>
      <c r="C7" s="1" t="n">
        <f aca="false">12.38/100*B7</f>
        <v>0.46425</v>
      </c>
      <c r="D7" s="1" t="n">
        <f aca="false">87.62/100*B7</f>
        <v>3.28575</v>
      </c>
      <c r="E7" s="1" t="n">
        <v>34</v>
      </c>
      <c r="F7" s="1" t="n">
        <v>0</v>
      </c>
    </row>
    <row r="8" customFormat="false" ht="15" hidden="false" customHeight="false" outlineLevel="0" collapsed="false">
      <c r="A8" s="1" t="s">
        <v>12</v>
      </c>
      <c r="B8" s="1" t="n">
        <v>3.4</v>
      </c>
      <c r="C8" s="1" t="n">
        <f aca="false">12.38/100*B8</f>
        <v>0.42092</v>
      </c>
      <c r="D8" s="1" t="n">
        <f aca="false">87.62/100*B8</f>
        <v>2.97908</v>
      </c>
      <c r="E8" s="1" t="n">
        <v>34</v>
      </c>
      <c r="F8" s="1" t="n">
        <v>0</v>
      </c>
    </row>
    <row r="9" customFormat="false" ht="15" hidden="false" customHeight="false" outlineLevel="0" collapsed="false">
      <c r="A9" s="1" t="s">
        <v>13</v>
      </c>
      <c r="B9" s="1" t="n">
        <v>3.4</v>
      </c>
      <c r="C9" s="1" t="n">
        <f aca="false">12.38/100*B9</f>
        <v>0.42092</v>
      </c>
      <c r="D9" s="1" t="n">
        <f aca="false">87.62/100*B9</f>
        <v>2.97908</v>
      </c>
      <c r="E9" s="1" t="n">
        <v>34</v>
      </c>
      <c r="F9" s="1" t="n">
        <v>0</v>
      </c>
    </row>
    <row r="10" customFormat="false" ht="15" hidden="false" customHeight="false" outlineLevel="0" collapsed="false">
      <c r="A10" s="1" t="s">
        <v>18</v>
      </c>
      <c r="B10" s="1" t="n">
        <v>3.25</v>
      </c>
      <c r="C10" s="1" t="n">
        <f aca="false">12.38/100*B10</f>
        <v>0.40235</v>
      </c>
      <c r="D10" s="1" t="n">
        <f aca="false">87.62/100*B10</f>
        <v>2.84765</v>
      </c>
      <c r="E10" s="1" t="n">
        <v>34</v>
      </c>
      <c r="F10" s="1" t="n">
        <v>0</v>
      </c>
    </row>
    <row r="11" customFormat="false" ht="15" hidden="false" customHeight="false" outlineLevel="0" collapsed="false">
      <c r="A11" s="1" t="s">
        <v>21</v>
      </c>
      <c r="B11" s="1" t="n">
        <v>3.1</v>
      </c>
      <c r="C11" s="1" t="n">
        <f aca="false">12.38/100*B11</f>
        <v>0.38378</v>
      </c>
      <c r="D11" s="1" t="n">
        <f aca="false">87.62/100*B11</f>
        <v>2.71622</v>
      </c>
      <c r="E11" s="1" t="n">
        <v>34</v>
      </c>
      <c r="F11" s="1" t="n">
        <v>0</v>
      </c>
    </row>
    <row r="12" customFormat="false" ht="15" hidden="false" customHeight="false" outlineLevel="0" collapsed="false">
      <c r="A12" s="1" t="s">
        <v>22</v>
      </c>
      <c r="B12" s="1" t="n">
        <v>3.4</v>
      </c>
      <c r="C12" s="1" t="n">
        <f aca="false">12.38/100*B12</f>
        <v>0.42092</v>
      </c>
      <c r="D12" s="1" t="n">
        <f aca="false">87.62/100*B12</f>
        <v>2.97908</v>
      </c>
      <c r="E12" s="1" t="n">
        <v>34</v>
      </c>
      <c r="F12" s="1" t="n">
        <v>0</v>
      </c>
    </row>
    <row r="13" customFormat="false" ht="15" hidden="false" customHeight="false" outlineLevel="0" collapsed="false">
      <c r="A13" s="1" t="s">
        <v>23</v>
      </c>
      <c r="B13" s="1" t="n">
        <v>3.4</v>
      </c>
      <c r="C13" s="1" t="n">
        <f aca="false">12.38/100*B13</f>
        <v>0.42092</v>
      </c>
      <c r="D13" s="1" t="n">
        <f aca="false">87.62/100*B13</f>
        <v>2.97908</v>
      </c>
      <c r="E13" s="1" t="n">
        <v>34</v>
      </c>
      <c r="F13" s="1" t="n">
        <v>0</v>
      </c>
    </row>
    <row r="14" customFormat="false" ht="15" hidden="false" customHeight="false" outlineLevel="0" collapsed="false">
      <c r="A14" s="1" t="s">
        <v>25</v>
      </c>
      <c r="B14" s="1" t="n">
        <v>3.4</v>
      </c>
      <c r="C14" s="1" t="n">
        <f aca="false">12.38/100*B14</f>
        <v>0.42092</v>
      </c>
      <c r="D14" s="1" t="n">
        <f aca="false">87.62/100*B14</f>
        <v>2.97908</v>
      </c>
      <c r="E14" s="1" t="n">
        <v>34</v>
      </c>
      <c r="F14" s="1" t="n">
        <v>0</v>
      </c>
    </row>
    <row r="15" customFormat="false" ht="15" hidden="false" customHeight="false" outlineLevel="0" collapsed="false">
      <c r="A15" s="1" t="s">
        <v>34</v>
      </c>
      <c r="B15" s="1" t="n">
        <v>3.4</v>
      </c>
      <c r="C15" s="1" t="n">
        <f aca="false">12.38/100*B15</f>
        <v>0.42092</v>
      </c>
      <c r="D15" s="1" t="n">
        <f aca="false">87.62/100*B15</f>
        <v>2.97908</v>
      </c>
      <c r="E15" s="1" t="n">
        <v>34</v>
      </c>
      <c r="F15" s="1" t="n">
        <v>0</v>
      </c>
    </row>
    <row r="16" customFormat="false" ht="15" hidden="false" customHeight="false" outlineLevel="0" collapsed="false">
      <c r="A16" s="1" t="s">
        <v>29</v>
      </c>
      <c r="B16" s="1" t="n">
        <v>3.2</v>
      </c>
      <c r="C16" s="1" t="n">
        <f aca="false">12.38/100*B16</f>
        <v>0.39616</v>
      </c>
      <c r="D16" s="1" t="n">
        <f aca="false">87.62/100*B16</f>
        <v>2.80384</v>
      </c>
      <c r="E16" s="1" t="n">
        <v>34</v>
      </c>
      <c r="F16" s="1" t="n">
        <v>0</v>
      </c>
    </row>
    <row r="17" customFormat="false" ht="15" hidden="false" customHeight="false" outlineLevel="0" collapsed="false">
      <c r="A17" s="1" t="s">
        <v>6</v>
      </c>
      <c r="B17" s="1" t="n">
        <v>3.4</v>
      </c>
      <c r="C17" s="1" t="n">
        <f aca="false">12.38/100*B17</f>
        <v>0.42092</v>
      </c>
      <c r="D17" s="1" t="n">
        <f aca="false">87.62/100*B17</f>
        <v>2.97908</v>
      </c>
      <c r="E17" s="1" t="n">
        <v>34</v>
      </c>
      <c r="F17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9.1484375" defaultRowHeight="15" zeroHeight="false" outlineLevelRow="0" outlineLevelCol="0"/>
  <cols>
    <col collapsed="false" customWidth="true" hidden="false" outlineLevel="0" max="2" min="2" style="1" width="29.71"/>
    <col collapsed="false" customWidth="true" hidden="false" outlineLevel="0" max="3" min="3" style="1" width="32.57"/>
    <col collapsed="false" customWidth="true" hidden="false" outlineLevel="0" max="4" min="4" style="1" width="27.57"/>
    <col collapsed="false" customWidth="true" hidden="false" outlineLevel="0" max="5" min="5" style="1" width="27.4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35</v>
      </c>
    </row>
    <row r="2" customFormat="false" ht="15" hidden="false" customHeight="false" outlineLevel="0" collapsed="false">
      <c r="A2" s="1" t="s">
        <v>10</v>
      </c>
      <c r="B2" s="1" t="n">
        <v>9.06608596637984</v>
      </c>
      <c r="C2" s="1" t="n">
        <v>1.58331070345552</v>
      </c>
      <c r="D2" s="1" t="n">
        <v>7.48277526292433</v>
      </c>
      <c r="E2" s="1" t="n">
        <v>20</v>
      </c>
      <c r="F2" s="1" t="n">
        <v>0</v>
      </c>
      <c r="G2" s="1" t="s">
        <v>36</v>
      </c>
    </row>
    <row r="3" customFormat="false" ht="15" hidden="false" customHeight="false" outlineLevel="0" collapsed="false">
      <c r="A3" s="1" t="s">
        <v>32</v>
      </c>
      <c r="B3" s="1" t="n">
        <v>9.72373678783192</v>
      </c>
      <c r="C3" s="1" t="n">
        <v>1.38068525393143</v>
      </c>
      <c r="D3" s="1" t="n">
        <v>8.34305153390049</v>
      </c>
      <c r="E3" s="1" t="n">
        <v>20</v>
      </c>
      <c r="F3" s="1" t="n">
        <v>0</v>
      </c>
    </row>
    <row r="4" customFormat="false" ht="15" hidden="false" customHeight="false" outlineLevel="0" collapsed="false">
      <c r="A4" s="1" t="s">
        <v>37</v>
      </c>
      <c r="B4" s="1" t="n">
        <v>7.07206655315515</v>
      </c>
      <c r="C4" s="1" t="n">
        <v>2.44794054197156</v>
      </c>
      <c r="D4" s="1" t="n">
        <v>4.62412601118359</v>
      </c>
      <c r="E4" s="1" t="n">
        <v>20</v>
      </c>
      <c r="F4" s="1" t="n">
        <v>0</v>
      </c>
    </row>
    <row r="5" customFormat="false" ht="15" hidden="false" customHeight="false" outlineLevel="0" collapsed="false">
      <c r="A5" s="1" t="s">
        <v>14</v>
      </c>
      <c r="B5" s="1" t="n">
        <v>7.52305872223621</v>
      </c>
      <c r="C5" s="1" t="n">
        <v>1.38989608000341</v>
      </c>
      <c r="D5" s="1" t="n">
        <v>6.1331626422328</v>
      </c>
      <c r="E5" s="1" t="n">
        <v>20</v>
      </c>
      <c r="F5" s="1" t="n">
        <v>0</v>
      </c>
    </row>
    <row r="6" customFormat="false" ht="15" hidden="false" customHeight="false" outlineLevel="0" collapsed="false">
      <c r="A6" s="1" t="s">
        <v>17</v>
      </c>
      <c r="B6" s="1" t="n">
        <v>11.9011920521878</v>
      </c>
      <c r="C6" s="1" t="n">
        <v>2.96582667639817</v>
      </c>
      <c r="D6" s="1" t="n">
        <v>8.93536537578958</v>
      </c>
      <c r="E6" s="1" t="n">
        <v>20</v>
      </c>
      <c r="F6" s="1" t="n">
        <v>0</v>
      </c>
    </row>
    <row r="7" customFormat="false" ht="15" hidden="false" customHeight="false" outlineLevel="0" collapsed="false">
      <c r="A7" s="1" t="s">
        <v>15</v>
      </c>
      <c r="B7" s="1" t="n">
        <v>7.04396872050155</v>
      </c>
      <c r="C7" s="1" t="n">
        <v>1.33773378853162</v>
      </c>
      <c r="D7" s="1" t="n">
        <v>5.70623493196993</v>
      </c>
      <c r="E7" s="1" t="n">
        <v>20</v>
      </c>
      <c r="F7" s="1" t="n">
        <v>0</v>
      </c>
    </row>
    <row r="8" customFormat="false" ht="15" hidden="false" customHeight="false" outlineLevel="0" collapsed="false">
      <c r="A8" s="1" t="s">
        <v>26</v>
      </c>
      <c r="B8" s="1" t="n">
        <v>7.570124107161</v>
      </c>
      <c r="C8" s="1" t="n">
        <v>1.29438970518605</v>
      </c>
      <c r="D8" s="1" t="n">
        <v>6.27573440197495</v>
      </c>
      <c r="E8" s="1" t="n">
        <v>20</v>
      </c>
      <c r="F8" s="1" t="n">
        <v>0</v>
      </c>
    </row>
    <row r="9" customFormat="false" ht="15" hidden="false" customHeight="false" outlineLevel="0" collapsed="false">
      <c r="A9" s="1" t="s">
        <v>13</v>
      </c>
      <c r="B9" s="1" t="n">
        <v>8.1921937844927</v>
      </c>
      <c r="C9" s="1" t="n">
        <v>1.44490810594477</v>
      </c>
      <c r="D9" s="1" t="n">
        <v>6.74728567854794</v>
      </c>
      <c r="E9" s="1" t="n">
        <v>20</v>
      </c>
      <c r="F9" s="1" t="n">
        <v>0</v>
      </c>
    </row>
    <row r="10" customFormat="false" ht="15" hidden="false" customHeight="false" outlineLevel="0" collapsed="false">
      <c r="A10" s="1" t="s">
        <v>38</v>
      </c>
      <c r="B10" s="1" t="n">
        <v>9.9747380046577</v>
      </c>
      <c r="C10" s="1" t="n">
        <v>2.14732263093101</v>
      </c>
      <c r="D10" s="1" t="n">
        <v>7.82741537372669</v>
      </c>
      <c r="E10" s="1" t="n">
        <v>20</v>
      </c>
      <c r="F10" s="1" t="n">
        <v>0</v>
      </c>
    </row>
    <row r="11" customFormat="false" ht="15" hidden="false" customHeight="false" outlineLevel="0" collapsed="false">
      <c r="A11" s="1" t="s">
        <v>18</v>
      </c>
      <c r="B11" s="1" t="n">
        <v>7.11446628937875</v>
      </c>
      <c r="C11" s="1" t="n">
        <v>1.12668955273999</v>
      </c>
      <c r="D11" s="1" t="n">
        <v>5.98777673663876</v>
      </c>
      <c r="E11" s="1" t="n">
        <v>20</v>
      </c>
      <c r="F11" s="1" t="n">
        <v>0</v>
      </c>
    </row>
    <row r="12" customFormat="false" ht="15" hidden="false" customHeight="false" outlineLevel="0" collapsed="false">
      <c r="A12" s="1" t="s">
        <v>39</v>
      </c>
      <c r="B12" s="1" t="n">
        <v>13.7</v>
      </c>
      <c r="C12" s="1" t="n">
        <v>3.3839</v>
      </c>
      <c r="D12" s="1" t="n">
        <v>10.3161</v>
      </c>
      <c r="E12" s="1" t="n">
        <v>20</v>
      </c>
      <c r="F12" s="1" t="n">
        <v>0</v>
      </c>
    </row>
    <row r="13" customFormat="false" ht="15" hidden="false" customHeight="false" outlineLevel="0" collapsed="false">
      <c r="A13" s="1" t="s">
        <v>40</v>
      </c>
      <c r="B13" s="1" t="n">
        <v>7.5</v>
      </c>
      <c r="C13" s="1" t="n">
        <v>3.375</v>
      </c>
      <c r="D13" s="1" t="n">
        <v>4.125</v>
      </c>
      <c r="E13" s="1" t="n">
        <v>20</v>
      </c>
      <c r="F13" s="1" t="n">
        <v>0</v>
      </c>
    </row>
    <row r="14" customFormat="false" ht="15" hidden="false" customHeight="false" outlineLevel="0" collapsed="false">
      <c r="A14" s="1" t="s">
        <v>41</v>
      </c>
      <c r="B14" s="1" t="n">
        <v>6.4</v>
      </c>
      <c r="C14" s="1" t="n">
        <v>0.992</v>
      </c>
      <c r="D14" s="1" t="n">
        <v>5.408</v>
      </c>
      <c r="E14" s="1" t="n">
        <v>20</v>
      </c>
      <c r="F14" s="1" t="n">
        <v>0</v>
      </c>
    </row>
    <row r="15" customFormat="false" ht="15" hidden="false" customHeight="false" outlineLevel="0" collapsed="false">
      <c r="A15" s="1" t="s">
        <v>16</v>
      </c>
      <c r="B15" s="1" t="n">
        <v>8.92406441312548</v>
      </c>
      <c r="C15" s="1" t="n">
        <v>1.90249580048238</v>
      </c>
      <c r="D15" s="1" t="n">
        <v>7.0215686126431</v>
      </c>
      <c r="E15" s="1" t="n">
        <v>20</v>
      </c>
      <c r="F15" s="1" t="n">
        <v>0</v>
      </c>
    </row>
    <row r="16" customFormat="false" ht="15" hidden="false" customHeight="false" outlineLevel="0" collapsed="false">
      <c r="A16" s="1" t="s">
        <v>21</v>
      </c>
      <c r="B16" s="1" t="n">
        <v>7.90227550644031</v>
      </c>
      <c r="C16" s="1" t="n">
        <v>1.685202760704</v>
      </c>
      <c r="D16" s="1" t="n">
        <v>6.21707274573632</v>
      </c>
      <c r="E16" s="1" t="n">
        <v>20</v>
      </c>
      <c r="F16" s="1" t="n">
        <v>0</v>
      </c>
    </row>
    <row r="17" customFormat="false" ht="15" hidden="false" customHeight="false" outlineLevel="0" collapsed="false">
      <c r="A17" s="1" t="s">
        <v>22</v>
      </c>
      <c r="B17" s="1" t="n">
        <v>6.84391622452193</v>
      </c>
      <c r="C17" s="1" t="n">
        <v>1.10379019301359</v>
      </c>
      <c r="D17" s="1" t="n">
        <v>5.74012603150835</v>
      </c>
      <c r="E17" s="1" t="n">
        <v>20</v>
      </c>
      <c r="F17" s="1" t="n">
        <v>0</v>
      </c>
    </row>
    <row r="18" customFormat="false" ht="15" hidden="false" customHeight="false" outlineLevel="0" collapsed="false">
      <c r="A18" s="1" t="s">
        <v>23</v>
      </c>
      <c r="B18" s="1" t="n">
        <v>8.33272873476081</v>
      </c>
      <c r="C18" s="1" t="n">
        <v>1.17650312117887</v>
      </c>
      <c r="D18" s="1" t="n">
        <v>7.15622561358194</v>
      </c>
      <c r="E18" s="1" t="n">
        <v>20</v>
      </c>
      <c r="F18" s="1" t="n">
        <v>0</v>
      </c>
    </row>
    <row r="19" customFormat="false" ht="15" hidden="false" customHeight="false" outlineLevel="0" collapsed="false">
      <c r="A19" s="1" t="s">
        <v>25</v>
      </c>
      <c r="B19" s="1" t="n">
        <v>7.66637421938788</v>
      </c>
      <c r="C19" s="1" t="n">
        <v>3.35953239679128</v>
      </c>
      <c r="D19" s="1" t="n">
        <v>4.30684182259659</v>
      </c>
      <c r="E19" s="1" t="n">
        <v>20</v>
      </c>
      <c r="F19" s="1" t="n">
        <v>0</v>
      </c>
    </row>
    <row r="20" customFormat="false" ht="15" hidden="false" customHeight="false" outlineLevel="0" collapsed="false">
      <c r="A20" s="1" t="s">
        <v>34</v>
      </c>
      <c r="B20" s="1" t="n">
        <v>9.38205384206727</v>
      </c>
      <c r="C20" s="1" t="n">
        <v>2.35913062670404</v>
      </c>
      <c r="D20" s="1" t="n">
        <v>7.02292321536323</v>
      </c>
      <c r="E20" s="1" t="n">
        <v>20</v>
      </c>
      <c r="F20" s="1" t="n">
        <v>0</v>
      </c>
    </row>
    <row r="21" customFormat="false" ht="15" hidden="false" customHeight="false" outlineLevel="0" collapsed="false">
      <c r="A21" s="1" t="s">
        <v>12</v>
      </c>
      <c r="B21" s="1" t="n">
        <v>8.64751043626174</v>
      </c>
      <c r="C21" s="1" t="n">
        <v>2.24865306961714</v>
      </c>
      <c r="D21" s="1" t="n">
        <v>6.39885736664459</v>
      </c>
      <c r="E21" s="1" t="n">
        <v>20</v>
      </c>
      <c r="F21" s="1" t="n">
        <v>0</v>
      </c>
    </row>
    <row r="22" customFormat="false" ht="15" hidden="false" customHeight="false" outlineLevel="0" collapsed="false">
      <c r="A22" s="1" t="s">
        <v>27</v>
      </c>
      <c r="B22" s="1" t="n">
        <v>7.84907124942162</v>
      </c>
      <c r="C22" s="1" t="n">
        <v>1.91097308769517</v>
      </c>
      <c r="D22" s="1" t="n">
        <v>5.93809816172645</v>
      </c>
      <c r="E22" s="1" t="n">
        <v>20</v>
      </c>
      <c r="F22" s="1" t="n">
        <v>0</v>
      </c>
    </row>
    <row r="23" customFormat="false" ht="15" hidden="false" customHeight="false" outlineLevel="0" collapsed="false">
      <c r="A23" s="1" t="s">
        <v>29</v>
      </c>
      <c r="B23" s="1" t="n">
        <v>7.29287686749805</v>
      </c>
      <c r="C23" s="1" t="n">
        <v>1.27788025259102</v>
      </c>
      <c r="D23" s="1" t="n">
        <v>6.01499661490703</v>
      </c>
      <c r="E23" s="1" t="n">
        <v>20</v>
      </c>
      <c r="F23" s="1" t="n">
        <v>0</v>
      </c>
    </row>
    <row r="24" customFormat="false" ht="15" hidden="false" customHeight="false" outlineLevel="0" collapsed="false">
      <c r="A24" s="1" t="s">
        <v>42</v>
      </c>
      <c r="B24" s="1" t="n">
        <v>6.4</v>
      </c>
      <c r="C24" s="1" t="n">
        <v>0.992</v>
      </c>
      <c r="D24" s="1" t="n">
        <v>5.408</v>
      </c>
      <c r="E24" s="1" t="n">
        <v>20</v>
      </c>
      <c r="F24" s="1" t="n">
        <v>0</v>
      </c>
    </row>
    <row r="25" customFormat="false" ht="15" hidden="false" customHeight="false" outlineLevel="0" collapsed="false">
      <c r="A25" s="1" t="s">
        <v>6</v>
      </c>
      <c r="B25" s="1" t="n">
        <v>7.52305872223621</v>
      </c>
      <c r="C25" s="1" t="n">
        <v>1.38989608000341</v>
      </c>
      <c r="D25" s="1" t="n">
        <v>6.1331626422328</v>
      </c>
      <c r="E25" s="1" t="n">
        <v>20</v>
      </c>
      <c r="F2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6.29"/>
  </cols>
  <sheetData>
    <row r="1" customFormat="false" ht="15" hidden="false" customHeight="false" outlineLevel="0" collapsed="false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5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5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5" t="s">
        <v>60</v>
      </c>
      <c r="T1" s="1" t="s">
        <v>4</v>
      </c>
    </row>
    <row r="2" customFormat="false" ht="15" hidden="false" customHeight="false" outlineLevel="0" collapsed="false">
      <c r="A2" s="6" t="s">
        <v>14</v>
      </c>
      <c r="B2" s="1" t="n">
        <v>6.3</v>
      </c>
      <c r="C2" s="1" t="n">
        <v>8.5</v>
      </c>
      <c r="D2" s="1" t="n">
        <v>13.7</v>
      </c>
      <c r="E2" s="1" t="n">
        <v>13.9</v>
      </c>
      <c r="F2" s="1" t="n">
        <v>10.6</v>
      </c>
      <c r="G2" s="1" t="n">
        <v>7.5</v>
      </c>
      <c r="H2" s="1" t="n">
        <f aca="false">15.5/100*B2</f>
        <v>0.9765</v>
      </c>
      <c r="I2" s="1" t="n">
        <f aca="false">13.1/100*C2</f>
        <v>1.1135</v>
      </c>
      <c r="J2" s="1" t="n">
        <f aca="false">24.7/100*D2</f>
        <v>3.3839</v>
      </c>
      <c r="K2" s="1" t="n">
        <f aca="false">20/100*E2</f>
        <v>2.78</v>
      </c>
      <c r="L2" s="1" t="n">
        <f aca="false">21/100*F2</f>
        <v>2.226</v>
      </c>
      <c r="M2" s="1" t="n">
        <f aca="false">45/100*G2</f>
        <v>3.375</v>
      </c>
      <c r="N2" s="1" t="n">
        <f aca="false">(100-15.5)/100*B2</f>
        <v>5.3235</v>
      </c>
      <c r="O2" s="1" t="n">
        <f aca="false">(100-13.1)/100*C2</f>
        <v>7.3865</v>
      </c>
      <c r="P2" s="1" t="n">
        <f aca="false">(100-24.7)/100*D2</f>
        <v>10.3161</v>
      </c>
      <c r="Q2" s="1" t="n">
        <f aca="false">80/100*E2</f>
        <v>11.12</v>
      </c>
      <c r="R2" s="1" t="n">
        <f aca="false">79/100*F2</f>
        <v>8.374</v>
      </c>
      <c r="S2" s="1" t="n">
        <f aca="false">55/100*G2</f>
        <v>4.125</v>
      </c>
    </row>
    <row r="3" customFormat="false" ht="15" hidden="false" customHeight="false" outlineLevel="0" collapsed="false">
      <c r="A3" s="1" t="s">
        <v>13</v>
      </c>
      <c r="B3" s="1" t="n">
        <v>7.1</v>
      </c>
      <c r="C3" s="1" t="n">
        <v>9.4</v>
      </c>
      <c r="D3" s="1" t="n">
        <v>13.7</v>
      </c>
      <c r="E3" s="1" t="n">
        <v>13.9</v>
      </c>
      <c r="F3" s="1" t="n">
        <v>10.6</v>
      </c>
      <c r="G3" s="1" t="n">
        <v>7.5</v>
      </c>
      <c r="H3" s="1" t="n">
        <f aca="false">15.5/100*B3</f>
        <v>1.1005</v>
      </c>
      <c r="I3" s="1" t="n">
        <f aca="false">13.1/100*C3</f>
        <v>1.2314</v>
      </c>
      <c r="J3" s="1" t="n">
        <f aca="false">24.7/100*D3</f>
        <v>3.3839</v>
      </c>
      <c r="K3" s="1" t="n">
        <f aca="false">20/100*E3</f>
        <v>2.78</v>
      </c>
      <c r="L3" s="1" t="n">
        <f aca="false">21/100*F3</f>
        <v>2.226</v>
      </c>
      <c r="M3" s="1" t="n">
        <f aca="false">45/100*G3</f>
        <v>3.375</v>
      </c>
      <c r="N3" s="1" t="n">
        <f aca="false">(100-15.5)/100*B3</f>
        <v>5.9995</v>
      </c>
      <c r="O3" s="1" t="n">
        <f aca="false">(100-13.1)/100*C3</f>
        <v>8.1686</v>
      </c>
      <c r="P3" s="1" t="n">
        <f aca="false">(100-24.7)/100*D3</f>
        <v>10.3161</v>
      </c>
      <c r="Q3" s="1" t="n">
        <f aca="false">80/100*E3</f>
        <v>11.12</v>
      </c>
      <c r="R3" s="1" t="n">
        <f aca="false">79/100*F3</f>
        <v>8.374</v>
      </c>
      <c r="S3" s="1" t="n">
        <f aca="false">55/100*G3</f>
        <v>4.125</v>
      </c>
    </row>
    <row r="4" customFormat="false" ht="15" hidden="false" customHeight="false" outlineLevel="0" collapsed="false">
      <c r="A4" s="1" t="s">
        <v>18</v>
      </c>
      <c r="B4" s="1" t="n">
        <v>5.8</v>
      </c>
      <c r="C4" s="1" t="n">
        <v>9.7</v>
      </c>
      <c r="D4" s="1" t="n">
        <v>13.7</v>
      </c>
      <c r="E4" s="1" t="n">
        <v>13.9</v>
      </c>
      <c r="F4" s="1" t="n">
        <v>10.6</v>
      </c>
      <c r="G4" s="1" t="n">
        <v>7.5</v>
      </c>
      <c r="H4" s="1" t="n">
        <f aca="false">15.5/100*B4</f>
        <v>0.899</v>
      </c>
      <c r="I4" s="1" t="n">
        <f aca="false">13.1/100*C4</f>
        <v>1.2707</v>
      </c>
      <c r="J4" s="1" t="n">
        <f aca="false">24.7/100*D4</f>
        <v>3.3839</v>
      </c>
      <c r="K4" s="1" t="n">
        <f aca="false">20/100*E4</f>
        <v>2.78</v>
      </c>
      <c r="L4" s="1" t="n">
        <f aca="false">21/100*F4</f>
        <v>2.226</v>
      </c>
      <c r="M4" s="1" t="n">
        <f aca="false">45/100*G4</f>
        <v>3.375</v>
      </c>
      <c r="N4" s="1" t="n">
        <f aca="false">(100-15.5)/100*B4</f>
        <v>4.901</v>
      </c>
      <c r="O4" s="1" t="n">
        <f aca="false">(100-13.1)/100*C4</f>
        <v>8.4293</v>
      </c>
      <c r="P4" s="1" t="n">
        <f aca="false">(100-24.7)/100*D4</f>
        <v>10.3161</v>
      </c>
      <c r="Q4" s="1" t="n">
        <f aca="false">80/100*E4</f>
        <v>11.12</v>
      </c>
      <c r="R4" s="1" t="n">
        <f aca="false">79/100*F4</f>
        <v>8.374</v>
      </c>
      <c r="S4" s="1" t="n">
        <f aca="false">55/100*G4</f>
        <v>4.125</v>
      </c>
    </row>
    <row r="5" customFormat="false" ht="15" hidden="false" customHeight="false" outlineLevel="0" collapsed="false">
      <c r="A5" s="1" t="s">
        <v>26</v>
      </c>
      <c r="B5" s="1" t="n">
        <v>6.6</v>
      </c>
      <c r="C5" s="1" t="n">
        <v>8.6</v>
      </c>
      <c r="D5" s="1" t="n">
        <v>13.7</v>
      </c>
      <c r="E5" s="1" t="n">
        <v>13.9</v>
      </c>
      <c r="F5" s="1" t="n">
        <v>10.6</v>
      </c>
      <c r="G5" s="1" t="n">
        <v>7.5</v>
      </c>
      <c r="H5" s="1" t="n">
        <f aca="false">15.5/100*B5</f>
        <v>1.023</v>
      </c>
      <c r="I5" s="1" t="n">
        <f aca="false">13.1/100*C5</f>
        <v>1.1266</v>
      </c>
      <c r="J5" s="1" t="n">
        <f aca="false">24.7/100*D5</f>
        <v>3.3839</v>
      </c>
      <c r="K5" s="1" t="n">
        <f aca="false">20/100*E5</f>
        <v>2.78</v>
      </c>
      <c r="L5" s="1" t="n">
        <f aca="false">21/100*F5</f>
        <v>2.226</v>
      </c>
      <c r="M5" s="1" t="n">
        <f aca="false">45/100*G5</f>
        <v>3.375</v>
      </c>
      <c r="N5" s="1" t="n">
        <f aca="false">(100-15.5)/100*B5</f>
        <v>5.577</v>
      </c>
      <c r="O5" s="1" t="n">
        <f aca="false">(100-13.1)/100*C5</f>
        <v>7.4734</v>
      </c>
      <c r="P5" s="1" t="n">
        <f aca="false">(100-24.7)/100*D5</f>
        <v>10.3161</v>
      </c>
      <c r="Q5" s="1" t="n">
        <f aca="false">80/100*E5</f>
        <v>11.12</v>
      </c>
      <c r="R5" s="1" t="n">
        <f aca="false">79/100*F5</f>
        <v>8.374</v>
      </c>
      <c r="S5" s="1" t="n">
        <f aca="false">55/100*G5</f>
        <v>4.125</v>
      </c>
    </row>
    <row r="6" customFormat="false" ht="15" hidden="false" customHeight="false" outlineLevel="0" collapsed="false">
      <c r="A6" s="1" t="s">
        <v>29</v>
      </c>
      <c r="B6" s="1" t="n">
        <v>6.4</v>
      </c>
      <c r="C6" s="1" t="n">
        <v>9.2</v>
      </c>
      <c r="D6" s="1" t="n">
        <v>13.7</v>
      </c>
      <c r="E6" s="1" t="n">
        <v>13.9</v>
      </c>
      <c r="F6" s="1" t="n">
        <v>10.6</v>
      </c>
      <c r="G6" s="1" t="n">
        <v>7.5</v>
      </c>
      <c r="H6" s="1" t="n">
        <f aca="false">15.5/100*B6</f>
        <v>0.992</v>
      </c>
      <c r="I6" s="1" t="n">
        <f aca="false">13.1/100*C6</f>
        <v>1.2052</v>
      </c>
      <c r="J6" s="1" t="n">
        <f aca="false">24.7/100*D6</f>
        <v>3.3839</v>
      </c>
      <c r="K6" s="1" t="n">
        <f aca="false">20/100*E6</f>
        <v>2.78</v>
      </c>
      <c r="L6" s="1" t="n">
        <f aca="false">21/100*F6</f>
        <v>2.226</v>
      </c>
      <c r="M6" s="1" t="n">
        <f aca="false">45/100*G6</f>
        <v>3.375</v>
      </c>
      <c r="N6" s="1" t="n">
        <f aca="false">(100-15.5)/100*B6</f>
        <v>5.408</v>
      </c>
      <c r="O6" s="1" t="n">
        <f aca="false">(100-13.1)/100*C6</f>
        <v>7.9948</v>
      </c>
      <c r="P6" s="1" t="n">
        <f aca="false">(100-24.7)/100*D6</f>
        <v>10.3161</v>
      </c>
      <c r="Q6" s="1" t="n">
        <f aca="false">80/100*E6</f>
        <v>11.12</v>
      </c>
      <c r="R6" s="1" t="n">
        <f aca="false">79/100*F6</f>
        <v>8.374</v>
      </c>
      <c r="S6" s="1" t="n">
        <f aca="false">55/100*G6</f>
        <v>4.125</v>
      </c>
    </row>
    <row r="7" customFormat="false" ht="15" hidden="false" customHeight="false" outlineLevel="0" collapsed="false">
      <c r="A7" s="1" t="s">
        <v>21</v>
      </c>
      <c r="B7" s="1" t="n">
        <v>7.1</v>
      </c>
      <c r="C7" s="1" t="n">
        <v>8.8</v>
      </c>
      <c r="D7" s="1" t="n">
        <v>13.7</v>
      </c>
      <c r="E7" s="1" t="n">
        <v>13.9</v>
      </c>
      <c r="F7" s="1" t="n">
        <v>10.6</v>
      </c>
      <c r="G7" s="1" t="n">
        <v>7.5</v>
      </c>
      <c r="H7" s="1" t="n">
        <f aca="false">15.5/100*B7</f>
        <v>1.1005</v>
      </c>
      <c r="I7" s="1" t="n">
        <f aca="false">13.1/100*C7</f>
        <v>1.1528</v>
      </c>
      <c r="J7" s="1" t="n">
        <f aca="false">24.7/100*D7</f>
        <v>3.3839</v>
      </c>
      <c r="K7" s="1" t="n">
        <f aca="false">20/100*E7</f>
        <v>2.78</v>
      </c>
      <c r="L7" s="1" t="n">
        <f aca="false">21/100*F7</f>
        <v>2.226</v>
      </c>
      <c r="M7" s="1" t="n">
        <f aca="false">45/100*G7</f>
        <v>3.375</v>
      </c>
      <c r="N7" s="1" t="n">
        <f aca="false">(100-15.5)/100*B7</f>
        <v>5.9995</v>
      </c>
      <c r="O7" s="1" t="n">
        <f aca="false">(100-13.1)/100*C7</f>
        <v>7.6472</v>
      </c>
      <c r="P7" s="1" t="n">
        <f aca="false">(100-24.7)/100*D7</f>
        <v>10.3161</v>
      </c>
      <c r="Q7" s="1" t="n">
        <f aca="false">80/100*E7</f>
        <v>11.12</v>
      </c>
      <c r="R7" s="1" t="n">
        <f aca="false">79/100*F7</f>
        <v>8.374</v>
      </c>
      <c r="S7" s="1" t="n">
        <f aca="false">55/100*G7</f>
        <v>4.125</v>
      </c>
    </row>
    <row r="8" customFormat="false" ht="15" hidden="false" customHeight="false" outlineLevel="0" collapsed="false">
      <c r="A8" s="1" t="s">
        <v>6</v>
      </c>
      <c r="B8" s="1" t="n">
        <v>6.4</v>
      </c>
      <c r="C8" s="1" t="n">
        <v>9.2</v>
      </c>
      <c r="D8" s="1" t="n">
        <v>13.7</v>
      </c>
      <c r="E8" s="1" t="n">
        <v>13.9</v>
      </c>
      <c r="F8" s="1" t="n">
        <v>10.6</v>
      </c>
      <c r="G8" s="1" t="n">
        <v>7.5</v>
      </c>
      <c r="H8" s="1" t="n">
        <f aca="false">15.5/100*B8</f>
        <v>0.992</v>
      </c>
      <c r="I8" s="1" t="n">
        <f aca="false">13.1/100*C8</f>
        <v>1.2052</v>
      </c>
      <c r="J8" s="1" t="n">
        <f aca="false">24.7/100*D8</f>
        <v>3.3839</v>
      </c>
      <c r="K8" s="1" t="n">
        <f aca="false">20/100*E8</f>
        <v>2.78</v>
      </c>
      <c r="L8" s="1" t="n">
        <f aca="false">21/100*F8</f>
        <v>2.226</v>
      </c>
      <c r="M8" s="1" t="n">
        <f aca="false">45/100*G8</f>
        <v>3.375</v>
      </c>
      <c r="N8" s="1" t="n">
        <f aca="false">(100-15.5)/100*B8</f>
        <v>5.408</v>
      </c>
      <c r="O8" s="1" t="n">
        <f aca="false">(100-13.1)/100*C8</f>
        <v>7.9948</v>
      </c>
      <c r="P8" s="1" t="n">
        <f aca="false">(100-24.7)/100*D8</f>
        <v>10.3161</v>
      </c>
      <c r="Q8" s="1" t="n">
        <f aca="false">80/100*E8</f>
        <v>11.12</v>
      </c>
      <c r="R8" s="1" t="n">
        <f aca="false">79/100*F8</f>
        <v>8.374</v>
      </c>
      <c r="S8" s="1" t="n">
        <f aca="false">55/100*G8</f>
        <v>4.125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7" t="n">
        <f aca="false">C2+D2</f>
        <v>11.493</v>
      </c>
      <c r="C2" s="7" t="n">
        <v>3.6753</v>
      </c>
      <c r="D2" s="8" t="n">
        <v>7.8177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SUM(C2,D2,F2)</f>
        <v>27.547864</v>
      </c>
      <c r="C2" s="1" t="n">
        <f aca="false">5+1.19</f>
        <v>6.19</v>
      </c>
      <c r="D2" s="1" t="n">
        <v>0</v>
      </c>
      <c r="E2" s="1" t="n">
        <v>0</v>
      </c>
      <c r="F2" s="1" t="n">
        <f aca="false">0.178*33.33*3.6</f>
        <v>21.357864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SUM(C2,D2,F2)</f>
        <v>7.34</v>
      </c>
      <c r="C2" s="1" t="n">
        <v>0.74</v>
      </c>
      <c r="D2" s="1" t="n">
        <f aca="false">10.9-4.3</f>
        <v>6.6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28.077732</v>
      </c>
      <c r="C2" s="1" t="n">
        <f aca="false">5.4</f>
        <v>5.4</v>
      </c>
      <c r="D2" s="1" t="n">
        <v>0</v>
      </c>
      <c r="E2" s="1" t="n">
        <v>0</v>
      </c>
      <c r="F2" s="1" t="n">
        <f aca="false">0.189*1000*33.33*3600/1000000</f>
        <v>22.677732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12.5</v>
      </c>
      <c r="C2" s="1" t="n">
        <v>0.6</v>
      </c>
      <c r="D2" s="1" t="n">
        <f aca="false">13.9-2</f>
        <v>11.9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74.96754444</v>
      </c>
      <c r="C2" s="1" t="n">
        <f aca="false">2.67*methanol!C2</f>
        <v>14.418</v>
      </c>
      <c r="D2" s="1" t="n">
        <v>0</v>
      </c>
      <c r="E2" s="1" t="n">
        <v>0</v>
      </c>
      <c r="F2" s="1" t="n">
        <f aca="false">2.67*methanol!F2</f>
        <v>60.54954444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16.5</v>
      </c>
      <c r="C2" s="1" t="n">
        <v>0.8</v>
      </c>
      <c r="D2" s="1" t="n">
        <f aca="false">16.5-C2</f>
        <v>15.7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21.21</v>
      </c>
      <c r="C2" s="1" t="n">
        <f aca="false">1.4+0.42</f>
        <v>1.82</v>
      </c>
      <c r="D2" s="1" t="n">
        <f aca="false">18.13+1.26</f>
        <v>19.39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74.96754444</v>
      </c>
      <c r="C2" s="1" t="n">
        <f aca="false">2.67*methanol!C2</f>
        <v>14.418</v>
      </c>
      <c r="D2" s="1" t="n">
        <v>0</v>
      </c>
      <c r="E2" s="1" t="n">
        <v>0</v>
      </c>
      <c r="F2" s="1" t="n">
        <f aca="false">2.67*methanol!F2</f>
        <v>60.54954444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16.5</v>
      </c>
      <c r="C2" s="1" t="n">
        <v>0.8</v>
      </c>
      <c r="D2" s="1" t="n">
        <f aca="false">16.5-C2</f>
        <v>15.7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125.7342476</v>
      </c>
      <c r="C2" s="1" t="n">
        <f aca="false">4.3*methanol!C2 +5</f>
        <v>28.22</v>
      </c>
      <c r="D2" s="1" t="n">
        <v>0</v>
      </c>
      <c r="E2" s="1" t="n">
        <v>0</v>
      </c>
      <c r="F2" s="1" t="n">
        <f aca="false">4.3*methanol!F2</f>
        <v>97.5142476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16.5</v>
      </c>
      <c r="C2" s="1" t="n">
        <v>0.8</v>
      </c>
      <c r="D2" s="1" t="n">
        <f aca="false">16.5-C2</f>
        <v>15.7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6796875" defaultRowHeight="15" zeroHeight="false" outlineLevelRow="0" outlineLevelCol="0"/>
  <sheetData>
    <row r="2" customFormat="false" ht="15" hidden="false" customHeight="false" outlineLevel="0" collapsed="false">
      <c r="A2" s="1" t="s">
        <v>61</v>
      </c>
      <c r="B2" s="9" t="s">
        <v>62</v>
      </c>
    </row>
    <row r="4" customFormat="false" ht="15" hidden="false" customHeight="false" outlineLevel="0" collapsed="false">
      <c r="A4" s="1" t="s">
        <v>63</v>
      </c>
      <c r="B4" s="1" t="s">
        <v>64</v>
      </c>
    </row>
    <row r="6" customFormat="false" ht="15" hidden="false" customHeight="false" outlineLevel="0" collapsed="false">
      <c r="A6" s="1" t="s">
        <v>65</v>
      </c>
      <c r="B6" s="1" t="s">
        <v>66</v>
      </c>
    </row>
    <row r="8" customFormat="false" ht="15" hidden="false" customHeight="false" outlineLevel="0" collapsed="false">
      <c r="A8" s="1" t="s">
        <v>67</v>
      </c>
      <c r="B8" s="1" t="s">
        <v>68</v>
      </c>
    </row>
    <row r="10" customFormat="false" ht="15" hidden="false" customHeight="false" outlineLevel="0" collapsed="false">
      <c r="A10" s="1" t="s">
        <v>69</v>
      </c>
      <c r="B10" s="1" t="s">
        <v>70</v>
      </c>
    </row>
    <row r="11" customFormat="false" ht="15" hidden="false" customHeight="false" outlineLevel="0" collapsed="false">
      <c r="B11" s="1" t="s">
        <v>71</v>
      </c>
    </row>
    <row r="12" customFormat="false" ht="15" hidden="false" customHeight="false" outlineLevel="0" collapsed="false">
      <c r="A12" s="1" t="s">
        <v>72</v>
      </c>
      <c r="B12" s="1" t="s">
        <v>70</v>
      </c>
    </row>
    <row r="13" customFormat="false" ht="15" hidden="false" customHeight="false" outlineLevel="0" collapsed="false">
      <c r="B13" s="9" t="s">
        <v>73</v>
      </c>
    </row>
    <row r="14" customFormat="false" ht="15" hidden="false" customHeight="false" outlineLevel="0" collapsed="false">
      <c r="A14" s="1" t="s">
        <v>74</v>
      </c>
      <c r="B14" s="1" t="s">
        <v>75</v>
      </c>
    </row>
    <row r="15" customFormat="false" ht="15" hidden="false" customHeight="false" outlineLevel="0" collapsed="false">
      <c r="B15" s="1" t="s">
        <v>70</v>
      </c>
    </row>
    <row r="16" customFormat="false" ht="15" hidden="false" customHeight="false" outlineLevel="0" collapsed="false">
      <c r="B16" s="9" t="s">
        <v>76</v>
      </c>
    </row>
    <row r="17" customFormat="false" ht="15" hidden="false" customHeight="false" outlineLevel="0" collapsed="false">
      <c r="B17" s="1" t="s">
        <v>77</v>
      </c>
    </row>
    <row r="18" customFormat="false" ht="15" hidden="false" customHeight="false" outlineLevel="0" collapsed="false">
      <c r="B18" s="1" t="s">
        <v>78</v>
      </c>
    </row>
    <row r="19" customFormat="false" ht="15" hidden="false" customHeight="false" outlineLevel="0" collapsed="false">
      <c r="B19" s="1" t="s">
        <v>79</v>
      </c>
    </row>
  </sheetData>
  <hyperlinks>
    <hyperlink ref="B2" r:id="rId1" display="https://d-nb.info/1049260554/34"/>
    <hyperlink ref="B13" r:id="rId2" display="https://dechema.de/dechema_media/Downloads/Positionspapiere/Technology_study_Low_carbon_energy_and_feedstock_for_the_European_chemical_industry.pdf"/>
    <hyperlink ref="B16" r:id="rId3" display="https://www.isi.fraunhofer.de/content/dam/isi/dokumente/cce/2020/6-110-20_Neuwirth.pdf&gt;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554 * Conversion!A2</f>
        <v>2.317936</v>
      </c>
      <c r="C2" s="1" t="n">
        <f aca="false">B2*Conversion!B2</f>
        <v>1.158968</v>
      </c>
      <c r="D2" s="1" t="n">
        <f aca="false">B2*Conversion!C2</f>
        <v>1.158968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v>2.448</v>
      </c>
      <c r="C2" s="1" t="n">
        <f aca="false">B2*Conversion!B2</f>
        <v>1.224</v>
      </c>
      <c r="D2" s="1" t="n">
        <f aca="false">B2*Conversion!C2</f>
        <v>1.224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v>12.97</v>
      </c>
      <c r="C2" s="1" t="n">
        <f aca="false">B2*Conversion!B2</f>
        <v>6.485</v>
      </c>
      <c r="D2" s="1" t="n">
        <f aca="false">B2*Conversion!C2</f>
        <v>6.485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141 * Conversion!A2</f>
        <v>0.589944</v>
      </c>
      <c r="C2" s="1" t="n">
        <f aca="false">B2*Conversion!B2</f>
        <v>0.294972</v>
      </c>
      <c r="D2" s="1" t="n">
        <f aca="false">B2*Conversion!C2</f>
        <v>0.294972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(148+151)/2 * Conversion!A2</f>
        <v>0.625508</v>
      </c>
      <c r="C2" s="1" t="n">
        <f aca="false">B2*Conversion!B2</f>
        <v>0.312754</v>
      </c>
      <c r="D2" s="1" t="n">
        <f aca="false">B2*Conversion!C2</f>
        <v>0.312754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C2+D2+F2</f>
        <v>2.77</v>
      </c>
      <c r="C2" s="1" t="n">
        <f aca="false">1.91</f>
        <v>1.91</v>
      </c>
      <c r="D2" s="1" t="n">
        <v>0.86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(153+148)/2 * Conversion!A2</f>
        <v>0.629692</v>
      </c>
      <c r="C2" s="1" t="n">
        <f aca="false">B2*Conversion!B2</f>
        <v>0.314846</v>
      </c>
      <c r="D2" s="1" t="n">
        <f aca="false">B2*Conversion!C2</f>
        <v>0.314846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170 * Conversion!A2</f>
        <v>0.71128</v>
      </c>
      <c r="C2" s="1" t="n">
        <f aca="false">B2*Conversion!B2</f>
        <v>0.35564</v>
      </c>
      <c r="D2" s="1" t="n">
        <f aca="false">B2*Conversion!C2</f>
        <v>0.35564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0 * Conversion!A2</f>
        <v>0</v>
      </c>
      <c r="C2" s="1" t="n">
        <f aca="false">B2*Conversion!B2</f>
        <v>0</v>
      </c>
      <c r="D2" s="1" t="n">
        <f aca="false">B2*Conversion!C2</f>
        <v>0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132 * Conversion!A2</f>
        <v>0.552288</v>
      </c>
      <c r="C2" s="1" t="n">
        <f aca="false">B2*Conversion!B2</f>
        <v>0.276144</v>
      </c>
      <c r="D2" s="1" t="n">
        <f aca="false">B2*Conversion!C2</f>
        <v>0.276144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(139+146)/2 * Conversion!A2</f>
        <v>0.59622</v>
      </c>
      <c r="C2" s="1" t="n">
        <f aca="false">B2*Conversion!B2</f>
        <v>0.29811</v>
      </c>
      <c r="D2" s="1" t="n">
        <f aca="false">B2*Conversion!C2</f>
        <v>0.29811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0 * Conversion!A2</f>
        <v>0</v>
      </c>
      <c r="C2" s="1" t="n">
        <f aca="false">B2*Conversion!B2</f>
        <v>0</v>
      </c>
      <c r="D2" s="1" t="n">
        <f aca="false">B2*Conversion!C2</f>
        <v>0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120 * Conversion!A2</f>
        <v>0.50208</v>
      </c>
      <c r="C2" s="1" t="n">
        <f aca="false">B2*Conversion!B2</f>
        <v>0.25104</v>
      </c>
      <c r="D2" s="1" t="n">
        <f aca="false">B2*Conversion!C2</f>
        <v>0.25104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125 * Conversion!A2</f>
        <v>0.523</v>
      </c>
      <c r="C2" s="1" t="n">
        <f aca="false">B2*Conversion!B2</f>
        <v>0.2615</v>
      </c>
      <c r="D2" s="1" t="n">
        <f aca="false">B2*Conversion!C2</f>
        <v>0.2615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123 * Conversion!A2</f>
        <v>0.514632</v>
      </c>
      <c r="C2" s="1" t="n">
        <f aca="false">B2*Conversion!B2</f>
        <v>0.257316</v>
      </c>
      <c r="D2" s="1" t="n">
        <f aca="false">B2*Conversion!C2</f>
        <v>0.257316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120 * Conversion!A2</f>
        <v>0.50208</v>
      </c>
      <c r="C2" s="1" t="n">
        <f aca="false">B2*Conversion!B2</f>
        <v>0.25104</v>
      </c>
      <c r="D2" s="1" t="n">
        <f aca="false">B2*Conversion!C2</f>
        <v>0.25104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C2+F2</f>
        <v>7.518</v>
      </c>
      <c r="C2" s="1" t="n">
        <v>1.116</v>
      </c>
      <c r="D2" s="1" t="n">
        <v>0</v>
      </c>
      <c r="E2" s="1" t="n">
        <v>0</v>
      </c>
      <c r="F2" s="1" t="n">
        <v>6.402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(1499+5899)/2 * Conversion!A2</f>
        <v>15.476616</v>
      </c>
      <c r="C2" s="1" t="n">
        <f aca="false">B2*Conversion!B2</f>
        <v>7.738308</v>
      </c>
      <c r="D2" s="1" t="n">
        <f aca="false">B2*Conversion!C2</f>
        <v>7.738308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120 * Conversion!A2</f>
        <v>0.50208</v>
      </c>
      <c r="C2" s="1" t="n">
        <f aca="false">B2*Conversion!B2</f>
        <v>0.25104</v>
      </c>
      <c r="D2" s="1" t="n">
        <f aca="false">B2*Conversion!C2</f>
        <v>0.25104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n">
        <f aca="false">131 * Conversion!A2</f>
        <v>0.548104</v>
      </c>
      <c r="C2" s="1" t="n">
        <f aca="false">B2*Conversion!B2</f>
        <v>0.274052</v>
      </c>
      <c r="D2" s="1" t="n">
        <f aca="false">B2*Conversion!C2</f>
        <v>0.274052</v>
      </c>
      <c r="E2" s="1" t="n">
        <v>0</v>
      </c>
      <c r="F2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80</v>
      </c>
      <c r="B1" s="1" t="s">
        <v>81</v>
      </c>
    </row>
    <row r="5" customFormat="false" ht="15" hidden="false" customHeight="false" outlineLevel="0" collapsed="false">
      <c r="A5" s="1" t="s">
        <v>82</v>
      </c>
      <c r="B5" s="1" t="s">
        <v>83</v>
      </c>
    </row>
    <row r="6" customFormat="false" ht="15" hidden="false" customHeight="false" outlineLevel="0" collapsed="false">
      <c r="B6" s="1" t="s">
        <v>84</v>
      </c>
    </row>
    <row r="7" customFormat="false" ht="15" hidden="false" customHeight="false" outlineLevel="0" collapsed="false">
      <c r="B7" s="1" t="s">
        <v>85</v>
      </c>
    </row>
    <row r="8" customFormat="false" ht="15" hidden="false" customHeight="false" outlineLevel="0" collapsed="false">
      <c r="B8" s="9" t="s">
        <v>86</v>
      </c>
    </row>
    <row r="9" customFormat="false" ht="15" hidden="false" customHeight="false" outlineLevel="0" collapsed="false">
      <c r="B9" s="10" t="s">
        <v>87</v>
      </c>
    </row>
    <row r="10" customFormat="false" ht="15" hidden="false" customHeight="false" outlineLevel="0" collapsed="false">
      <c r="B10" s="1" t="s">
        <v>88</v>
      </c>
      <c r="C10" s="1" t="s">
        <v>89</v>
      </c>
    </row>
    <row r="11" customFormat="false" ht="15" hidden="false" customHeight="false" outlineLevel="0" collapsed="false">
      <c r="C11" s="1" t="s">
        <v>90</v>
      </c>
    </row>
    <row r="12" customFormat="false" ht="15" hidden="false" customHeight="false" outlineLevel="0" collapsed="false">
      <c r="B12" s="1" t="s">
        <v>91</v>
      </c>
    </row>
    <row r="13" customFormat="false" ht="15" hidden="false" customHeight="false" outlineLevel="0" collapsed="false">
      <c r="B13" s="1" t="s">
        <v>92</v>
      </c>
    </row>
    <row r="14" customFormat="false" ht="15" hidden="false" customHeight="false" outlineLevel="0" collapsed="false">
      <c r="B14" s="1" t="s">
        <v>93</v>
      </c>
    </row>
    <row r="15" customFormat="false" ht="15" hidden="false" customHeight="false" outlineLevel="0" collapsed="false">
      <c r="B15" s="1" t="s">
        <v>94</v>
      </c>
    </row>
    <row r="16" customFormat="false" ht="15" hidden="false" customHeight="false" outlineLevel="0" collapsed="false">
      <c r="B16" s="1" t="s">
        <v>95</v>
      </c>
    </row>
    <row r="17" customFormat="false" ht="15" hidden="false" customHeight="false" outlineLevel="0" collapsed="false">
      <c r="B17" s="1" t="s">
        <v>96</v>
      </c>
    </row>
    <row r="18" customFormat="false" ht="15" hidden="false" customHeight="false" outlineLevel="0" collapsed="false">
      <c r="B18" s="1" t="s">
        <v>97</v>
      </c>
    </row>
  </sheetData>
  <hyperlinks>
    <hyperlink ref="B8" r:id="rId1" display="https://www.sciencedirect.com/science/article/pii/S0924224417303394?via%3Dihub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98</v>
      </c>
      <c r="B1" s="1" t="s">
        <v>99</v>
      </c>
      <c r="C1" s="1" t="s">
        <v>100</v>
      </c>
    </row>
    <row r="2" customFormat="false" ht="15" hidden="false" customHeight="false" outlineLevel="0" collapsed="false">
      <c r="A2" s="1" t="n">
        <f aca="false">4.184*10^-3</f>
        <v>0.004184</v>
      </c>
      <c r="B2" s="1" t="n">
        <v>0.5</v>
      </c>
      <c r="C2" s="1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10.6796875" defaultRowHeight="15" zeroHeight="false" outlineLevelRow="0" outlineLevelCol="0"/>
  <cols>
    <col collapsed="false" customWidth="true" hidden="false" outlineLevel="0" max="3" min="3" style="1" width="32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</row>
    <row r="2" customFormat="false" ht="15" hidden="false" customHeight="false" outlineLevel="0" collapsed="false">
      <c r="A2" s="1" t="s">
        <v>6</v>
      </c>
      <c r="B2" s="1" t="n">
        <f aca="false">C2+D2</f>
        <v>55.47</v>
      </c>
      <c r="C2" s="1" t="n">
        <v>52.2</v>
      </c>
      <c r="D2" s="1" t="n">
        <v>3.27</v>
      </c>
      <c r="E2" s="2" t="n">
        <v>20</v>
      </c>
      <c r="F2" s="1" t="n">
        <v>0</v>
      </c>
      <c r="H2" s="1" t="s">
        <v>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cols>
    <col collapsed="false" customWidth="true" hidden="false" outlineLevel="0" max="3" min="3" style="1" width="32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</row>
    <row r="2" customFormat="false" ht="15" hidden="false" customHeight="false" outlineLevel="0" collapsed="false">
      <c r="A2" s="1" t="s">
        <v>6</v>
      </c>
      <c r="B2" s="1" t="n">
        <f aca="false">C2+D2</f>
        <v>10.8</v>
      </c>
      <c r="C2" s="1" t="n">
        <v>1.8</v>
      </c>
      <c r="D2" s="1" t="n">
        <v>9</v>
      </c>
      <c r="E2" s="2" t="n">
        <v>20</v>
      </c>
      <c r="F2" s="1" t="n">
        <v>0</v>
      </c>
      <c r="H2" s="1" t="s">
        <v>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35.46"/>
    <col collapsed="false" customWidth="true" hidden="false" outlineLevel="0" max="3" min="3" style="1" width="44.24"/>
    <col collapsed="false" customWidth="true" hidden="false" outlineLevel="0" max="4" min="4" style="1" width="52.71"/>
    <col collapsed="false" customWidth="true" hidden="false" outlineLevel="0" max="5" min="5" style="1" width="37.41"/>
    <col collapsed="false" customWidth="true" hidden="false" outlineLevel="0" max="6" min="6" style="1" width="47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</row>
    <row r="2" customFormat="false" ht="15" hidden="false" customHeight="false" outlineLevel="0" collapsed="false">
      <c r="A2" s="1" t="s">
        <v>6</v>
      </c>
      <c r="B2" s="1" t="n">
        <f aca="false">C2+D2</f>
        <v>23.65</v>
      </c>
      <c r="C2" s="1" t="n">
        <f aca="false">7.92+5.4</f>
        <v>13.32</v>
      </c>
      <c r="D2" s="1" t="n">
        <f aca="false">2.77+7.56</f>
        <v>10.33</v>
      </c>
      <c r="E2" s="2" t="n">
        <v>20</v>
      </c>
      <c r="F2" s="1" t="n">
        <v>0</v>
      </c>
      <c r="H2" s="1" t="s">
        <v>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</row>
    <row r="2" customFormat="false" ht="15" hidden="false" customHeight="false" outlineLevel="0" collapsed="false">
      <c r="A2" s="1" t="s">
        <v>6</v>
      </c>
      <c r="B2" s="1" t="n">
        <f aca="false">C2+D2</f>
        <v>19.22</v>
      </c>
      <c r="C2" s="1" t="n">
        <f aca="false">3.96+5.4</f>
        <v>9.36</v>
      </c>
      <c r="D2" s="1" t="n">
        <f aca="false">2.3+7.56</f>
        <v>9.86</v>
      </c>
      <c r="E2" s="2" t="n">
        <v>20</v>
      </c>
      <c r="F2" s="1" t="n">
        <v>0</v>
      </c>
      <c r="H2" s="1" t="s">
        <v>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9</v>
      </c>
      <c r="B2" s="1" t="n">
        <f aca="false">C2+D2</f>
        <v>9.5</v>
      </c>
      <c r="C2" s="1" t="n">
        <v>8.9</v>
      </c>
      <c r="D2" s="1" t="n">
        <v>0.6</v>
      </c>
      <c r="E2" s="1" t="n">
        <v>0</v>
      </c>
      <c r="F2" s="1" t="n">
        <v>0</v>
      </c>
    </row>
    <row r="3" customFormat="false" ht="15" hidden="false" customHeight="false" outlineLevel="0" collapsed="false">
      <c r="A3" s="1" t="s">
        <v>10</v>
      </c>
      <c r="B3" s="1" t="n">
        <f aca="false">C3+D3</f>
        <v>9.5</v>
      </c>
      <c r="C3" s="1" t="n">
        <v>8.9</v>
      </c>
      <c r="D3" s="1" t="n">
        <v>0.6</v>
      </c>
      <c r="E3" s="1" t="n">
        <v>0</v>
      </c>
      <c r="F3" s="1" t="n">
        <v>0</v>
      </c>
    </row>
    <row r="4" customFormat="false" ht="15" hidden="false" customHeight="false" outlineLevel="0" collapsed="false">
      <c r="A4" s="1" t="s">
        <v>11</v>
      </c>
      <c r="B4" s="1" t="n">
        <f aca="false">C4+D4</f>
        <v>9.5</v>
      </c>
      <c r="C4" s="1" t="n">
        <v>8.9</v>
      </c>
      <c r="D4" s="1" t="n">
        <v>0.6</v>
      </c>
      <c r="E4" s="1" t="n">
        <v>0</v>
      </c>
      <c r="F4" s="1" t="n">
        <v>0</v>
      </c>
    </row>
    <row r="5" customFormat="false" ht="15" hidden="false" customHeight="false" outlineLevel="0" collapsed="false">
      <c r="A5" s="1" t="s">
        <v>12</v>
      </c>
      <c r="B5" s="1" t="n">
        <f aca="false">C5+D5</f>
        <v>9.5</v>
      </c>
      <c r="C5" s="1" t="n">
        <v>8.9</v>
      </c>
      <c r="D5" s="1" t="n">
        <v>0.6</v>
      </c>
      <c r="E5" s="1" t="n">
        <v>0</v>
      </c>
      <c r="F5" s="1" t="n">
        <v>0</v>
      </c>
    </row>
    <row r="6" customFormat="false" ht="15" hidden="false" customHeight="false" outlineLevel="0" collapsed="false">
      <c r="A6" s="1" t="s">
        <v>13</v>
      </c>
      <c r="B6" s="1" t="n">
        <f aca="false">C6+D6</f>
        <v>9.93137254901961</v>
      </c>
      <c r="C6" s="1" t="n">
        <v>9.0757443718228</v>
      </c>
      <c r="D6" s="1" t="n">
        <v>0.855628177196805</v>
      </c>
      <c r="E6" s="1" t="n">
        <v>0</v>
      </c>
      <c r="F6" s="1" t="n">
        <v>0</v>
      </c>
    </row>
    <row r="7" customFormat="false" ht="15" hidden="false" customHeight="false" outlineLevel="0" collapsed="false">
      <c r="A7" s="1" t="s">
        <v>14</v>
      </c>
      <c r="B7" s="1" t="n">
        <f aca="false">C7+D7</f>
        <v>9.21650575566283</v>
      </c>
      <c r="C7" s="1" t="n">
        <v>8.22887114741923</v>
      </c>
      <c r="D7" s="1" t="n">
        <v>0.987634608243595</v>
      </c>
      <c r="E7" s="1" t="n">
        <v>0</v>
      </c>
      <c r="F7" s="1" t="n">
        <v>0</v>
      </c>
    </row>
    <row r="8" customFormat="false" ht="15" hidden="false" customHeight="false" outlineLevel="0" collapsed="false">
      <c r="A8" s="1" t="s">
        <v>15</v>
      </c>
      <c r="B8" s="1" t="n">
        <f aca="false">C8+D8</f>
        <v>9.5</v>
      </c>
      <c r="C8" s="1" t="n">
        <v>8.9</v>
      </c>
      <c r="D8" s="1" t="n">
        <v>0.6</v>
      </c>
      <c r="E8" s="1" t="n">
        <v>0</v>
      </c>
      <c r="F8" s="1" t="n">
        <v>0</v>
      </c>
    </row>
    <row r="9" customFormat="false" ht="15" hidden="false" customHeight="false" outlineLevel="0" collapsed="false">
      <c r="A9" s="1" t="s">
        <v>16</v>
      </c>
      <c r="B9" s="1" t="n">
        <f aca="false">C9+D9</f>
        <v>10.04</v>
      </c>
      <c r="C9" s="1" t="n">
        <v>9.12</v>
      </c>
      <c r="D9" s="1" t="n">
        <v>0.92</v>
      </c>
      <c r="E9" s="1" t="n">
        <v>0</v>
      </c>
      <c r="F9" s="1" t="n">
        <v>0</v>
      </c>
    </row>
    <row r="10" customFormat="false" ht="15" hidden="false" customHeight="false" outlineLevel="0" collapsed="false">
      <c r="A10" s="1" t="s">
        <v>17</v>
      </c>
      <c r="B10" s="1" t="n">
        <f aca="false">C10+D10</f>
        <v>9.5</v>
      </c>
      <c r="C10" s="1" t="n">
        <v>8.9</v>
      </c>
      <c r="D10" s="1" t="n">
        <v>0.6</v>
      </c>
      <c r="E10" s="1" t="n">
        <v>0</v>
      </c>
      <c r="F10" s="1" t="n">
        <v>0</v>
      </c>
    </row>
    <row r="11" customFormat="false" ht="15" hidden="false" customHeight="false" outlineLevel="0" collapsed="false">
      <c r="A11" s="1" t="s">
        <v>18</v>
      </c>
      <c r="B11" s="1" t="n">
        <f aca="false">C11+D11</f>
        <v>9.5</v>
      </c>
      <c r="C11" s="1" t="n">
        <v>8.9</v>
      </c>
      <c r="D11" s="1" t="n">
        <v>0.6</v>
      </c>
      <c r="E11" s="1" t="n">
        <v>0</v>
      </c>
      <c r="F11" s="1" t="n">
        <v>0</v>
      </c>
    </row>
    <row r="12" customFormat="false" ht="15" hidden="false" customHeight="false" outlineLevel="0" collapsed="false">
      <c r="A12" s="1" t="s">
        <v>19</v>
      </c>
      <c r="B12" s="1" t="n">
        <f aca="false">C12+D12</f>
        <v>9.5</v>
      </c>
      <c r="C12" s="1" t="n">
        <v>8.9</v>
      </c>
      <c r="D12" s="1" t="n">
        <v>0.6</v>
      </c>
      <c r="E12" s="1" t="n">
        <v>0</v>
      </c>
      <c r="F12" s="1" t="n">
        <v>0</v>
      </c>
    </row>
    <row r="13" customFormat="false" ht="15" hidden="false" customHeight="false" outlineLevel="0" collapsed="false">
      <c r="A13" s="1" t="s">
        <v>20</v>
      </c>
      <c r="B13" s="1" t="n">
        <f aca="false">C13+D13</f>
        <v>9.5</v>
      </c>
      <c r="C13" s="1" t="n">
        <v>8.9</v>
      </c>
      <c r="D13" s="1" t="n">
        <v>0.6</v>
      </c>
      <c r="E13" s="1" t="n">
        <v>0</v>
      </c>
      <c r="F13" s="1" t="n">
        <v>0</v>
      </c>
    </row>
    <row r="14" customFormat="false" ht="15" hidden="false" customHeight="false" outlineLevel="0" collapsed="false">
      <c r="A14" s="1" t="s">
        <v>21</v>
      </c>
      <c r="B14" s="1" t="n">
        <f aca="false">C14+D14</f>
        <v>9.5</v>
      </c>
      <c r="C14" s="1" t="n">
        <v>8.9</v>
      </c>
      <c r="D14" s="1" t="n">
        <v>0.6</v>
      </c>
      <c r="E14" s="1" t="n">
        <v>0</v>
      </c>
      <c r="F14" s="1" t="n">
        <v>0</v>
      </c>
    </row>
    <row r="15" customFormat="false" ht="15" hidden="false" customHeight="false" outlineLevel="0" collapsed="false">
      <c r="A15" s="1" t="s">
        <v>22</v>
      </c>
      <c r="B15" s="1" t="n">
        <f aca="false">C15+D15</f>
        <v>10.412676056338</v>
      </c>
      <c r="C15" s="1" t="n">
        <v>9.27183098591549</v>
      </c>
      <c r="D15" s="1" t="n">
        <v>1.14084507042254</v>
      </c>
      <c r="E15" s="1" t="n">
        <v>0</v>
      </c>
      <c r="F15" s="1" t="n">
        <v>0</v>
      </c>
    </row>
    <row r="16" customFormat="false" ht="15" hidden="false" customHeight="false" outlineLevel="0" collapsed="false">
      <c r="A16" s="1" t="s">
        <v>23</v>
      </c>
      <c r="B16" s="1" t="n">
        <f aca="false">C16+D16</f>
        <v>9.5</v>
      </c>
      <c r="C16" s="1" t="n">
        <v>8.9</v>
      </c>
      <c r="D16" s="1" t="n">
        <v>0.6</v>
      </c>
      <c r="E16" s="1" t="n">
        <v>0</v>
      </c>
      <c r="F16" s="1" t="n">
        <v>0</v>
      </c>
    </row>
    <row r="17" customFormat="false" ht="15" hidden="false" customHeight="false" outlineLevel="0" collapsed="false">
      <c r="A17" s="1" t="s">
        <v>24</v>
      </c>
      <c r="B17" s="1" t="n">
        <f aca="false">C17+D17</f>
        <v>9.5</v>
      </c>
      <c r="C17" s="1" t="n">
        <v>8.9</v>
      </c>
      <c r="D17" s="1" t="n">
        <v>0.6</v>
      </c>
      <c r="E17" s="1" t="n">
        <v>0</v>
      </c>
      <c r="F17" s="1" t="n">
        <v>0</v>
      </c>
    </row>
    <row r="18" customFormat="false" ht="15" hidden="false" customHeight="false" outlineLevel="0" collapsed="false">
      <c r="A18" s="1" t="s">
        <v>25</v>
      </c>
      <c r="B18" s="1" t="n">
        <f aca="false">C18+D18</f>
        <v>9.5</v>
      </c>
      <c r="C18" s="1" t="n">
        <v>8.9</v>
      </c>
      <c r="D18" s="1" t="n">
        <v>0.6</v>
      </c>
      <c r="E18" s="1" t="n">
        <v>0</v>
      </c>
      <c r="F18" s="1" t="n">
        <v>0</v>
      </c>
    </row>
    <row r="19" customFormat="false" ht="15" hidden="false" customHeight="false" outlineLevel="0" collapsed="false">
      <c r="A19" s="1" t="s">
        <v>26</v>
      </c>
      <c r="B19" s="1" t="n">
        <f aca="false">C19+D19</f>
        <v>9.5</v>
      </c>
      <c r="C19" s="1" t="n">
        <v>8.9</v>
      </c>
      <c r="D19" s="1" t="n">
        <v>0.6</v>
      </c>
      <c r="E19" s="1" t="n">
        <v>0</v>
      </c>
      <c r="F19" s="1" t="n">
        <v>0</v>
      </c>
    </row>
    <row r="20" customFormat="false" ht="15" hidden="false" customHeight="false" outlineLevel="0" collapsed="false">
      <c r="A20" s="1" t="s">
        <v>27</v>
      </c>
      <c r="B20" s="1" t="n">
        <f aca="false">C20+D20</f>
        <v>9.5</v>
      </c>
      <c r="C20" s="1" t="n">
        <v>8.9</v>
      </c>
      <c r="D20" s="1" t="n">
        <v>0.6</v>
      </c>
      <c r="E20" s="1" t="n">
        <v>0</v>
      </c>
      <c r="F20" s="1" t="n">
        <v>0</v>
      </c>
    </row>
    <row r="21" customFormat="false" ht="15" hidden="false" customHeight="false" outlineLevel="0" collapsed="false">
      <c r="A21" s="1" t="s">
        <v>28</v>
      </c>
      <c r="B21" s="1" t="n">
        <f aca="false">C21+D21</f>
        <v>9.5</v>
      </c>
      <c r="C21" s="1" t="n">
        <v>8.9</v>
      </c>
      <c r="D21" s="1" t="n">
        <v>0.6</v>
      </c>
      <c r="E21" s="1" t="n">
        <v>0</v>
      </c>
      <c r="F21" s="1" t="n">
        <v>0</v>
      </c>
    </row>
    <row r="22" customFormat="false" ht="15" hidden="false" customHeight="false" outlineLevel="0" collapsed="false">
      <c r="A22" s="1" t="s">
        <v>29</v>
      </c>
      <c r="B22" s="1" t="n">
        <f aca="false">C22+D22</f>
        <v>9.5</v>
      </c>
      <c r="C22" s="1" t="n">
        <v>8.9</v>
      </c>
      <c r="D22" s="1" t="n">
        <v>0.6</v>
      </c>
      <c r="E22" s="1" t="n">
        <v>0</v>
      </c>
      <c r="F22" s="1" t="n">
        <v>0</v>
      </c>
    </row>
    <row r="23" customFormat="false" ht="15" hidden="false" customHeight="false" outlineLevel="0" collapsed="false">
      <c r="A23" s="1" t="s">
        <v>6</v>
      </c>
      <c r="B23" s="1" t="n">
        <f aca="false">C23+D23</f>
        <v>9.5</v>
      </c>
      <c r="C23" s="1" t="n">
        <v>8.9</v>
      </c>
      <c r="D23" s="1" t="n">
        <v>0.6</v>
      </c>
      <c r="E23" s="1" t="n">
        <v>0</v>
      </c>
      <c r="F23" s="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de-DE</dc:language>
  <cp:lastModifiedBy/>
  <dcterms:modified xsi:type="dcterms:W3CDTF">2023-05-09T14:24:48Z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