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onst" sheetId="1" state="visible" r:id="rId2"/>
    <sheet name="Data_collection" sheetId="2" state="visible" r:id="rId3"/>
    <sheet name="Data_year" sheetId="3" state="visible" r:id="rId4"/>
    <sheet name="Inf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<sst xmlns="http://schemas.openxmlformats.org/spreadsheetml/2006/main" count="229" uniqueCount="73">
  <si>
    <t xml:space="preserve">Country</t>
  </si>
  <si>
    <t xml:space="preserve">Comment</t>
  </si>
  <si>
    <t xml:space="preserve">Germany</t>
  </si>
  <si>
    <t xml:space="preserve">France</t>
  </si>
  <si>
    <t xml:space="preserve">Italy</t>
  </si>
  <si>
    <t xml:space="preserve">Spain</t>
  </si>
  <si>
    <t xml:space="preserve">United Kingdom</t>
  </si>
  <si>
    <t xml:space="preserve">Poland</t>
  </si>
  <si>
    <t xml:space="preserve">Portugal</t>
  </si>
  <si>
    <t xml:space="preserve">Netherlands</t>
  </si>
  <si>
    <t xml:space="preserve">Austria</t>
  </si>
  <si>
    <t xml:space="preserve">Czechia</t>
  </si>
  <si>
    <t xml:space="preserve">Belgium</t>
  </si>
  <si>
    <t xml:space="preserve">Greece</t>
  </si>
  <si>
    <t xml:space="preserve">Denmark</t>
  </si>
  <si>
    <t xml:space="preserve">Sweden</t>
  </si>
  <si>
    <t xml:space="preserve">Estonia</t>
  </si>
  <si>
    <t xml:space="preserve">Finland</t>
  </si>
  <si>
    <t xml:space="preserve">Hungary</t>
  </si>
  <si>
    <t xml:space="preserve">Slovakia</t>
  </si>
  <si>
    <t xml:space="preserve">Romania</t>
  </si>
  <si>
    <t xml:space="preserve">Latvia</t>
  </si>
  <si>
    <t xml:space="preserve">Lithuania</t>
  </si>
  <si>
    <t xml:space="preserve">Bulgaria</t>
  </si>
  <si>
    <t xml:space="preserve">Ireland</t>
  </si>
  <si>
    <t xml:space="preserve">Slovenia</t>
  </si>
  <si>
    <t xml:space="preserve">Luxembourg</t>
  </si>
  <si>
    <t xml:space="preserve">Serbia</t>
  </si>
  <si>
    <t xml:space="preserve">Croatia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</si>
  <si>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</si>
  <si>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</si>
  <si>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</si>
  <si>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</si>
  <si>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</si>
  <si>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Three producers in each of
the two major segments cater for Malaysian flat and container glass
demand.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</si>
  <si>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</si>
  <si>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</si>
  <si>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</si>
  <si>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</si>
  <si>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</si>
  <si>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total</t>
  </si>
  <si>
    <t xml:space="preserve">container glass</t>
  </si>
  <si>
    <t xml:space="preserve">Float/flat</t>
  </si>
  <si>
    <t xml:space="preserve">Continuous</t>
  </si>
  <si>
    <t xml:space="preserve">Domestic</t>
  </si>
  <si>
    <t xml:space="preserve">Speial</t>
  </si>
  <si>
    <t xml:space="preserve">Mineral wool</t>
  </si>
  <si>
    <t xml:space="preserve">The Netherlands </t>
  </si>
  <si>
    <t xml:space="preserve">Austria </t>
  </si>
  <si>
    <t xml:space="preserve">Czech Republic </t>
  </si>
  <si>
    <t xml:space="preserve">total others</t>
  </si>
  <si>
    <t xml:space="preserve">total Europe</t>
  </si>
  <si>
    <t xml:space="preserve">est</t>
  </si>
  <si>
    <t xml:space="preserve">verteilen North + Central</t>
  </si>
  <si>
    <t xml:space="preserve">EU south East</t>
  </si>
  <si>
    <t xml:space="preserve">verteilen </t>
  </si>
  <si>
    <t xml:space="preserve">Special</t>
  </si>
  <si>
    <t xml:space="preserve">Glass</t>
  </si>
  <si>
    <t xml:space="preserve">file:///C:/Users/ge37kog/Downloads/LFNA25786ENN.en.pdf</t>
  </si>
  <si>
    <t xml:space="preserve">Einheit:</t>
  </si>
  <si>
    <t xml:space="preserve">thousend tonnes</t>
  </si>
  <si>
    <t xml:space="preserve">https://feve.org/eu-container-glass-production-growth-shows-industry-resilience/</t>
  </si>
  <si>
    <t xml:space="preserve">Könnte man noch dazu addieren</t>
  </si>
  <si>
    <t xml:space="preserve">C:\Users\ge37kog\Aufgaben AB\Nachfrage Modell\Material\ceps-entr2008006lot4-glass.pdf</t>
  </si>
  <si>
    <t xml:space="preserve">http://www.sfsparacin.com/proizvodnja.html</t>
  </si>
  <si>
    <t xml:space="preserve">https://www.enciklopedija.hr/natuknica.aspx?id=57714</t>
  </si>
  <si>
    <t xml:space="preserve">God. 2006. u Hrvatskoj je proizvedeno 10 203 t ravnoga i 216 451 t šupljega stakla</t>
  </si>
  <si>
    <t xml:space="preserve">https://www.glassworldwide.co.uk/sites/default/files/afgm-articles/GW78_Jul-Aug_2018_40_41_42.pdf</t>
  </si>
  <si>
    <t xml:space="preserve">plus own calculations in  https://tumde-my.sharepoint.com/personal/andelka_bujandric_tum_de/_layouts/OneNote.aspx?id=%2Fpersonal%2Fandelka_bujandric_tum_de%2FDocuments%2FAndelka%20%40%20tum.de&amp;wd=target%28Nachfragemodell%2FPhase%20-%20ASEAN.one%7C6CE752AA-7430-42C7-B337-BD361BB1F02F%2FGlass%7C37FEA3D0-7990-431B-BE4C-991F4417A085%2F%29
onenote:https://tumde-my.sharepoint.com/personal/andelka_bujandric_tum_de/Documents/Andelka%20@%20tum.de/Nachfragemodell/Phase%20-%20ASEAN.one#Glass&amp;section-id={6CE752AA-7430-42C7-B337-BD361BB1F02F}&amp;page-id={37FEA3D0-7990-431B-BE4C-991F4417A085}&amp;end</t>
  </si>
  <si>
    <t xml:space="preserve">https://www.glassworldwide.co.uk/sites/default/files/afgm-articles/Malaysia.pdf</t>
  </si>
  <si>
    <t xml:space="preserve">demand from
local architectural and automotive industries has enabled
the country’s flat glass producers</t>
  </si>
  <si>
    <r>
      <rPr>
        <sz val="11"/>
        <color rgb="FF000000"/>
        <rFont val="Calibri"/>
        <family val="2"/>
        <charset val="1"/>
      </rPr>
      <t xml:space="preserve">Local </t>
    </r>
    <r>
      <rPr>
        <b val="true"/>
        <sz val="11"/>
        <color rgb="FF000000"/>
        <rFont val="Calibri"/>
        <family val="2"/>
        <charset val="1"/>
      </rPr>
      <t xml:space="preserve">production of</t>
    </r>
    <r>
      <rPr>
        <sz val="11"/>
        <color rgb="FF000000"/>
        <rFont val="Calibri"/>
        <family val="2"/>
        <charset val="1"/>
      </rPr>
      <t xml:space="preserve"> motor </t>
    </r>
    <r>
      <rPr>
        <b val="true"/>
        <sz val="11"/>
        <color rgb="FF000000"/>
        <rFont val="Calibri"/>
        <family val="2"/>
        <charset val="1"/>
      </rPr>
      <t xml:space="preserve">vehicles</t>
    </r>
    <r>
      <rPr>
        <sz val="11"/>
        <color rgb="FF000000"/>
        <rFont val="Calibri"/>
        <family val="2"/>
        <charset val="1"/>
      </rPr>
      <t xml:space="preserve"> for 2017 amounted to
499,639 units, comprising 459,558 passenger vehicles and
40,081 commercial vehicles. 
Motor </t>
    </r>
    <r>
      <rPr>
        <b val="true"/>
        <sz val="11"/>
        <color rgb="FF000000"/>
        <rFont val="Calibri"/>
        <family val="2"/>
        <charset val="1"/>
      </rPr>
      <t xml:space="preserve">vehicle sales</t>
    </r>
    <r>
      <rPr>
        <sz val="11"/>
        <color rgb="FF000000"/>
        <rFont val="Calibri"/>
        <family val="2"/>
        <charset val="1"/>
      </rPr>
      <t xml:space="preserve"> amounted to
576,635 units in 2017, consisting of 514,679 passenger vehicles
and 61,956 commercial vehicles.</t>
    </r>
  </si>
  <si>
    <t xml:space="preserve">https://www.glassworldwide.co.uk/industry-announcements/myanmar-container-plant-plans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</si>
</sst>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../../ge37kog/Downloads/LFNA25786ENN.en.pdf" TargetMode="External"/><Relationship Id="rId2" Type="http://schemas.openxmlformats.org/officeDocument/2006/relationships/hyperlink" Target="https://feve.org/eu-container-glass-production-growth-shows-industry-resilien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A11"/>
    </sheetView>
  </sheetViews>
  <sheetFormatPr defaultColWidth="10.613281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3" style="0" width="26.15"/>
  </cols>
  <sheetData>
    <row r="1" customFormat="false" ht="15" hidden="false" customHeight="false" outlineLevel="0" collapsed="false">
      <c r="A1" s="0" t="s">
        <v>0</v>
      </c>
      <c r="B1" s="0" t="n">
        <v>2018</v>
      </c>
      <c r="C1" s="0" t="s">
        <v>1</v>
      </c>
    </row>
    <row r="2" customFormat="false" ht="15" hidden="false" customHeight="false" outlineLevel="0" collapsed="false">
      <c r="A2" s="1" t="s">
        <v>2</v>
      </c>
      <c r="B2" s="0" t="n">
        <v>7038.41561235294</v>
      </c>
    </row>
    <row r="3" customFormat="false" ht="15" hidden="false" customHeight="false" outlineLevel="0" collapsed="false">
      <c r="A3" s="0" t="s">
        <v>3</v>
      </c>
      <c r="B3" s="0" t="n">
        <v>5747.49436588235</v>
      </c>
    </row>
    <row r="4" customFormat="false" ht="15" hidden="false" customHeight="false" outlineLevel="0" collapsed="false">
      <c r="A4" s="0" t="s">
        <v>4</v>
      </c>
      <c r="B4" s="0" t="n">
        <v>5078.75047941177</v>
      </c>
    </row>
    <row r="5" customFormat="false" ht="15" hidden="false" customHeight="false" outlineLevel="0" collapsed="false">
      <c r="A5" s="0" t="s">
        <v>5</v>
      </c>
      <c r="B5" s="0" t="n">
        <v>3402.25919294118</v>
      </c>
    </row>
    <row r="6" customFormat="false" ht="15" hidden="false" customHeight="false" outlineLevel="0" collapsed="false">
      <c r="A6" s="0" t="s">
        <v>6</v>
      </c>
      <c r="B6" s="0" t="n">
        <v>3363.47178294118</v>
      </c>
    </row>
    <row r="7" customFormat="false" ht="15" hidden="false" customHeight="false" outlineLevel="0" collapsed="false">
      <c r="A7" s="0" t="s">
        <v>7</v>
      </c>
      <c r="B7" s="0" t="n">
        <v>2365.38289</v>
      </c>
    </row>
    <row r="8" customFormat="false" ht="15" hidden="false" customHeight="false" outlineLevel="0" collapsed="false">
      <c r="A8" s="0" t="s">
        <v>8</v>
      </c>
      <c r="B8" s="0" t="n">
        <v>1442.6083</v>
      </c>
    </row>
    <row r="9" customFormat="false" ht="15" hidden="false" customHeight="false" outlineLevel="0" collapsed="false">
      <c r="A9" s="0" t="s">
        <v>9</v>
      </c>
      <c r="B9" s="0" t="n">
        <v>1308.13605960784</v>
      </c>
    </row>
    <row r="10" customFormat="false" ht="15" hidden="false" customHeight="false" outlineLevel="0" collapsed="false">
      <c r="A10" s="0" t="s">
        <v>10</v>
      </c>
      <c r="B10" s="0" t="n">
        <v>518.08527</v>
      </c>
    </row>
    <row r="11" customFormat="false" ht="15" hidden="false" customHeight="false" outlineLevel="0" collapsed="false">
      <c r="A11" s="0" t="s">
        <v>11</v>
      </c>
      <c r="B11" s="0" t="n">
        <v>1448.77159254902</v>
      </c>
    </row>
    <row r="12" customFormat="false" ht="15" hidden="false" customHeight="false" outlineLevel="0" collapsed="false">
      <c r="A12" s="0" t="s">
        <v>12</v>
      </c>
      <c r="B12" s="0" t="n">
        <v>1696.26207901961</v>
      </c>
    </row>
    <row r="13" customFormat="false" ht="15" hidden="false" customHeight="false" outlineLevel="0" collapsed="false">
      <c r="A13" s="0" t="s">
        <v>13</v>
      </c>
      <c r="B13" s="0" t="n">
        <v>322.559306666667</v>
      </c>
    </row>
    <row r="14" customFormat="false" ht="15" hidden="false" customHeight="false" outlineLevel="0" collapsed="false">
      <c r="A14" s="0" t="s">
        <v>14</v>
      </c>
      <c r="B14" s="0" t="n">
        <v>346.909473333333</v>
      </c>
    </row>
    <row r="15" customFormat="false" ht="15" hidden="false" customHeight="false" outlineLevel="0" collapsed="false">
      <c r="A15" s="0" t="s">
        <v>15</v>
      </c>
      <c r="B15" s="0" t="n">
        <v>447.412193333333</v>
      </c>
    </row>
    <row r="16" customFormat="false" ht="15" hidden="false" customHeight="false" outlineLevel="0" collapsed="false">
      <c r="A16" s="0" t="s">
        <v>16</v>
      </c>
      <c r="B16" s="0" t="n">
        <v>134.958333333333</v>
      </c>
    </row>
    <row r="17" customFormat="false" ht="15" hidden="false" customHeight="false" outlineLevel="0" collapsed="false">
      <c r="A17" s="0" t="s">
        <v>17</v>
      </c>
      <c r="B17" s="0" t="n">
        <v>580.896342745098</v>
      </c>
    </row>
    <row r="18" customFormat="false" ht="15" hidden="false" customHeight="false" outlineLevel="0" collapsed="false">
      <c r="A18" s="0" t="s">
        <v>18</v>
      </c>
      <c r="B18" s="0" t="n">
        <v>612.838243333333</v>
      </c>
    </row>
    <row r="19" customFormat="false" ht="15" hidden="false" customHeight="false" outlineLevel="0" collapsed="false">
      <c r="A19" s="0" t="s">
        <v>19</v>
      </c>
      <c r="B19" s="0" t="n">
        <v>341.567122745098</v>
      </c>
    </row>
    <row r="20" customFormat="false" ht="15" hidden="false" customHeight="false" outlineLevel="0" collapsed="false">
      <c r="A20" s="0" t="s">
        <v>20</v>
      </c>
      <c r="B20" s="0" t="n">
        <v>450.041493333333</v>
      </c>
    </row>
    <row r="21" customFormat="false" ht="15" hidden="false" customHeight="false" outlineLevel="0" collapsed="false">
      <c r="A21" s="0" t="s">
        <v>21</v>
      </c>
      <c r="B21" s="0" t="n">
        <v>27.4411764705882</v>
      </c>
    </row>
    <row r="22" customFormat="false" ht="15" hidden="false" customHeight="false" outlineLevel="0" collapsed="false">
      <c r="A22" s="0" t="s">
        <v>22</v>
      </c>
      <c r="B22" s="0" t="n">
        <v>51.16062</v>
      </c>
    </row>
    <row r="23" customFormat="false" ht="15" hidden="false" customHeight="false" outlineLevel="0" collapsed="false">
      <c r="A23" s="0" t="s">
        <v>23</v>
      </c>
      <c r="B23" s="0" t="n">
        <v>170.676</v>
      </c>
    </row>
    <row r="24" customFormat="false" ht="15" hidden="false" customHeight="false" outlineLevel="0" collapsed="false">
      <c r="A24" s="0" t="s">
        <v>24</v>
      </c>
      <c r="B24" s="0" t="n">
        <v>23.40166</v>
      </c>
    </row>
    <row r="25" customFormat="false" ht="14.25" hidden="false" customHeight="true" outlineLevel="0" collapsed="false">
      <c r="A25" s="0" t="s">
        <v>25</v>
      </c>
      <c r="B25" s="0" t="n">
        <v>112.5559</v>
      </c>
    </row>
    <row r="26" customFormat="false" ht="15" hidden="false" customHeight="false" outlineLevel="0" collapsed="false">
      <c r="A26" s="0" t="s">
        <v>26</v>
      </c>
      <c r="B26" s="0" t="n">
        <v>307.7745</v>
      </c>
    </row>
    <row r="27" customFormat="false" ht="15" hidden="false" customHeight="false" outlineLevel="0" collapsed="false">
      <c r="A27" s="0" t="s">
        <v>27</v>
      </c>
      <c r="B27" s="0" t="n">
        <v>109.5</v>
      </c>
    </row>
    <row r="28" customFormat="false" ht="15" hidden="false" customHeight="false" outlineLevel="0" collapsed="false">
      <c r="A28" s="0" t="s">
        <v>28</v>
      </c>
      <c r="B28" s="0" t="n">
        <v>450.008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30</v>
      </c>
      <c r="B30" s="0" t="n">
        <f aca="false">7496+1180</f>
        <v>8676</v>
      </c>
    </row>
    <row r="31" customFormat="false" ht="15" hidden="false" customHeight="false" outlineLevel="0" collapsed="false">
      <c r="A31" s="0" t="s">
        <v>31</v>
      </c>
      <c r="B31" s="0" t="n">
        <f aca="false">1.5*(1-1)</f>
        <v>0</v>
      </c>
    </row>
    <row r="32" customFormat="false" ht="15" hidden="false" customHeight="false" outlineLevel="0" collapsed="false">
      <c r="A32" s="0" t="s">
        <v>32</v>
      </c>
      <c r="B32" s="0" t="n">
        <f aca="false">4*(1-1)</f>
        <v>0</v>
      </c>
    </row>
    <row r="33" customFormat="false" ht="75" hidden="false" customHeight="false" outlineLevel="0" collapsed="false">
      <c r="A33" s="0" t="s">
        <v>33</v>
      </c>
      <c r="B33" s="0" t="n">
        <f aca="false">(1200+800+1200+2*600+300)/1000*365*0.9+170*0.9</f>
        <v>1696.95</v>
      </c>
      <c r="C33" s="1" t="s">
        <v>34</v>
      </c>
    </row>
    <row r="34" customFormat="false" ht="15" hidden="false" customHeight="false" outlineLevel="0" collapsed="false">
      <c r="A34" s="0" t="s">
        <v>35</v>
      </c>
      <c r="B34" s="0" t="n">
        <f aca="false">300/1000*365*0.9</f>
        <v>98.55</v>
      </c>
    </row>
    <row r="35" customFormat="false" ht="15" hidden="false" customHeight="false" outlineLevel="0" collapsed="false">
      <c r="A35" s="0" t="s">
        <v>36</v>
      </c>
      <c r="B35" s="0" t="n">
        <f aca="false">(80000)/1000*0.9+(110+110)/1000*365*0.9</f>
        <v>144.27</v>
      </c>
    </row>
    <row r="36" customFormat="false" ht="15" hidden="false" customHeight="false" outlineLevel="0" collapsed="false">
      <c r="A36" s="0" t="s">
        <v>37</v>
      </c>
      <c r="B36" s="0" t="n">
        <v>0</v>
      </c>
    </row>
    <row r="37" customFormat="false" ht="15" hidden="false" customHeight="false" outlineLevel="0" collapsed="false">
      <c r="A37" s="0" t="s">
        <v>38</v>
      </c>
      <c r="B37" s="0" t="n">
        <v>0</v>
      </c>
    </row>
    <row r="38" customFormat="false" ht="15" hidden="false" customHeight="false" outlineLevel="0" collapsed="false">
      <c r="A38" s="0" t="s">
        <v>39</v>
      </c>
      <c r="B38" s="0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H33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1" ySplit="2" topLeftCell="D9" activePane="bottomRight" state="frozen"/>
      <selection pane="topLeft" activeCell="A1" activeCellId="0" sqref="A1"/>
      <selection pane="topRight" activeCell="D1" activeCellId="0" sqref="D1"/>
      <selection pane="bottomLeft" activeCell="A9" activeCellId="0" sqref="A9"/>
      <selection pane="bottomRight" activeCell="AC29" activeCellId="0" sqref="AC29"/>
    </sheetView>
  </sheetViews>
  <sheetFormatPr defaultColWidth="10.61328125" defaultRowHeight="15" zeroHeight="false" outlineLevelRow="0" outlineLevelCol="0"/>
  <cols>
    <col collapsed="false" customWidth="true" hidden="false" outlineLevel="0" max="13" min="1" style="0" width="16.29"/>
    <col collapsed="false" customWidth="true" hidden="false" outlineLevel="0" max="14" min="14" style="2" width="16.29"/>
    <col collapsed="false" customWidth="true" hidden="false" outlineLevel="0" max="19" min="15" style="0" width="16.29"/>
    <col collapsed="false" customWidth="true" hidden="false" outlineLevel="0" max="20" min="20" style="3" width="16.29"/>
    <col collapsed="false" customWidth="true" hidden="false" outlineLevel="0" max="26" min="21" style="0" width="16.29"/>
    <col collapsed="false" customWidth="true" hidden="false" outlineLevel="0" max="27" min="27" style="3" width="16.29"/>
    <col collapsed="false" customWidth="true" hidden="false" outlineLevel="0" max="28" min="28" style="0" width="16.29"/>
    <col collapsed="false" customWidth="true" hidden="false" outlineLevel="0" max="29" min="29" style="0" width="14.14"/>
    <col collapsed="false" customWidth="true" hidden="false" outlineLevel="0" max="34" min="34" style="3" width="11.43"/>
    <col collapsed="false" customWidth="true" hidden="false" outlineLevel="0" max="40" min="40" style="3" width="11.43"/>
    <col collapsed="false" customWidth="true" hidden="false" outlineLevel="0" max="46" min="46" style="3" width="11.43"/>
    <col collapsed="false" customWidth="true" hidden="false" outlineLevel="0" max="52" min="52" style="3" width="11.43"/>
    <col collapsed="false" customWidth="true" hidden="false" outlineLevel="0" max="58" min="58" style="3" width="11.43"/>
    <col collapsed="false" customWidth="true" hidden="false" outlineLevel="0" max="64" min="64" style="3" width="11.43"/>
    <col collapsed="false" customWidth="true" hidden="false" outlineLevel="0" max="70" min="70" style="3" width="11.43"/>
    <col collapsed="false" customWidth="true" hidden="false" outlineLevel="0" max="76" min="76" style="3" width="11.43"/>
    <col collapsed="false" customWidth="true" hidden="false" outlineLevel="0" max="82" min="82" style="3" width="11.43"/>
    <col collapsed="false" customWidth="true" hidden="false" outlineLevel="0" max="88" min="88" style="3" width="11.43"/>
    <col collapsed="false" customWidth="true" hidden="false" outlineLevel="0" max="95" min="95" style="2" width="11.43"/>
  </cols>
  <sheetData>
    <row r="1" customFormat="false" ht="15" hidden="false" customHeight="false" outlineLevel="0" collapsed="false">
      <c r="G1" s="2"/>
      <c r="H1" s="4" t="n">
        <v>1995</v>
      </c>
      <c r="I1" s="4"/>
      <c r="J1" s="4"/>
      <c r="K1" s="4"/>
      <c r="L1" s="4"/>
      <c r="M1" s="4"/>
      <c r="O1" s="4" t="n">
        <v>2005</v>
      </c>
      <c r="P1" s="4"/>
      <c r="Q1" s="4"/>
      <c r="R1" s="4"/>
      <c r="S1" s="4"/>
      <c r="T1" s="4"/>
      <c r="U1" s="4"/>
      <c r="V1" s="4" t="n">
        <v>2006</v>
      </c>
      <c r="W1" s="4"/>
      <c r="X1" s="4"/>
      <c r="Y1" s="4"/>
      <c r="Z1" s="4"/>
      <c r="AA1" s="4"/>
      <c r="AB1" s="4"/>
      <c r="AC1" s="4" t="n">
        <v>2007</v>
      </c>
      <c r="AD1" s="4"/>
      <c r="AE1" s="4"/>
      <c r="AF1" s="4"/>
      <c r="AG1" s="4"/>
      <c r="AH1" s="4"/>
      <c r="AI1" s="4" t="n">
        <v>2008</v>
      </c>
      <c r="AJ1" s="4"/>
      <c r="AK1" s="4"/>
      <c r="AL1" s="4"/>
      <c r="AM1" s="4"/>
      <c r="AN1" s="4"/>
      <c r="AO1" s="4" t="n">
        <v>2009</v>
      </c>
      <c r="AP1" s="4"/>
      <c r="AQ1" s="4"/>
      <c r="AR1" s="4"/>
      <c r="AS1" s="4"/>
      <c r="AT1" s="4"/>
      <c r="AU1" s="4" t="n">
        <v>2010</v>
      </c>
      <c r="AV1" s="4"/>
      <c r="AW1" s="4"/>
      <c r="AX1" s="4"/>
      <c r="AY1" s="4"/>
      <c r="AZ1" s="4"/>
      <c r="BA1" s="4" t="n">
        <v>2011</v>
      </c>
      <c r="BB1" s="4"/>
      <c r="BC1" s="4"/>
      <c r="BD1" s="4"/>
      <c r="BE1" s="4"/>
      <c r="BF1" s="4"/>
      <c r="BG1" s="4" t="n">
        <v>2012</v>
      </c>
      <c r="BH1" s="4"/>
      <c r="BI1" s="4"/>
      <c r="BJ1" s="4"/>
      <c r="BK1" s="4"/>
      <c r="BL1" s="4"/>
      <c r="BM1" s="4" t="n">
        <v>2013</v>
      </c>
      <c r="BN1" s="4"/>
      <c r="BO1" s="4"/>
      <c r="BP1" s="4"/>
      <c r="BQ1" s="4"/>
      <c r="BR1" s="4"/>
      <c r="BS1" s="4" t="n">
        <v>2014</v>
      </c>
      <c r="BT1" s="4"/>
      <c r="BU1" s="4"/>
      <c r="BV1" s="4"/>
      <c r="BW1" s="4"/>
      <c r="BX1" s="4"/>
      <c r="BY1" s="4" t="n">
        <v>2015</v>
      </c>
      <c r="BZ1" s="4"/>
      <c r="CA1" s="4"/>
      <c r="CB1" s="4"/>
      <c r="CC1" s="4"/>
      <c r="CD1" s="4"/>
      <c r="CE1" s="4" t="n">
        <v>2016</v>
      </c>
      <c r="CF1" s="4"/>
      <c r="CG1" s="4"/>
      <c r="CH1" s="4"/>
      <c r="CI1" s="4"/>
      <c r="CJ1" s="4"/>
      <c r="CK1" s="4" t="n">
        <v>2017</v>
      </c>
      <c r="CL1" s="4"/>
      <c r="CM1" s="4"/>
      <c r="CN1" s="4"/>
      <c r="CO1" s="4"/>
      <c r="CP1" s="4"/>
      <c r="CQ1" s="4" t="n">
        <v>2018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 t="n">
        <v>2020</v>
      </c>
      <c r="DD1" s="4"/>
      <c r="DE1" s="4"/>
      <c r="DF1" s="4"/>
      <c r="DG1" s="4"/>
      <c r="DH1" s="4"/>
    </row>
    <row r="2" customFormat="false" ht="15" hidden="false" customHeight="false" outlineLevel="0" collapsed="false">
      <c r="G2" s="2" t="s">
        <v>40</v>
      </c>
      <c r="H2" s="0" t="s">
        <v>41</v>
      </c>
      <c r="I2" s="0" t="s">
        <v>42</v>
      </c>
      <c r="J2" s="0" t="s">
        <v>43</v>
      </c>
      <c r="K2" s="0" t="s">
        <v>44</v>
      </c>
      <c r="L2" s="0" t="s">
        <v>45</v>
      </c>
      <c r="M2" s="3" t="s">
        <v>46</v>
      </c>
      <c r="N2" s="2" t="s">
        <v>40</v>
      </c>
      <c r="O2" s="0" t="s">
        <v>41</v>
      </c>
      <c r="P2" s="0" t="s">
        <v>42</v>
      </c>
      <c r="Q2" s="0" t="s">
        <v>43</v>
      </c>
      <c r="R2" s="0" t="s">
        <v>44</v>
      </c>
      <c r="S2" s="0" t="s">
        <v>45</v>
      </c>
      <c r="T2" s="3" t="s">
        <v>46</v>
      </c>
      <c r="U2" s="0" t="s">
        <v>40</v>
      </c>
      <c r="V2" s="0" t="s">
        <v>41</v>
      </c>
      <c r="W2" s="0" t="s">
        <v>42</v>
      </c>
      <c r="X2" s="0" t="s">
        <v>43</v>
      </c>
      <c r="Y2" s="0" t="s">
        <v>44</v>
      </c>
      <c r="Z2" s="0" t="s">
        <v>45</v>
      </c>
      <c r="AA2" s="3" t="s">
        <v>46</v>
      </c>
      <c r="AB2" s="0" t="s">
        <v>40</v>
      </c>
      <c r="AC2" s="0" t="s">
        <v>41</v>
      </c>
      <c r="AD2" s="0" t="s">
        <v>42</v>
      </c>
      <c r="AE2" s="0" t="s">
        <v>43</v>
      </c>
      <c r="AF2" s="0" t="s">
        <v>44</v>
      </c>
      <c r="AG2" s="0" t="s">
        <v>45</v>
      </c>
      <c r="AH2" s="3" t="s">
        <v>46</v>
      </c>
      <c r="AI2" s="0" t="s">
        <v>41</v>
      </c>
      <c r="AJ2" s="0" t="s">
        <v>42</v>
      </c>
      <c r="AK2" s="0" t="s">
        <v>43</v>
      </c>
      <c r="AL2" s="0" t="s">
        <v>44</v>
      </c>
      <c r="AM2" s="0" t="s">
        <v>45</v>
      </c>
      <c r="AN2" s="3" t="s">
        <v>46</v>
      </c>
      <c r="AO2" s="0" t="s">
        <v>41</v>
      </c>
      <c r="AP2" s="0" t="s">
        <v>42</v>
      </c>
      <c r="AQ2" s="0" t="s">
        <v>43</v>
      </c>
      <c r="AR2" s="0" t="s">
        <v>44</v>
      </c>
      <c r="AS2" s="0" t="s">
        <v>45</v>
      </c>
      <c r="AT2" s="3" t="s">
        <v>46</v>
      </c>
      <c r="AU2" s="0" t="s">
        <v>41</v>
      </c>
      <c r="AV2" s="0" t="s">
        <v>42</v>
      </c>
      <c r="AW2" s="0" t="s">
        <v>43</v>
      </c>
      <c r="AX2" s="0" t="s">
        <v>44</v>
      </c>
      <c r="AY2" s="0" t="s">
        <v>45</v>
      </c>
      <c r="AZ2" s="3" t="s">
        <v>46</v>
      </c>
      <c r="BA2" s="0" t="s">
        <v>41</v>
      </c>
      <c r="BB2" s="0" t="s">
        <v>42</v>
      </c>
      <c r="BC2" s="0" t="s">
        <v>43</v>
      </c>
      <c r="BD2" s="0" t="s">
        <v>44</v>
      </c>
      <c r="BE2" s="0" t="s">
        <v>45</v>
      </c>
      <c r="BF2" s="3" t="s">
        <v>46</v>
      </c>
      <c r="BG2" s="0" t="s">
        <v>41</v>
      </c>
      <c r="BH2" s="0" t="s">
        <v>42</v>
      </c>
      <c r="BI2" s="0" t="s">
        <v>43</v>
      </c>
      <c r="BJ2" s="0" t="s">
        <v>44</v>
      </c>
      <c r="BK2" s="0" t="s">
        <v>45</v>
      </c>
      <c r="BL2" s="3" t="s">
        <v>46</v>
      </c>
      <c r="BM2" s="0" t="s">
        <v>41</v>
      </c>
      <c r="BN2" s="0" t="s">
        <v>42</v>
      </c>
      <c r="BO2" s="0" t="s">
        <v>43</v>
      </c>
      <c r="BP2" s="0" t="s">
        <v>44</v>
      </c>
      <c r="BQ2" s="0" t="s">
        <v>45</v>
      </c>
      <c r="BR2" s="3" t="s">
        <v>46</v>
      </c>
      <c r="BS2" s="0" t="s">
        <v>41</v>
      </c>
      <c r="BT2" s="0" t="s">
        <v>42</v>
      </c>
      <c r="BU2" s="0" t="s">
        <v>43</v>
      </c>
      <c r="BV2" s="0" t="s">
        <v>44</v>
      </c>
      <c r="BW2" s="0" t="s">
        <v>45</v>
      </c>
      <c r="BX2" s="3" t="s">
        <v>46</v>
      </c>
      <c r="BY2" s="0" t="s">
        <v>41</v>
      </c>
      <c r="BZ2" s="0" t="s">
        <v>42</v>
      </c>
      <c r="CA2" s="0" t="s">
        <v>43</v>
      </c>
      <c r="CB2" s="0" t="s">
        <v>44</v>
      </c>
      <c r="CC2" s="0" t="s">
        <v>45</v>
      </c>
      <c r="CD2" s="3" t="s">
        <v>46</v>
      </c>
      <c r="CE2" s="0" t="s">
        <v>41</v>
      </c>
      <c r="CF2" s="0" t="s">
        <v>42</v>
      </c>
      <c r="CG2" s="0" t="s">
        <v>43</v>
      </c>
      <c r="CH2" s="0" t="s">
        <v>44</v>
      </c>
      <c r="CI2" s="0" t="s">
        <v>45</v>
      </c>
      <c r="CJ2" s="3" t="s">
        <v>46</v>
      </c>
      <c r="CK2" s="0" t="s">
        <v>41</v>
      </c>
      <c r="CL2" s="0" t="s">
        <v>42</v>
      </c>
      <c r="CM2" s="0" t="s">
        <v>43</v>
      </c>
      <c r="CN2" s="0" t="s">
        <v>44</v>
      </c>
      <c r="CO2" s="0" t="s">
        <v>45</v>
      </c>
      <c r="CP2" s="0" t="s">
        <v>46</v>
      </c>
      <c r="CQ2" s="2" t="s">
        <v>41</v>
      </c>
      <c r="CR2" s="0" t="s">
        <v>42</v>
      </c>
      <c r="CS2" s="0" t="s">
        <v>43</v>
      </c>
      <c r="CT2" s="0" t="s">
        <v>44</v>
      </c>
      <c r="CU2" s="0" t="s">
        <v>45</v>
      </c>
      <c r="CV2" s="3" t="s">
        <v>46</v>
      </c>
      <c r="DB2" s="3"/>
      <c r="DC2" s="0" t="s">
        <v>41</v>
      </c>
      <c r="DD2" s="0" t="s">
        <v>42</v>
      </c>
      <c r="DE2" s="0" t="s">
        <v>43</v>
      </c>
      <c r="DF2" s="0" t="s">
        <v>44</v>
      </c>
      <c r="DG2" s="0" t="s">
        <v>45</v>
      </c>
      <c r="DH2" s="3" t="s">
        <v>46</v>
      </c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 t="n">
        <f aca="false">0.26*$G$29</f>
        <v>6950.06</v>
      </c>
      <c r="H3" s="1"/>
      <c r="I3" s="1"/>
      <c r="J3" s="1"/>
      <c r="K3" s="1"/>
      <c r="L3" s="1"/>
      <c r="M3" s="1"/>
      <c r="N3" s="5"/>
      <c r="O3" s="0" t="n">
        <v>3895</v>
      </c>
      <c r="P3" s="1"/>
      <c r="Q3" s="1"/>
      <c r="R3" s="1"/>
      <c r="S3" s="1"/>
      <c r="T3" s="6"/>
      <c r="U3" s="1"/>
      <c r="V3" s="0" t="n">
        <v>3886</v>
      </c>
      <c r="W3" s="1"/>
      <c r="X3" s="1"/>
      <c r="Y3" s="1"/>
      <c r="Z3" s="1"/>
      <c r="AA3" s="6"/>
      <c r="AB3" s="1" t="n">
        <f aca="false">0.18*$AB$29</f>
        <v>6750</v>
      </c>
      <c r="AC3" s="0" t="n">
        <v>4080</v>
      </c>
      <c r="AD3" s="0" t="n">
        <v>1694.99</v>
      </c>
      <c r="AE3" s="0" t="n">
        <v>137.205882352941</v>
      </c>
      <c r="AF3" s="0" t="n">
        <v>324.786</v>
      </c>
      <c r="AG3" s="0" t="n">
        <v>140</v>
      </c>
      <c r="AH3" s="3" t="n">
        <v>661.43373</v>
      </c>
      <c r="AO3" s="0" t="n">
        <v>3779</v>
      </c>
      <c r="AP3" s="0" t="n">
        <v>1817</v>
      </c>
      <c r="AU3" s="0" t="n">
        <v>3788</v>
      </c>
      <c r="AV3" s="0" t="n">
        <v>2077</v>
      </c>
      <c r="BA3" s="0" t="n">
        <v>4065</v>
      </c>
      <c r="BB3" s="0" t="n">
        <v>1896</v>
      </c>
      <c r="BG3" s="0" t="n">
        <v>3935</v>
      </c>
      <c r="BH3" s="0" t="n">
        <v>1757</v>
      </c>
      <c r="BM3" s="0" t="n">
        <v>3934</v>
      </c>
      <c r="BN3" s="0" t="n">
        <v>1985</v>
      </c>
      <c r="BS3" s="0" t="n">
        <v>3974</v>
      </c>
      <c r="BT3" s="0" t="n">
        <v>2125</v>
      </c>
      <c r="BZ3" s="0" t="n">
        <v>2142</v>
      </c>
      <c r="CF3" s="0" t="n">
        <v>2116</v>
      </c>
      <c r="CL3" s="0" t="n">
        <v>2115</v>
      </c>
      <c r="CR3" s="0" t="n">
        <v>2187</v>
      </c>
    </row>
    <row r="4" customFormat="false" ht="15" hidden="false" customHeight="false" outlineLevel="0" collapsed="false">
      <c r="A4" s="0" t="s">
        <v>3</v>
      </c>
      <c r="G4" s="1" t="n">
        <f aca="false">0.2*$G$29</f>
        <v>5346.2</v>
      </c>
      <c r="O4" s="0" t="n">
        <v>3784</v>
      </c>
      <c r="V4" s="0" t="n">
        <v>3828</v>
      </c>
      <c r="AB4" s="1" t="n">
        <f aca="false">0.15*$AB$29</f>
        <v>5625</v>
      </c>
      <c r="AC4" s="0" t="n">
        <v>3722</v>
      </c>
      <c r="AD4" s="0" t="n">
        <v>1079.441</v>
      </c>
      <c r="AE4" s="0" t="n">
        <v>109.764705882353</v>
      </c>
      <c r="AF4" s="0" t="n">
        <v>393.547</v>
      </c>
      <c r="AG4" s="0" t="n">
        <v>70</v>
      </c>
      <c r="AH4" s="3" t="n">
        <v>372.74166</v>
      </c>
      <c r="AO4" s="0" t="n">
        <v>3153</v>
      </c>
      <c r="AU4" s="0" t="n">
        <v>3152</v>
      </c>
      <c r="BA4" s="0" t="n">
        <v>3310</v>
      </c>
      <c r="BG4" s="0" t="n">
        <v>3147</v>
      </c>
      <c r="BM4" s="0" t="n">
        <v>3030</v>
      </c>
      <c r="BS4" s="0" t="n">
        <v>3097</v>
      </c>
    </row>
    <row r="5" customFormat="false" ht="15" hidden="false" customHeight="false" outlineLevel="0" collapsed="false">
      <c r="A5" s="0" t="s">
        <v>4</v>
      </c>
      <c r="G5" s="1" t="n">
        <f aca="false">0.17*$G$29</f>
        <v>4544.27</v>
      </c>
      <c r="O5" s="0" t="n">
        <v>3543</v>
      </c>
      <c r="V5" s="0" t="n">
        <v>3549</v>
      </c>
      <c r="AB5" s="1" t="n">
        <f aca="false">0.14*$AB$29</f>
        <v>5250</v>
      </c>
      <c r="AC5" s="0" t="n">
        <v>3621</v>
      </c>
      <c r="AD5" s="0" t="n">
        <v>1079.441</v>
      </c>
      <c r="AE5" s="0" t="n">
        <v>82.3235294117647</v>
      </c>
      <c r="AF5" s="0" t="n">
        <v>171.171</v>
      </c>
      <c r="AG5" s="0" t="n">
        <v>70</v>
      </c>
      <c r="AH5" s="3" t="n">
        <v>54.81495</v>
      </c>
      <c r="AO5" s="0" t="n">
        <v>3332</v>
      </c>
      <c r="AU5" s="0" t="n">
        <v>3507</v>
      </c>
      <c r="BA5" s="0" t="n">
        <v>3569</v>
      </c>
      <c r="BG5" s="0" t="n">
        <v>3391</v>
      </c>
      <c r="BM5" s="0" t="n">
        <v>3445</v>
      </c>
      <c r="BS5" s="0" t="n">
        <v>3467</v>
      </c>
    </row>
    <row r="6" customFormat="false" ht="15" hidden="false" customHeight="false" outlineLevel="0" collapsed="false">
      <c r="A6" s="0" t="s">
        <v>5</v>
      </c>
      <c r="G6" s="1" t="n">
        <f aca="false">0.1*$G$29</f>
        <v>2673.1</v>
      </c>
      <c r="O6" s="0" t="n">
        <v>2144</v>
      </c>
      <c r="Q6" s="0" t="n">
        <v>54.8823529411765</v>
      </c>
      <c r="S6" s="0" t="n">
        <v>35</v>
      </c>
      <c r="V6" s="0" t="n">
        <v>2148</v>
      </c>
      <c r="Y6" s="0" t="n">
        <v>147.763</v>
      </c>
      <c r="AB6" s="1" t="n">
        <f aca="false">0.11*$AB$29</f>
        <v>4125</v>
      </c>
      <c r="AC6" s="0" t="n">
        <v>2222</v>
      </c>
      <c r="AD6" s="0" t="n">
        <v>767.206</v>
      </c>
      <c r="AH6" s="3" t="n">
        <v>175.40784</v>
      </c>
      <c r="AO6" s="0" t="n">
        <v>1928</v>
      </c>
      <c r="AU6" s="0" t="n">
        <v>1980</v>
      </c>
      <c r="BA6" s="0" t="n">
        <v>2067</v>
      </c>
      <c r="BG6" s="0" t="n">
        <v>2012</v>
      </c>
      <c r="BM6" s="0" t="n">
        <v>2087</v>
      </c>
      <c r="BS6" s="0" t="n">
        <v>2099</v>
      </c>
    </row>
    <row r="7" customFormat="false" ht="15" hidden="false" customHeight="false" outlineLevel="0" collapsed="false">
      <c r="A7" s="0" t="s">
        <v>6</v>
      </c>
      <c r="G7" s="1" t="n">
        <f aca="false">0.11*$G$29</f>
        <v>2940.41</v>
      </c>
      <c r="O7" s="0" t="n">
        <v>2081</v>
      </c>
      <c r="Q7" s="0" t="n">
        <v>54.8823529411765</v>
      </c>
      <c r="S7" s="0" t="n">
        <v>35</v>
      </c>
      <c r="V7" s="0" t="n">
        <v>2160</v>
      </c>
      <c r="Y7" s="0" t="n">
        <v>2.926</v>
      </c>
      <c r="AB7" s="1" t="n">
        <f aca="false">0.1*$AB$29</f>
        <v>3750</v>
      </c>
      <c r="AC7" s="0" t="n">
        <v>2244</v>
      </c>
      <c r="AD7" s="0" t="n">
        <v>767.206</v>
      </c>
      <c r="AH7" s="3" t="n">
        <v>259.45743</v>
      </c>
      <c r="AO7" s="0" t="n">
        <v>2116</v>
      </c>
      <c r="AU7" s="0" t="n">
        <v>2317</v>
      </c>
      <c r="BA7" s="0" t="n">
        <v>2341</v>
      </c>
      <c r="BG7" s="0" t="n">
        <v>2226</v>
      </c>
      <c r="BM7" s="0" t="n">
        <v>2240</v>
      </c>
      <c r="BS7" s="0" t="n">
        <v>2245</v>
      </c>
    </row>
    <row r="8" customFormat="false" ht="15" hidden="false" customHeight="false" outlineLevel="0" collapsed="false">
      <c r="A8" s="0" t="s">
        <v>7</v>
      </c>
      <c r="O8" s="0" t="n">
        <v>1088</v>
      </c>
      <c r="Q8" s="0" t="n">
        <v>0</v>
      </c>
      <c r="S8" s="0" t="n">
        <v>105</v>
      </c>
      <c r="V8" s="0" t="n">
        <v>1120</v>
      </c>
      <c r="Y8" s="0" t="n">
        <v>80.465</v>
      </c>
      <c r="AC8" s="0" t="n">
        <v>1230</v>
      </c>
      <c r="AD8" s="0" t="n">
        <v>463.892</v>
      </c>
      <c r="AH8" s="3" t="n">
        <v>486.02589</v>
      </c>
      <c r="AO8" s="0" t="n">
        <v>909</v>
      </c>
      <c r="AU8" s="0" t="n">
        <v>986</v>
      </c>
      <c r="BA8" s="0" t="n">
        <v>987</v>
      </c>
      <c r="BG8" s="0" t="n">
        <v>996</v>
      </c>
      <c r="BM8" s="0" t="n">
        <v>1003</v>
      </c>
      <c r="BS8" s="0" t="n">
        <v>1078</v>
      </c>
    </row>
    <row r="9" customFormat="false" ht="15" hidden="false" customHeight="false" outlineLevel="0" collapsed="false">
      <c r="A9" s="0" t="s">
        <v>8</v>
      </c>
      <c r="Q9" s="0" t="n">
        <v>0</v>
      </c>
      <c r="S9" s="0" t="n">
        <v>0</v>
      </c>
      <c r="Y9" s="0" t="n">
        <v>23.408</v>
      </c>
      <c r="AC9" s="0" t="n">
        <v>1231</v>
      </c>
      <c r="AD9" s="0" t="n">
        <v>151.657</v>
      </c>
      <c r="AH9" s="3" t="n">
        <v>36.5433</v>
      </c>
      <c r="AO9" s="0" t="n">
        <v>1288</v>
      </c>
      <c r="AU9" s="0" t="n">
        <v>1313</v>
      </c>
      <c r="BA9" s="0" t="n">
        <v>1352</v>
      </c>
      <c r="BG9" s="0" t="n">
        <v>1441</v>
      </c>
      <c r="BM9" s="0" t="n">
        <v>1439</v>
      </c>
      <c r="BS9" s="0" t="n">
        <v>1451</v>
      </c>
    </row>
    <row r="10" customFormat="false" ht="15" hidden="false" customHeight="false" outlineLevel="0" collapsed="false">
      <c r="A10" s="0" t="s">
        <v>47</v>
      </c>
      <c r="Q10" s="0" t="n">
        <v>54.8823529411765</v>
      </c>
      <c r="S10" s="0" t="n">
        <v>35</v>
      </c>
      <c r="Y10" s="0" t="n">
        <v>70.224</v>
      </c>
      <c r="AC10" s="0" t="n">
        <v>674.791666666667</v>
      </c>
      <c r="AD10" s="0" t="n">
        <v>151.657</v>
      </c>
      <c r="AH10" s="3" t="n">
        <v>321.58104</v>
      </c>
    </row>
    <row r="11" customFormat="false" ht="15" hidden="false" customHeight="false" outlineLevel="0" collapsed="false">
      <c r="A11" s="0" t="s">
        <v>48</v>
      </c>
      <c r="G11" s="0" t="n">
        <v>435</v>
      </c>
      <c r="Q11" s="0" t="n">
        <v>0</v>
      </c>
      <c r="S11" s="0" t="n">
        <v>35</v>
      </c>
      <c r="Y11" s="0" t="n">
        <v>8.778</v>
      </c>
      <c r="AC11" s="0" t="n">
        <v>404.875</v>
      </c>
      <c r="AD11" s="0" t="n">
        <v>0</v>
      </c>
      <c r="AH11" s="3" t="n">
        <v>69.43227</v>
      </c>
    </row>
    <row r="12" customFormat="false" ht="15" hidden="false" customHeight="false" outlineLevel="0" collapsed="false">
      <c r="A12" s="0" t="s">
        <v>49</v>
      </c>
      <c r="Q12" s="0" t="n">
        <v>109.764705882353</v>
      </c>
      <c r="S12" s="0" t="n">
        <v>0</v>
      </c>
      <c r="Y12" s="0" t="n">
        <v>76.076</v>
      </c>
      <c r="AC12" s="0" t="n">
        <v>674.791666666667</v>
      </c>
      <c r="AD12" s="0" t="n">
        <v>463.892</v>
      </c>
      <c r="AH12" s="3" t="n">
        <v>124.24722</v>
      </c>
    </row>
    <row r="13" customFormat="false" ht="15" hidden="false" customHeight="false" outlineLevel="0" collapsed="false">
      <c r="A13" s="0" t="s">
        <v>12</v>
      </c>
      <c r="Q13" s="0" t="n">
        <v>137.205882352941</v>
      </c>
      <c r="S13" s="0" t="n">
        <v>35</v>
      </c>
      <c r="Y13" s="0" t="n">
        <v>24.871</v>
      </c>
      <c r="AC13" s="0" t="n">
        <v>269.916666666667</v>
      </c>
      <c r="AD13" s="0" t="n">
        <v>1079.441</v>
      </c>
      <c r="AH13" s="3" t="n">
        <v>149.82753</v>
      </c>
    </row>
    <row r="14" customFormat="false" ht="15" hidden="false" customHeight="false" outlineLevel="0" collapsed="false">
      <c r="A14" s="0" t="s">
        <v>13</v>
      </c>
      <c r="Q14" s="0" t="n">
        <v>0</v>
      </c>
      <c r="S14" s="0" t="n">
        <v>0</v>
      </c>
      <c r="Y14" s="0" t="n">
        <v>23.408</v>
      </c>
      <c r="AC14" s="0" t="n">
        <v>269.916666666667</v>
      </c>
      <c r="AD14" s="0" t="n">
        <v>0</v>
      </c>
      <c r="AH14" s="3" t="n">
        <v>29.23464</v>
      </c>
    </row>
    <row r="15" customFormat="false" ht="15" hidden="false" customHeight="false" outlineLevel="0" collapsed="false">
      <c r="A15" s="0" t="s">
        <v>14</v>
      </c>
      <c r="Q15" s="0" t="n">
        <v>0</v>
      </c>
      <c r="S15" s="0" t="n">
        <v>0</v>
      </c>
      <c r="Y15" s="0" t="n">
        <v>0</v>
      </c>
      <c r="AC15" s="0" t="n">
        <v>134.958333333333</v>
      </c>
      <c r="AD15" s="0" t="n">
        <v>0</v>
      </c>
      <c r="AH15" s="3" t="n">
        <v>211.95114</v>
      </c>
    </row>
    <row r="16" customFormat="false" ht="15" hidden="false" customHeight="false" outlineLevel="0" collapsed="false">
      <c r="A16" s="0" t="s">
        <v>15</v>
      </c>
      <c r="Q16" s="0" t="n">
        <v>0</v>
      </c>
      <c r="S16" s="0" t="n">
        <v>0</v>
      </c>
      <c r="Y16" s="0" t="n">
        <v>7.315</v>
      </c>
      <c r="AC16" s="0" t="n">
        <v>134.958333333333</v>
      </c>
      <c r="AD16" s="0" t="n">
        <v>151.657</v>
      </c>
      <c r="AH16" s="3" t="n">
        <v>153.48186</v>
      </c>
    </row>
    <row r="17" customFormat="false" ht="15" hidden="false" customHeight="false" outlineLevel="0" collapsed="false">
      <c r="A17" s="0" t="s">
        <v>16</v>
      </c>
      <c r="Q17" s="0" t="n">
        <v>0</v>
      </c>
      <c r="S17" s="0" t="n">
        <v>0</v>
      </c>
      <c r="Y17" s="0" t="n">
        <v>0</v>
      </c>
      <c r="AC17" s="0" t="n">
        <v>134.958333333333</v>
      </c>
      <c r="AD17" s="0" t="n">
        <v>0</v>
      </c>
      <c r="AH17" s="3" t="n">
        <v>0</v>
      </c>
    </row>
    <row r="18" customFormat="false" ht="15" hidden="false" customHeight="false" outlineLevel="0" collapsed="false">
      <c r="A18" s="0" t="s">
        <v>17</v>
      </c>
      <c r="Q18" s="0" t="n">
        <v>82.3235294117647</v>
      </c>
      <c r="S18" s="0" t="n">
        <v>0</v>
      </c>
      <c r="Y18" s="0" t="n">
        <v>7.315</v>
      </c>
      <c r="AC18" s="0" t="n">
        <v>134.958333333333</v>
      </c>
      <c r="AD18" s="0" t="n">
        <v>151.657</v>
      </c>
      <c r="AH18" s="3" t="n">
        <v>204.64248</v>
      </c>
    </row>
    <row r="19" customFormat="false" ht="15" hidden="false" customHeight="false" outlineLevel="0" collapsed="false">
      <c r="A19" s="0" t="s">
        <v>18</v>
      </c>
      <c r="Q19" s="0" t="n">
        <v>0</v>
      </c>
      <c r="S19" s="0" t="n">
        <v>210</v>
      </c>
      <c r="Y19" s="0" t="n">
        <v>17.556</v>
      </c>
      <c r="AC19" s="0" t="n">
        <v>134.958333333333</v>
      </c>
      <c r="AD19" s="0" t="n">
        <v>151.657</v>
      </c>
      <c r="AH19" s="3" t="n">
        <v>98.66691</v>
      </c>
    </row>
    <row r="20" customFormat="false" ht="15" hidden="false" customHeight="false" outlineLevel="0" collapsed="false">
      <c r="A20" s="0" t="s">
        <v>19</v>
      </c>
      <c r="Q20" s="0" t="n">
        <v>82.3235294117647</v>
      </c>
      <c r="S20" s="0" t="n">
        <v>0</v>
      </c>
      <c r="Y20" s="0" t="n">
        <v>43.89</v>
      </c>
      <c r="AC20" s="0" t="n">
        <v>134.958333333333</v>
      </c>
      <c r="AD20" s="0" t="n">
        <v>0</v>
      </c>
      <c r="AH20" s="3" t="n">
        <v>80.39526</v>
      </c>
    </row>
    <row r="21" customFormat="false" ht="15" hidden="false" customHeight="false" outlineLevel="0" collapsed="false">
      <c r="A21" s="0" t="s">
        <v>20</v>
      </c>
      <c r="Q21" s="0" t="n">
        <v>0</v>
      </c>
      <c r="S21" s="0" t="n">
        <v>0</v>
      </c>
      <c r="Y21" s="0" t="n">
        <v>0</v>
      </c>
      <c r="AC21" s="0" t="n">
        <v>134.958333333333</v>
      </c>
      <c r="AD21" s="0" t="n">
        <v>307.7745</v>
      </c>
      <c r="AH21" s="3" t="n">
        <v>7.30866</v>
      </c>
    </row>
    <row r="22" customFormat="false" ht="15" hidden="false" customHeight="false" outlineLevel="0" collapsed="false">
      <c r="A22" s="0" t="s">
        <v>21</v>
      </c>
      <c r="Q22" s="0" t="n">
        <v>27.4411764705882</v>
      </c>
      <c r="S22" s="0" t="n">
        <v>0</v>
      </c>
      <c r="Y22" s="0" t="n">
        <v>0</v>
      </c>
      <c r="AC22" s="0" t="n">
        <v>0</v>
      </c>
      <c r="AD22" s="0" t="n">
        <v>0</v>
      </c>
      <c r="AH22" s="3" t="n">
        <v>0</v>
      </c>
    </row>
    <row r="23" customFormat="false" ht="15" hidden="false" customHeight="false" outlineLevel="0" collapsed="false">
      <c r="A23" s="0" t="s">
        <v>22</v>
      </c>
      <c r="Q23" s="0" t="n">
        <v>0</v>
      </c>
      <c r="S23" s="0" t="n">
        <v>0</v>
      </c>
      <c r="Y23" s="0" t="n">
        <v>0</v>
      </c>
      <c r="AC23" s="0" t="n">
        <v>0</v>
      </c>
      <c r="AD23" s="0" t="n">
        <v>0</v>
      </c>
      <c r="AH23" s="3" t="n">
        <v>51.16062</v>
      </c>
    </row>
    <row r="24" customFormat="false" ht="15" hidden="false" customHeight="false" outlineLevel="0" collapsed="false">
      <c r="A24" s="0" t="s">
        <v>23</v>
      </c>
      <c r="Q24" s="0" t="n">
        <v>0</v>
      </c>
      <c r="S24" s="0" t="n">
        <v>0</v>
      </c>
      <c r="Y24" s="0" t="n">
        <v>19.019</v>
      </c>
      <c r="AC24" s="0" t="n">
        <v>0</v>
      </c>
      <c r="AD24" s="0" t="n">
        <v>151.657</v>
      </c>
      <c r="AH24" s="3" t="n">
        <v>0</v>
      </c>
    </row>
    <row r="25" customFormat="false" ht="15" hidden="false" customHeight="false" outlineLevel="0" collapsed="false">
      <c r="A25" s="0" t="s">
        <v>24</v>
      </c>
      <c r="Q25" s="0" t="n">
        <v>0</v>
      </c>
      <c r="S25" s="0" t="n">
        <v>0</v>
      </c>
      <c r="Y25" s="0" t="n">
        <v>16.093</v>
      </c>
      <c r="AC25" s="0" t="n">
        <v>0</v>
      </c>
      <c r="AD25" s="0" t="n">
        <v>0</v>
      </c>
      <c r="AH25" s="3" t="n">
        <v>7.30866</v>
      </c>
    </row>
    <row r="26" customFormat="false" ht="14.25" hidden="false" customHeight="true" outlineLevel="0" collapsed="false">
      <c r="A26" s="0" t="s">
        <v>25</v>
      </c>
      <c r="Q26" s="0" t="n">
        <v>0</v>
      </c>
      <c r="S26" s="0" t="n">
        <v>0</v>
      </c>
      <c r="Y26" s="0" t="n">
        <v>2.926</v>
      </c>
      <c r="AC26" s="0" t="n">
        <v>0</v>
      </c>
      <c r="AD26" s="0" t="n">
        <v>0</v>
      </c>
      <c r="AH26" s="3" t="n">
        <v>109.6299</v>
      </c>
    </row>
    <row r="27" customFormat="false" ht="15" hidden="false" customHeight="false" outlineLevel="0" collapsed="false">
      <c r="A27" s="0" t="s">
        <v>26</v>
      </c>
      <c r="Q27" s="0" t="n">
        <v>0</v>
      </c>
      <c r="S27" s="0" t="n">
        <v>0</v>
      </c>
      <c r="Y27" s="0" t="n">
        <v>0</v>
      </c>
      <c r="AC27" s="0" t="n">
        <v>0</v>
      </c>
      <c r="AD27" s="0" t="n">
        <v>307.7745</v>
      </c>
      <c r="AH27" s="3" t="n">
        <v>0</v>
      </c>
    </row>
    <row r="28" customFormat="false" ht="15" hidden="false" customHeight="false" outlineLevel="0" collapsed="false">
      <c r="A28" s="0" t="s">
        <v>50</v>
      </c>
      <c r="O28" s="0" t="n">
        <v>3164</v>
      </c>
      <c r="V28" s="0" t="n">
        <v>3085</v>
      </c>
      <c r="AC28" s="0" t="n">
        <v>3239</v>
      </c>
    </row>
    <row r="29" s="8" customFormat="true" ht="15" hidden="false" customHeight="false" outlineLevel="0" collapsed="false">
      <c r="A29" s="7" t="s">
        <v>40</v>
      </c>
      <c r="G29" s="8" t="n">
        <v>26731</v>
      </c>
      <c r="N29" s="7"/>
      <c r="O29" s="8" t="n">
        <v>20723</v>
      </c>
      <c r="Q29" s="8" t="n">
        <v>933</v>
      </c>
      <c r="S29" s="8" t="n">
        <v>770</v>
      </c>
      <c r="T29" s="9"/>
      <c r="V29" s="8" t="n">
        <v>20872</v>
      </c>
      <c r="Y29" s="8" t="n">
        <v>1463</v>
      </c>
      <c r="AA29" s="9"/>
      <c r="AB29" s="8" t="n">
        <v>37500</v>
      </c>
      <c r="AC29" s="8" t="n">
        <v>21589</v>
      </c>
      <c r="AD29" s="8" t="n">
        <f aca="false">SUM(AD3:AD27)</f>
        <v>8921</v>
      </c>
      <c r="AH29" s="9" t="n">
        <v>3654.33</v>
      </c>
      <c r="AJ29" s="8" t="n">
        <v>9141</v>
      </c>
      <c r="AN29" s="9"/>
      <c r="AO29" s="8" t="n">
        <v>19420</v>
      </c>
      <c r="AP29" s="8" t="n">
        <v>9516</v>
      </c>
      <c r="AT29" s="9"/>
      <c r="AU29" s="8" t="n">
        <v>19957</v>
      </c>
      <c r="AV29" s="8" t="n">
        <v>9938</v>
      </c>
      <c r="AZ29" s="9"/>
      <c r="BA29" s="8" t="n">
        <v>20783</v>
      </c>
      <c r="BF29" s="9"/>
      <c r="BG29" s="8" t="n">
        <v>20333</v>
      </c>
      <c r="BL29" s="9"/>
      <c r="BM29" s="8" t="n">
        <v>20533</v>
      </c>
      <c r="BR29" s="9"/>
      <c r="BS29" s="8" t="n">
        <v>20858</v>
      </c>
      <c r="BX29" s="9"/>
      <c r="CD29" s="9"/>
      <c r="CJ29" s="9"/>
      <c r="CQ29" s="7"/>
    </row>
    <row r="30" customFormat="false" ht="15" hidden="false" customHeight="false" outlineLevel="0" collapsed="false">
      <c r="A30" s="0" t="s">
        <v>51</v>
      </c>
      <c r="AJ30" s="0" t="s">
        <v>52</v>
      </c>
      <c r="AO30" s="0" t="n">
        <v>20137</v>
      </c>
      <c r="AP30" s="0" t="s">
        <v>52</v>
      </c>
      <c r="AU30" s="0" t="n">
        <v>20841</v>
      </c>
      <c r="AV30" s="0" t="s">
        <v>52</v>
      </c>
      <c r="BA30" s="0" t="n">
        <v>21711</v>
      </c>
      <c r="BG30" s="0" t="n">
        <v>21395</v>
      </c>
      <c r="BM30" s="0" t="n">
        <v>21660</v>
      </c>
      <c r="BS30" s="0" t="n">
        <v>22128</v>
      </c>
    </row>
    <row r="31" customFormat="false" ht="15" hidden="false" customHeight="false" outlineLevel="0" collapsed="false">
      <c r="A31" s="0" t="s">
        <v>53</v>
      </c>
      <c r="AO31" s="0" t="n">
        <v>1950</v>
      </c>
      <c r="AU31" s="0" t="n">
        <v>1950</v>
      </c>
      <c r="BA31" s="0" t="n">
        <v>2041</v>
      </c>
      <c r="BG31" s="0" t="n">
        <v>2096</v>
      </c>
      <c r="BM31" s="0" t="n">
        <v>2093</v>
      </c>
      <c r="BS31" s="0" t="n">
        <v>2138</v>
      </c>
    </row>
    <row r="32" customFormat="false" ht="15" hidden="false" customHeight="false" outlineLevel="0" collapsed="false">
      <c r="A32" s="0" t="s">
        <v>54</v>
      </c>
      <c r="AO32" s="0" t="n">
        <v>1068</v>
      </c>
      <c r="AU32" s="0" t="n">
        <v>1069</v>
      </c>
      <c r="BA32" s="0" t="n">
        <v>1186</v>
      </c>
      <c r="BG32" s="0" t="n">
        <v>1198</v>
      </c>
      <c r="BM32" s="0" t="n">
        <v>1364</v>
      </c>
      <c r="BS32" s="0" t="n">
        <v>1403</v>
      </c>
    </row>
    <row r="33" customFormat="false" ht="15" hidden="false" customHeight="false" outlineLevel="0" collapsed="false">
      <c r="A33" s="0" t="s">
        <v>55</v>
      </c>
      <c r="AB33" s="1" t="n">
        <f aca="false">0.15*$AB$29</f>
        <v>5625</v>
      </c>
    </row>
  </sheetData>
  <mergeCells count="17">
    <mergeCell ref="H1:M1"/>
    <mergeCell ref="O1:T1"/>
    <mergeCell ref="V1:AA1"/>
    <mergeCell ref="AC1:AH1"/>
    <mergeCell ref="AI1:AN1"/>
    <mergeCell ref="AO1:AT1"/>
    <mergeCell ref="AU1:AZ1"/>
    <mergeCell ref="BA1:BF1"/>
    <mergeCell ref="BG1:BL1"/>
    <mergeCell ref="BM1:BR1"/>
    <mergeCell ref="BS1:BX1"/>
    <mergeCell ref="BY1:CD1"/>
    <mergeCell ref="CE1:CJ1"/>
    <mergeCell ref="CK1:CP1"/>
    <mergeCell ref="CQ1:CV1"/>
    <mergeCell ref="CW1:DB1"/>
    <mergeCell ref="DC1:D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8" activeCellId="0" sqref="E28"/>
    </sheetView>
  </sheetViews>
  <sheetFormatPr defaultColWidth="10.613281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4.14"/>
    <col collapsed="false" customWidth="true" hidden="false" outlineLevel="0" max="7" min="7" style="3" width="11.43"/>
  </cols>
  <sheetData>
    <row r="1" customFormat="false" ht="15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56</v>
      </c>
      <c r="G1" s="3" t="s">
        <v>46</v>
      </c>
      <c r="H1" s="0" t="s">
        <v>57</v>
      </c>
    </row>
    <row r="2" customFormat="false" ht="15" hidden="false" customHeight="false" outlineLevel="0" collapsed="false">
      <c r="A2" s="1" t="s">
        <v>2</v>
      </c>
      <c r="B2" s="0" t="n">
        <v>4080</v>
      </c>
      <c r="C2" s="0" t="n">
        <v>1694.99</v>
      </c>
      <c r="D2" s="0" t="n">
        <v>137.205882352941</v>
      </c>
      <c r="E2" s="0" t="n">
        <v>324.786</v>
      </c>
      <c r="F2" s="0" t="n">
        <v>140</v>
      </c>
      <c r="G2" s="3" t="n">
        <v>661.43373</v>
      </c>
      <c r="H2" s="0" t="n">
        <f aca="false">SUM(B2:G2)</f>
        <v>7038.41561235294</v>
      </c>
    </row>
    <row r="3" customFormat="false" ht="15" hidden="false" customHeight="false" outlineLevel="0" collapsed="false">
      <c r="A3" s="0" t="s">
        <v>3</v>
      </c>
      <c r="B3" s="0" t="n">
        <v>3722</v>
      </c>
      <c r="C3" s="0" t="n">
        <v>1079.441</v>
      </c>
      <c r="D3" s="0" t="n">
        <v>109.764705882353</v>
      </c>
      <c r="E3" s="0" t="n">
        <v>393.547</v>
      </c>
      <c r="F3" s="0" t="n">
        <v>70</v>
      </c>
      <c r="G3" s="3" t="n">
        <v>372.74166</v>
      </c>
      <c r="H3" s="0" t="n">
        <f aca="false">SUM(B3:G3)</f>
        <v>5747.49436588235</v>
      </c>
    </row>
    <row r="4" customFormat="false" ht="15" hidden="false" customHeight="false" outlineLevel="0" collapsed="false">
      <c r="A4" s="0" t="s">
        <v>4</v>
      </c>
      <c r="B4" s="0" t="n">
        <v>3621</v>
      </c>
      <c r="C4" s="0" t="n">
        <v>1079.441</v>
      </c>
      <c r="D4" s="0" t="n">
        <v>82.3235294117647</v>
      </c>
      <c r="E4" s="0" t="n">
        <v>171.171</v>
      </c>
      <c r="F4" s="0" t="n">
        <v>70</v>
      </c>
      <c r="G4" s="3" t="n">
        <v>54.81495</v>
      </c>
      <c r="H4" s="0" t="n">
        <f aca="false">SUM(B4:G4)</f>
        <v>5078.75047941177</v>
      </c>
    </row>
    <row r="5" customFormat="false" ht="15" hidden="false" customHeight="false" outlineLevel="0" collapsed="false">
      <c r="A5" s="0" t="s">
        <v>5</v>
      </c>
      <c r="B5" s="0" t="n">
        <v>2222</v>
      </c>
      <c r="C5" s="0" t="n">
        <v>767.206</v>
      </c>
      <c r="D5" s="0" t="n">
        <v>54.8823529411765</v>
      </c>
      <c r="E5" s="0" t="n">
        <v>147.763</v>
      </c>
      <c r="F5" s="0" t="n">
        <v>35</v>
      </c>
      <c r="G5" s="3" t="n">
        <v>175.40784</v>
      </c>
      <c r="H5" s="0" t="n">
        <f aca="false">SUM(B5:G5)</f>
        <v>3402.25919294118</v>
      </c>
    </row>
    <row r="6" customFormat="false" ht="15" hidden="false" customHeight="false" outlineLevel="0" collapsed="false">
      <c r="A6" s="0" t="s">
        <v>6</v>
      </c>
      <c r="B6" s="0" t="n">
        <v>2244</v>
      </c>
      <c r="C6" s="0" t="n">
        <v>767.206</v>
      </c>
      <c r="D6" s="0" t="n">
        <v>54.8823529411765</v>
      </c>
      <c r="E6" s="0" t="n">
        <v>2.926</v>
      </c>
      <c r="F6" s="0" t="n">
        <v>35</v>
      </c>
      <c r="G6" s="3" t="n">
        <v>259.45743</v>
      </c>
      <c r="H6" s="0" t="n">
        <f aca="false">SUM(B6:G6)</f>
        <v>3363.47178294118</v>
      </c>
    </row>
    <row r="7" customFormat="false" ht="15" hidden="false" customHeight="false" outlineLevel="0" collapsed="false">
      <c r="A7" s="0" t="s">
        <v>7</v>
      </c>
      <c r="B7" s="0" t="n">
        <v>1230</v>
      </c>
      <c r="C7" s="0" t="n">
        <v>463.892</v>
      </c>
      <c r="D7" s="0" t="n">
        <v>0</v>
      </c>
      <c r="E7" s="0" t="n">
        <v>80.465</v>
      </c>
      <c r="F7" s="0" t="n">
        <v>105</v>
      </c>
      <c r="G7" s="3" t="n">
        <v>486.02589</v>
      </c>
      <c r="H7" s="0" t="n">
        <f aca="false">SUM(B7:G7)</f>
        <v>2365.38289</v>
      </c>
    </row>
    <row r="8" customFormat="false" ht="15" hidden="false" customHeight="false" outlineLevel="0" collapsed="false">
      <c r="A8" s="0" t="s">
        <v>8</v>
      </c>
      <c r="B8" s="0" t="n">
        <v>1231</v>
      </c>
      <c r="C8" s="0" t="n">
        <v>151.657</v>
      </c>
      <c r="D8" s="0" t="n">
        <v>0</v>
      </c>
      <c r="E8" s="0" t="n">
        <v>23.408</v>
      </c>
      <c r="F8" s="0" t="n">
        <v>0</v>
      </c>
      <c r="G8" s="3" t="n">
        <v>36.5433</v>
      </c>
      <c r="H8" s="0" t="n">
        <f aca="false">SUM(B8:G8)</f>
        <v>1442.6083</v>
      </c>
    </row>
    <row r="9" customFormat="false" ht="15" hidden="false" customHeight="false" outlineLevel="0" collapsed="false">
      <c r="A9" s="0" t="s">
        <v>47</v>
      </c>
      <c r="B9" s="0" t="n">
        <v>674.791666666667</v>
      </c>
      <c r="C9" s="0" t="n">
        <v>151.657</v>
      </c>
      <c r="D9" s="0" t="n">
        <v>54.8823529411765</v>
      </c>
      <c r="E9" s="0" t="n">
        <v>70.224</v>
      </c>
      <c r="F9" s="0" t="n">
        <v>35</v>
      </c>
      <c r="G9" s="3" t="n">
        <v>321.58104</v>
      </c>
      <c r="H9" s="0" t="n">
        <f aca="false">SUM(B9:G9)</f>
        <v>1308.13605960784</v>
      </c>
    </row>
    <row r="10" customFormat="false" ht="15" hidden="false" customHeight="false" outlineLevel="0" collapsed="false">
      <c r="A10" s="0" t="s">
        <v>48</v>
      </c>
      <c r="B10" s="0" t="n">
        <v>404.875</v>
      </c>
      <c r="C10" s="0" t="n">
        <v>0</v>
      </c>
      <c r="D10" s="0" t="n">
        <v>0</v>
      </c>
      <c r="E10" s="0" t="n">
        <v>8.778</v>
      </c>
      <c r="F10" s="0" t="n">
        <v>35</v>
      </c>
      <c r="G10" s="3" t="n">
        <v>69.43227</v>
      </c>
      <c r="H10" s="0" t="n">
        <f aca="false">SUM(B10:G10)</f>
        <v>518.08527</v>
      </c>
    </row>
    <row r="11" customFormat="false" ht="15" hidden="false" customHeight="false" outlineLevel="0" collapsed="false">
      <c r="A11" s="0" t="s">
        <v>49</v>
      </c>
      <c r="B11" s="0" t="n">
        <v>674.791666666667</v>
      </c>
      <c r="C11" s="0" t="n">
        <v>463.892</v>
      </c>
      <c r="D11" s="0" t="n">
        <v>109.764705882353</v>
      </c>
      <c r="E11" s="0" t="n">
        <v>76.076</v>
      </c>
      <c r="F11" s="0" t="n">
        <v>0</v>
      </c>
      <c r="G11" s="3" t="n">
        <v>124.24722</v>
      </c>
      <c r="H11" s="0" t="n">
        <f aca="false">SUM(B11:G11)</f>
        <v>1448.77159254902</v>
      </c>
    </row>
    <row r="12" customFormat="false" ht="15" hidden="false" customHeight="false" outlineLevel="0" collapsed="false">
      <c r="A12" s="0" t="s">
        <v>12</v>
      </c>
      <c r="B12" s="0" t="n">
        <v>269.916666666667</v>
      </c>
      <c r="C12" s="0" t="n">
        <v>1079.441</v>
      </c>
      <c r="D12" s="0" t="n">
        <v>137.205882352941</v>
      </c>
      <c r="E12" s="0" t="n">
        <v>24.871</v>
      </c>
      <c r="F12" s="0" t="n">
        <v>35</v>
      </c>
      <c r="G12" s="3" t="n">
        <v>149.82753</v>
      </c>
      <c r="H12" s="0" t="n">
        <f aca="false">SUM(B12:G12)</f>
        <v>1696.26207901961</v>
      </c>
    </row>
    <row r="13" customFormat="false" ht="15" hidden="false" customHeight="false" outlineLevel="0" collapsed="false">
      <c r="A13" s="0" t="s">
        <v>13</v>
      </c>
      <c r="B13" s="0" t="n">
        <v>269.916666666667</v>
      </c>
      <c r="C13" s="0" t="n">
        <v>0</v>
      </c>
      <c r="D13" s="0" t="n">
        <v>0</v>
      </c>
      <c r="E13" s="0" t="n">
        <v>23.408</v>
      </c>
      <c r="F13" s="0" t="n">
        <v>0</v>
      </c>
      <c r="G13" s="3" t="n">
        <v>29.23464</v>
      </c>
      <c r="H13" s="0" t="n">
        <f aca="false">SUM(B13:G13)</f>
        <v>322.559306666667</v>
      </c>
    </row>
    <row r="14" customFormat="false" ht="15" hidden="false" customHeight="false" outlineLevel="0" collapsed="false">
      <c r="A14" s="0" t="s">
        <v>14</v>
      </c>
      <c r="B14" s="0" t="n">
        <v>134.958333333333</v>
      </c>
      <c r="C14" s="0" t="n">
        <v>0</v>
      </c>
      <c r="D14" s="0" t="n">
        <v>0</v>
      </c>
      <c r="E14" s="0" t="n">
        <v>0</v>
      </c>
      <c r="F14" s="0" t="n">
        <v>0</v>
      </c>
      <c r="G14" s="3" t="n">
        <v>211.95114</v>
      </c>
      <c r="H14" s="0" t="n">
        <f aca="false">SUM(B14:G14)</f>
        <v>346.909473333333</v>
      </c>
    </row>
    <row r="15" customFormat="false" ht="15" hidden="false" customHeight="false" outlineLevel="0" collapsed="false">
      <c r="A15" s="0" t="s">
        <v>15</v>
      </c>
      <c r="B15" s="0" t="n">
        <v>134.958333333333</v>
      </c>
      <c r="C15" s="0" t="n">
        <v>151.657</v>
      </c>
      <c r="D15" s="0" t="n">
        <v>0</v>
      </c>
      <c r="E15" s="0" t="n">
        <v>7.315</v>
      </c>
      <c r="F15" s="0" t="n">
        <v>0</v>
      </c>
      <c r="G15" s="3" t="n">
        <v>153.48186</v>
      </c>
      <c r="H15" s="0" t="n">
        <f aca="false">SUM(B15:G15)</f>
        <v>447.412193333333</v>
      </c>
    </row>
    <row r="16" customFormat="false" ht="15" hidden="false" customHeight="false" outlineLevel="0" collapsed="false">
      <c r="A16" s="0" t="s">
        <v>16</v>
      </c>
      <c r="B16" s="0" t="n">
        <v>134.958333333333</v>
      </c>
      <c r="C16" s="0" t="n">
        <v>0</v>
      </c>
      <c r="D16" s="0" t="n">
        <v>0</v>
      </c>
      <c r="E16" s="0" t="n">
        <v>0</v>
      </c>
      <c r="F16" s="0" t="n">
        <v>0</v>
      </c>
      <c r="G16" s="3" t="n">
        <v>0</v>
      </c>
      <c r="H16" s="0" t="n">
        <f aca="false">SUM(B16:G16)</f>
        <v>134.958333333333</v>
      </c>
    </row>
    <row r="17" customFormat="false" ht="15" hidden="false" customHeight="false" outlineLevel="0" collapsed="false">
      <c r="A17" s="0" t="s">
        <v>17</v>
      </c>
      <c r="B17" s="0" t="n">
        <v>134.958333333333</v>
      </c>
      <c r="C17" s="0" t="n">
        <v>151.657</v>
      </c>
      <c r="D17" s="0" t="n">
        <v>82.3235294117647</v>
      </c>
      <c r="E17" s="0" t="n">
        <v>7.315</v>
      </c>
      <c r="F17" s="0" t="n">
        <v>0</v>
      </c>
      <c r="G17" s="3" t="n">
        <v>204.64248</v>
      </c>
      <c r="H17" s="0" t="n">
        <f aca="false">SUM(B17:G17)</f>
        <v>580.896342745098</v>
      </c>
    </row>
    <row r="18" customFormat="false" ht="15" hidden="false" customHeight="false" outlineLevel="0" collapsed="false">
      <c r="A18" s="0" t="s">
        <v>18</v>
      </c>
      <c r="B18" s="0" t="n">
        <v>134.958333333333</v>
      </c>
      <c r="C18" s="0" t="n">
        <v>151.657</v>
      </c>
      <c r="D18" s="0" t="n">
        <v>0</v>
      </c>
      <c r="E18" s="0" t="n">
        <v>17.556</v>
      </c>
      <c r="F18" s="0" t="n">
        <v>210</v>
      </c>
      <c r="G18" s="3" t="n">
        <v>98.66691</v>
      </c>
      <c r="H18" s="0" t="n">
        <f aca="false">SUM(B18:G18)</f>
        <v>612.838243333333</v>
      </c>
    </row>
    <row r="19" customFormat="false" ht="15" hidden="false" customHeight="false" outlineLevel="0" collapsed="false">
      <c r="A19" s="0" t="s">
        <v>19</v>
      </c>
      <c r="B19" s="0" t="n">
        <v>134.958333333333</v>
      </c>
      <c r="C19" s="0" t="n">
        <v>0</v>
      </c>
      <c r="D19" s="0" t="n">
        <v>82.3235294117647</v>
      </c>
      <c r="E19" s="0" t="n">
        <v>43.89</v>
      </c>
      <c r="F19" s="0" t="n">
        <v>0</v>
      </c>
      <c r="G19" s="3" t="n">
        <v>80.39526</v>
      </c>
      <c r="H19" s="0" t="n">
        <f aca="false">SUM(B19:G19)</f>
        <v>341.567122745098</v>
      </c>
    </row>
    <row r="20" customFormat="false" ht="15" hidden="false" customHeight="false" outlineLevel="0" collapsed="false">
      <c r="A20" s="0" t="s">
        <v>20</v>
      </c>
      <c r="B20" s="0" t="n">
        <v>134.958333333333</v>
      </c>
      <c r="C20" s="0" t="n">
        <v>307.7745</v>
      </c>
      <c r="D20" s="0" t="n">
        <v>0</v>
      </c>
      <c r="E20" s="0" t="n">
        <v>0</v>
      </c>
      <c r="F20" s="0" t="n">
        <v>0</v>
      </c>
      <c r="G20" s="3" t="n">
        <v>7.30866</v>
      </c>
      <c r="H20" s="0" t="n">
        <f aca="false">SUM(B20:G20)</f>
        <v>450.041493333333</v>
      </c>
    </row>
    <row r="21" customFormat="false" ht="15" hidden="false" customHeight="false" outlineLevel="0" collapsed="false">
      <c r="A21" s="0" t="s">
        <v>21</v>
      </c>
      <c r="B21" s="0" t="n">
        <v>0</v>
      </c>
      <c r="C21" s="0" t="n">
        <v>0</v>
      </c>
      <c r="D21" s="0" t="n">
        <v>27.4411764705882</v>
      </c>
      <c r="E21" s="0" t="n">
        <v>0</v>
      </c>
      <c r="F21" s="0" t="n">
        <v>0</v>
      </c>
      <c r="G21" s="3" t="n">
        <v>0</v>
      </c>
      <c r="H21" s="0" t="n">
        <f aca="false">SUM(B21:G21)</f>
        <v>27.4411764705882</v>
      </c>
    </row>
    <row r="22" customFormat="false" ht="15" hidden="false" customHeight="false" outlineLevel="0" collapsed="false">
      <c r="A22" s="0" t="s">
        <v>22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3" t="n">
        <v>51.16062</v>
      </c>
      <c r="H22" s="0" t="n">
        <f aca="false">SUM(B22:G22)</f>
        <v>51.16062</v>
      </c>
    </row>
    <row r="23" customFormat="false" ht="15" hidden="false" customHeight="false" outlineLevel="0" collapsed="false">
      <c r="A23" s="0" t="s">
        <v>23</v>
      </c>
      <c r="B23" s="0" t="n">
        <v>0</v>
      </c>
      <c r="C23" s="0" t="n">
        <v>151.657</v>
      </c>
      <c r="D23" s="0" t="n">
        <v>0</v>
      </c>
      <c r="E23" s="0" t="n">
        <v>19.019</v>
      </c>
      <c r="F23" s="0" t="n">
        <v>0</v>
      </c>
      <c r="G23" s="3" t="n">
        <v>0</v>
      </c>
      <c r="H23" s="0" t="n">
        <f aca="false">SUM(B23:G23)</f>
        <v>170.676</v>
      </c>
    </row>
    <row r="24" customFormat="false" ht="15" hidden="false" customHeight="false" outlineLevel="0" collapsed="false">
      <c r="A24" s="0" t="s">
        <v>24</v>
      </c>
      <c r="B24" s="0" t="n">
        <v>0</v>
      </c>
      <c r="C24" s="0" t="n">
        <v>0</v>
      </c>
      <c r="D24" s="0" t="n">
        <v>0</v>
      </c>
      <c r="E24" s="0" t="n">
        <v>16.093</v>
      </c>
      <c r="F24" s="0" t="n">
        <v>0</v>
      </c>
      <c r="G24" s="3" t="n">
        <v>7.30866</v>
      </c>
      <c r="H24" s="0" t="n">
        <f aca="false">SUM(B24:G24)</f>
        <v>23.40166</v>
      </c>
    </row>
    <row r="25" customFormat="false" ht="14.25" hidden="false" customHeight="true" outlineLevel="0" collapsed="false">
      <c r="A25" s="0" t="s">
        <v>25</v>
      </c>
      <c r="B25" s="0" t="n">
        <v>0</v>
      </c>
      <c r="C25" s="0" t="n">
        <v>0</v>
      </c>
      <c r="D25" s="0" t="n">
        <v>0</v>
      </c>
      <c r="E25" s="0" t="n">
        <v>2.926</v>
      </c>
      <c r="F25" s="0" t="n">
        <v>0</v>
      </c>
      <c r="G25" s="3" t="n">
        <v>109.6299</v>
      </c>
      <c r="H25" s="0" t="n">
        <f aca="false">SUM(B25:G25)</f>
        <v>112.5559</v>
      </c>
    </row>
    <row r="26" customFormat="false" ht="15" hidden="false" customHeight="false" outlineLevel="0" collapsed="false">
      <c r="A26" s="0" t="s">
        <v>26</v>
      </c>
      <c r="B26" s="0" t="n">
        <v>0</v>
      </c>
      <c r="C26" s="0" t="n">
        <v>307.7745</v>
      </c>
      <c r="D26" s="0" t="n">
        <v>0</v>
      </c>
      <c r="E26" s="0" t="n">
        <v>0</v>
      </c>
      <c r="F26" s="0" t="n">
        <v>0</v>
      </c>
      <c r="G26" s="3" t="n">
        <v>0</v>
      </c>
      <c r="H26" s="0" t="n">
        <f aca="false">SUM(B26:G26)</f>
        <v>307.7745</v>
      </c>
    </row>
    <row r="27" customFormat="false" ht="15" hidden="false" customHeight="false" outlineLevel="0" collapsed="false">
      <c r="A27" s="0" t="s">
        <v>27</v>
      </c>
      <c r="B27" s="0" t="n">
        <v>109.5</v>
      </c>
      <c r="C27" s="0" t="n">
        <v>0</v>
      </c>
      <c r="D27" s="0" t="n">
        <v>0</v>
      </c>
      <c r="E27" s="0" t="n">
        <v>0</v>
      </c>
      <c r="F27" s="0" t="n">
        <v>0</v>
      </c>
      <c r="G27" s="3" t="n">
        <v>0</v>
      </c>
      <c r="H27" s="0" t="n">
        <f aca="false">SUM(B27:G27)</f>
        <v>109.5</v>
      </c>
    </row>
    <row r="28" customFormat="false" ht="15" hidden="false" customHeight="false" outlineLevel="0" collapsed="false">
      <c r="A28" s="0" t="s">
        <v>28</v>
      </c>
      <c r="B28" s="0" t="n">
        <v>223.354</v>
      </c>
      <c r="C28" s="0" t="n">
        <v>10.203</v>
      </c>
      <c r="D28" s="0" t="n">
        <v>216.451</v>
      </c>
      <c r="E28" s="0" t="n">
        <v>0</v>
      </c>
      <c r="F28" s="0" t="n">
        <v>0</v>
      </c>
      <c r="G28" s="3" t="n">
        <v>0</v>
      </c>
      <c r="H28" s="0" t="n">
        <f aca="false">SUM(B28:G28)</f>
        <v>450.008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3" activeCellId="0" sqref="B23"/>
    </sheetView>
  </sheetViews>
  <sheetFormatPr defaultColWidth="10.61328125" defaultRowHeight="15" zeroHeight="false" outlineLevelRow="0" outlineLevelCol="0"/>
  <cols>
    <col collapsed="false" customWidth="true" hidden="false" outlineLevel="0" max="2" min="2" style="0" width="56.29"/>
  </cols>
  <sheetData>
    <row r="1" customFormat="false" ht="15" hidden="false" customHeight="false" outlineLevel="0" collapsed="false">
      <c r="A1" s="10" t="s">
        <v>58</v>
      </c>
    </row>
    <row r="3" customFormat="false" ht="15" hidden="false" customHeight="false" outlineLevel="0" collapsed="false">
      <c r="A3" s="0" t="s">
        <v>59</v>
      </c>
      <c r="B3" s="0" t="s">
        <v>60</v>
      </c>
    </row>
    <row r="5" customFormat="false" ht="15" hidden="false" customHeight="false" outlineLevel="0" collapsed="false">
      <c r="A5" s="10" t="s">
        <v>61</v>
      </c>
    </row>
    <row r="7" customFormat="false" ht="15" hidden="false" customHeight="false" outlineLevel="0" collapsed="false">
      <c r="A7" s="0" t="s">
        <v>62</v>
      </c>
    </row>
    <row r="8" customFormat="false" ht="15" hidden="false" customHeight="false" outlineLevel="0" collapsed="false">
      <c r="A8" s="0" t="s">
        <v>63</v>
      </c>
    </row>
    <row r="10" customFormat="false" ht="15" hidden="false" customHeight="false" outlineLevel="0" collapsed="false">
      <c r="A10" s="0" t="s">
        <v>27</v>
      </c>
      <c r="B10" s="0" t="s">
        <v>64</v>
      </c>
    </row>
    <row r="11" customFormat="false" ht="15" hidden="false" customHeight="false" outlineLevel="0" collapsed="false">
      <c r="A11" s="0" t="s">
        <v>28</v>
      </c>
      <c r="B11" s="0" t="s">
        <v>65</v>
      </c>
      <c r="C11" s="0" t="s">
        <v>66</v>
      </c>
    </row>
    <row r="13" customFormat="false" ht="15" hidden="false" customHeight="false" outlineLevel="0" collapsed="false">
      <c r="A13" s="0" t="s">
        <v>30</v>
      </c>
      <c r="B13" s="0" t="s">
        <v>67</v>
      </c>
    </row>
    <row r="14" customFormat="false" ht="15" hidden="false" customHeight="false" outlineLevel="0" collapsed="false">
      <c r="B14" s="1" t="s">
        <v>68</v>
      </c>
    </row>
    <row r="16" customFormat="false" ht="15" hidden="false" customHeight="false" outlineLevel="0" collapsed="false">
      <c r="A16" s="0" t="s">
        <v>33</v>
      </c>
      <c r="B16" s="0" t="s">
        <v>69</v>
      </c>
    </row>
    <row r="19" customFormat="false" ht="45" hidden="false" customHeight="false" outlineLevel="0" collapsed="false">
      <c r="B19" s="1" t="s">
        <v>70</v>
      </c>
    </row>
    <row r="20" customFormat="false" ht="105" hidden="false" customHeight="false" outlineLevel="0" collapsed="false">
      <c r="B20" s="1" t="s">
        <v>71</v>
      </c>
    </row>
    <row r="22" customFormat="false" ht="15" hidden="false" customHeight="false" outlineLevel="0" collapsed="false">
      <c r="A22" s="0" t="s">
        <v>35</v>
      </c>
      <c r="B22" s="0" t="s">
        <v>72</v>
      </c>
    </row>
  </sheetData>
  <hyperlinks>
    <hyperlink ref="A1" r:id="rId1" display="file:///C:/Users/ge37kog/Downloads/LFNA25786ENN.en.pdf"/>
    <hyperlink ref="A5" r:id="rId2" display="https://feve.org/eu-container-glass-production-growth-shows-industry-resilience/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2023-05-03T13:54:16Z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