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:\Projekte\endemo\input\households\"/>
    </mc:Choice>
  </mc:AlternateContent>
  <xr:revisionPtr revIDLastSave="0" documentId="13_ncr:1_{B731FE6F-16D4-4794-99DC-B1A458657127}" xr6:coauthVersionLast="47" xr6:coauthVersionMax="47" xr10:uidLastSave="{00000000-0000-0000-0000-000000000000}"/>
  <bookViews>
    <workbookView xWindow="31530" yWindow="3030" windowWidth="21600" windowHeight="12675" activeTab="2" xr2:uid="{00000000-000D-0000-FFFF-FFFF00000000}"/>
  </bookViews>
  <sheets>
    <sheet name="WaterPerPers" sheetId="1" r:id="rId1"/>
    <sheet name="TechnData" sheetId="2" r:id="rId2"/>
    <sheet name="Calibr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" l="1"/>
  <c r="E37" i="1"/>
  <c r="E28" i="1"/>
  <c r="B11" i="2" l="1"/>
  <c r="B10" i="2"/>
  <c r="B9" i="2"/>
  <c r="B8" i="2"/>
  <c r="B6" i="2"/>
  <c r="B5" i="2"/>
  <c r="B7" i="2" s="1"/>
  <c r="B3" i="2"/>
  <c r="D31" i="1"/>
  <c r="D15" i="1"/>
  <c r="D16" i="1"/>
  <c r="D7" i="1"/>
  <c r="D34" i="1"/>
  <c r="D23" i="1"/>
  <c r="D13" i="1"/>
  <c r="D12" i="1"/>
  <c r="D14" i="1"/>
  <c r="D10" i="1"/>
  <c r="D9" i="1"/>
  <c r="D19" i="1"/>
  <c r="D33" i="1"/>
  <c r="E33" i="1" s="1"/>
  <c r="D3" i="1"/>
  <c r="D17" i="1" l="1"/>
  <c r="E17" i="1" s="1"/>
  <c r="E23" i="1"/>
  <c r="E24" i="1"/>
  <c r="E25" i="1"/>
  <c r="E26" i="1"/>
  <c r="E29" i="1"/>
  <c r="E30" i="1"/>
  <c r="E34" i="1"/>
  <c r="E36" i="1"/>
  <c r="E38" i="1"/>
  <c r="E39" i="1"/>
  <c r="E21" i="1"/>
  <c r="E8" i="1"/>
  <c r="E9" i="1"/>
  <c r="E10" i="1"/>
  <c r="E11" i="1"/>
  <c r="E12" i="1"/>
  <c r="E14" i="1"/>
  <c r="E15" i="1"/>
  <c r="E16" i="1"/>
  <c r="E18" i="1"/>
  <c r="E19" i="1"/>
  <c r="E7" i="1"/>
  <c r="E4" i="1"/>
  <c r="E3" i="1"/>
  <c r="E2" i="1"/>
</calcChain>
</file>

<file path=xl/sharedStrings.xml><?xml version="1.0" encoding="utf-8"?>
<sst xmlns="http://schemas.openxmlformats.org/spreadsheetml/2006/main" count="350" uniqueCount="189">
  <si>
    <t>Country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</si>
  <si>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</si>
  <si>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</si>
  <si>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</si>
  <si>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</si>
  <si>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</si>
  <si>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</si>
  <si>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</si>
  <si>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</si>
  <si>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</si>
  <si>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</si>
  <si>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</si>
  <si>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</si>
  <si>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</si>
  <si>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</si>
  <si>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</si>
  <si>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</si>
  <si>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</si>
  <si>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</si>
  <si>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</si>
  <si>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</si>
  <si>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</si>
  <si>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</si>
  <si>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</si>
  <si>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</si>
  <si>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</si>
  <si>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</si>
  <si>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</si>
  <si>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</si>
  <si>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</si>
  <si>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</si>
  <si>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</si>
  <si>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°C</t>
  </si>
  <si>
    <t>kWh/m^3*K</t>
  </si>
  <si>
    <t>Montenegro</t>
  </si>
  <si>
    <t>North Macedonia</t>
  </si>
  <si>
    <t>Serbia</t>
  </si>
  <si>
    <t>Albania</t>
  </si>
  <si>
    <t>Bosnia and Herzegovina</t>
  </si>
  <si>
    <t>https://www.co2online.de/energie-sparen/heizenergie-sparen/warmwasser/durchschnittlicher-wasserverbrauch/</t>
  </si>
  <si>
    <t>https://www.bmwi.de/Redaktion/DE/Downloads/Studien/umsetzung-verfahren-ermittlung-energieverbrauch-nicht-amtliche-statisik-langfassung.pdf?__blob=publicationFile&amp;v=7</t>
  </si>
  <si>
    <t>Parameter</t>
  </si>
  <si>
    <t>Value</t>
  </si>
  <si>
    <t>Unit</t>
  </si>
  <si>
    <t>Specific capacity</t>
  </si>
  <si>
    <t>Flow temperature</t>
  </si>
  <si>
    <t>[1]</t>
  </si>
  <si>
    <t>[2]</t>
  </si>
  <si>
    <t>Source / Assumption</t>
  </si>
  <si>
    <t xml:space="preserve">Source: </t>
  </si>
  <si>
    <t>Assumption:</t>
  </si>
  <si>
    <t>A1</t>
  </si>
  <si>
    <t>Source:</t>
  </si>
  <si>
    <t>https://www.blikk.it/angebote/primarmathe/kma0423b.htm</t>
  </si>
  <si>
    <t>other countries</t>
  </si>
  <si>
    <t>A2</t>
  </si>
  <si>
    <t>[3]</t>
  </si>
  <si>
    <t>https://sos.danubis.org/eng/country-notes/</t>
  </si>
  <si>
    <t>if not in [1]</t>
  </si>
  <si>
    <t>Moldova</t>
  </si>
  <si>
    <t>Ukraine</t>
  </si>
  <si>
    <t>https://sos.danubis.org/eng/country-notes/slovenia/</t>
  </si>
  <si>
    <t>hygienic limit 55 to 60 °C</t>
  </si>
  <si>
    <t>https://www.rehva.eu/rehva-journal/chapter/water-and-energy-nexus-at-the-building-level</t>
  </si>
  <si>
    <t>Total water [liter/d/per]</t>
  </si>
  <si>
    <t>Source / Assumption total water</t>
  </si>
  <si>
    <t>-</t>
  </si>
  <si>
    <t>[4]</t>
  </si>
  <si>
    <t>A3</t>
  </si>
  <si>
    <t>Warmwater consumption = 36% of total water</t>
  </si>
  <si>
    <t>EU MS average = 113l total (cold) water</t>
  </si>
  <si>
    <t>[5]</t>
  </si>
  <si>
    <t>https://www.eureau.org/resources/publications/members-reports/5482-danva-2020-water-in-figures/file</t>
  </si>
  <si>
    <t>[6]</t>
  </si>
  <si>
    <t>https://build.dk/Assets/Varmt-Brugsvand/sbi-2009-10-pdf.pdf</t>
  </si>
  <si>
    <t>Denmark hot water</t>
  </si>
  <si>
    <t>https://www.vdl.lu/en/city/get-involved/save-water</t>
  </si>
  <si>
    <t>Luxemborg</t>
  </si>
  <si>
    <t>[7]</t>
  </si>
  <si>
    <t>[1], F1</t>
  </si>
  <si>
    <t>Further Info</t>
  </si>
  <si>
    <t>F1</t>
  </si>
  <si>
    <t>https://www.researchgate.net/publication/307705545_A_New_System_for_Households_in_Spain_to_Evaluate_and_Reduce_Their_Water_Consumption</t>
  </si>
  <si>
    <t>Cooling and heating degree days by country - annual data [NRG_CHDD_A]</t>
  </si>
  <si>
    <t>Based on heating and cooling degree days, hot water consumption reduced or enhanced for 10%. Extended for ME, RS, MK</t>
  </si>
  <si>
    <t>A1, A3</t>
  </si>
  <si>
    <t>Marks</t>
  </si>
  <si>
    <t>Based on cooling degree days, hot water consumption  enhanced</t>
  </si>
  <si>
    <t>Based on heating degree days, hot water consumption reduced</t>
  </si>
  <si>
    <t>Exact value found</t>
  </si>
  <si>
    <t>https://www.ncbi.nlm.nih.gov/pmc/articles/PMC2094925/</t>
  </si>
  <si>
    <t>Outlet temperature</t>
  </si>
  <si>
    <t>Inlet temperature all</t>
  </si>
  <si>
    <t>Inlet temperature France</t>
  </si>
  <si>
    <t>Inlet temperature Spain</t>
  </si>
  <si>
    <t>Inlet temperature Italy</t>
  </si>
  <si>
    <t>Inlet temperature Netherlands</t>
  </si>
  <si>
    <t>Inlet temperature Serbia</t>
  </si>
  <si>
    <t>Inlet temperature United Kingdom</t>
  </si>
  <si>
    <t>Inlet temperature Czechia</t>
  </si>
  <si>
    <t>https://www.mdpi.com/2073-4441/12/4/1049</t>
  </si>
  <si>
    <t>[8]</t>
  </si>
  <si>
    <t>Finnland</t>
  </si>
  <si>
    <t>https://www.mdpi.com/1996-1073/14/16/5010</t>
  </si>
  <si>
    <t>https://www.sciencedirect.com/science/article/abs/pii/S0378778817308241</t>
  </si>
  <si>
    <t>[9]</t>
  </si>
  <si>
    <t>Finnland, Poland, Sweden</t>
  </si>
  <si>
    <t>[8,9]</t>
  </si>
  <si>
    <t>[8], Space_Heating.xlsx</t>
  </si>
  <si>
    <t>A4</t>
  </si>
  <si>
    <t>Based on average used for calculation of energy demand</t>
  </si>
  <si>
    <t>https://www.eevrbas.org/korisni-saveti/31-priprema-potrosne-tople-vode</t>
  </si>
  <si>
    <t>[10]</t>
  </si>
  <si>
    <t>https://www.fws.ch/wp-content/uploads/2018/10/Market_Overview_Country_Report_Switzerland_Annex_46_DHWHP_Task1.pdf</t>
  </si>
  <si>
    <t>A5</t>
  </si>
  <si>
    <t>Own assumption due to high difference with energy consumption and in comparison to other European  countries</t>
  </si>
  <si>
    <t>Calibration parameter [-]</t>
  </si>
  <si>
    <t>Hot water in total water [%]</t>
  </si>
  <si>
    <t>Hot water [liter/d/per]</t>
  </si>
  <si>
    <t>Source / Assumption hot water</t>
  </si>
  <si>
    <t>Description:</t>
  </si>
  <si>
    <t>Calibration of data in order to fit the 2018 statistics from the source</t>
  </si>
  <si>
    <t>Desription</t>
  </si>
  <si>
    <t>Publisher</t>
  </si>
  <si>
    <t>Title</t>
  </si>
  <si>
    <t>Year</t>
  </si>
  <si>
    <t>Institution</t>
  </si>
  <si>
    <t>Source</t>
  </si>
  <si>
    <t>Energy consumption in households, statistics</t>
  </si>
  <si>
    <t>Eurostat</t>
  </si>
  <si>
    <t>Questionnaire for statistics on final energy consumption in households</t>
  </si>
  <si>
    <t>European Comission</t>
  </si>
  <si>
    <t>Description</t>
  </si>
  <si>
    <t>Web</t>
  </si>
  <si>
    <t>Accessed</t>
  </si>
  <si>
    <t>Author</t>
  </si>
  <si>
    <t>Place</t>
  </si>
  <si>
    <t>Pädagogisches Institut für die deutsche Sprachgruppe Bozen 2000 - 2023</t>
  </si>
  <si>
    <t>Wasserverbrauch in Europa und anderen Ländern der Erde</t>
  </si>
  <si>
    <t>Last update</t>
  </si>
  <si>
    <t>18.03.2014</t>
  </si>
  <si>
    <t>03.11.2023</t>
  </si>
  <si>
    <t>co2online</t>
  </si>
  <si>
    <t>Weißbach, Anne</t>
  </si>
  <si>
    <t>Durchschnittlicher Wasserverbrauch &amp; Kosten im Haushalt</t>
  </si>
  <si>
    <t>Water and Wastewater Services in the Danube Region: A state of the sector</t>
  </si>
  <si>
    <t>The World Bank</t>
  </si>
  <si>
    <t>Water and energy nexus at the building level</t>
  </si>
  <si>
    <t>Federation of European Heating, Ventilation and Air Conditioning Associations</t>
  </si>
  <si>
    <t>Page</t>
  </si>
  <si>
    <t xml:space="preserve"> Agudelo-Vera, Claudia;  Scheffer,Will;   Pieterse-Quirinjs, Ilse;   Blokker, Mirjam</t>
  </si>
  <si>
    <t>Vol.</t>
  </si>
  <si>
    <t>12-15</t>
  </si>
  <si>
    <t>No.</t>
  </si>
  <si>
    <t>Water in figures</t>
  </si>
  <si>
    <t>DANVA</t>
  </si>
  <si>
    <t>Skanderborg</t>
  </si>
  <si>
    <t>Bøhm, B.; Schrøder, F.; Bergsøe, N. C.</t>
  </si>
  <si>
    <t>SBI forlag</t>
  </si>
  <si>
    <t>Varmt brugsvand: Måling af forbrug og varmetab fra cirkulationsledninger</t>
  </si>
  <si>
    <t>https://vbn.aau.dk/ws/portalfiles/portal/17689984/SBi_2009-10.pdf</t>
  </si>
  <si>
    <t>Water consumption</t>
  </si>
  <si>
    <t>Municipal Office of the City of Luxembourg</t>
  </si>
  <si>
    <t>Ratajczak, K.; Michalak, K.; Narojczyk, M.; Amanowicz, Ł</t>
  </si>
  <si>
    <t>Real Domestic Hot Water Consumption in Residential Buildings and Its Impact on Buildings’ Energy Performance—Case Study in Poland</t>
  </si>
  <si>
    <t>Publisher / In</t>
  </si>
  <si>
    <t>Energies</t>
  </si>
  <si>
    <t>https://doi.org/10.3390/en14165010</t>
  </si>
  <si>
    <t>Ferrantelli, Andrea; Ahmed, Kaiser; Pylsy, Petri; Kurnitski, Jarek</t>
  </si>
  <si>
    <t>Energy and Buildings</t>
  </si>
  <si>
    <t>10.1016/j.enbuild.2017.03.021</t>
  </si>
  <si>
    <t>Web2 / doi</t>
  </si>
  <si>
    <t>Analytical modelling and prediction formulas for domestic hot water consumption in residential Finnish apartments</t>
  </si>
  <si>
    <t>HPT Annex 46: Domestic Hot Water Heat Pumps: Task 1 Market Overview Country Report Switzerland</t>
  </si>
  <si>
    <t>14.11.2016</t>
  </si>
  <si>
    <t>Arpagaus Cordin, Vetsch Bernhard, Bertsch Stefan</t>
  </si>
  <si>
    <t>Interstaatliche Hochschule für Technik Buchs, NTB</t>
  </si>
  <si>
    <t>Specific capacity and cold water inlet temperature</t>
  </si>
  <si>
    <t>Cold water inlet temperature</t>
  </si>
  <si>
    <t xml:space="preserve">In </t>
  </si>
  <si>
    <t>Agudelo-Vera, Claudia; Avvedimento, Stefania; Boxall, Joby; Creaco, Enrico; Kater, Henk de; Di Nardo, Armando; Djukic, Aleksandar; Douterelo, Isabel; Fish, Katherine E.; Iglesias Rey, Pedro L.; Jacimovic, Nenad; Jacobs, Heinz E.; Kapelan, Zoran; Martinez Solano, Javier; Montoya Pachongo, Carolina; Piller, Olivier; Quintiliani, Claudia; Ručka, Jan; Tuhovčák, Ladislav; Blokker, Mirjam</t>
  </si>
  <si>
    <t>Water</t>
  </si>
  <si>
    <t>Drinking Water Temperature around the Globe: Understanding, Policies, Challenges and Opportunities</t>
  </si>
  <si>
    <t>Lévesque, Benoît; Lavoie, Michel; Joly, Jean</t>
  </si>
  <si>
    <t xml:space="preserve">The Canadian journal of infectious diseases </t>
  </si>
  <si>
    <t>Residential water heater temperature: 49 or 60 degrees Celsius?</t>
  </si>
  <si>
    <t>Buttermann, Hans Georg; Baten, Tina; Nieder, Thomas; Schmidt, Maike</t>
  </si>
  <si>
    <t>Arbeitsgemeinschaft Energiebilanzen e.V.</t>
  </si>
  <si>
    <t>Umsetzung eines Verfahrens zur regelmäßigen und aktuellen Ermittlung des Energieverbrauchs in nicht von der amtlichen Statistik erfassten Bereichen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</si>
</sst>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1"/>
    <xf numFmtId="0" fontId="3" fillId="0" borderId="0" xfId="1" applyFont="1"/>
    <xf numFmtId="0" fontId="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3" borderId="0" xfId="0" applyFill="1"/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2" fontId="0" fillId="3" borderId="0" xfId="0" applyNumberFormat="1" applyFill="1" applyAlignment="1">
      <alignment horizontal="right"/>
    </xf>
    <xf numFmtId="164" fontId="0" fillId="0" borderId="0" xfId="0" applyNumberFormat="1"/>
    <xf numFmtId="0" fontId="0" fillId="4" borderId="0" xfId="0" applyFill="1"/>
    <xf numFmtId="0" fontId="0" fillId="5" borderId="0" xfId="0" applyFill="1"/>
    <xf numFmtId="165" fontId="0" fillId="0" borderId="0" xfId="0" applyNumberFormat="1"/>
    <xf numFmtId="0" fontId="0" fillId="5" borderId="0" xfId="0" quotePrefix="1" applyFill="1" applyAlignment="1">
      <alignment horizontal="right"/>
    </xf>
    <xf numFmtId="0" fontId="0" fillId="6" borderId="0" xfId="0" applyFill="1"/>
    <xf numFmtId="0" fontId="0" fillId="4" borderId="0" xfId="0" quotePrefix="1" applyFill="1" applyAlignment="1">
      <alignment horizontal="right"/>
    </xf>
    <xf numFmtId="0" fontId="0" fillId="0" borderId="0" xfId="0" quotePrefix="1" applyAlignment="1">
      <alignment horizontal="right"/>
    </xf>
    <xf numFmtId="49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dk/Assets/Varmt-Brugsvand/sbi-2009-10-pdf.pdf" TargetMode="External"/><Relationship Id="rId13" Type="http://schemas.openxmlformats.org/officeDocument/2006/relationships/hyperlink" Target="https://www.vdl.lu/en/city/get-involved/save-water" TargetMode="External"/><Relationship Id="rId3" Type="http://schemas.openxmlformats.org/officeDocument/2006/relationships/hyperlink" Target="https://www.co2online.de/energie-sparen/heizenergie-sparen/warmwasser/durchschnittlicher-wasserverbrauch/" TargetMode="External"/><Relationship Id="rId7" Type="http://schemas.openxmlformats.org/officeDocument/2006/relationships/hyperlink" Target="https://www.eureau.org/resources/publications/members-reports/5482-danva-2020-water-in-figures/file" TargetMode="External"/><Relationship Id="rId12" Type="http://schemas.openxmlformats.org/officeDocument/2006/relationships/hyperlink" Target="https://www.fws.ch/wp-content/uploads/2018/10/Market_Overview_Country_Report_Switzerland_Annex_46_DHWHP_Task1.pdf" TargetMode="External"/><Relationship Id="rId2" Type="http://schemas.openxmlformats.org/officeDocument/2006/relationships/hyperlink" Target="https://www.co2online.de/energie-sparen/heizenergie-sparen/warmwasser/durchschnittlicher-wasserverbrauch/" TargetMode="External"/><Relationship Id="rId1" Type="http://schemas.openxmlformats.org/officeDocument/2006/relationships/hyperlink" Target="https://www.blikk.it/angebote/primarmathe/kma0423b.htm" TargetMode="External"/><Relationship Id="rId6" Type="http://schemas.openxmlformats.org/officeDocument/2006/relationships/hyperlink" Target="https://www.rehva.eu/rehva-journal/chapter/water-and-energy-nexus-at-the-building-level" TargetMode="External"/><Relationship Id="rId11" Type="http://schemas.openxmlformats.org/officeDocument/2006/relationships/hyperlink" Target="https://www.sciencedirect.com/science/article/abs/pii/S0378778817308241" TargetMode="External"/><Relationship Id="rId5" Type="http://schemas.openxmlformats.org/officeDocument/2006/relationships/hyperlink" Target="https://sos.danubis.org/eng/country-notes/" TargetMode="External"/><Relationship Id="rId10" Type="http://schemas.openxmlformats.org/officeDocument/2006/relationships/hyperlink" Target="https://doi.org/10.3390/en14165010" TargetMode="External"/><Relationship Id="rId4" Type="http://schemas.openxmlformats.org/officeDocument/2006/relationships/hyperlink" Target="https://www.eevrbas.org/korisni-saveti/31-priprema-potrosne-tople-vode" TargetMode="External"/><Relationship Id="rId9" Type="http://schemas.openxmlformats.org/officeDocument/2006/relationships/hyperlink" Target="https://www.mdpi.com/1996-1073/14/16/5010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mwi.de/Redaktion/DE/Downloads/Studien/umsetzung-verfahren-ermittlung-energieverbrauch-nicht-amtliche-statisik-langfassung.pdf?__blob=publicationFile&amp;v=7" TargetMode="External"/><Relationship Id="rId2" Type="http://schemas.openxmlformats.org/officeDocument/2006/relationships/hyperlink" Target="https://www.mdpi.com/2073-4441/12/4/1049" TargetMode="External"/><Relationship Id="rId1" Type="http://schemas.openxmlformats.org/officeDocument/2006/relationships/hyperlink" Target="https://www.ncbi.nlm.nih.gov/pmc/articles/PMC2094925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opLeftCell="A21" workbookViewId="0">
      <selection activeCell="I51" sqref="I51"/>
    </sheetView>
  </sheetViews>
  <sheetFormatPr baseColWidth="10" defaultRowHeight="15"/>
  <cols>
    <col min="2" max="2" width="23.5703125" bestFit="1" customWidth="1"/>
    <col min="3" max="3" width="22.140625" customWidth="1"/>
    <col min="4" max="6" width="20.42578125" customWidth="1"/>
    <col min="7" max="7" width="10.85546875" customWidth="1"/>
  </cols>
  <sheetData>
    <row r="1" spans="1:15" s="9" customFormat="1" ht="30">
      <c r="A1" s="8" t="s">
        <v>0</v>
      </c>
      <c r="B1" s="9" t="s">
        <v>64</v>
      </c>
      <c r="C1" s="10" t="s">
        <v>65</v>
      </c>
      <c r="D1" s="10" t="s">
        <v>117</v>
      </c>
      <c r="E1" s="9" t="s">
        <v>118</v>
      </c>
      <c r="F1" s="9" t="s">
        <v>119</v>
      </c>
    </row>
    <row r="2" spans="1:15">
      <c r="A2" s="1" t="s">
        <v>1</v>
      </c>
      <c r="B2">
        <v>120</v>
      </c>
      <c r="C2" s="6" t="s">
        <v>46</v>
      </c>
      <c r="D2" s="6">
        <v>36</v>
      </c>
      <c r="E2">
        <f>IF(B2&gt;0, B2*D2/100, 40)</f>
        <v>43.2</v>
      </c>
      <c r="F2" t="s">
        <v>51</v>
      </c>
      <c r="O2" s="3"/>
    </row>
    <row r="3" spans="1:15">
      <c r="A3" s="1" t="s">
        <v>2</v>
      </c>
      <c r="B3">
        <v>100</v>
      </c>
      <c r="C3" s="6" t="s">
        <v>56</v>
      </c>
      <c r="D3" s="12">
        <f>36*0.9</f>
        <v>32.4</v>
      </c>
      <c r="E3">
        <f>IF(B3&gt;0, B3*D3/100, 40)</f>
        <v>32.4</v>
      </c>
      <c r="F3" t="s">
        <v>85</v>
      </c>
    </row>
    <row r="4" spans="1:15">
      <c r="A4" s="1" t="s">
        <v>3</v>
      </c>
      <c r="B4">
        <v>87</v>
      </c>
      <c r="C4" s="6" t="s">
        <v>56</v>
      </c>
      <c r="D4" s="6">
        <v>36</v>
      </c>
      <c r="E4">
        <f>IF(B4&gt;0, B4*D4/100, 40)</f>
        <v>31.32</v>
      </c>
      <c r="F4" t="s">
        <v>51</v>
      </c>
    </row>
    <row r="5" spans="1:15">
      <c r="A5" s="1" t="s">
        <v>4</v>
      </c>
      <c r="B5">
        <v>101</v>
      </c>
      <c r="C5" s="6" t="s">
        <v>71</v>
      </c>
      <c r="D5" s="6" t="s">
        <v>66</v>
      </c>
      <c r="E5" s="11">
        <v>41</v>
      </c>
      <c r="F5" t="s">
        <v>73</v>
      </c>
    </row>
    <row r="6" spans="1:15">
      <c r="A6" s="1" t="s">
        <v>5</v>
      </c>
      <c r="B6" s="4">
        <v>127</v>
      </c>
      <c r="C6" s="6" t="s">
        <v>46</v>
      </c>
      <c r="D6" s="6" t="s">
        <v>66</v>
      </c>
      <c r="E6" s="11">
        <v>46</v>
      </c>
      <c r="F6" t="s">
        <v>47</v>
      </c>
      <c r="O6" s="3"/>
    </row>
    <row r="7" spans="1:15">
      <c r="A7" s="1" t="s">
        <v>6</v>
      </c>
      <c r="B7">
        <v>113</v>
      </c>
      <c r="C7" s="6" t="s">
        <v>55</v>
      </c>
      <c r="D7" s="13">
        <f>36*1.1</f>
        <v>39.6</v>
      </c>
      <c r="E7">
        <f t="shared" ref="E7:E19" si="0">IF(B7&gt;0, B7*D7/100, 40)</f>
        <v>44.748000000000005</v>
      </c>
      <c r="F7" t="s">
        <v>85</v>
      </c>
    </row>
    <row r="8" spans="1:15">
      <c r="A8" s="1" t="s">
        <v>7</v>
      </c>
      <c r="B8">
        <v>113</v>
      </c>
      <c r="C8" s="6" t="s">
        <v>55</v>
      </c>
      <c r="D8" s="6">
        <v>36</v>
      </c>
      <c r="E8">
        <f t="shared" si="0"/>
        <v>40.68</v>
      </c>
      <c r="F8" t="s">
        <v>51</v>
      </c>
    </row>
    <row r="9" spans="1:15">
      <c r="A9" s="1" t="s">
        <v>8</v>
      </c>
      <c r="B9">
        <v>140</v>
      </c>
      <c r="C9" s="6" t="s">
        <v>46</v>
      </c>
      <c r="D9" s="12">
        <f>36*0.9</f>
        <v>32.4</v>
      </c>
      <c r="E9">
        <f t="shared" si="0"/>
        <v>45.36</v>
      </c>
      <c r="F9" t="s">
        <v>85</v>
      </c>
    </row>
    <row r="10" spans="1:15">
      <c r="A10" s="1" t="s">
        <v>9</v>
      </c>
      <c r="B10">
        <v>145</v>
      </c>
      <c r="C10" s="6" t="s">
        <v>79</v>
      </c>
      <c r="D10" s="12">
        <f>36*0.9</f>
        <v>32.4</v>
      </c>
      <c r="E10">
        <f t="shared" si="0"/>
        <v>46.98</v>
      </c>
      <c r="F10" t="s">
        <v>85</v>
      </c>
    </row>
    <row r="11" spans="1:15">
      <c r="A11" s="1" t="s">
        <v>10</v>
      </c>
      <c r="B11">
        <v>156</v>
      </c>
      <c r="C11" s="6" t="s">
        <v>46</v>
      </c>
      <c r="D11" s="6">
        <v>36</v>
      </c>
      <c r="E11">
        <f t="shared" si="0"/>
        <v>56.16</v>
      </c>
      <c r="F11" t="s">
        <v>51</v>
      </c>
    </row>
    <row r="12" spans="1:15">
      <c r="A12" s="1" t="s">
        <v>11</v>
      </c>
      <c r="B12">
        <v>113</v>
      </c>
      <c r="C12" s="6" t="s">
        <v>56</v>
      </c>
      <c r="D12" s="12">
        <f>36*0.9</f>
        <v>32.4</v>
      </c>
      <c r="E12">
        <f t="shared" si="0"/>
        <v>36.611999999999995</v>
      </c>
      <c r="F12" t="s">
        <v>85</v>
      </c>
    </row>
    <row r="13" spans="1:15">
      <c r="A13" s="1" t="s">
        <v>12</v>
      </c>
      <c r="B13">
        <v>213</v>
      </c>
      <c r="C13" s="6" t="s">
        <v>46</v>
      </c>
      <c r="D13" s="12">
        <f>36*0.9</f>
        <v>32.4</v>
      </c>
      <c r="E13" s="20">
        <v>60</v>
      </c>
      <c r="F13" t="s">
        <v>114</v>
      </c>
    </row>
    <row r="14" spans="1:15">
      <c r="A14" s="1" t="s">
        <v>13</v>
      </c>
      <c r="B14">
        <v>113</v>
      </c>
      <c r="C14" s="6" t="s">
        <v>55</v>
      </c>
      <c r="D14" s="12">
        <f>36*0.9</f>
        <v>32.4</v>
      </c>
      <c r="E14">
        <f t="shared" si="0"/>
        <v>36.611999999999995</v>
      </c>
      <c r="F14" t="s">
        <v>85</v>
      </c>
    </row>
    <row r="15" spans="1:15">
      <c r="A15" s="1" t="s">
        <v>14</v>
      </c>
      <c r="B15">
        <v>113</v>
      </c>
      <c r="C15" s="6" t="s">
        <v>55</v>
      </c>
      <c r="D15" s="13">
        <f>36*1.1</f>
        <v>39.6</v>
      </c>
      <c r="E15">
        <f t="shared" si="0"/>
        <v>44.748000000000005</v>
      </c>
      <c r="F15" t="s">
        <v>85</v>
      </c>
    </row>
    <row r="16" spans="1:15">
      <c r="A16" s="1" t="s">
        <v>15</v>
      </c>
      <c r="B16">
        <v>113</v>
      </c>
      <c r="C16" s="6" t="s">
        <v>55</v>
      </c>
      <c r="D16" s="13">
        <f>36*1.1</f>
        <v>39.6</v>
      </c>
      <c r="E16">
        <f t="shared" si="0"/>
        <v>44.748000000000005</v>
      </c>
      <c r="F16" t="s">
        <v>85</v>
      </c>
    </row>
    <row r="17" spans="1:15">
      <c r="A17" s="1" t="s">
        <v>16</v>
      </c>
      <c r="B17">
        <v>170</v>
      </c>
      <c r="C17" s="6" t="s">
        <v>46</v>
      </c>
      <c r="D17" s="14">
        <f>1/3*100</f>
        <v>33.333333333333329</v>
      </c>
      <c r="E17" s="15">
        <f t="shared" si="0"/>
        <v>56.666666666666657</v>
      </c>
      <c r="F17" t="s">
        <v>78</v>
      </c>
      <c r="O17" s="3"/>
    </row>
    <row r="18" spans="1:15">
      <c r="A18" s="1" t="s">
        <v>17</v>
      </c>
      <c r="B18">
        <v>107</v>
      </c>
      <c r="C18" s="6" t="s">
        <v>46</v>
      </c>
      <c r="D18" s="6">
        <v>36</v>
      </c>
      <c r="E18">
        <f t="shared" si="0"/>
        <v>38.520000000000003</v>
      </c>
      <c r="F18" t="s">
        <v>51</v>
      </c>
    </row>
    <row r="19" spans="1:15">
      <c r="A19" s="1" t="s">
        <v>18</v>
      </c>
      <c r="B19">
        <v>113</v>
      </c>
      <c r="C19" s="6" t="s">
        <v>55</v>
      </c>
      <c r="D19" s="12">
        <f>36*0.9</f>
        <v>32.4</v>
      </c>
      <c r="E19">
        <f t="shared" si="0"/>
        <v>36.611999999999995</v>
      </c>
      <c r="F19" t="s">
        <v>85</v>
      </c>
    </row>
    <row r="20" spans="1:15">
      <c r="A20" s="1" t="s">
        <v>19</v>
      </c>
      <c r="B20">
        <v>130</v>
      </c>
      <c r="C20" s="6" t="s">
        <v>46</v>
      </c>
      <c r="D20" s="6" t="s">
        <v>66</v>
      </c>
      <c r="E20" s="11">
        <v>60</v>
      </c>
      <c r="F20" t="s">
        <v>67</v>
      </c>
    </row>
    <row r="21" spans="1:15">
      <c r="A21" s="1" t="s">
        <v>20</v>
      </c>
      <c r="B21">
        <v>162</v>
      </c>
      <c r="C21" s="6" t="s">
        <v>46</v>
      </c>
      <c r="D21" s="6">
        <v>36</v>
      </c>
      <c r="E21">
        <f>IF(B21&gt;0, B21*D21/100, 40)</f>
        <v>58.32</v>
      </c>
      <c r="F21" t="s">
        <v>51</v>
      </c>
    </row>
    <row r="22" spans="1:15">
      <c r="A22" s="1" t="s">
        <v>21</v>
      </c>
      <c r="B22">
        <v>158</v>
      </c>
      <c r="C22" s="6" t="s">
        <v>46</v>
      </c>
      <c r="D22" s="6" t="s">
        <v>66</v>
      </c>
      <c r="E22" s="11">
        <v>43.3</v>
      </c>
      <c r="F22" t="s">
        <v>101</v>
      </c>
    </row>
    <row r="23" spans="1:15">
      <c r="A23" s="1" t="s">
        <v>22</v>
      </c>
      <c r="B23">
        <v>113</v>
      </c>
      <c r="C23" s="6" t="s">
        <v>55</v>
      </c>
      <c r="D23" s="12">
        <f>36*0.9</f>
        <v>32.4</v>
      </c>
      <c r="E23">
        <f>IF(B23&gt;0, B23*D23/100, 40)</f>
        <v>36.611999999999995</v>
      </c>
      <c r="F23" t="s">
        <v>85</v>
      </c>
    </row>
    <row r="24" spans="1:15">
      <c r="A24" s="1" t="s">
        <v>23</v>
      </c>
      <c r="B24">
        <v>136</v>
      </c>
      <c r="C24" s="6" t="s">
        <v>56</v>
      </c>
      <c r="D24" s="6">
        <v>36</v>
      </c>
      <c r="E24">
        <f>IF(B24&gt;0, B24*D24/100, 40)</f>
        <v>48.96</v>
      </c>
      <c r="F24" t="s">
        <v>51</v>
      </c>
    </row>
    <row r="25" spans="1:15">
      <c r="A25" s="1" t="s">
        <v>24</v>
      </c>
      <c r="B25">
        <v>114</v>
      </c>
      <c r="C25" s="6" t="s">
        <v>55</v>
      </c>
      <c r="D25" s="6">
        <v>36</v>
      </c>
      <c r="E25">
        <f>IF(B25&gt;0, B25*D25/100, 40)</f>
        <v>41.04</v>
      </c>
      <c r="F25" t="s">
        <v>51</v>
      </c>
    </row>
    <row r="26" spans="1:15">
      <c r="A26" s="1" t="s">
        <v>25</v>
      </c>
      <c r="B26">
        <v>81</v>
      </c>
      <c r="C26" s="6" t="s">
        <v>55</v>
      </c>
      <c r="D26" s="6">
        <v>36</v>
      </c>
      <c r="E26">
        <f>IF(B26&gt;0, B26*D26/100, 40)</f>
        <v>29.16</v>
      </c>
      <c r="F26" t="s">
        <v>51</v>
      </c>
    </row>
    <row r="27" spans="1:15">
      <c r="A27" s="1" t="s">
        <v>26</v>
      </c>
      <c r="B27">
        <v>145</v>
      </c>
      <c r="C27" s="6" t="s">
        <v>46</v>
      </c>
      <c r="D27" s="19" t="s">
        <v>66</v>
      </c>
      <c r="E27" s="11">
        <v>47.3</v>
      </c>
      <c r="F27" t="s">
        <v>107</v>
      </c>
    </row>
    <row r="28" spans="1:15">
      <c r="A28" s="1" t="s">
        <v>27</v>
      </c>
      <c r="B28">
        <v>197</v>
      </c>
      <c r="C28" s="6" t="s">
        <v>46</v>
      </c>
      <c r="D28" s="13" t="s">
        <v>66</v>
      </c>
      <c r="E28" s="11">
        <f>(0.88+1.1)/2*99.7/1.8</f>
        <v>54.835000000000001</v>
      </c>
      <c r="F28" t="s">
        <v>108</v>
      </c>
    </row>
    <row r="29" spans="1:15">
      <c r="A29" s="1" t="s">
        <v>28</v>
      </c>
      <c r="B29">
        <v>149</v>
      </c>
      <c r="C29" s="6" t="s">
        <v>46</v>
      </c>
      <c r="D29" s="6">
        <v>36</v>
      </c>
      <c r="E29">
        <f>IF(B29&gt;0, B29*D29/100, 40)</f>
        <v>53.64</v>
      </c>
      <c r="F29" t="s">
        <v>51</v>
      </c>
    </row>
    <row r="30" spans="1:15">
      <c r="A30" s="1" t="s">
        <v>29</v>
      </c>
      <c r="B30">
        <v>113</v>
      </c>
      <c r="C30" s="6" t="s">
        <v>55</v>
      </c>
      <c r="D30" s="6">
        <v>36</v>
      </c>
      <c r="E30">
        <f>IF(B30&gt;0, B30*D30/100, 40)</f>
        <v>40.68</v>
      </c>
      <c r="F30" t="s">
        <v>51</v>
      </c>
    </row>
    <row r="31" spans="1:15">
      <c r="A31" s="1" t="s">
        <v>30</v>
      </c>
      <c r="B31">
        <v>260</v>
      </c>
      <c r="C31" s="6" t="s">
        <v>46</v>
      </c>
      <c r="D31" s="13">
        <f>36*1.1</f>
        <v>39.6</v>
      </c>
      <c r="E31" s="20">
        <v>60</v>
      </c>
      <c r="F31" t="s">
        <v>114</v>
      </c>
    </row>
    <row r="32" spans="1:15">
      <c r="A32" s="1" t="s">
        <v>31</v>
      </c>
      <c r="B32">
        <v>237</v>
      </c>
      <c r="C32" s="6" t="s">
        <v>46</v>
      </c>
      <c r="D32" s="22" t="s">
        <v>66</v>
      </c>
      <c r="E32" s="11">
        <f>(36+44)/2</f>
        <v>40</v>
      </c>
      <c r="F32" t="s">
        <v>112</v>
      </c>
    </row>
    <row r="33" spans="1:15">
      <c r="A33" s="2" t="s">
        <v>34</v>
      </c>
      <c r="B33">
        <v>237</v>
      </c>
      <c r="C33" s="6" t="s">
        <v>56</v>
      </c>
      <c r="D33" s="12">
        <f>36*0.9</f>
        <v>32.4</v>
      </c>
      <c r="E33">
        <f t="shared" ref="E33:E39" si="1">IF(B33&gt;0, B33*D33/100, 40)</f>
        <v>76.787999999999997</v>
      </c>
      <c r="F33" t="s">
        <v>85</v>
      </c>
    </row>
    <row r="34" spans="1:15">
      <c r="A34" s="2" t="s">
        <v>35</v>
      </c>
      <c r="B34">
        <v>158</v>
      </c>
      <c r="C34" s="6" t="s">
        <v>56</v>
      </c>
      <c r="D34" s="12">
        <f>36*0.9</f>
        <v>32.4</v>
      </c>
      <c r="E34">
        <f t="shared" si="1"/>
        <v>51.192</v>
      </c>
      <c r="F34" t="s">
        <v>85</v>
      </c>
    </row>
    <row r="35" spans="1:15">
      <c r="A35" s="2" t="s">
        <v>36</v>
      </c>
      <c r="B35">
        <v>203</v>
      </c>
      <c r="C35" s="6" t="s">
        <v>56</v>
      </c>
      <c r="D35" s="21" t="s">
        <v>66</v>
      </c>
      <c r="E35">
        <v>50</v>
      </c>
      <c r="F35" t="s">
        <v>109</v>
      </c>
    </row>
    <row r="36" spans="1:15">
      <c r="A36" s="2" t="s">
        <v>37</v>
      </c>
      <c r="B36">
        <v>95</v>
      </c>
      <c r="C36" s="6" t="s">
        <v>56</v>
      </c>
      <c r="D36" s="6">
        <v>36</v>
      </c>
      <c r="E36">
        <f t="shared" si="1"/>
        <v>34.200000000000003</v>
      </c>
      <c r="F36" t="s">
        <v>51</v>
      </c>
    </row>
    <row r="37" spans="1:15">
      <c r="A37" s="2" t="s">
        <v>38</v>
      </c>
      <c r="B37">
        <v>168</v>
      </c>
      <c r="C37" s="6" t="s">
        <v>56</v>
      </c>
      <c r="D37" s="6">
        <v>36</v>
      </c>
      <c r="E37">
        <f t="shared" si="1"/>
        <v>60.48</v>
      </c>
      <c r="F37" t="s">
        <v>51</v>
      </c>
    </row>
    <row r="38" spans="1:15">
      <c r="A38" s="2" t="s">
        <v>59</v>
      </c>
      <c r="B38">
        <v>237</v>
      </c>
      <c r="C38" s="6" t="s">
        <v>56</v>
      </c>
      <c r="D38" s="6">
        <v>36</v>
      </c>
      <c r="E38">
        <f t="shared" si="1"/>
        <v>85.32</v>
      </c>
      <c r="F38" t="s">
        <v>51</v>
      </c>
    </row>
    <row r="39" spans="1:15">
      <c r="A39" s="2" t="s">
        <v>60</v>
      </c>
      <c r="B39">
        <v>115</v>
      </c>
      <c r="C39" s="6" t="s">
        <v>56</v>
      </c>
      <c r="D39" s="6">
        <v>36</v>
      </c>
      <c r="E39">
        <f t="shared" si="1"/>
        <v>41.4</v>
      </c>
      <c r="F39" t="s">
        <v>51</v>
      </c>
    </row>
    <row r="41" spans="1:15">
      <c r="C41" s="6" t="s">
        <v>132</v>
      </c>
      <c r="D41" t="s">
        <v>165</v>
      </c>
      <c r="E41" t="s">
        <v>124</v>
      </c>
      <c r="F41" t="s">
        <v>133</v>
      </c>
      <c r="G41" t="s">
        <v>134</v>
      </c>
      <c r="H41" t="s">
        <v>139</v>
      </c>
      <c r="I41" t="s">
        <v>125</v>
      </c>
      <c r="J41" t="s">
        <v>135</v>
      </c>
      <c r="K41" t="s">
        <v>136</v>
      </c>
      <c r="L41" t="s">
        <v>149</v>
      </c>
      <c r="M41" t="s">
        <v>151</v>
      </c>
      <c r="N41" t="s">
        <v>153</v>
      </c>
      <c r="O41" t="s">
        <v>171</v>
      </c>
    </row>
    <row r="42" spans="1:15">
      <c r="A42" s="5" t="s">
        <v>52</v>
      </c>
      <c r="B42" t="s">
        <v>46</v>
      </c>
      <c r="C42" t="s">
        <v>54</v>
      </c>
      <c r="D42" t="s">
        <v>137</v>
      </c>
      <c r="E42" s="4" t="s">
        <v>138</v>
      </c>
      <c r="F42" s="3" t="s">
        <v>53</v>
      </c>
      <c r="G42" t="s">
        <v>141</v>
      </c>
      <c r="H42" t="s">
        <v>140</v>
      </c>
    </row>
    <row r="43" spans="1:15">
      <c r="B43" t="s">
        <v>47</v>
      </c>
      <c r="C43" t="s">
        <v>5</v>
      </c>
      <c r="D43" t="s">
        <v>142</v>
      </c>
      <c r="E43" s="4" t="s">
        <v>144</v>
      </c>
      <c r="F43" s="3" t="s">
        <v>39</v>
      </c>
      <c r="G43" t="s">
        <v>141</v>
      </c>
      <c r="J43" t="s">
        <v>143</v>
      </c>
    </row>
    <row r="44" spans="1:15">
      <c r="B44" t="s">
        <v>56</v>
      </c>
      <c r="C44" t="s">
        <v>58</v>
      </c>
      <c r="D44" t="s">
        <v>146</v>
      </c>
      <c r="E44" s="4" t="s">
        <v>145</v>
      </c>
      <c r="F44" s="3" t="s">
        <v>57</v>
      </c>
      <c r="G44" t="s">
        <v>141</v>
      </c>
      <c r="I44">
        <v>2015</v>
      </c>
    </row>
    <row r="45" spans="1:15">
      <c r="B45" t="s">
        <v>67</v>
      </c>
      <c r="C45" t="s">
        <v>19</v>
      </c>
      <c r="D45" t="s">
        <v>148</v>
      </c>
      <c r="E45" s="4" t="s">
        <v>147</v>
      </c>
      <c r="F45" s="3" t="s">
        <v>63</v>
      </c>
      <c r="G45" t="s">
        <v>141</v>
      </c>
      <c r="I45">
        <v>2014</v>
      </c>
      <c r="J45" t="s">
        <v>150</v>
      </c>
      <c r="L45" s="23" t="s">
        <v>152</v>
      </c>
      <c r="M45">
        <v>51</v>
      </c>
      <c r="N45">
        <v>1</v>
      </c>
    </row>
    <row r="46" spans="1:15">
      <c r="B46" t="s">
        <v>71</v>
      </c>
      <c r="C46" t="s">
        <v>4</v>
      </c>
      <c r="D46" t="s">
        <v>155</v>
      </c>
      <c r="E46" s="4" t="s">
        <v>154</v>
      </c>
      <c r="F46" s="3" t="s">
        <v>72</v>
      </c>
      <c r="G46" t="s">
        <v>141</v>
      </c>
      <c r="I46">
        <v>2020</v>
      </c>
      <c r="K46" t="s">
        <v>156</v>
      </c>
    </row>
    <row r="47" spans="1:15">
      <c r="B47" t="s">
        <v>73</v>
      </c>
      <c r="C47" t="s">
        <v>75</v>
      </c>
      <c r="D47" t="s">
        <v>158</v>
      </c>
      <c r="E47" s="4" t="s">
        <v>159</v>
      </c>
      <c r="F47" t="s">
        <v>160</v>
      </c>
      <c r="G47" t="s">
        <v>141</v>
      </c>
      <c r="I47">
        <v>2009</v>
      </c>
      <c r="J47" t="s">
        <v>157</v>
      </c>
      <c r="O47" s="3" t="s">
        <v>74</v>
      </c>
    </row>
    <row r="48" spans="1:15">
      <c r="B48" t="s">
        <v>78</v>
      </c>
      <c r="C48" t="s">
        <v>77</v>
      </c>
      <c r="D48" t="s">
        <v>162</v>
      </c>
      <c r="E48" s="4" t="s">
        <v>161</v>
      </c>
      <c r="F48" s="3" t="s">
        <v>76</v>
      </c>
      <c r="G48" t="s">
        <v>141</v>
      </c>
    </row>
    <row r="49" spans="1:15">
      <c r="B49" t="s">
        <v>101</v>
      </c>
      <c r="C49" t="s">
        <v>106</v>
      </c>
      <c r="D49" t="s">
        <v>166</v>
      </c>
      <c r="E49" t="s">
        <v>164</v>
      </c>
      <c r="F49" s="3" t="s">
        <v>103</v>
      </c>
      <c r="G49" t="s">
        <v>141</v>
      </c>
      <c r="I49">
        <v>2021</v>
      </c>
      <c r="J49" t="s">
        <v>163</v>
      </c>
      <c r="M49">
        <v>14</v>
      </c>
      <c r="N49">
        <v>16</v>
      </c>
      <c r="O49" s="3" t="s">
        <v>167</v>
      </c>
    </row>
    <row r="50" spans="1:15">
      <c r="B50" t="s">
        <v>105</v>
      </c>
      <c r="C50" t="s">
        <v>102</v>
      </c>
      <c r="D50" t="s">
        <v>169</v>
      </c>
      <c r="E50" s="4" t="s">
        <v>172</v>
      </c>
      <c r="F50" s="3" t="s">
        <v>104</v>
      </c>
      <c r="I50">
        <v>2017</v>
      </c>
      <c r="J50" t="s">
        <v>168</v>
      </c>
      <c r="M50">
        <v>147</v>
      </c>
      <c r="O50" t="s">
        <v>170</v>
      </c>
    </row>
    <row r="51" spans="1:15">
      <c r="B51" t="s">
        <v>112</v>
      </c>
      <c r="C51" t="s">
        <v>31</v>
      </c>
      <c r="D51" t="s">
        <v>176</v>
      </c>
      <c r="E51" s="4" t="s">
        <v>173</v>
      </c>
      <c r="F51" s="3" t="s">
        <v>113</v>
      </c>
      <c r="G51" t="s">
        <v>141</v>
      </c>
      <c r="I51" t="s">
        <v>174</v>
      </c>
      <c r="J51" t="s">
        <v>175</v>
      </c>
    </row>
    <row r="53" spans="1:15">
      <c r="A53" s="5" t="s">
        <v>50</v>
      </c>
      <c r="B53" s="5" t="s">
        <v>51</v>
      </c>
      <c r="C53" t="s">
        <v>69</v>
      </c>
      <c r="E53" s="3"/>
      <c r="F53" s="3" t="s">
        <v>39</v>
      </c>
      <c r="G53" s="3"/>
      <c r="H53" s="3"/>
    </row>
    <row r="54" spans="1:15">
      <c r="A54" s="5"/>
      <c r="B54" s="5"/>
      <c r="C54" t="s">
        <v>69</v>
      </c>
      <c r="E54" s="3"/>
      <c r="F54" s="3" t="s">
        <v>63</v>
      </c>
      <c r="G54" s="3"/>
      <c r="H54" s="3"/>
    </row>
    <row r="55" spans="1:15">
      <c r="B55" s="5" t="s">
        <v>55</v>
      </c>
      <c r="C55" t="s">
        <v>70</v>
      </c>
      <c r="E55" s="3"/>
      <c r="F55" s="3" t="s">
        <v>61</v>
      </c>
    </row>
    <row r="56" spans="1:15">
      <c r="B56" s="5" t="s">
        <v>68</v>
      </c>
      <c r="C56" t="s">
        <v>84</v>
      </c>
      <c r="E56" s="3"/>
      <c r="F56" s="4" t="s">
        <v>83</v>
      </c>
    </row>
    <row r="57" spans="1:15">
      <c r="B57" s="5" t="s">
        <v>109</v>
      </c>
      <c r="C57" t="s">
        <v>110</v>
      </c>
      <c r="E57" s="3"/>
      <c r="F57" s="3" t="s">
        <v>111</v>
      </c>
    </row>
    <row r="58" spans="1:15">
      <c r="B58" s="5" t="s">
        <v>114</v>
      </c>
      <c r="C58" t="s">
        <v>115</v>
      </c>
      <c r="E58" s="3"/>
      <c r="F58" s="3"/>
    </row>
    <row r="60" spans="1:15">
      <c r="A60" t="s">
        <v>80</v>
      </c>
      <c r="B60" t="s">
        <v>81</v>
      </c>
      <c r="C60" t="s">
        <v>9</v>
      </c>
      <c r="F60" t="s">
        <v>82</v>
      </c>
    </row>
    <row r="62" spans="1:15">
      <c r="A62" t="s">
        <v>86</v>
      </c>
      <c r="B62" s="16"/>
      <c r="C62" t="s">
        <v>88</v>
      </c>
    </row>
    <row r="63" spans="1:15">
      <c r="B63" s="17"/>
      <c r="C63" t="s">
        <v>87</v>
      </c>
    </row>
    <row r="64" spans="1:15">
      <c r="B64" s="11"/>
      <c r="C64" t="s">
        <v>89</v>
      </c>
    </row>
  </sheetData>
  <phoneticPr fontId="5" type="noConversion"/>
  <hyperlinks>
    <hyperlink ref="F42" r:id="rId1" xr:uid="{2CD5E5B8-3709-4BB8-91F0-8154B20CA9D2}"/>
    <hyperlink ref="F43" r:id="rId2" xr:uid="{3ED51008-D48F-4A38-AEB1-2B8B1CC76EF2}"/>
    <hyperlink ref="F53" r:id="rId3" xr:uid="{4F9B6EC9-CBCB-48F6-9097-B783545353CA}"/>
    <hyperlink ref="F57" r:id="rId4" xr:uid="{B3C529D6-047D-4E95-AFB3-AAE833529345}"/>
    <hyperlink ref="F44" r:id="rId5" xr:uid="{17E179E5-71BC-4D60-BC78-57467A0BB4D9}"/>
    <hyperlink ref="F45" r:id="rId6" xr:uid="{2F14657C-A5FC-4BD1-8E74-321EE06010B8}"/>
    <hyperlink ref="F46" r:id="rId7" xr:uid="{7C44008B-D8AB-425D-A26C-8178FD250C7D}"/>
    <hyperlink ref="O47" r:id="rId8" xr:uid="{3520BF5E-95F0-4FE5-B753-C7750CDB2DD7}"/>
    <hyperlink ref="F49" r:id="rId9" xr:uid="{B2F8B3C9-9656-405B-B361-57CB4D1AD0BE}"/>
    <hyperlink ref="O49" r:id="rId10" xr:uid="{B854D10B-CD62-474F-827E-DF9B7C44597E}"/>
    <hyperlink ref="F50" r:id="rId11" xr:uid="{03C6B42F-E8DB-4B58-8AFA-1F2E520E6864}"/>
    <hyperlink ref="F51" r:id="rId12" xr:uid="{30C5DAD6-184F-4AE5-A603-885ED414F508}"/>
    <hyperlink ref="F48" r:id="rId13" xr:uid="{843598DD-E4B9-4DA9-B3CF-B1E60CDAE35A}"/>
  </hyperlinks>
  <pageMargins left="0.7" right="0.7" top="0.78740157499999996" bottom="0.78740157499999996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E20" sqref="E20"/>
    </sheetView>
  </sheetViews>
  <sheetFormatPr baseColWidth="10" defaultRowHeight="15"/>
  <cols>
    <col min="1" max="1" width="32.140625" bestFit="1" customWidth="1"/>
    <col min="3" max="3" width="20" customWidth="1"/>
  </cols>
  <sheetData>
    <row r="1" spans="1:10">
      <c r="A1" t="s">
        <v>41</v>
      </c>
      <c r="B1" t="s">
        <v>42</v>
      </c>
      <c r="C1" t="s">
        <v>43</v>
      </c>
      <c r="D1" t="s">
        <v>48</v>
      </c>
    </row>
    <row r="2" spans="1:10">
      <c r="A2" t="s">
        <v>44</v>
      </c>
      <c r="B2">
        <v>1.1638999999999999</v>
      </c>
      <c r="C2" t="s">
        <v>33</v>
      </c>
      <c r="D2" s="4" t="s">
        <v>46</v>
      </c>
    </row>
    <row r="3" spans="1:10">
      <c r="A3" t="s">
        <v>91</v>
      </c>
      <c r="B3">
        <f>55</f>
        <v>55</v>
      </c>
      <c r="C3" t="s">
        <v>32</v>
      </c>
      <c r="D3" t="s">
        <v>47</v>
      </c>
    </row>
    <row r="4" spans="1:10">
      <c r="A4" t="s">
        <v>92</v>
      </c>
      <c r="B4">
        <v>12</v>
      </c>
      <c r="C4" t="s">
        <v>32</v>
      </c>
      <c r="D4" t="s">
        <v>46</v>
      </c>
    </row>
    <row r="5" spans="1:10">
      <c r="A5" t="s">
        <v>93</v>
      </c>
      <c r="B5">
        <f>(10+25)/2</f>
        <v>17.5</v>
      </c>
      <c r="C5" t="s">
        <v>32</v>
      </c>
      <c r="D5" t="s">
        <v>56</v>
      </c>
    </row>
    <row r="6" spans="1:10">
      <c r="A6" t="s">
        <v>94</v>
      </c>
      <c r="B6">
        <f>(10+29)/2</f>
        <v>19.5</v>
      </c>
      <c r="C6" t="s">
        <v>32</v>
      </c>
      <c r="D6" t="s">
        <v>56</v>
      </c>
    </row>
    <row r="7" spans="1:10">
      <c r="A7" t="s">
        <v>95</v>
      </c>
      <c r="B7" s="18">
        <f>(6+15)/2/12*B5</f>
        <v>15.3125</v>
      </c>
      <c r="C7" t="s">
        <v>32</v>
      </c>
      <c r="D7" t="s">
        <v>56</v>
      </c>
    </row>
    <row r="8" spans="1:10">
      <c r="A8" t="s">
        <v>96</v>
      </c>
      <c r="B8">
        <f>(4+25)/2</f>
        <v>14.5</v>
      </c>
      <c r="C8" t="s">
        <v>32</v>
      </c>
      <c r="D8" t="s">
        <v>56</v>
      </c>
    </row>
    <row r="9" spans="1:10">
      <c r="A9" t="s">
        <v>97</v>
      </c>
      <c r="B9">
        <f>(5+18)/2</f>
        <v>11.5</v>
      </c>
      <c r="C9" t="s">
        <v>32</v>
      </c>
      <c r="D9" t="s">
        <v>56</v>
      </c>
    </row>
    <row r="10" spans="1:10">
      <c r="A10" t="s">
        <v>98</v>
      </c>
      <c r="B10">
        <f>(4+26)/2</f>
        <v>15</v>
      </c>
      <c r="C10" t="s">
        <v>32</v>
      </c>
      <c r="D10" t="s">
        <v>56</v>
      </c>
    </row>
    <row r="11" spans="1:10">
      <c r="A11" t="s">
        <v>99</v>
      </c>
      <c r="B11">
        <f>(2+24)/2</f>
        <v>13</v>
      </c>
      <c r="C11" t="s">
        <v>32</v>
      </c>
      <c r="D11" t="s">
        <v>56</v>
      </c>
    </row>
    <row r="13" spans="1:10">
      <c r="C13" t="s">
        <v>132</v>
      </c>
      <c r="D13" t="s">
        <v>123</v>
      </c>
      <c r="E13" t="s">
        <v>124</v>
      </c>
      <c r="F13" t="s">
        <v>133</v>
      </c>
      <c r="G13" t="s">
        <v>134</v>
      </c>
      <c r="H13" t="s">
        <v>179</v>
      </c>
      <c r="I13" t="s">
        <v>135</v>
      </c>
      <c r="J13" t="s">
        <v>125</v>
      </c>
    </row>
    <row r="14" spans="1:10">
      <c r="A14" t="s">
        <v>49</v>
      </c>
      <c r="B14" t="s">
        <v>46</v>
      </c>
      <c r="C14" t="s">
        <v>177</v>
      </c>
      <c r="D14" t="s">
        <v>187</v>
      </c>
      <c r="E14" t="s">
        <v>188</v>
      </c>
      <c r="F14" s="3" t="s">
        <v>40</v>
      </c>
      <c r="I14" t="s">
        <v>186</v>
      </c>
      <c r="J14">
        <v>2016</v>
      </c>
    </row>
    <row r="15" spans="1:10">
      <c r="B15" t="s">
        <v>47</v>
      </c>
      <c r="C15" t="s">
        <v>45</v>
      </c>
      <c r="D15" t="s">
        <v>62</v>
      </c>
      <c r="E15" t="s">
        <v>185</v>
      </c>
      <c r="F15" s="3" t="s">
        <v>90</v>
      </c>
      <c r="H15" t="s">
        <v>184</v>
      </c>
      <c r="I15" t="s">
        <v>183</v>
      </c>
      <c r="J15">
        <v>2004</v>
      </c>
    </row>
    <row r="16" spans="1:10">
      <c r="B16" t="s">
        <v>56</v>
      </c>
      <c r="C16" s="7" t="s">
        <v>178</v>
      </c>
      <c r="E16" t="s">
        <v>182</v>
      </c>
      <c r="F16" s="3" t="s">
        <v>100</v>
      </c>
      <c r="H16" t="s">
        <v>181</v>
      </c>
      <c r="I16" t="s">
        <v>180</v>
      </c>
      <c r="J16">
        <v>2020</v>
      </c>
    </row>
  </sheetData>
  <hyperlinks>
    <hyperlink ref="F15" r:id="rId1" tooltip="https://www.ncbi.nlm.nih.gov/pmc/articles/pmc2094925/" xr:uid="{CA3779C2-46CB-437D-9DCF-380DC96D6526}"/>
    <hyperlink ref="F16" r:id="rId2" tooltip="https://www.mdpi.com/2073-4441/12/4/1049" xr:uid="{516FE23E-AC98-452C-851E-8F325DA55C34}"/>
    <hyperlink ref="F14" r:id="rId3" xr:uid="{2C7668F8-B873-4F48-87FF-8BEC96669C58}"/>
  </hyperlinks>
  <pageMargins left="0.7" right="0.7" top="0.78740157499999996" bottom="0.78740157499999996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FE97B-FAB6-497B-B22F-9F71294FD969}">
  <dimension ref="A1:G40"/>
  <sheetViews>
    <sheetView tabSelected="1" workbookViewId="0">
      <selection activeCell="C1" sqref="C1:C35"/>
    </sheetView>
  </sheetViews>
  <sheetFormatPr baseColWidth="10" defaultRowHeight="15"/>
  <sheetData>
    <row r="1" spans="1:2">
      <c r="A1" t="s">
        <v>0</v>
      </c>
      <c r="B1" t="s">
        <v>116</v>
      </c>
    </row>
    <row r="2" spans="1:2">
      <c r="A2" t="s">
        <v>1</v>
      </c>
      <c r="B2">
        <v>1.2316363109529029</v>
      </c>
    </row>
    <row r="3" spans="1:2">
      <c r="A3" t="s">
        <v>2</v>
      </c>
      <c r="B3">
        <v>1.1004981589052609</v>
      </c>
    </row>
    <row r="4" spans="1:2">
      <c r="A4" t="s">
        <v>3</v>
      </c>
      <c r="B4">
        <v>2.4198983305993651</v>
      </c>
    </row>
    <row r="5" spans="1:2">
      <c r="A5" t="s">
        <v>4</v>
      </c>
      <c r="B5">
        <v>2.5965444367158041</v>
      </c>
    </row>
    <row r="6" spans="1:2">
      <c r="A6" t="s">
        <v>5</v>
      </c>
      <c r="B6">
        <v>1.5288778975424839</v>
      </c>
    </row>
    <row r="7" spans="1:2">
      <c r="A7" t="s">
        <v>7</v>
      </c>
      <c r="B7">
        <v>1.67948939924136</v>
      </c>
    </row>
    <row r="8" spans="1:2">
      <c r="A8" t="s">
        <v>8</v>
      </c>
      <c r="B8">
        <v>0.73414460468787646</v>
      </c>
    </row>
    <row r="9" spans="1:2">
      <c r="A9" t="s">
        <v>9</v>
      </c>
      <c r="B9">
        <v>0.86915342078486491</v>
      </c>
    </row>
    <row r="10" spans="1:2">
      <c r="A10" t="s">
        <v>10</v>
      </c>
      <c r="B10">
        <v>0.888062241259711</v>
      </c>
    </row>
    <row r="11" spans="1:2">
      <c r="A11" t="s">
        <v>11</v>
      </c>
      <c r="B11">
        <v>0.96116183639425135</v>
      </c>
    </row>
    <row r="12" spans="1:2">
      <c r="A12" t="s">
        <v>12</v>
      </c>
      <c r="B12">
        <v>0.66090715874209527</v>
      </c>
    </row>
    <row r="13" spans="1:2">
      <c r="A13" t="s">
        <v>14</v>
      </c>
      <c r="B13">
        <v>1.6077993827189281</v>
      </c>
    </row>
    <row r="14" spans="1:2">
      <c r="A14" t="s">
        <v>16</v>
      </c>
      <c r="B14">
        <v>0.69388025658298103</v>
      </c>
    </row>
    <row r="15" spans="1:2">
      <c r="A15" t="s">
        <v>17</v>
      </c>
      <c r="B15">
        <v>1.26875474533207</v>
      </c>
    </row>
    <row r="16" spans="1:2">
      <c r="A16" t="s">
        <v>19</v>
      </c>
      <c r="B16">
        <v>1.0787272917314401</v>
      </c>
    </row>
    <row r="17" spans="1:2">
      <c r="A17" t="s">
        <v>20</v>
      </c>
      <c r="B17">
        <v>1.1395655971657479</v>
      </c>
    </row>
    <row r="18" spans="1:2">
      <c r="A18" t="s">
        <v>21</v>
      </c>
      <c r="B18">
        <v>1.219059327761183</v>
      </c>
    </row>
    <row r="19" spans="1:2">
      <c r="A19" t="s">
        <v>22</v>
      </c>
      <c r="B19">
        <v>0.7941477322067575</v>
      </c>
    </row>
    <row r="20" spans="1:2">
      <c r="A20" t="s">
        <v>23</v>
      </c>
      <c r="B20">
        <v>0.68256026592696672</v>
      </c>
    </row>
    <row r="21" spans="1:2">
      <c r="A21" t="s">
        <v>24</v>
      </c>
      <c r="B21">
        <v>1.242466499089883</v>
      </c>
    </row>
    <row r="22" spans="1:2">
      <c r="A22" t="s">
        <v>25</v>
      </c>
      <c r="B22">
        <v>1.181364123809546</v>
      </c>
    </row>
    <row r="23" spans="1:2">
      <c r="A23" t="s">
        <v>26</v>
      </c>
      <c r="B23">
        <v>2.0521771444012509</v>
      </c>
    </row>
    <row r="24" spans="1:2">
      <c r="A24" t="s">
        <v>27</v>
      </c>
      <c r="B24">
        <v>1.1884017703812491</v>
      </c>
    </row>
    <row r="25" spans="1:2">
      <c r="A25" t="s">
        <v>28</v>
      </c>
      <c r="B25">
        <v>1.2237809090432989</v>
      </c>
    </row>
    <row r="26" spans="1:2">
      <c r="A26" t="s">
        <v>30</v>
      </c>
      <c r="B26">
        <v>0.68945419802517038</v>
      </c>
    </row>
    <row r="27" spans="1:2">
      <c r="A27" t="s">
        <v>31</v>
      </c>
      <c r="B27">
        <v>1.6589972058984419</v>
      </c>
    </row>
    <row r="28" spans="1:2">
      <c r="A28" t="s">
        <v>34</v>
      </c>
      <c r="B28">
        <v>0.23765567431684179</v>
      </c>
    </row>
    <row r="29" spans="1:2">
      <c r="A29" t="s">
        <v>35</v>
      </c>
      <c r="B29">
        <v>0.35515797556254469</v>
      </c>
    </row>
    <row r="30" spans="1:2">
      <c r="A30" t="s">
        <v>37</v>
      </c>
      <c r="B30">
        <v>0.54013953771214229</v>
      </c>
    </row>
    <row r="31" spans="1:2">
      <c r="A31" t="s">
        <v>36</v>
      </c>
      <c r="B31">
        <v>0.6834191350472546</v>
      </c>
    </row>
    <row r="32" spans="1:2">
      <c r="A32" t="s">
        <v>38</v>
      </c>
      <c r="B32">
        <v>0.59326237565455786</v>
      </c>
    </row>
    <row r="33" spans="1:7">
      <c r="A33" t="s">
        <v>29</v>
      </c>
      <c r="B33">
        <v>1</v>
      </c>
    </row>
    <row r="34" spans="1:7">
      <c r="A34" t="s">
        <v>15</v>
      </c>
      <c r="B34">
        <v>0.64320549589725629</v>
      </c>
    </row>
    <row r="35" spans="1:7">
      <c r="A35" t="s">
        <v>6</v>
      </c>
      <c r="B35">
        <v>1.156557147185826</v>
      </c>
    </row>
    <row r="37" spans="1:7">
      <c r="A37" t="s">
        <v>120</v>
      </c>
      <c r="B37" s="15" t="s">
        <v>121</v>
      </c>
    </row>
    <row r="38" spans="1:7">
      <c r="B38" s="15"/>
    </row>
    <row r="39" spans="1:7">
      <c r="B39" s="15"/>
      <c r="C39" t="s">
        <v>122</v>
      </c>
      <c r="D39" t="s">
        <v>123</v>
      </c>
      <c r="E39" t="s">
        <v>124</v>
      </c>
      <c r="F39" t="s">
        <v>125</v>
      </c>
      <c r="G39" t="s">
        <v>126</v>
      </c>
    </row>
    <row r="40" spans="1:7">
      <c r="A40" t="s">
        <v>127</v>
      </c>
      <c r="B40" s="15" t="s">
        <v>46</v>
      </c>
      <c r="C40" t="s">
        <v>128</v>
      </c>
      <c r="D40" t="s">
        <v>129</v>
      </c>
      <c r="E40" t="s">
        <v>130</v>
      </c>
      <c r="F40">
        <v>2019</v>
      </c>
      <c r="G40" t="s">
        <v>131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WaterPerPers</vt:lpstr>
      <vt:lpstr>TechnData</vt:lpstr>
      <vt:lpstr>Calibration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2020-07-17T07:05:08Z</dcterms:created>
  <dcterms:modified xsi:type="dcterms:W3CDTF">2024-04-15T15:23:43Z</dcterms:modified>
</cp:coreProperties>
</file>