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mc:AlternateContent xmlns:mc="http://schemas.openxmlformats.org/markup-compatibility/2006">
    <mc:Choice Requires="x15">
      <x15ac:absPath xmlns:x15ac="http://schemas.microsoft.com/office/spreadsheetml/2010/11/ac" url="H:\Projekte\endemo-ENS\endemo\input\households\"/>
    </mc:Choice>
  </mc:AlternateContent>
  <xr:revisionPtr revIDLastSave="0" documentId="13_ncr:1_{A02E494B-54EE-46FB-BBFD-01CEEEA1ADDA}" xr6:coauthVersionLast="47" xr6:coauthVersionMax="47" xr10:uidLastSave="{00000000-0000-0000-0000-000000000000}"/>
  <bookViews>
    <workbookView xWindow="-120" yWindow="-120" windowWidth="29040" windowHeight="17640" activeTab="3" xr2:uid="{690168D3-26B4-4D77-B4B0-52A107A308D3}"/>
  </bookViews>
  <sheets>
    <sheet name="AreaPerHousehold" sheetId="1" r:id="rId1"/>
    <sheet name="TotalFloorArea" sheetId="8" r:id="rId2"/>
    <sheet name="PersPerHousehold" sheetId="2" r:id="rId3"/>
    <sheet name="SpecificEnergyUse" sheetId="3" r:id="rId4"/>
    <sheet name="Calibration" sheetId="6"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H26" i="3" l="1"/>
  <c r="H27" i="3"/>
  <c r="H28" i="3"/>
  <c r="H29" i="3"/>
  <c r="H30" i="3"/>
  <c r="H31" i="3"/>
  <c r="H32" i="3"/>
  <c r="H33" i="3"/>
  <c r="H25" i="3"/>
  <c r="H22" i="3"/>
  <c r="H23" i="3"/>
  <c r="H21" i="3"/>
  <c r="H17" i="3"/>
  <c r="H18" i="3"/>
  <c r="H19" i="3"/>
  <c r="H16" i="3"/>
  <c r="H13" i="3"/>
  <c r="H14" i="3"/>
  <c r="H12" i="3"/>
  <c r="H5" i="3"/>
  <c r="H6" i="3"/>
  <c r="H7" i="3"/>
  <c r="H8" i="3"/>
  <c r="H9" i="3"/>
  <c r="H10" i="3"/>
  <c r="H4" i="3"/>
  <c r="I39" i="1"/>
  <c r="I36" i="1"/>
  <c r="I35" i="1"/>
  <c r="I34" i="1"/>
  <c r="I30" i="1"/>
  <c r="I28" i="1"/>
  <c r="I27" i="1"/>
  <c r="I24" i="1"/>
  <c r="I20" i="1"/>
  <c r="I18" i="1"/>
  <c r="I17" i="1"/>
  <c r="I16" i="1"/>
  <c r="I15" i="1"/>
  <c r="I13" i="1"/>
  <c r="I12" i="1"/>
  <c r="I9" i="1"/>
  <c r="I40" i="1" l="1"/>
  <c r="I37" i="1"/>
  <c r="I33" i="1"/>
  <c r="I29" i="1"/>
  <c r="I26" i="1"/>
  <c r="E20" i="3"/>
  <c r="I32" i="1" l="1"/>
  <c r="I23" i="1"/>
  <c r="I38" i="1"/>
  <c r="I31" i="1"/>
  <c r="I21" i="1"/>
  <c r="I22" i="1"/>
  <c r="I25" i="1"/>
  <c r="I14" i="1"/>
  <c r="I10" i="1"/>
  <c r="I19" i="1"/>
  <c r="I11" i="1"/>
  <c r="B43" i="1"/>
  <c r="N37" i="2"/>
  <c r="H2" i="3"/>
  <c r="H13" i="1"/>
  <c r="H26" i="1" s="1"/>
  <c r="H20" i="1"/>
  <c r="H18" i="1"/>
  <c r="H12" i="1"/>
  <c r="E83" i="3"/>
  <c r="H17" i="1"/>
  <c r="D37" i="3"/>
  <c r="E37" i="3" s="1"/>
  <c r="B14" i="3"/>
  <c r="B2" i="3"/>
  <c r="R37" i="2"/>
  <c r="R38" i="2"/>
  <c r="T38" i="2"/>
  <c r="T37" i="2"/>
  <c r="T10" i="2"/>
  <c r="H40" i="1"/>
  <c r="H39" i="1"/>
  <c r="H35" i="1"/>
  <c r="H34" i="1"/>
  <c r="H30" i="1"/>
  <c r="H28" i="1"/>
  <c r="H27" i="1"/>
  <c r="H24" i="1"/>
  <c r="H16" i="1"/>
  <c r="H15" i="1"/>
  <c r="H9" i="1"/>
  <c r="B40" i="1"/>
  <c r="B41" i="1"/>
  <c r="B36" i="1"/>
  <c r="B26" i="1"/>
  <c r="H36" i="1" l="1"/>
  <c r="H10" i="1"/>
  <c r="H31" i="1"/>
  <c r="H19" i="1"/>
  <c r="H32" i="1"/>
  <c r="H21" i="1"/>
  <c r="H33" i="1"/>
  <c r="H22" i="1"/>
  <c r="H37" i="1"/>
  <c r="H29" i="1"/>
  <c r="H23" i="1"/>
  <c r="H38" i="1"/>
  <c r="H11" i="1"/>
  <c r="H14" i="1"/>
  <c r="H25" i="1"/>
  <c r="H37" i="3" l="1"/>
  <c r="H83" i="3" l="1"/>
  <c r="E36" i="3" s="1"/>
  <c r="H36" i="3" s="1"/>
  <c r="D34" i="3"/>
  <c r="E34" i="3" s="1"/>
  <c r="F83" i="3"/>
  <c r="D36" i="3" s="1"/>
  <c r="D38" i="3" l="1"/>
  <c r="E38" i="3" s="1"/>
  <c r="B38" i="3"/>
  <c r="B21" i="3"/>
  <c r="B4" i="3"/>
  <c r="B29" i="3"/>
  <c r="B23" i="3"/>
  <c r="B6" i="3"/>
  <c r="B22" i="3"/>
  <c r="B30" i="3"/>
  <c r="B9" i="3"/>
  <c r="B12" i="3"/>
  <c r="B10" i="3"/>
  <c r="H35" i="3" l="1"/>
  <c r="H34" i="3"/>
  <c r="H38" i="3"/>
</calcChain>
</file>

<file path=xl/sharedStrings.xml><?xml version="1.0" encoding="utf-8"?>
<sst xmlns="http://schemas.openxmlformats.org/spreadsheetml/2006/main" count="971" uniqueCount="361">
  <si>
    <t>Malta</t>
  </si>
  <si>
    <t>Portugal</t>
  </si>
  <si>
    <t>Country</t>
  </si>
  <si>
    <t>Belgium</t>
  </si>
  <si>
    <t>Bulgaria</t>
  </si>
  <si>
    <t>Czechia</t>
  </si>
  <si>
    <t>Denmark</t>
  </si>
  <si>
    <t>Germany</t>
  </si>
  <si>
    <t>Estonia</t>
  </si>
  <si>
    <t>Ireland</t>
  </si>
  <si>
    <t>Greece</t>
  </si>
  <si>
    <t>Spain</t>
  </si>
  <si>
    <t>France</t>
  </si>
  <si>
    <t>Croatia</t>
  </si>
  <si>
    <t>Italy</t>
  </si>
  <si>
    <t>Cyprus</t>
  </si>
  <si>
    <t>Latvia</t>
  </si>
  <si>
    <t>Lithuania</t>
  </si>
  <si>
    <t>Luxembourg</t>
  </si>
  <si>
    <t>Hungary</t>
  </si>
  <si>
    <t>Netherlands</t>
  </si>
  <si>
    <t>Austria</t>
  </si>
  <si>
    <t>Poland</t>
  </si>
  <si>
    <t>Romania</t>
  </si>
  <si>
    <t>Slovenia</t>
  </si>
  <si>
    <t>Slovakia</t>
  </si>
  <si>
    <t>Finland</t>
  </si>
  <si>
    <t>Sweden</t>
  </si>
  <si>
    <t>United Kingdom</t>
  </si>
  <si>
    <t>Iceland</t>
  </si>
  <si>
    <t>Norway</t>
  </si>
  <si>
    <t>Switzerland</t>
  </si>
  <si>
    <t>Europäische Union - 15 Länder (1995-2004)</t>
  </si>
  <si>
    <t>Montenegro</t>
  </si>
  <si>
    <t>Serbia</t>
  </si>
  <si>
    <t>North Macedonia</t>
  </si>
  <si>
    <t>https://www.odyssee-mure.eu/publications/archives/energy-efficiency-trends-policies-buildings.pdf</t>
  </si>
  <si>
    <t>EU</t>
  </si>
  <si>
    <t>https://www.odyssee-mure.eu/publications/efficiency-by-sector/households/heating-consumption-per-m2.html</t>
  </si>
  <si>
    <t>https://www.destatis.de/DE/Themen/Gesellschaft-Umwelt/Bevoelkerung/Haushalte-Familien/Publikationen/Downloads-Haushalte/entwicklung-privathaushalte-5124001179004.pdf?__blob=publicationFile&amp;v=3; 2050 Annahme OTH</t>
  </si>
  <si>
    <t>Albania</t>
  </si>
  <si>
    <t>Bosnia and Herzegovina</t>
  </si>
  <si>
    <t>https://ceoworld.biz/2020/02/19/these-are-the-countries-with-the-largest-household-size/</t>
  </si>
  <si>
    <t>https://www.arcgis.com/home/item.html?id=604c7ff62f854d53b637f5313bab03e8</t>
  </si>
  <si>
    <t>https://www.ceicdata.com/en/switzerland/average-household-size</t>
  </si>
  <si>
    <t>https://www.arcgis.com/home/item.html?id=43ed90480e38428e889d1123beecffae#:~:text=Description-,This%20layer%20shows%20the%20average%20household%20size%20in%20Albania%20in,household%20population%20by%20total%20households.</t>
  </si>
  <si>
    <t>https://dhsprogram.com/pubs/pdf/FR348/FR348.pdf</t>
  </si>
  <si>
    <t>https://www.bfs.admin.ch/bfs/de/home/statistiken/bau-wohnungswesen/wohnungen/groesse.html</t>
  </si>
  <si>
    <t>https://habitat-worldmap.org/en/country/europe-2/southern-europe/bosnia-and-herzegovina/</t>
  </si>
  <si>
    <t>http://www.unece.org/fileadmin/DAM/hlm/documents/2002/ece/hbp/ece.hbp.130.e.pdf</t>
  </si>
  <si>
    <t>kWh</t>
  </si>
  <si>
    <t>https://www.eea.europa.eu/data-and-maps/figures/household-energy-consumption-space-heating-perm2-climate-corrected</t>
  </si>
  <si>
    <t>http://www.fbihvlada.gov.ba/bosanski/izdvajamo/SPP-SAZETAK/SPP-SAZETAK%20FINALNI.pdf</t>
  </si>
  <si>
    <t>https://www.eea.europa.eu/data-and-maps/daviz/unit-consumption-of-space-heating#tab-chart_1</t>
  </si>
  <si>
    <t>https://iopscience.iop.org/article/10.1088/1755-1315/329/1/012052/pdf</t>
  </si>
  <si>
    <t>http://archive.gef.eu/fileadmin/user_upload/GEF-10-36_Daniela_Mladenovska.pdf</t>
  </si>
  <si>
    <t>https://www.researchgate.net/figure/Average-annual-specific-energy-consumption-kWhm-yr-for-residential-buildings-in_fig16_319613243</t>
  </si>
  <si>
    <t>https://kk.org/extrapolations/size-of-homes-global/</t>
  </si>
  <si>
    <t>Source:</t>
  </si>
  <si>
    <t>area_per_house</t>
  </si>
  <si>
    <t>[1]</t>
  </si>
  <si>
    <t>[2]</t>
  </si>
  <si>
    <t>[3]</t>
  </si>
  <si>
    <t>https://energy.ec.europa.eu/2013-eu-energy-transport-and-greenhouse-gas-emissions-trends-2050_en</t>
  </si>
  <si>
    <t>https://energy.ec.europa.eu/system/files/2014-10/trends_to_2050_update_2013_0.pdf</t>
  </si>
  <si>
    <t>[4]</t>
  </si>
  <si>
    <t>[5]</t>
  </si>
  <si>
    <t xml:space="preserve">Assumption: </t>
  </si>
  <si>
    <t>https://www.researchgate.net/publication/324602656_The_typology_of_the_residential_building_stock_of_Montenegro_and_modelling_its_low-carbon_transformation_Support_for_Low-Emission_Development_in_South_Eastern_Europe_SLED#fullTextFileContent</t>
  </si>
  <si>
    <t>SLED_Montenegro_BUILDING_ENG.pdf</t>
  </si>
  <si>
    <t>SLED_Serbia_BUILDING_ENG.pdf</t>
  </si>
  <si>
    <t>BiH</t>
  </si>
  <si>
    <t>[6]</t>
  </si>
  <si>
    <t>[7]</t>
  </si>
  <si>
    <t>https://ec.europa.eu/eurostat/databrowser/view/ilc_hcmh02/default/table?lang=en</t>
  </si>
  <si>
    <t>European Union (EU6-1958, EU9-1973, EU10-1981, EU12-1986, EU15-1995, EU25-2004, EU27-2007, EU28-2013, EU27-2020)</t>
  </si>
  <si>
    <t>European Union - 27 countries (from 2020)</t>
  </si>
  <si>
    <t>European Union - 28 countries (2013-2020)</t>
  </si>
  <si>
    <t>European Union - 27 countries (2007-2013)</t>
  </si>
  <si>
    <t>Euro area (EA11-1999, EA12-2001, EA13-2007, EA15-2008, EA16-2009, EA17-2011, EA18-2014, EA19-2015, EA20-2023)</t>
  </si>
  <si>
    <t>Euro area - 19 countries  (2015-2022)</t>
  </si>
  <si>
    <t>Euro area - 18 countries (2014)</t>
  </si>
  <si>
    <t xml:space="preserve"> for occupied dwellings</t>
  </si>
  <si>
    <t>calculation</t>
  </si>
  <si>
    <t>https://www.klimareporter.de/images/dokumente/2020/12/Projektionsbericht-der-Bundesregierung-2019.pdf</t>
  </si>
  <si>
    <t>P. 52</t>
  </si>
  <si>
    <t>all available countries</t>
  </si>
  <si>
    <t>[8]</t>
  </si>
  <si>
    <t>All countries except the ones below (Montenegro, North Macedonia, Serbia, Albania, BiH)</t>
  </si>
  <si>
    <t>area_per_house, Trend Rate [%]</t>
  </si>
  <si>
    <t>https://ec.europa.eu/eurostat/databrowser/view/lfst_hhanwhtc/default/table?lang=en</t>
  </si>
  <si>
    <t>till 2020</t>
  </si>
  <si>
    <t>Area per household [m2/HH] (2012)</t>
  </si>
  <si>
    <t>Area per household [m2/HH] (2002)</t>
  </si>
  <si>
    <t>Area per household [m2/HH] (2021)</t>
  </si>
  <si>
    <t>A1</t>
  </si>
  <si>
    <t>Area per household as European Union - 27 countries (from 2020)</t>
  </si>
  <si>
    <t>Source / Assumption</t>
  </si>
  <si>
    <t>Area per household as European Union - 28 countries (2013-2020)</t>
  </si>
  <si>
    <t>A2</t>
  </si>
  <si>
    <t>Area per household as Serbia</t>
  </si>
  <si>
    <t>A3</t>
  </si>
  <si>
    <t>A4</t>
  </si>
  <si>
    <t>A5</t>
  </si>
  <si>
    <t>A6</t>
  </si>
  <si>
    <t>Trend Rate [%] for Monte Negro based on [2], Fig 19</t>
  </si>
  <si>
    <t>Trend Rate [%] for other countries, not  having sources [6,7,8] = Germany</t>
  </si>
  <si>
    <t>for Trend Rate [%]</t>
  </si>
  <si>
    <t>2020-2050</t>
  </si>
  <si>
    <t>Last years value stays constant</t>
  </si>
  <si>
    <t>Germany, also per Region</t>
  </si>
  <si>
    <t>[3], A2</t>
  </si>
  <si>
    <t>Assumption on 2050 based on [2,3]</t>
  </si>
  <si>
    <t>https://stat.gov.pl/en/topics/population/population-projection/household-projection-for-the-years-2016-2050,3,4.html?pdf=1</t>
  </si>
  <si>
    <t>Further information</t>
  </si>
  <si>
    <t>F1</t>
  </si>
  <si>
    <t>A1, F1</t>
  </si>
  <si>
    <t>F2</t>
  </si>
  <si>
    <t>Worldwiede countries, current state</t>
  </si>
  <si>
    <t>Montenegro smaller regions and towns, current state</t>
  </si>
  <si>
    <t>Drops to the smallest household size in EU, linear interpolation in between</t>
  </si>
  <si>
    <t>2020 (2021)</t>
  </si>
  <si>
    <t>F3</t>
  </si>
  <si>
    <t>https://hub.arcgis.com/maps/esri::average-household-size-in-bosnia-and-herzegovina/explore?location=43.962482%2C17.570750%2C9.90</t>
  </si>
  <si>
    <t>F4</t>
  </si>
  <si>
    <t>https://www.prb.org/international/indicator/urban/snapshot</t>
  </si>
  <si>
    <t>A1, F3</t>
  </si>
  <si>
    <t>A1, F4</t>
  </si>
  <si>
    <t>Years 2000 and 2012</t>
  </si>
  <si>
    <t>Source / Assumption (1990)</t>
  </si>
  <si>
    <t>Year 2015 (actually 2014/13)</t>
  </si>
  <si>
    <t>1 kgoe</t>
  </si>
  <si>
    <t>=</t>
  </si>
  <si>
    <t>kWh/km² = EU average value</t>
  </si>
  <si>
    <t>specific demand allready very low =&gt; no change in spec. energy demand</t>
  </si>
  <si>
    <t>Energy Efficiency Action Plan of Montenegro for 2013-2015</t>
  </si>
  <si>
    <t>Earthship house meets the passive house criteri</t>
  </si>
  <si>
    <t>Year 1990 (and 2005)</t>
  </si>
  <si>
    <t>A7</t>
  </si>
  <si>
    <t>Year 2013, energy consumption (not only heating)</t>
  </si>
  <si>
    <t>[7], A4</t>
  </si>
  <si>
    <t>C1</t>
  </si>
  <si>
    <t>[8], p. 94, C1</t>
  </si>
  <si>
    <t>A8</t>
  </si>
  <si>
    <t>Source / Assumption (2019)</t>
  </si>
  <si>
    <t>Assumption:</t>
  </si>
  <si>
    <t>Further Information:</t>
  </si>
  <si>
    <t>Calculation:</t>
  </si>
  <si>
    <t>A9</t>
  </si>
  <si>
    <t>spec. demand in 2012 = 2014 value</t>
  </si>
  <si>
    <t>[4], A9, A10</t>
  </si>
  <si>
    <t>A10</t>
  </si>
  <si>
    <t>change in spec. demand as in EU</t>
  </si>
  <si>
    <t>[9]</t>
  </si>
  <si>
    <t>https://www.researchgate.net/publication/328762354_Energy_Performance_of_European_Residential_Buildings_Energy_Use_Technical_and_Environmental_Characteristics_of_the_Greek_Residential_Sector_-_Energy_Conservation_and_CO_Reduction</t>
  </si>
  <si>
    <t>Year 2014 Belgium</t>
  </si>
  <si>
    <t>https://www.odyssee-mure.eu/publications/efficiency-by-sector/households/household-eu.pdf</t>
  </si>
  <si>
    <t>2019 in koe</t>
  </si>
  <si>
    <t>A11</t>
  </si>
  <si>
    <t>spec. demand in 2019 = 2014 value</t>
  </si>
  <si>
    <t>[4], A11</t>
  </si>
  <si>
    <t>[4], A5</t>
  </si>
  <si>
    <t>[4] for 2020, A9 + [4] for 2012</t>
  </si>
  <si>
    <t>A12</t>
  </si>
  <si>
    <t>calculated based on yearly change</t>
  </si>
  <si>
    <t>A12 based on 2012</t>
  </si>
  <si>
    <t>Source / Assumption (2000, 2012)</t>
  </si>
  <si>
    <t>Source / Assumption (2025-2050)</t>
  </si>
  <si>
    <t>Source / Assumption (till 2020)</t>
  </si>
  <si>
    <t>[5,6]</t>
  </si>
  <si>
    <t>A3, A4</t>
  </si>
  <si>
    <t>value for 2018 equals the one of the year 2019</t>
  </si>
  <si>
    <t>Calibration parameter [-]</t>
  </si>
  <si>
    <t>spec. demand in 2012 = 2015 or 2006 value</t>
  </si>
  <si>
    <t>https://euronews.al/en/study-on-albanian-homes-the-average-space-per-inhabitant-is-14-m2/</t>
  </si>
  <si>
    <t>https://pdf.usaid.gov/pdf_docs/PNACC281.pdf</t>
  </si>
  <si>
    <t>https://www.ikem.de/wp-content/uploads/2016/01/SLED_Albania_RESIDENTIAL_BUILDING_ENG.pdf</t>
  </si>
  <si>
    <t>area_per_person</t>
  </si>
  <si>
    <t>kWh/m² = Sweden</t>
  </si>
  <si>
    <t>kWh/m² = Austria</t>
  </si>
  <si>
    <t>kWh/m² = North Macedonia</t>
  </si>
  <si>
    <t>A2, A7, based on [10] p. 56</t>
  </si>
  <si>
    <t>[10]</t>
  </si>
  <si>
    <t>https://www.researchgate.net/publication/324602568_The_typology_of_the_residential_building_stock_in_Albania_and_the_modelling_of_its_low-carbon_transformation_Support_for_Low-Emission_Development_in_South_Eastern_Europe_SLED#fullTextFileContent</t>
  </si>
  <si>
    <t>Description</t>
  </si>
  <si>
    <t>Application area</t>
  </si>
  <si>
    <t>Specification</t>
  </si>
  <si>
    <t>Web</t>
  </si>
  <si>
    <t>Title</t>
  </si>
  <si>
    <t>Author</t>
  </si>
  <si>
    <t>Publisher</t>
  </si>
  <si>
    <t>Year</t>
  </si>
  <si>
    <t>Access</t>
  </si>
  <si>
    <t>Eurostat</t>
  </si>
  <si>
    <t>03.11.2023</t>
  </si>
  <si>
    <t>Last Update</t>
  </si>
  <si>
    <t>20.06.2019</t>
  </si>
  <si>
    <t>Average size of dwelling by household type and degree of urbanisation; 
ilc_hcmh02</t>
  </si>
  <si>
    <t>The typology of the residential building stock of Montenegro and modelling ist low-carbon transformation</t>
  </si>
  <si>
    <t>Regional environmental center</t>
  </si>
  <si>
    <t>Novikova, Aleksandra; Csoknyai,Tamás; Miljanic,Zoran; Gligoric,Biljana; Vušanovic,Igor; Szalay,Zsuzsa</t>
  </si>
  <si>
    <t>The typology of the residential building stock in Serbia and modelling ist low-carbon transformation</t>
  </si>
  <si>
    <t>Novikova, Aleksandra; Csoknyai,Tamás; Jovanović Popović, Milica;  Stanković, Bojana; Živković, Branislav; Ignjatović, Dušan; Sretenović, Aleksandra; Szalay,Zsuzsa</t>
  </si>
  <si>
    <t>The typology of the residential building stock in Albania and modelling ist low-carbon transformation</t>
  </si>
  <si>
    <t xml:space="preserve">Novikova, Aleksandra; Szalay,Zsuzsa; Simaku, Gjergji; Thimjo, Teuta; Salamon, Bálint; Plaku, Thimjo; Csoknyai,Tamás; </t>
  </si>
  <si>
    <t>Projektionsbericht 2019 für Deutschland gemäß Verordnung (EU) Nr. 525/2013</t>
  </si>
  <si>
    <t>Calculation</t>
  </si>
  <si>
    <t>Habitat Worldmap</t>
  </si>
  <si>
    <t>09.06.2019</t>
  </si>
  <si>
    <t>Bosnia and Herzegovina: Urbanisation: Urban housing</t>
  </si>
  <si>
    <t>Data from before 2004 / from 2002; All dwellings</t>
  </si>
  <si>
    <t>KK</t>
  </si>
  <si>
    <t>Wohnungsgrösse</t>
  </si>
  <si>
    <t>Durchschnittliche Wohnungsfläche sowie durchschnittliche Fläche pro Zimmer in den Kantonen, 2021</t>
  </si>
  <si>
    <t>Trend Rate [%] = 0.1 (almoust constant floor area)</t>
  </si>
  <si>
    <t>Size of Homes, Global</t>
  </si>
  <si>
    <t>Schweizerische Eidgenossenschaft, Bundesamt für Statistik</t>
  </si>
  <si>
    <t>03.11.2022</t>
  </si>
  <si>
    <t>Accessed</t>
  </si>
  <si>
    <t>eurostat</t>
  </si>
  <si>
    <t>Average number of persons per household by household composition, number of children and working status within households: lfst_hhanwhtc</t>
  </si>
  <si>
    <t>16.08.2022</t>
  </si>
  <si>
    <t>Web2</t>
  </si>
  <si>
    <t>29.10.2014</t>
  </si>
  <si>
    <t>Directorate-General for Energy</t>
  </si>
  <si>
    <t>European Comission</t>
  </si>
  <si>
    <t>2013 – EU energy, transport, and greenhouse gas emissions trends to 2050</t>
  </si>
  <si>
    <t>Entwicklung der Privathaushalte bis 2035: Ergebnisse der Haushaltsvorausberechnung - 2017</t>
  </si>
  <si>
    <t>Statistisches Bundesamt (Destatis)</t>
  </si>
  <si>
    <t xml:space="preserve"> 28.02.2017</t>
  </si>
  <si>
    <t>Household projection for the years 2016-2050</t>
  </si>
  <si>
    <t>Place</t>
  </si>
  <si>
    <t xml:space="preserve"> Potyra, Maciej</t>
  </si>
  <si>
    <t>Warsaw</t>
  </si>
  <si>
    <t>The central statistical office: Demographic and labour market surveys department</t>
  </si>
  <si>
    <t>Switzerland average household size</t>
  </si>
  <si>
    <t>CEIC, Swiss federal statistical office</t>
  </si>
  <si>
    <t>Average household size in Switzerland</t>
  </si>
  <si>
    <t>Esri, Michael Bauer Research GmbH</t>
  </si>
  <si>
    <t>[8], A1</t>
  </si>
  <si>
    <t>https://cdn.arcgis.com/home/item.html?id=14d612e8f4e141d3a1924a2c3b2de73a</t>
  </si>
  <si>
    <t>Average household size in Albania</t>
  </si>
  <si>
    <t>all countries except Albania, Iceland, Norway, Switzerland, BIH</t>
  </si>
  <si>
    <t>https://www.arcgis.com/home/item.html?id=ce53feab775c4ad69a6a74ca4064861b</t>
  </si>
  <si>
    <t>Average household size in Iceland</t>
  </si>
  <si>
    <t>Average household size in Bosnia and Herzegovina</t>
  </si>
  <si>
    <t>[9], A1</t>
  </si>
  <si>
    <t>https://www.arcgis.com/home/item.html?id=e2f3a52f727a414c8e2228c03deab5ee</t>
  </si>
  <si>
    <t>Years (2000, 2014,) 2019 (Verfication for 2000 and Trend)</t>
  </si>
  <si>
    <t>[2] p. 30</t>
  </si>
  <si>
    <t>slow spec. demand change assumed due to low economy development, equal to one half of the EU</t>
  </si>
  <si>
    <t>A8, F1, p. 24</t>
  </si>
  <si>
    <t>A8, F2</t>
  </si>
  <si>
    <t>https://www.eea.europa.eu/publications/eea_report_2008_6</t>
  </si>
  <si>
    <t>Page</t>
  </si>
  <si>
    <t>p. 76</t>
  </si>
  <si>
    <t>Energy and environment report 2008</t>
  </si>
  <si>
    <t>European Environmental Agency</t>
  </si>
  <si>
    <t>Fraunhofer ISI; ISIS; Enerdata</t>
  </si>
  <si>
    <t>Energy Efficiency Trends and Policies in the Household and Tertiary Sectors: An Analysis Based on the ODYSSEE and MURE Databases</t>
  </si>
  <si>
    <t xml:space="preserve">Household energy consumption for space heating per m2 </t>
  </si>
  <si>
    <t>Heating consumption per m2 and per dwelling</t>
  </si>
  <si>
    <t>Enerdata / Odyssee-Mure</t>
  </si>
  <si>
    <t>Strateški plan i program razvoja energetskog sektora Federacije BiH</t>
  </si>
  <si>
    <t>FMERI</t>
  </si>
  <si>
    <t>Sarajevo</t>
  </si>
  <si>
    <t>p. 6</t>
  </si>
  <si>
    <t>[5] p. 3</t>
  </si>
  <si>
    <t>[8] p. 94, C1</t>
  </si>
  <si>
    <t>[6] p.6, A2</t>
  </si>
  <si>
    <t>p. 30</t>
  </si>
  <si>
    <t>space heating makes 57% of total energy consumption per m²</t>
  </si>
  <si>
    <t>The Impact of the Energy Performance Regulations’ updated on the construction technology, economics and energy aspects of new residential buildings: The case of Greece</t>
  </si>
  <si>
    <t>In</t>
  </si>
  <si>
    <t xml:space="preserve">Energy and Buildings </t>
  </si>
  <si>
    <t>doi</t>
  </si>
  <si>
    <t xml:space="preserve"> 10.1016/j.enbuild.2017.09.008</t>
  </si>
  <si>
    <t xml:space="preserve">Gaglia, Athina; Tsikaloudaki, Aikaterini; Laskos, Costantinos ; Dialynas, Evangelos ; Argiriou, Athanassios </t>
  </si>
  <si>
    <t>Energy Performance of European Residential Buildings: Energy Use, Technical and Environmental Characteristics of the Greek Residential Sector – Energy Conservation and CO₂ Reduction</t>
  </si>
  <si>
    <t>Gaglia, Athina; Dialynas, E. N.; Argiriou, Athanassios; Kostopoulou, Effie; Tsiamitros, Dimitrios; Stimoniaris, Dimitrios; Laskos, Konstantinos</t>
  </si>
  <si>
    <t>10.1016/j.enbuild.2018.10.042</t>
  </si>
  <si>
    <t>Gynther, Lea; Lapillonne, Bruno; Pollier, Karine</t>
  </si>
  <si>
    <t>16.02.2023</t>
  </si>
  <si>
    <t>Last update</t>
  </si>
  <si>
    <t>15.02.2023</t>
  </si>
  <si>
    <t>Description:</t>
  </si>
  <si>
    <t>Calibration of data in order to fit the 2018 statistics from the source</t>
  </si>
  <si>
    <t>Source</t>
  </si>
  <si>
    <t>Desription</t>
  </si>
  <si>
    <t>Energy consumption in households, statistics</t>
  </si>
  <si>
    <t>Institution</t>
  </si>
  <si>
    <t>Questionnaire for statistics on final energy consumption in households</t>
  </si>
  <si>
    <t>Unit:</t>
  </si>
  <si>
    <t>[9][2], A9, A10 based on [2]</t>
  </si>
  <si>
    <t>see Description</t>
  </si>
  <si>
    <t>if not otherwise stated</t>
  </si>
  <si>
    <t>Mark:</t>
  </si>
  <si>
    <t>Column name</t>
  </si>
  <si>
    <t>Data in the column necessary for the model run</t>
  </si>
  <si>
    <t>Data in the column used as a basis for trend rate calculation or for assumptions</t>
  </si>
  <si>
    <t>Data</t>
  </si>
  <si>
    <t>Data are not shown due to copyrights. However, not necessary for the run of the model.</t>
  </si>
  <si>
    <t>Data are placeholders due to copyrights. They are necessary for the model run - replace them before runing the model with the exact data, which are to be found in the corresponding source.</t>
  </si>
  <si>
    <t>Specific energy consumption in kWh/m² in the corresponding year.</t>
  </si>
  <si>
    <t>Own calculation of the exponential coefficient for future development of specific energy consumption. If data ara available, calculated based on 1990 and 2019, else based on data 2000 and 2012. For example for the EU: "=(POTENZ(H2/B2,(1/($H$1-$B$1)))-1)*100"</t>
  </si>
  <si>
    <t>Million m²</t>
  </si>
  <si>
    <t>Descriptoion</t>
  </si>
  <si>
    <t>Specification / Subtitle</t>
  </si>
  <si>
    <t>Sources</t>
  </si>
  <si>
    <t>2012-2016</t>
  </si>
  <si>
    <t>EU Building Stock Observatory</t>
  </si>
  <si>
    <t>https://energy.ec.europa.eu/topics/energy-efficiency/energy-efficient-buildings/eu-building-stock-observatory_en</t>
  </si>
  <si>
    <t>25.01.2023</t>
  </si>
  <si>
    <t>Total floor area of dwellings (excluding secondary residences)</t>
  </si>
  <si>
    <t>UK 2018</t>
  </si>
  <si>
    <t>English Housing Survey 2018-19</t>
  </si>
  <si>
    <t>https://assets.publishing.service.gov.uk/media/5f047a01d3bf7f2be8350262/Size_of_English_Homes_Fact_Sheet_EHS_2018.pdf</t>
  </si>
  <si>
    <t>03.02.2024</t>
  </si>
  <si>
    <t>2000-2017</t>
  </si>
  <si>
    <t>Average size of dwellings</t>
  </si>
  <si>
    <t>Further Info</t>
  </si>
  <si>
    <t>02.02.2024</t>
  </si>
  <si>
    <t>Residential floor area</t>
  </si>
  <si>
    <t>Austria m2 per capita</t>
  </si>
  <si>
    <t>Statistik Austria</t>
  </si>
  <si>
    <t>Durchschnittliche Wohnfläche pro Person in Hauptwohnsitzwohnungen in Österreich von 2011 bis 2022 (in m²)</t>
  </si>
  <si>
    <t>https://de.statista.com/statistik/daten/studie/512938/umfrage/wohnflaeche-pro-person-in-hauptwohnsitzwohnungen-in-oesterreich/</t>
  </si>
  <si>
    <t>https://www.bfs.admin.ch/bfs/de/home/statistiken/bau-wohnungswesen/wohnungen/groesse.assetdetail.22304473.html</t>
  </si>
  <si>
    <t>Constant since 2000 [9]</t>
  </si>
  <si>
    <t>Commentt</t>
  </si>
  <si>
    <t>Copyright notice</t>
  </si>
  <si>
    <t>License type</t>
  </si>
  <si>
    <t>https://ec.europa.eu/eurostat/web/main/about-us/policies/copyright</t>
  </si>
  <si>
    <t>https://creativecommons.org/licenses/by/4.0/</t>
  </si>
  <si>
    <t>Trend Rate exp [%] calc</t>
  </si>
  <si>
    <t>Trend Rate lin [%] calc</t>
  </si>
  <si>
    <t>Own calculation of the linear coefficient for future development of specific energy consumption. If data ara available, calculated based on 1990 and 2019, else based on data 2000 and 2012. For example for the EU: "=(H2-B2)/($H$1-$B$1)"</t>
  </si>
  <si>
    <t>EU Commission: Comprehensive study of building energy renovation activities and the uptake of nearly zero-energy buildings in the EU; Hotmaps (CORDIS) 723677; EC ENER/C3/2016-547/02/SI2.753931; EASME</t>
  </si>
  <si>
    <t>Orig. source 1</t>
  </si>
  <si>
    <t>Orig. source 2.</t>
  </si>
  <si>
    <t>https://cordis.europa.eu/project/rcn/205761/factsheet/en; Statistics Austria; EASME</t>
  </si>
  <si>
    <t>Orig. source 3</t>
  </si>
  <si>
    <t>Orig. source 4</t>
  </si>
  <si>
    <t>INSSEE</t>
  </si>
  <si>
    <t>DESTATIS</t>
  </si>
  <si>
    <t>Source (2012-2016)</t>
  </si>
  <si>
    <t>Source other years</t>
  </si>
  <si>
    <t>Assumptions/Changes:</t>
  </si>
  <si>
    <t>A1, A2</t>
  </si>
  <si>
    <t>2016-2020</t>
  </si>
  <si>
    <t>BSO tender data and metadata collection</t>
  </si>
  <si>
    <t>Own calculation with scaling based on [1,2], PersPerHousehold, AreaPerHousehold</t>
  </si>
  <si>
    <t>Own calculation - scaling for years 2017, 2018 based on [1,3]</t>
  </si>
  <si>
    <t>Own calculation based on [1], PersPerHousehold, AreaPerHousehold</t>
  </si>
  <si>
    <t>Pezzutto,Simon;Bottino,Dario;Castagna,Marco;Fakhari,Maryam;Filippi,Oberegger,Ulrich;Herrera,Daniel;Panico,Simone;Pinotti,Riccardo;Pozza,Cristian;Troi,Alexandra;Zandonella,Callegher,Claudio;and,Lollini,Roberto</t>
  </si>
  <si>
    <t>German value used as assumption for multiple countries without enough information</t>
  </si>
  <si>
    <t>Trend Rate exp [%/a]</t>
  </si>
  <si>
    <t>Trend Rate lin [%/a]</t>
  </si>
  <si>
    <t>Source / Assumption (Trend Rate calculation)</t>
  </si>
  <si>
    <t>[2] p. 30 (compare with [4])</t>
  </si>
  <si>
    <t>[3], A2 (compare with [4])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</si>
</sst>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0.0"/>
    <numFmt numFmtId="166" formatCode="0.0000"/>
    <numFmt numFmtId="167" formatCode="0.000"/>
  </numFmts>
  <fonts count="14" x14ac:knownFonts="1">
    <font>
      <sz val="11"/>
      <color theme="1"/>
      <name val="Calibri"/>
      <family val="2"/>
      <scheme val="minor"/>
    </font>
    <font>
      <sz val="10"/>
      <name val="Arial"/>
      <family val="2"/>
    </font>
    <font>
      <sz val="10"/>
      <color rgb="FF222222"/>
      <name val="Arial"/>
      <family val="2"/>
    </font>
    <font>
      <sz val="10"/>
      <name val="Arial"/>
      <family val="2"/>
    </font>
    <font>
      <u/>
      <sz val="11"/>
      <color theme="10"/>
      <name val="Calibri"/>
      <family val="2"/>
      <scheme val="minor"/>
    </font>
    <font>
      <b/>
      <sz val="11"/>
      <color rgb="FFFF0000"/>
      <name val="Calibri"/>
      <family val="2"/>
      <scheme val="minor"/>
    </font>
    <font>
      <sz val="11"/>
      <name val="Calibri"/>
      <family val="2"/>
      <scheme val="minor"/>
    </font>
    <font>
      <sz val="8"/>
      <name val="Calibri"/>
      <family val="2"/>
      <scheme val="minor"/>
    </font>
    <font>
      <sz val="11"/>
      <color indexed="8"/>
      <name val="Calibri"/>
      <family val="2"/>
      <scheme val="minor"/>
    </font>
    <font>
      <sz val="10"/>
      <color theme="1"/>
      <name val="Arial"/>
      <family val="2"/>
    </font>
    <font>
      <u/>
      <sz val="10"/>
      <color theme="10"/>
      <name val="Arial"/>
      <family val="2"/>
    </font>
    <font>
      <sz val="11"/>
      <color theme="1"/>
      <name val="Arial"/>
      <family val="2"/>
    </font>
    <font>
      <b/>
      <sz val="11"/>
      <color theme="1"/>
      <name val="Calibri"/>
      <family val="2"/>
      <scheme val="minor"/>
    </font>
    <font>
      <b/>
      <sz val="10"/>
      <name val="Arial"/>
      <family val="2"/>
    </font>
  </fonts>
  <fills count="9">
    <fill>
      <patternFill patternType="none"/>
    </fill>
    <fill>
      <patternFill patternType="gray125"/>
    </fill>
    <fill>
      <patternFill patternType="solid">
        <fgColor indexed="44"/>
        <bgColor indexed="64"/>
      </patternFill>
    </fill>
    <fill>
      <patternFill patternType="solid">
        <fgColor theme="4" tint="0.79998168889431442"/>
        <bgColor indexed="64"/>
      </patternFill>
    </fill>
    <fill>
      <patternFill patternType="solid">
        <fgColor rgb="FFFFFF00"/>
        <bgColor indexed="64"/>
      </patternFill>
    </fill>
    <fill>
      <patternFill patternType="solid">
        <fgColor theme="0" tint="-0.14999847407452621"/>
        <bgColor indexed="64"/>
      </patternFill>
    </fill>
    <fill>
      <patternFill patternType="solid">
        <fgColor theme="4" tint="0.39997558519241921"/>
        <bgColor indexed="64"/>
      </patternFill>
    </fill>
    <fill>
      <patternFill patternType="solid">
        <fgColor theme="0"/>
        <bgColor indexed="64"/>
      </patternFill>
    </fill>
    <fill>
      <patternFill patternType="solid">
        <fgColor theme="5" tint="0.79998168889431442"/>
        <bgColor indexed="64"/>
      </patternFill>
    </fill>
  </fills>
  <borders count="30">
    <border>
      <left/>
      <right/>
      <top/>
      <bottom/>
      <diagonal/>
    </border>
    <border>
      <left style="thin">
        <color indexed="8"/>
      </left>
      <right style="thin">
        <color indexed="8"/>
      </right>
      <top style="thin">
        <color indexed="8"/>
      </top>
      <bottom style="thin">
        <color indexed="8"/>
      </bottom>
      <diagonal/>
    </border>
    <border>
      <left style="thin">
        <color indexed="64"/>
      </left>
      <right style="thin">
        <color indexed="64"/>
      </right>
      <top style="thin">
        <color indexed="64"/>
      </top>
      <bottom style="thin">
        <color indexed="64"/>
      </bottom>
      <diagonal/>
    </border>
    <border>
      <left style="thin">
        <color indexed="8"/>
      </left>
      <right/>
      <top style="thin">
        <color indexed="8"/>
      </top>
      <bottom style="thin">
        <color indexed="8"/>
      </bottom>
      <diagonal/>
    </border>
    <border>
      <left style="thin">
        <color indexed="8"/>
      </left>
      <right style="thin">
        <color indexed="8"/>
      </right>
      <top style="thin">
        <color indexed="8"/>
      </top>
      <bottom/>
      <diagonal/>
    </border>
    <border>
      <left style="thin">
        <color indexed="8"/>
      </left>
      <right/>
      <top style="thin">
        <color indexed="8"/>
      </top>
      <bottom/>
      <diagonal/>
    </border>
    <border>
      <left/>
      <right style="thick">
        <color indexed="64"/>
      </right>
      <top/>
      <bottom/>
      <diagonal/>
    </border>
    <border>
      <left/>
      <right/>
      <top/>
      <bottom style="thin">
        <color indexed="64"/>
      </bottom>
      <diagonal/>
    </border>
    <border>
      <left style="thin">
        <color indexed="64"/>
      </left>
      <right style="thin">
        <color indexed="8"/>
      </right>
      <top style="thin">
        <color indexed="64"/>
      </top>
      <bottom style="thin">
        <color indexed="8"/>
      </bottom>
      <diagonal/>
    </border>
    <border>
      <left/>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8"/>
      </left>
      <right/>
      <top style="thin">
        <color indexed="64"/>
      </top>
      <bottom style="thin">
        <color indexed="8"/>
      </bottom>
      <diagonal/>
    </border>
    <border>
      <left/>
      <right style="thin">
        <color indexed="8"/>
      </right>
      <top style="thin">
        <color indexed="64"/>
      </top>
      <bottom style="thin">
        <color indexed="8"/>
      </bottom>
      <diagonal/>
    </border>
    <border>
      <left/>
      <right/>
      <top style="thin">
        <color indexed="64"/>
      </top>
      <bottom style="thin">
        <color indexed="8"/>
      </bottom>
      <diagonal/>
    </border>
    <border>
      <left style="thin">
        <color indexed="64"/>
      </left>
      <right style="thin">
        <color indexed="8"/>
      </right>
      <top style="thin">
        <color indexed="8"/>
      </top>
      <bottom style="thin">
        <color theme="6"/>
      </bottom>
      <diagonal/>
    </border>
    <border>
      <left style="thin">
        <color indexed="64"/>
      </left>
      <right style="thin">
        <color indexed="8"/>
      </right>
      <top style="thin">
        <color theme="6"/>
      </top>
      <bottom style="thin">
        <color theme="6"/>
      </bottom>
      <diagonal/>
    </border>
    <border>
      <left style="thin">
        <color indexed="64"/>
      </left>
      <right style="thin">
        <color indexed="64"/>
      </right>
      <top style="thin">
        <color theme="6"/>
      </top>
      <bottom style="thin">
        <color theme="6"/>
      </bottom>
      <diagonal/>
    </border>
    <border>
      <left style="thin">
        <color indexed="64"/>
      </left>
      <right style="thin">
        <color indexed="64"/>
      </right>
      <top style="thin">
        <color theme="6"/>
      </top>
      <bottom style="thin">
        <color indexed="64"/>
      </bottom>
      <diagonal/>
    </border>
    <border>
      <left style="thin">
        <color indexed="64"/>
      </left>
      <right/>
      <top style="thin">
        <color indexed="64"/>
      </top>
      <bottom style="thin">
        <color indexed="8"/>
      </bottom>
      <diagonal/>
    </border>
    <border>
      <left style="thin">
        <color indexed="64"/>
      </left>
      <right/>
      <top/>
      <bottom style="thin">
        <color indexed="64"/>
      </bottom>
      <diagonal/>
    </border>
    <border>
      <left style="thin">
        <color indexed="64"/>
      </left>
      <right/>
      <top/>
      <bottom/>
      <diagonal/>
    </border>
    <border>
      <left style="thin">
        <color indexed="64"/>
      </left>
      <right style="thin">
        <color indexed="64"/>
      </right>
      <top style="thin">
        <color indexed="8"/>
      </top>
      <bottom style="thin">
        <color theme="6"/>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ck">
        <color indexed="64"/>
      </right>
      <top style="thin">
        <color indexed="64"/>
      </top>
      <bottom/>
      <diagonal/>
    </border>
    <border>
      <left/>
      <right style="thick">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s>
  <cellStyleXfs count="4">
    <xf numFmtId="0" fontId="0" fillId="0" borderId="0"/>
    <xf numFmtId="0" fontId="4" fillId="0" borderId="0" applyNumberFormat="0" applyFill="0" applyBorder="0" applyAlignment="0" applyProtection="0"/>
    <xf numFmtId="0" fontId="8" fillId="0" borderId="0"/>
    <xf numFmtId="0" fontId="1" fillId="0" borderId="0"/>
  </cellStyleXfs>
  <cellXfs count="95">
    <xf numFmtId="0" fontId="0" fillId="0" borderId="0" xfId="0"/>
    <xf numFmtId="0" fontId="1" fillId="2" borderId="1" xfId="0" applyFont="1" applyFill="1" applyBorder="1"/>
    <xf numFmtId="0" fontId="2" fillId="0" borderId="0" xfId="0" applyFont="1"/>
    <xf numFmtId="0" fontId="4" fillId="0" borderId="0" xfId="1"/>
    <xf numFmtId="0" fontId="3" fillId="2" borderId="0" xfId="0" applyFont="1" applyFill="1"/>
    <xf numFmtId="0" fontId="3" fillId="2" borderId="3" xfId="0" applyFont="1" applyFill="1" applyBorder="1"/>
    <xf numFmtId="0" fontId="3" fillId="2" borderId="4" xfId="0" applyFont="1" applyFill="1" applyBorder="1"/>
    <xf numFmtId="0" fontId="3" fillId="2" borderId="5" xfId="0" applyFont="1" applyFill="1" applyBorder="1"/>
    <xf numFmtId="0" fontId="3" fillId="2" borderId="2" xfId="0" applyFont="1" applyFill="1" applyBorder="1"/>
    <xf numFmtId="0" fontId="1" fillId="2" borderId="3" xfId="0" applyFont="1" applyFill="1" applyBorder="1"/>
    <xf numFmtId="0" fontId="1" fillId="0" borderId="0" xfId="0" applyFont="1"/>
    <xf numFmtId="166" fontId="0" fillId="0" borderId="0" xfId="0" applyNumberFormat="1"/>
    <xf numFmtId="0" fontId="5" fillId="0" borderId="0" xfId="0" applyFont="1"/>
    <xf numFmtId="0" fontId="8" fillId="0" borderId="0" xfId="2"/>
    <xf numFmtId="0" fontId="6" fillId="0" borderId="0" xfId="1" applyFont="1"/>
    <xf numFmtId="0" fontId="9" fillId="0" borderId="0" xfId="0" applyFont="1"/>
    <xf numFmtId="0" fontId="10" fillId="0" borderId="0" xfId="1" applyFont="1"/>
    <xf numFmtId="0" fontId="1" fillId="0" borderId="0" xfId="1" applyFont="1"/>
    <xf numFmtId="0" fontId="0" fillId="0" borderId="0" xfId="0" applyAlignment="1">
      <alignment wrapText="1"/>
    </xf>
    <xf numFmtId="0" fontId="3" fillId="2" borderId="6" xfId="0" applyFont="1" applyFill="1" applyBorder="1"/>
    <xf numFmtId="0" fontId="0" fillId="0" borderId="0" xfId="0" quotePrefix="1"/>
    <xf numFmtId="0" fontId="11" fillId="0" borderId="0" xfId="0" applyFont="1"/>
    <xf numFmtId="0" fontId="4" fillId="0" borderId="0" xfId="1" applyAlignment="1"/>
    <xf numFmtId="0" fontId="4" fillId="0" borderId="0" xfId="1" applyFill="1"/>
    <xf numFmtId="167" fontId="0" fillId="0" borderId="0" xfId="0" applyNumberFormat="1"/>
    <xf numFmtId="14" fontId="0" fillId="0" borderId="0" xfId="0" applyNumberFormat="1"/>
    <xf numFmtId="0" fontId="0" fillId="5" borderId="0" xfId="0" applyFill="1"/>
    <xf numFmtId="0" fontId="13" fillId="0" borderId="0" xfId="0" applyFont="1"/>
    <xf numFmtId="0" fontId="12" fillId="0" borderId="0" xfId="0" applyFont="1"/>
    <xf numFmtId="0" fontId="0" fillId="0" borderId="0" xfId="0" quotePrefix="1" applyAlignment="1">
      <alignment wrapText="1"/>
    </xf>
    <xf numFmtId="0" fontId="0" fillId="4" borderId="0" xfId="0" applyFill="1"/>
    <xf numFmtId="2" fontId="0" fillId="4" borderId="0" xfId="0" applyNumberFormat="1" applyFill="1"/>
    <xf numFmtId="0" fontId="6" fillId="0" borderId="0" xfId="0" applyFont="1"/>
    <xf numFmtId="2" fontId="0" fillId="0" borderId="0" xfId="0" applyNumberFormat="1"/>
    <xf numFmtId="1" fontId="0" fillId="0" borderId="0" xfId="0" applyNumberFormat="1"/>
    <xf numFmtId="1" fontId="0" fillId="5" borderId="0" xfId="0" applyNumberFormat="1" applyFill="1"/>
    <xf numFmtId="165" fontId="0" fillId="0" borderId="0" xfId="0" applyNumberFormat="1"/>
    <xf numFmtId="0" fontId="0" fillId="0" borderId="7" xfId="0" applyBorder="1"/>
    <xf numFmtId="2" fontId="0" fillId="0" borderId="7" xfId="0" applyNumberFormat="1" applyBorder="1"/>
    <xf numFmtId="0" fontId="1" fillId="2" borderId="8" xfId="0" applyFont="1" applyFill="1" applyBorder="1" applyAlignment="1">
      <alignment wrapText="1"/>
    </xf>
    <xf numFmtId="0" fontId="0" fillId="0" borderId="10" xfId="0" applyBorder="1"/>
    <xf numFmtId="1" fontId="0" fillId="0" borderId="10" xfId="0" applyNumberFormat="1" applyBorder="1"/>
    <xf numFmtId="0" fontId="0" fillId="0" borderId="11" xfId="0" applyBorder="1"/>
    <xf numFmtId="0" fontId="1" fillId="3" borderId="12" xfId="0" applyFont="1" applyFill="1" applyBorder="1" applyAlignment="1">
      <alignment wrapText="1"/>
    </xf>
    <xf numFmtId="0" fontId="1" fillId="2" borderId="12" xfId="0" applyFont="1" applyFill="1" applyBorder="1" applyAlignment="1">
      <alignment wrapText="1"/>
    </xf>
    <xf numFmtId="0" fontId="1" fillId="3" borderId="13" xfId="0" applyFont="1" applyFill="1" applyBorder="1" applyAlignment="1">
      <alignment wrapText="1"/>
    </xf>
    <xf numFmtId="0" fontId="1" fillId="2" borderId="14" xfId="0" applyFont="1" applyFill="1" applyBorder="1" applyAlignment="1">
      <alignment wrapText="1"/>
    </xf>
    <xf numFmtId="0" fontId="0" fillId="3" borderId="2" xfId="0" applyFill="1" applyBorder="1" applyAlignment="1">
      <alignment wrapText="1"/>
    </xf>
    <xf numFmtId="0" fontId="0" fillId="3" borderId="0" xfId="0" quotePrefix="1" applyFill="1" applyAlignment="1">
      <alignment wrapText="1"/>
    </xf>
    <xf numFmtId="0" fontId="0" fillId="6" borderId="0" xfId="0" quotePrefix="1" applyFill="1" applyAlignment="1">
      <alignment wrapText="1"/>
    </xf>
    <xf numFmtId="0" fontId="3" fillId="2" borderId="15" xfId="0" applyFont="1" applyFill="1" applyBorder="1"/>
    <xf numFmtId="0" fontId="1" fillId="2" borderId="16" xfId="0" applyFont="1" applyFill="1" applyBorder="1"/>
    <xf numFmtId="0" fontId="1" fillId="2" borderId="17" xfId="0" applyFont="1" applyFill="1" applyBorder="1"/>
    <xf numFmtId="0" fontId="1" fillId="2" borderId="18" xfId="0" applyFont="1" applyFill="1" applyBorder="1"/>
    <xf numFmtId="0" fontId="9" fillId="0" borderId="10" xfId="0" applyFont="1" applyBorder="1"/>
    <xf numFmtId="0" fontId="1" fillId="2" borderId="19" xfId="0" applyFont="1" applyFill="1" applyBorder="1" applyAlignment="1">
      <alignment wrapText="1"/>
    </xf>
    <xf numFmtId="0" fontId="1" fillId="2" borderId="2" xfId="0" applyFont="1" applyFill="1" applyBorder="1" applyAlignment="1">
      <alignment wrapText="1"/>
    </xf>
    <xf numFmtId="1" fontId="1" fillId="3" borderId="2" xfId="0" applyNumberFormat="1" applyFont="1" applyFill="1" applyBorder="1" applyAlignment="1">
      <alignment wrapText="1"/>
    </xf>
    <xf numFmtId="164" fontId="1" fillId="0" borderId="21" xfId="0" applyNumberFormat="1" applyFont="1" applyBorder="1"/>
    <xf numFmtId="0" fontId="1" fillId="0" borderId="21" xfId="0" applyFont="1" applyBorder="1"/>
    <xf numFmtId="165" fontId="1" fillId="0" borderId="21" xfId="0" applyNumberFormat="1" applyFont="1" applyBorder="1"/>
    <xf numFmtId="0" fontId="0" fillId="0" borderId="21" xfId="0" applyBorder="1"/>
    <xf numFmtId="0" fontId="1" fillId="0" borderId="20" xfId="0" applyFont="1" applyBorder="1"/>
    <xf numFmtId="0" fontId="1" fillId="2" borderId="22" xfId="0" applyFont="1" applyFill="1" applyBorder="1"/>
    <xf numFmtId="0" fontId="3" fillId="2" borderId="23" xfId="0" applyFont="1" applyFill="1" applyBorder="1"/>
    <xf numFmtId="164" fontId="3" fillId="0" borderId="0" xfId="0" applyNumberFormat="1" applyFont="1"/>
    <xf numFmtId="0" fontId="3" fillId="0" borderId="0" xfId="0" applyFont="1"/>
    <xf numFmtId="4" fontId="3" fillId="0" borderId="0" xfId="0" applyNumberFormat="1" applyFont="1"/>
    <xf numFmtId="164" fontId="3" fillId="0" borderId="24" xfId="0" applyNumberFormat="1" applyFont="1" applyBorder="1"/>
    <xf numFmtId="164" fontId="3" fillId="0" borderId="9" xfId="0" applyNumberFormat="1" applyFont="1" applyBorder="1"/>
    <xf numFmtId="164" fontId="3" fillId="0" borderId="21" xfId="0" applyNumberFormat="1" applyFont="1" applyBorder="1"/>
    <xf numFmtId="4" fontId="3" fillId="0" borderId="21" xfId="0" applyNumberFormat="1" applyFont="1" applyBorder="1"/>
    <xf numFmtId="164" fontId="3" fillId="0" borderId="20" xfId="0" applyNumberFormat="1" applyFont="1" applyBorder="1"/>
    <xf numFmtId="164" fontId="3" fillId="0" borderId="7" xfId="0" applyNumberFormat="1" applyFont="1" applyBorder="1"/>
    <xf numFmtId="164" fontId="3" fillId="0" borderId="25" xfId="0" applyNumberFormat="1" applyFont="1" applyBorder="1"/>
    <xf numFmtId="164" fontId="3" fillId="0" borderId="6" xfId="0" applyNumberFormat="1" applyFont="1" applyBorder="1"/>
    <xf numFmtId="165" fontId="0" fillId="0" borderId="6" xfId="0" applyNumberFormat="1" applyBorder="1"/>
    <xf numFmtId="164" fontId="3" fillId="0" borderId="26" xfId="0" applyNumberFormat="1" applyFont="1" applyBorder="1"/>
    <xf numFmtId="0" fontId="1" fillId="0" borderId="10" xfId="0" applyFont="1" applyBorder="1"/>
    <xf numFmtId="0" fontId="6" fillId="0" borderId="10" xfId="1" applyFont="1" applyBorder="1"/>
    <xf numFmtId="164" fontId="1" fillId="0" borderId="20" xfId="0" applyNumberFormat="1" applyFont="1" applyBorder="1"/>
    <xf numFmtId="0" fontId="0" fillId="7" borderId="0" xfId="0" applyFill="1"/>
    <xf numFmtId="17" fontId="0" fillId="0" borderId="0" xfId="0" applyNumberFormat="1"/>
    <xf numFmtId="0" fontId="0" fillId="0" borderId="0" xfId="3" applyFont="1" applyAlignment="1">
      <alignment horizontal="left" vertical="center" wrapText="1"/>
    </xf>
    <xf numFmtId="0" fontId="0" fillId="0" borderId="27" xfId="0" applyBorder="1"/>
    <xf numFmtId="0" fontId="0" fillId="0" borderId="28" xfId="0" applyBorder="1"/>
    <xf numFmtId="0" fontId="0" fillId="0" borderId="29" xfId="0" applyBorder="1"/>
    <xf numFmtId="0" fontId="0" fillId="0" borderId="20" xfId="0" applyBorder="1"/>
    <xf numFmtId="167" fontId="6" fillId="0" borderId="0" xfId="0" applyNumberFormat="1" applyFont="1"/>
    <xf numFmtId="167" fontId="0" fillId="0" borderId="7" xfId="0" applyNumberFormat="1" applyBorder="1"/>
    <xf numFmtId="15" fontId="0" fillId="0" borderId="0" xfId="0" applyNumberFormat="1"/>
    <xf numFmtId="166" fontId="0" fillId="8" borderId="0" xfId="0" applyNumberFormat="1" applyFill="1"/>
    <xf numFmtId="0" fontId="0" fillId="8" borderId="0" xfId="0" quotePrefix="1" applyFill="1" applyAlignment="1">
      <alignment wrapText="1"/>
    </xf>
    <xf numFmtId="0" fontId="0" fillId="0" borderId="0" xfId="0" applyAlignment="1">
      <alignment horizontal="center"/>
    </xf>
    <xf numFmtId="2" fontId="0" fillId="0" borderId="0" xfId="0" applyNumberFormat="1" applyFill="1"/>
  </cellXfs>
  <cellStyles count="4">
    <cellStyle name="Link" xfId="1" builtinId="8"/>
    <cellStyle name="Normal" xfId="3" xr:uid="{6D80183A-18AF-44DB-ADBB-83051167133D}"/>
    <cellStyle name="Standard" xfId="0" builtinId="0"/>
    <cellStyle name="Standard 2" xfId="2" xr:uid="{856B2F73-74EA-4C9B-8896-3AF593D876E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habitat-worldmap.org/en/country/europe-2/southern-europe/bosnia-and-herzegovina/" TargetMode="External"/><Relationship Id="rId3" Type="http://schemas.openxmlformats.org/officeDocument/2006/relationships/hyperlink" Target="https://kk.org/extrapolations/size-of-homes-global/" TargetMode="External"/><Relationship Id="rId7" Type="http://schemas.openxmlformats.org/officeDocument/2006/relationships/hyperlink" Target="https://www.researchgate.net/publication/324602656_The_typology_of_the_residential_building_stock_of_Montenegro_and_modelling_its_low-carbon_transformation_Support_for_Low-Emission_Development_in_South_Eastern_Europe_SLED" TargetMode="External"/><Relationship Id="rId2" Type="http://schemas.openxmlformats.org/officeDocument/2006/relationships/hyperlink" Target="https://ec.europa.eu/eurostat/databrowser/view/ilc_hcmh02/default/table?lang=en" TargetMode="External"/><Relationship Id="rId1" Type="http://schemas.openxmlformats.org/officeDocument/2006/relationships/hyperlink" Target="http://www.unece.org/fileadmin/DAM/hlm/documents/2002/ece/hbp/ece.hbp.130.e.pdf" TargetMode="External"/><Relationship Id="rId6" Type="http://schemas.openxmlformats.org/officeDocument/2006/relationships/hyperlink" Target="https://www.researchgate.net/publication/324602656_The_typology_of_the_residential_building_stock_of_Montenegro_and_modelling_its_low-carbon_transformation_Support_for_Low-Emission_Development_in_South_Eastern_Europe_SLED" TargetMode="External"/><Relationship Id="rId11" Type="http://schemas.openxmlformats.org/officeDocument/2006/relationships/printerSettings" Target="../printerSettings/printerSettings1.bin"/><Relationship Id="rId5" Type="http://schemas.openxmlformats.org/officeDocument/2006/relationships/hyperlink" Target="https://www.klimareporter.de/images/dokumente/2020/12/Projektionsbericht-der-Bundesregierung-2019.pdf" TargetMode="External"/><Relationship Id="rId10" Type="http://schemas.openxmlformats.org/officeDocument/2006/relationships/hyperlink" Target="https://pdf.usaid.gov/pdf_docs/PNACC281.pdf" TargetMode="External"/><Relationship Id="rId4" Type="http://schemas.openxmlformats.org/officeDocument/2006/relationships/hyperlink" Target="https://www.bfs.admin.ch/bfs/de/home/statistiken/bau-wohnungswesen/wohnungen/groesse.html" TargetMode="External"/><Relationship Id="rId9" Type="http://schemas.openxmlformats.org/officeDocument/2006/relationships/hyperlink" Target="https://www.ikem.de/wp-content/uploads/2016/01/SLED_Albania_RESIDENTIAL_BUILDING_ENG.pdf"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energy.ec.europa.eu/topics/energy-efficiency/energy-efficient-buildings/eu-building-stock-observatory_en" TargetMode="External"/><Relationship Id="rId2" Type="http://schemas.openxmlformats.org/officeDocument/2006/relationships/hyperlink" Target="https://cordis.europa.eu/project/rcn/205761/factsheet/en;%20Statistics%20Austria;%20EASME" TargetMode="External"/><Relationship Id="rId1" Type="http://schemas.openxmlformats.org/officeDocument/2006/relationships/hyperlink" Target="https://energy.ec.europa.eu/topics/energy-efficiency/energy-efficient-buildings/eu-building-stock-observatory_en"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hub.arcgis.com/maps/esri::average-household-size-in-bosnia-and-herzegovina/explore?location=43.962482%2C17.570750%2C9.90" TargetMode="External"/><Relationship Id="rId13" Type="http://schemas.openxmlformats.org/officeDocument/2006/relationships/hyperlink" Target="https://www.arcgis.com/home/item.html?id=e2f3a52f727a414c8e2228c03deab5ee" TargetMode="External"/><Relationship Id="rId3" Type="http://schemas.openxmlformats.org/officeDocument/2006/relationships/hyperlink" Target="https://ec.europa.eu/eurostat/databrowser/view/lfst_hhanwhtc/default/table?lang=en" TargetMode="External"/><Relationship Id="rId7" Type="http://schemas.openxmlformats.org/officeDocument/2006/relationships/hyperlink" Target="https://dhsprogram.com/pubs/pdf/FR348/FR348.pdf" TargetMode="External"/><Relationship Id="rId12" Type="http://schemas.openxmlformats.org/officeDocument/2006/relationships/hyperlink" Target="https://cdn.arcgis.com/home/item.html?id=14d612e8f4e141d3a1924a2c3b2de73a" TargetMode="External"/><Relationship Id="rId2" Type="http://schemas.openxmlformats.org/officeDocument/2006/relationships/hyperlink" Target="https://energy.ec.europa.eu/2013-eu-energy-transport-and-greenhouse-gas-emissions-trends-2050_en" TargetMode="External"/><Relationship Id="rId1" Type="http://schemas.openxmlformats.org/officeDocument/2006/relationships/hyperlink" Target="https://www.destatis.de/DE/Themen/Gesellschaft-Umwelt/Bevoelkerung/Haushalte-Familien/Publikationen/Downloads-Haushalte/entwicklung-privathaushalte-5124001179004.pdf?__blob=publicationFile&amp;v=3;%202050%20Annahme%20OTH" TargetMode="External"/><Relationship Id="rId6" Type="http://schemas.openxmlformats.org/officeDocument/2006/relationships/hyperlink" Target="https://www.arcgis.com/home/item.html?id=43ed90480e38428e889d1123beecffae" TargetMode="External"/><Relationship Id="rId11" Type="http://schemas.openxmlformats.org/officeDocument/2006/relationships/hyperlink" Target="https://stat.gov.pl/en/topics/population/population-projection/household-projection-for-the-years-2016-2050,3,4.html?pdf=1" TargetMode="External"/><Relationship Id="rId5" Type="http://schemas.openxmlformats.org/officeDocument/2006/relationships/hyperlink" Target="https://ceoworld.biz/2020/02/19/these-are-the-countries-with-the-largest-household-size/" TargetMode="External"/><Relationship Id="rId15" Type="http://schemas.openxmlformats.org/officeDocument/2006/relationships/printerSettings" Target="../printerSettings/printerSettings2.bin"/><Relationship Id="rId10" Type="http://schemas.openxmlformats.org/officeDocument/2006/relationships/hyperlink" Target="https://www.ceicdata.com/en/switzerland/average-household-size" TargetMode="External"/><Relationship Id="rId4" Type="http://schemas.openxmlformats.org/officeDocument/2006/relationships/hyperlink" Target="https://energy.ec.europa.eu/system/files/2014-10/trends_to_2050_update_2013_0.pdf" TargetMode="External"/><Relationship Id="rId9" Type="http://schemas.openxmlformats.org/officeDocument/2006/relationships/hyperlink" Target="https://www.arcgis.com/home/item.html?id=604c7ff62f854d53b637f5313bab03e8" TargetMode="External"/><Relationship Id="rId14" Type="http://schemas.openxmlformats.org/officeDocument/2006/relationships/hyperlink" Target="https://www.arcgis.com/home/item.html?id=ce53feab775c4ad69a6a74ca4064861b"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www.odyssee-mure.eu/publications/efficiency-by-sector/households/heating-consumption-per-m2.html" TargetMode="External"/><Relationship Id="rId13" Type="http://schemas.openxmlformats.org/officeDocument/2006/relationships/hyperlink" Target="https://www.researchgate.net/publication/328762354_Energy_Performance_of_European_Residential_Buildings_Energy_Use_Technical_and_Environmental_Characteristics_of_the_Greek_Residential_Sector_-_Energy_Conservation_and_CO_Reduction" TargetMode="External"/><Relationship Id="rId3" Type="http://schemas.openxmlformats.org/officeDocument/2006/relationships/hyperlink" Target="http://archive.gef.eu/fileadmin/user_upload/GEF-10-36_Daniela_Mladenovska.pdf" TargetMode="External"/><Relationship Id="rId7" Type="http://schemas.openxmlformats.org/officeDocument/2006/relationships/hyperlink" Target="https://www.researchgate.net/figure/Average-annual-specific-energy-consumption-kWhm-yr-for-residential-buildings-in_fig16_319613243" TargetMode="External"/><Relationship Id="rId12" Type="http://schemas.openxmlformats.org/officeDocument/2006/relationships/hyperlink" Target="https://www.odyssee-mure.eu/publications/efficiency-by-sector/households/household-eu.pdf" TargetMode="External"/><Relationship Id="rId2" Type="http://schemas.openxmlformats.org/officeDocument/2006/relationships/hyperlink" Target="https://iopscience.iop.org/article/10.1088/1755-1315/329/1/012052/pdf" TargetMode="External"/><Relationship Id="rId1" Type="http://schemas.openxmlformats.org/officeDocument/2006/relationships/hyperlink" Target="http://www.fbihvlada.gov.ba/bosanski/izdvajamo/SPP-SAZETAK/SPP-SAZETAK%20FINALNI.pdf" TargetMode="External"/><Relationship Id="rId6" Type="http://schemas.openxmlformats.org/officeDocument/2006/relationships/hyperlink" Target="https://www.odyssee-mure.eu/publications/archives/energy-efficiency-trends-policies-buildings.pdf" TargetMode="External"/><Relationship Id="rId11" Type="http://schemas.openxmlformats.org/officeDocument/2006/relationships/hyperlink" Target="https://www.eea.europa.eu/publications/eea_report_2008_6" TargetMode="External"/><Relationship Id="rId5" Type="http://schemas.openxmlformats.org/officeDocument/2006/relationships/hyperlink" Target="https://www.eea.europa.eu/data-and-maps/daviz/unit-consumption-of-space-heating" TargetMode="External"/><Relationship Id="rId10" Type="http://schemas.openxmlformats.org/officeDocument/2006/relationships/hyperlink" Target="https://www.researchgate.net/publication/324602568_The_typology_of_the_residential_building_stock_in_Albania_and_the_modelling_of_its_low-carbon_transformation_Support_for_Low-Emission_Development_in_South_Eastern_Europe_SLED" TargetMode="External"/><Relationship Id="rId4" Type="http://schemas.openxmlformats.org/officeDocument/2006/relationships/hyperlink" Target="https://www.eea.europa.eu/data-and-maps/figures/household-energy-consumption-space-heating-perm2-climate-corrected" TargetMode="External"/><Relationship Id="rId9" Type="http://schemas.openxmlformats.org/officeDocument/2006/relationships/hyperlink" Target="https://www.researchgate.net/publication/324602656_The_typology_of_the_residential_building_stock_of_Montenegro_and_modelling_its_low-carbon_transformation_Support_for_Low-Emission_Development_in_South_Eastern_Europe_SLED" TargetMode="External"/><Relationship Id="rId14"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71"/>
  <sheetViews>
    <sheetView workbookViewId="0">
      <selection activeCell="I44" sqref="I44"/>
    </sheetView>
  </sheetViews>
  <sheetFormatPr baseColWidth="10" defaultRowHeight="15" x14ac:dyDescent="0.25"/>
  <cols>
    <col min="1" max="1" width="19.5703125" customWidth="1"/>
    <col min="2" max="2" width="17.140625" bestFit="1" customWidth="1"/>
    <col min="3" max="3" width="24.85546875" customWidth="1"/>
    <col min="4" max="4" width="17.5703125" customWidth="1"/>
    <col min="5" max="5" width="17.85546875" customWidth="1"/>
    <col min="9" max="9" width="11.42578125" customWidth="1"/>
    <col min="17" max="17" width="11.5703125"/>
  </cols>
  <sheetData>
    <row r="1" spans="1:16" s="18" customFormat="1" ht="51.75" x14ac:dyDescent="0.25">
      <c r="A1" s="55" t="s">
        <v>2</v>
      </c>
      <c r="B1" s="56" t="s">
        <v>92</v>
      </c>
      <c r="C1" s="47" t="s">
        <v>97</v>
      </c>
      <c r="D1" s="57" t="s">
        <v>93</v>
      </c>
      <c r="E1" s="47" t="s">
        <v>97</v>
      </c>
      <c r="F1" s="57" t="s">
        <v>94</v>
      </c>
      <c r="G1" s="47" t="s">
        <v>97</v>
      </c>
      <c r="H1" s="56" t="s">
        <v>356</v>
      </c>
      <c r="I1" s="56" t="s">
        <v>357</v>
      </c>
      <c r="J1" s="47" t="s">
        <v>97</v>
      </c>
      <c r="K1" s="18" t="s">
        <v>329</v>
      </c>
    </row>
    <row r="2" spans="1:16" x14ac:dyDescent="0.25">
      <c r="A2" s="63" t="s">
        <v>75</v>
      </c>
      <c r="B2" s="58">
        <v>96.4</v>
      </c>
      <c r="C2" t="s">
        <v>60</v>
      </c>
      <c r="H2" s="11"/>
      <c r="I2" s="11"/>
      <c r="J2" s="40"/>
    </row>
    <row r="3" spans="1:16" x14ac:dyDescent="0.25">
      <c r="A3" s="52" t="s">
        <v>76</v>
      </c>
      <c r="B3" s="58">
        <v>90.7</v>
      </c>
      <c r="C3" t="s">
        <v>60</v>
      </c>
      <c r="H3" s="11"/>
      <c r="I3" s="11"/>
      <c r="J3" s="40"/>
    </row>
    <row r="4" spans="1:16" x14ac:dyDescent="0.25">
      <c r="A4" s="52" t="s">
        <v>77</v>
      </c>
      <c r="B4" s="58">
        <v>96.4</v>
      </c>
      <c r="C4" t="s">
        <v>60</v>
      </c>
      <c r="H4" s="11"/>
      <c r="I4" s="11"/>
      <c r="J4" s="40"/>
      <c r="P4" s="12"/>
    </row>
    <row r="5" spans="1:16" x14ac:dyDescent="0.25">
      <c r="A5" s="52" t="s">
        <v>78</v>
      </c>
      <c r="B5" s="58">
        <v>96.5</v>
      </c>
      <c r="C5" t="s">
        <v>60</v>
      </c>
      <c r="H5" s="11"/>
      <c r="I5" s="11"/>
      <c r="J5" s="40"/>
    </row>
    <row r="6" spans="1:16" x14ac:dyDescent="0.25">
      <c r="A6" s="52" t="s">
        <v>79</v>
      </c>
      <c r="B6" s="58">
        <v>97.1</v>
      </c>
      <c r="C6" t="s">
        <v>60</v>
      </c>
      <c r="H6" s="11"/>
      <c r="I6" s="11"/>
      <c r="J6" s="40"/>
    </row>
    <row r="7" spans="1:16" x14ac:dyDescent="0.25">
      <c r="A7" s="52" t="s">
        <v>80</v>
      </c>
      <c r="B7" s="58">
        <v>96.5</v>
      </c>
      <c r="C7" t="s">
        <v>60</v>
      </c>
      <c r="H7" s="11"/>
      <c r="I7" s="11"/>
      <c r="J7" s="40"/>
    </row>
    <row r="8" spans="1:16" x14ac:dyDescent="0.25">
      <c r="A8" s="52" t="s">
        <v>81</v>
      </c>
      <c r="B8" s="58">
        <v>96.9</v>
      </c>
      <c r="C8" t="s">
        <v>60</v>
      </c>
      <c r="H8" s="11"/>
      <c r="I8" s="11"/>
      <c r="J8" s="40"/>
    </row>
    <row r="9" spans="1:16" x14ac:dyDescent="0.25">
      <c r="A9" s="52" t="s">
        <v>3</v>
      </c>
      <c r="B9" s="58">
        <v>124.3</v>
      </c>
      <c r="C9" t="s">
        <v>60</v>
      </c>
      <c r="D9">
        <v>86</v>
      </c>
      <c r="E9" t="s">
        <v>72</v>
      </c>
      <c r="H9" s="11">
        <f xml:space="preserve"> ( (B9/D9)^(1/(2012-2002)) -1 )*100</f>
        <v>3.7521888475875231</v>
      </c>
      <c r="I9" s="11">
        <f>(B9-D9)/(2012-2002)/B9*100</f>
        <v>3.0812550281576829</v>
      </c>
      <c r="J9" s="40"/>
    </row>
    <row r="10" spans="1:16" x14ac:dyDescent="0.25">
      <c r="A10" s="52" t="s">
        <v>4</v>
      </c>
      <c r="B10" s="58">
        <v>73</v>
      </c>
      <c r="C10" t="s">
        <v>60</v>
      </c>
      <c r="H10" s="11">
        <f>$H$13</f>
        <v>0.80898545535437183</v>
      </c>
      <c r="I10" s="11">
        <f>$I$13</f>
        <v>0.77412513255567306</v>
      </c>
      <c r="J10" s="54" t="s">
        <v>102</v>
      </c>
    </row>
    <row r="11" spans="1:16" x14ac:dyDescent="0.25">
      <c r="A11" s="52" t="s">
        <v>5</v>
      </c>
      <c r="B11" s="58">
        <v>78</v>
      </c>
      <c r="C11" t="s">
        <v>60</v>
      </c>
      <c r="H11" s="11">
        <f>$H$13</f>
        <v>0.80898545535437183</v>
      </c>
      <c r="I11" s="11">
        <f>$I$13</f>
        <v>0.77412513255567306</v>
      </c>
      <c r="J11" s="54" t="s">
        <v>102</v>
      </c>
    </row>
    <row r="12" spans="1:16" x14ac:dyDescent="0.25">
      <c r="A12" s="52" t="s">
        <v>6</v>
      </c>
      <c r="B12" s="58">
        <v>118.1</v>
      </c>
      <c r="C12" t="s">
        <v>60</v>
      </c>
      <c r="D12">
        <v>109</v>
      </c>
      <c r="E12" t="s">
        <v>72</v>
      </c>
      <c r="H12" s="11">
        <f xml:space="preserve"> ( (B12/D12)^(1/(2012-2002)) -1 )*100</f>
        <v>0.80506174346790527</v>
      </c>
      <c r="I12" s="11">
        <f>(B12-D12)/(2012-2002)/B12*100</f>
        <v>0.77053344623200637</v>
      </c>
      <c r="J12" s="40"/>
      <c r="L12" s="2"/>
    </row>
    <row r="13" spans="1:16" x14ac:dyDescent="0.25">
      <c r="A13" s="52" t="s">
        <v>7</v>
      </c>
      <c r="B13" s="58">
        <v>94.3</v>
      </c>
      <c r="C13" t="s">
        <v>60</v>
      </c>
      <c r="D13">
        <v>87</v>
      </c>
      <c r="E13" t="s">
        <v>72</v>
      </c>
      <c r="H13" s="91">
        <f xml:space="preserve"> ( (B13/D13)^(1/(2012-2002)) -1 )*100</f>
        <v>0.80898545535437183</v>
      </c>
      <c r="I13" s="91">
        <f>(B13-D13)/(2012-2002)/B13*100</f>
        <v>0.77412513255567306</v>
      </c>
      <c r="J13" s="40"/>
      <c r="K13" s="11"/>
    </row>
    <row r="14" spans="1:16" x14ac:dyDescent="0.25">
      <c r="A14" s="52" t="s">
        <v>8</v>
      </c>
      <c r="B14" s="58">
        <v>66.7</v>
      </c>
      <c r="C14" t="s">
        <v>60</v>
      </c>
      <c r="H14" s="11">
        <f>H13</f>
        <v>0.80898545535437183</v>
      </c>
      <c r="I14" s="11">
        <f>$I$13</f>
        <v>0.77412513255567306</v>
      </c>
      <c r="J14" s="54" t="s">
        <v>102</v>
      </c>
    </row>
    <row r="15" spans="1:16" x14ac:dyDescent="0.25">
      <c r="A15" s="52" t="s">
        <v>9</v>
      </c>
      <c r="B15" s="59">
        <v>80</v>
      </c>
      <c r="C15" t="s">
        <v>60</v>
      </c>
      <c r="D15">
        <v>88</v>
      </c>
      <c r="E15" t="s">
        <v>72</v>
      </c>
      <c r="H15" s="11">
        <f xml:space="preserve"> ( (B15/D15)^(1/(2012-2002)) -1 )*100</f>
        <v>-0.948574178547823</v>
      </c>
      <c r="I15" s="11">
        <f>(B15-D15)/(2012-2002)/B15*100</f>
        <v>-1</v>
      </c>
      <c r="J15" s="40"/>
    </row>
    <row r="16" spans="1:16" x14ac:dyDescent="0.25">
      <c r="A16" s="52" t="s">
        <v>10</v>
      </c>
      <c r="B16" s="58">
        <v>88.6</v>
      </c>
      <c r="C16" t="s">
        <v>60</v>
      </c>
      <c r="D16">
        <v>80</v>
      </c>
      <c r="E16" t="s">
        <v>72</v>
      </c>
      <c r="H16" s="11">
        <f t="shared" ref="H16:H20" si="0" xml:space="preserve"> ( (B16/D16)^(1/(2012-2002)) -1 )*100</f>
        <v>1.0262827546208886</v>
      </c>
      <c r="I16" s="11">
        <f>(B16-D16)/(2012-2002)/B16*100</f>
        <v>0.97065462753950282</v>
      </c>
      <c r="J16" s="40"/>
    </row>
    <row r="17" spans="1:10" x14ac:dyDescent="0.25">
      <c r="A17" s="52" t="s">
        <v>11</v>
      </c>
      <c r="B17" s="58">
        <v>99.1</v>
      </c>
      <c r="C17" t="s">
        <v>60</v>
      </c>
      <c r="D17">
        <v>85</v>
      </c>
      <c r="E17" t="s">
        <v>72</v>
      </c>
      <c r="H17" s="11">
        <f xml:space="preserve"> ( (B17/D17)^(1/(2012-2002)) -1 )*100</f>
        <v>1.5466201113653932</v>
      </c>
      <c r="I17" s="11">
        <f>(B17-D17)/(2012-2002)/B17*100</f>
        <v>1.4228052472250248</v>
      </c>
      <c r="J17" s="40"/>
    </row>
    <row r="18" spans="1:10" x14ac:dyDescent="0.25">
      <c r="A18" s="52" t="s">
        <v>12</v>
      </c>
      <c r="B18" s="58">
        <v>93.7</v>
      </c>
      <c r="C18" t="s">
        <v>60</v>
      </c>
      <c r="D18">
        <v>88</v>
      </c>
      <c r="E18" t="s">
        <v>72</v>
      </c>
      <c r="H18" s="11">
        <f xml:space="preserve"> ( (B18/D18)^(1/(2012-2002)) -1 )*100</f>
        <v>0.62958736948990346</v>
      </c>
      <c r="I18" s="11">
        <f>(B18-D18)/(2012-2002)/B18*100</f>
        <v>0.60832443970117422</v>
      </c>
      <c r="J18" s="40"/>
    </row>
    <row r="19" spans="1:10" x14ac:dyDescent="0.25">
      <c r="A19" s="52" t="s">
        <v>13</v>
      </c>
      <c r="B19" s="58">
        <v>81.599999999999994</v>
      </c>
      <c r="C19" t="s">
        <v>60</v>
      </c>
      <c r="H19" s="11">
        <f>$H$13</f>
        <v>0.80898545535437183</v>
      </c>
      <c r="I19" s="11">
        <f>$I$13</f>
        <v>0.77412513255567306</v>
      </c>
      <c r="J19" s="54" t="s">
        <v>102</v>
      </c>
    </row>
    <row r="20" spans="1:10" x14ac:dyDescent="0.25">
      <c r="A20" s="52" t="s">
        <v>14</v>
      </c>
      <c r="B20" s="58">
        <v>93.6</v>
      </c>
      <c r="C20" t="s">
        <v>60</v>
      </c>
      <c r="D20">
        <v>90</v>
      </c>
      <c r="E20" t="s">
        <v>72</v>
      </c>
      <c r="H20" s="11">
        <f t="shared" si="0"/>
        <v>0.3929772702200518</v>
      </c>
      <c r="I20" s="11">
        <f>(B20-D20)/(2012-2002)/B20*100</f>
        <v>0.38461538461538403</v>
      </c>
      <c r="J20" s="40"/>
    </row>
    <row r="21" spans="1:10" x14ac:dyDescent="0.25">
      <c r="A21" s="52" t="s">
        <v>15</v>
      </c>
      <c r="B21" s="58">
        <v>141.4</v>
      </c>
      <c r="C21" t="s">
        <v>60</v>
      </c>
      <c r="H21" s="11">
        <f>$H$13</f>
        <v>0.80898545535437183</v>
      </c>
      <c r="I21" s="11">
        <f>$I$13</f>
        <v>0.77412513255567306</v>
      </c>
      <c r="J21" s="54" t="s">
        <v>102</v>
      </c>
    </row>
    <row r="22" spans="1:10" x14ac:dyDescent="0.25">
      <c r="A22" s="52" t="s">
        <v>16</v>
      </c>
      <c r="B22" s="58">
        <v>62.5</v>
      </c>
      <c r="C22" t="s">
        <v>60</v>
      </c>
      <c r="H22" s="11">
        <f>$H$13</f>
        <v>0.80898545535437183</v>
      </c>
      <c r="I22" s="11">
        <f>$I$13</f>
        <v>0.77412513255567306</v>
      </c>
      <c r="J22" s="54" t="s">
        <v>102</v>
      </c>
    </row>
    <row r="23" spans="1:10" x14ac:dyDescent="0.25">
      <c r="A23" s="52" t="s">
        <v>17</v>
      </c>
      <c r="B23" s="58">
        <v>63.2</v>
      </c>
      <c r="C23" t="s">
        <v>60</v>
      </c>
      <c r="H23" s="11">
        <f>$H$13</f>
        <v>0.80898545535437183</v>
      </c>
      <c r="I23" s="11">
        <f>$I$13</f>
        <v>0.77412513255567306</v>
      </c>
      <c r="J23" s="54" t="s">
        <v>102</v>
      </c>
    </row>
    <row r="24" spans="1:10" x14ac:dyDescent="0.25">
      <c r="A24" s="52" t="s">
        <v>18</v>
      </c>
      <c r="B24" s="58">
        <v>131.1</v>
      </c>
      <c r="C24" t="s">
        <v>60</v>
      </c>
      <c r="D24">
        <v>125</v>
      </c>
      <c r="E24" t="s">
        <v>72</v>
      </c>
      <c r="H24" s="11">
        <f t="shared" ref="H24" si="1" xml:space="preserve"> ( (B24/D24)^(1/(2012-2002)) -1 )*100</f>
        <v>0.47760344140972411</v>
      </c>
      <c r="I24" s="11">
        <f>(B24-D24)/(2012-2002)/B24*100</f>
        <v>0.4652936689549958</v>
      </c>
      <c r="J24" s="40"/>
    </row>
    <row r="25" spans="1:10" x14ac:dyDescent="0.25">
      <c r="A25" s="52" t="s">
        <v>19</v>
      </c>
      <c r="B25" s="58">
        <v>75.599999999999994</v>
      </c>
      <c r="C25" t="s">
        <v>60</v>
      </c>
      <c r="H25" s="11">
        <f>$H$13</f>
        <v>0.80898545535437183</v>
      </c>
      <c r="I25" s="11">
        <f>$I$13</f>
        <v>0.77412513255567306</v>
      </c>
      <c r="J25" s="54" t="s">
        <v>102</v>
      </c>
    </row>
    <row r="26" spans="1:10" x14ac:dyDescent="0.25">
      <c r="A26" s="52" t="s">
        <v>0</v>
      </c>
      <c r="B26" s="58">
        <f>B3</f>
        <v>90.7</v>
      </c>
      <c r="C26" t="s">
        <v>95</v>
      </c>
      <c r="H26" s="11">
        <f>$H$13</f>
        <v>0.80898545535437183</v>
      </c>
      <c r="I26" s="11">
        <f>$I$13</f>
        <v>0.77412513255567306</v>
      </c>
      <c r="J26" s="54" t="s">
        <v>102</v>
      </c>
    </row>
    <row r="27" spans="1:10" x14ac:dyDescent="0.25">
      <c r="A27" s="52" t="s">
        <v>20</v>
      </c>
      <c r="B27" s="58">
        <v>106.7</v>
      </c>
      <c r="C27" t="s">
        <v>60</v>
      </c>
      <c r="D27">
        <v>98</v>
      </c>
      <c r="E27" t="s">
        <v>72</v>
      </c>
      <c r="H27" s="11">
        <f t="shared" ref="H27:H30" si="2" xml:space="preserve"> ( (B27/D27)^(1/(2012-2002)) -1 )*100</f>
        <v>0.85416413724435092</v>
      </c>
      <c r="I27" s="11">
        <f>(B27-D27)/(2012-2002)/B27*100</f>
        <v>0.8153701968134961</v>
      </c>
      <c r="J27" s="40"/>
    </row>
    <row r="28" spans="1:10" x14ac:dyDescent="0.25">
      <c r="A28" s="52" t="s">
        <v>21</v>
      </c>
      <c r="B28" s="58">
        <v>99.7</v>
      </c>
      <c r="C28" t="s">
        <v>60</v>
      </c>
      <c r="D28">
        <v>91</v>
      </c>
      <c r="E28" t="s">
        <v>72</v>
      </c>
      <c r="H28" s="11">
        <f t="shared" si="2"/>
        <v>0.91724282861651574</v>
      </c>
      <c r="I28" s="11">
        <f>(B28-D28)/(2012-2002)/B28*100</f>
        <v>0.87261785356068233</v>
      </c>
      <c r="J28" s="40"/>
    </row>
    <row r="29" spans="1:10" x14ac:dyDescent="0.25">
      <c r="A29" s="52" t="s">
        <v>22</v>
      </c>
      <c r="B29" s="58">
        <v>75.2</v>
      </c>
      <c r="C29" t="s">
        <v>60</v>
      </c>
      <c r="H29" s="11">
        <f>$H$13</f>
        <v>0.80898545535437183</v>
      </c>
      <c r="I29" s="11">
        <f>$I$13</f>
        <v>0.77412513255567306</v>
      </c>
      <c r="J29" s="54" t="s">
        <v>102</v>
      </c>
    </row>
    <row r="30" spans="1:10" x14ac:dyDescent="0.25">
      <c r="A30" s="52" t="s">
        <v>1</v>
      </c>
      <c r="B30" s="58">
        <v>106.4</v>
      </c>
      <c r="C30" t="s">
        <v>60</v>
      </c>
      <c r="D30">
        <v>83</v>
      </c>
      <c r="E30" t="s">
        <v>72</v>
      </c>
      <c r="H30" s="11">
        <f t="shared" si="2"/>
        <v>2.5147492039382602</v>
      </c>
      <c r="I30" s="11">
        <f>(B30-D30)/(2012-2002)/B30*100</f>
        <v>2.1992481203007523</v>
      </c>
      <c r="J30" s="40"/>
    </row>
    <row r="31" spans="1:10" x14ac:dyDescent="0.25">
      <c r="A31" s="52" t="s">
        <v>23</v>
      </c>
      <c r="B31" s="58">
        <v>43.9</v>
      </c>
      <c r="C31" t="s">
        <v>60</v>
      </c>
      <c r="H31" s="11">
        <f>$H$13</f>
        <v>0.80898545535437183</v>
      </c>
      <c r="I31" s="11">
        <f>$I$13</f>
        <v>0.77412513255567306</v>
      </c>
      <c r="J31" s="54" t="s">
        <v>102</v>
      </c>
    </row>
    <row r="32" spans="1:10" x14ac:dyDescent="0.25">
      <c r="A32" s="52" t="s">
        <v>24</v>
      </c>
      <c r="B32" s="58">
        <v>80.3</v>
      </c>
      <c r="C32" t="s">
        <v>60</v>
      </c>
      <c r="H32" s="11">
        <f>$H$13</f>
        <v>0.80898545535437183</v>
      </c>
      <c r="I32" s="11">
        <f>$I$13</f>
        <v>0.77412513255567306</v>
      </c>
      <c r="J32" s="54" t="s">
        <v>102</v>
      </c>
    </row>
    <row r="33" spans="1:12" x14ac:dyDescent="0.25">
      <c r="A33" s="52" t="s">
        <v>25</v>
      </c>
      <c r="B33" s="58">
        <v>87.4</v>
      </c>
      <c r="C33" t="s">
        <v>60</v>
      </c>
      <c r="H33" s="11">
        <f>$H$13</f>
        <v>0.80898545535437183</v>
      </c>
      <c r="I33" s="11">
        <f>$I$13</f>
        <v>0.77412513255567306</v>
      </c>
      <c r="J33" s="54" t="s">
        <v>102</v>
      </c>
    </row>
    <row r="34" spans="1:12" x14ac:dyDescent="0.25">
      <c r="A34" s="52" t="s">
        <v>26</v>
      </c>
      <c r="B34" s="58">
        <v>88.6</v>
      </c>
      <c r="C34" t="s">
        <v>60</v>
      </c>
      <c r="D34">
        <v>77</v>
      </c>
      <c r="E34" t="s">
        <v>72</v>
      </c>
      <c r="H34" s="11">
        <f t="shared" ref="H34:H36" si="3" xml:space="preserve"> ( (B34/D34)^(1/(2012-2002)) -1 )*100</f>
        <v>1.4131563278658721</v>
      </c>
      <c r="I34" s="11">
        <f>(B34-D34)/(2012-2002)/B34*100</f>
        <v>1.3092550790067716</v>
      </c>
      <c r="J34" s="40"/>
    </row>
    <row r="35" spans="1:12" x14ac:dyDescent="0.25">
      <c r="A35" s="52" t="s">
        <v>27</v>
      </c>
      <c r="B35" s="58">
        <v>99.7</v>
      </c>
      <c r="C35" t="s">
        <v>60</v>
      </c>
      <c r="D35">
        <v>90</v>
      </c>
      <c r="E35" t="s">
        <v>72</v>
      </c>
      <c r="H35" s="11">
        <f t="shared" si="3"/>
        <v>1.0288163608925371</v>
      </c>
      <c r="I35" s="11">
        <f>(B35-D35)/(2012-2002)/B35*100</f>
        <v>0.97291875626880664</v>
      </c>
      <c r="J35" s="40"/>
    </row>
    <row r="36" spans="1:12" x14ac:dyDescent="0.25">
      <c r="A36" s="52" t="s">
        <v>28</v>
      </c>
      <c r="B36" s="58">
        <f>B4</f>
        <v>96.4</v>
      </c>
      <c r="C36" t="s">
        <v>99</v>
      </c>
      <c r="D36">
        <v>85</v>
      </c>
      <c r="E36" t="s">
        <v>72</v>
      </c>
      <c r="H36" s="11">
        <f t="shared" si="3"/>
        <v>1.2665025142567954</v>
      </c>
      <c r="I36" s="11">
        <f>(B36-D36)/(2012-2002)/B36*100</f>
        <v>1.1825726141078843</v>
      </c>
      <c r="J36" s="40"/>
    </row>
    <row r="37" spans="1:12" x14ac:dyDescent="0.25">
      <c r="A37" s="52" t="s">
        <v>29</v>
      </c>
      <c r="B37" s="58">
        <v>130.4</v>
      </c>
      <c r="C37" t="s">
        <v>60</v>
      </c>
      <c r="H37" s="11">
        <f>$H$13</f>
        <v>0.80898545535437183</v>
      </c>
      <c r="I37" s="11">
        <f>$I$13</f>
        <v>0.77412513255567306</v>
      </c>
      <c r="J37" s="54" t="s">
        <v>102</v>
      </c>
    </row>
    <row r="38" spans="1:12" x14ac:dyDescent="0.25">
      <c r="A38" s="52" t="s">
        <v>30</v>
      </c>
      <c r="B38" s="58">
        <v>122.7</v>
      </c>
      <c r="C38" t="s">
        <v>60</v>
      </c>
      <c r="H38" s="11">
        <f>$H$13</f>
        <v>0.80898545535437183</v>
      </c>
      <c r="I38" s="11">
        <f>$I$13</f>
        <v>0.77412513255567306</v>
      </c>
      <c r="J38" s="54" t="s">
        <v>102</v>
      </c>
    </row>
    <row r="39" spans="1:12" x14ac:dyDescent="0.25">
      <c r="A39" s="52" t="s">
        <v>31</v>
      </c>
      <c r="B39" s="58">
        <v>117.2</v>
      </c>
      <c r="C39" t="s">
        <v>60</v>
      </c>
      <c r="F39">
        <v>99.1</v>
      </c>
      <c r="G39" t="s">
        <v>73</v>
      </c>
      <c r="H39" s="11">
        <f xml:space="preserve"> ( (B39/F39)^(1/(2012-2021)) -1 )*100</f>
        <v>-1.8466524653672156</v>
      </c>
      <c r="I39" s="11">
        <f>(B39-F39)/(2012-2021)/B39*100</f>
        <v>-1.7159651118695491</v>
      </c>
      <c r="J39" s="40"/>
      <c r="K39" t="s">
        <v>328</v>
      </c>
    </row>
    <row r="40" spans="1:12" x14ac:dyDescent="0.25">
      <c r="A40" s="52" t="s">
        <v>33</v>
      </c>
      <c r="B40" s="60">
        <f>(56*24893+65*9836+85*26938)/(24893+9386+26938)</f>
        <v>70.618913047029423</v>
      </c>
      <c r="C40" t="s">
        <v>61</v>
      </c>
      <c r="H40" s="11">
        <f>( ((72+65)/(65+66))^(1/(2013-2008)) -1 )*100</f>
        <v>0.89969519709118817</v>
      </c>
      <c r="I40" s="11">
        <f>((72+65)-(65+66))/(2013-2008)</f>
        <v>1.2</v>
      </c>
      <c r="J40" s="40" t="s">
        <v>104</v>
      </c>
    </row>
    <row r="41" spans="1:12" x14ac:dyDescent="0.25">
      <c r="A41" s="52" t="s">
        <v>35</v>
      </c>
      <c r="B41" s="61">
        <f>B42</f>
        <v>74.2</v>
      </c>
      <c r="C41" t="s">
        <v>101</v>
      </c>
      <c r="H41">
        <v>0.1</v>
      </c>
      <c r="I41">
        <v>0.1</v>
      </c>
      <c r="J41" s="40" t="s">
        <v>103</v>
      </c>
    </row>
    <row r="42" spans="1:12" x14ac:dyDescent="0.25">
      <c r="A42" s="52" t="s">
        <v>34</v>
      </c>
      <c r="B42" s="59">
        <v>74.2</v>
      </c>
      <c r="C42" t="s">
        <v>62</v>
      </c>
      <c r="H42">
        <v>0.1</v>
      </c>
      <c r="I42">
        <v>0.1</v>
      </c>
      <c r="J42" s="40" t="s">
        <v>103</v>
      </c>
    </row>
    <row r="43" spans="1:12" x14ac:dyDescent="0.25">
      <c r="A43" s="52" t="s">
        <v>40</v>
      </c>
      <c r="B43" s="61">
        <f>19.5*3.8</f>
        <v>74.099999999999994</v>
      </c>
      <c r="C43" t="s">
        <v>87</v>
      </c>
      <c r="H43">
        <v>0.1</v>
      </c>
      <c r="I43">
        <v>0.1</v>
      </c>
      <c r="J43" s="40" t="s">
        <v>103</v>
      </c>
    </row>
    <row r="44" spans="1:12" x14ac:dyDescent="0.25">
      <c r="A44" s="53" t="s">
        <v>41</v>
      </c>
      <c r="B44" s="62">
        <v>73</v>
      </c>
      <c r="C44" s="37" t="s">
        <v>65</v>
      </c>
      <c r="D44" s="37"/>
      <c r="E44" s="37"/>
      <c r="F44" s="37"/>
      <c r="G44" s="37"/>
      <c r="H44" s="37">
        <v>0.1</v>
      </c>
      <c r="I44" s="37">
        <v>0.1</v>
      </c>
      <c r="J44" s="42" t="s">
        <v>103</v>
      </c>
      <c r="L44" s="3"/>
    </row>
    <row r="45" spans="1:12" s="15" customFormat="1" ht="12.75" x14ac:dyDescent="0.2"/>
    <row r="46" spans="1:12" s="15" customFormat="1" ht="12.75" x14ac:dyDescent="0.2"/>
    <row r="47" spans="1:12" x14ac:dyDescent="0.25">
      <c r="A47" s="15" t="s">
        <v>296</v>
      </c>
      <c r="B47" s="49"/>
      <c r="C47" t="s">
        <v>298</v>
      </c>
    </row>
    <row r="48" spans="1:12" x14ac:dyDescent="0.25">
      <c r="A48" s="27"/>
      <c r="B48" s="48"/>
      <c r="C48" t="s">
        <v>299</v>
      </c>
    </row>
    <row r="49" spans="1:15" x14ac:dyDescent="0.25">
      <c r="A49" s="27"/>
      <c r="B49" s="92"/>
      <c r="C49" t="s">
        <v>355</v>
      </c>
    </row>
    <row r="50" spans="1:15" s="15" customFormat="1" ht="12.75" x14ac:dyDescent="0.2"/>
    <row r="51" spans="1:15" s="15" customFormat="1" x14ac:dyDescent="0.25">
      <c r="C51" s="15" t="s">
        <v>184</v>
      </c>
      <c r="D51" s="15" t="s">
        <v>185</v>
      </c>
      <c r="E51" s="15" t="s">
        <v>186</v>
      </c>
      <c r="F51" s="15" t="s">
        <v>187</v>
      </c>
      <c r="G51" s="15" t="s">
        <v>188</v>
      </c>
      <c r="H51" s="15" t="s">
        <v>189</v>
      </c>
      <c r="I51" s="15" t="s">
        <v>190</v>
      </c>
      <c r="J51" s="15" t="s">
        <v>191</v>
      </c>
      <c r="K51" s="15" t="s">
        <v>192</v>
      </c>
      <c r="L51" s="15" t="s">
        <v>195</v>
      </c>
      <c r="M51" s="15" t="s">
        <v>206</v>
      </c>
      <c r="N51" t="s">
        <v>330</v>
      </c>
      <c r="O51" t="s">
        <v>331</v>
      </c>
    </row>
    <row r="52" spans="1:15" s="15" customFormat="1" x14ac:dyDescent="0.25">
      <c r="A52" s="15" t="s">
        <v>58</v>
      </c>
      <c r="B52" s="15" t="s">
        <v>60</v>
      </c>
      <c r="C52" s="15" t="s">
        <v>59</v>
      </c>
      <c r="D52" s="15" t="s">
        <v>88</v>
      </c>
      <c r="F52" s="16" t="s">
        <v>74</v>
      </c>
      <c r="G52" t="s">
        <v>197</v>
      </c>
      <c r="I52" s="15" t="s">
        <v>193</v>
      </c>
      <c r="K52" s="15" t="s">
        <v>194</v>
      </c>
      <c r="L52" s="15" t="s">
        <v>196</v>
      </c>
      <c r="N52" t="s">
        <v>332</v>
      </c>
      <c r="O52" t="s">
        <v>333</v>
      </c>
    </row>
    <row r="53" spans="1:15" s="15" customFormat="1" x14ac:dyDescent="0.25">
      <c r="B53" s="15" t="s">
        <v>61</v>
      </c>
      <c r="C53" s="15" t="s">
        <v>89</v>
      </c>
      <c r="D53" s="15" t="s">
        <v>33</v>
      </c>
      <c r="E53" s="15" t="s">
        <v>69</v>
      </c>
      <c r="F53" s="23" t="s">
        <v>68</v>
      </c>
      <c r="G53" s="15" t="s">
        <v>198</v>
      </c>
      <c r="H53" s="15" t="s">
        <v>200</v>
      </c>
      <c r="I53" s="15" t="s">
        <v>199</v>
      </c>
      <c r="J53" s="15">
        <v>2015</v>
      </c>
      <c r="K53" s="15" t="s">
        <v>194</v>
      </c>
    </row>
    <row r="54" spans="1:15" s="15" customFormat="1" x14ac:dyDescent="0.25">
      <c r="B54" s="15" t="s">
        <v>62</v>
      </c>
      <c r="C54" s="15" t="s">
        <v>59</v>
      </c>
      <c r="D54" s="15" t="s">
        <v>34</v>
      </c>
      <c r="E54" s="15" t="s">
        <v>82</v>
      </c>
      <c r="F54" s="3" t="s">
        <v>68</v>
      </c>
      <c r="G54" s="15" t="s">
        <v>201</v>
      </c>
      <c r="H54" s="15" t="s">
        <v>202</v>
      </c>
      <c r="I54" s="15" t="s">
        <v>199</v>
      </c>
      <c r="J54" s="15">
        <v>2015</v>
      </c>
      <c r="K54" s="15" t="s">
        <v>194</v>
      </c>
    </row>
    <row r="55" spans="1:15" s="15" customFormat="1" x14ac:dyDescent="0.25">
      <c r="B55" s="15" t="s">
        <v>65</v>
      </c>
      <c r="C55" s="15" t="s">
        <v>59</v>
      </c>
      <c r="D55" s="15" t="s">
        <v>71</v>
      </c>
      <c r="F55" s="3" t="s">
        <v>48</v>
      </c>
      <c r="G55" s="15" t="s">
        <v>209</v>
      </c>
      <c r="I55" t="s">
        <v>207</v>
      </c>
      <c r="K55" s="15" t="s">
        <v>194</v>
      </c>
      <c r="L55" s="15" t="s">
        <v>208</v>
      </c>
    </row>
    <row r="56" spans="1:15" s="15" customFormat="1" x14ac:dyDescent="0.25">
      <c r="B56" s="15" t="s">
        <v>66</v>
      </c>
      <c r="C56" s="15" t="s">
        <v>107</v>
      </c>
      <c r="D56" s="15" t="s">
        <v>83</v>
      </c>
      <c r="E56" s="15" t="s">
        <v>85</v>
      </c>
      <c r="F56" s="3" t="s">
        <v>84</v>
      </c>
      <c r="G56" s="15" t="s">
        <v>205</v>
      </c>
      <c r="H56" s="17"/>
      <c r="J56" s="15">
        <v>2020</v>
      </c>
    </row>
    <row r="57" spans="1:15" s="15" customFormat="1" x14ac:dyDescent="0.25">
      <c r="B57" s="15" t="s">
        <v>72</v>
      </c>
      <c r="C57" s="15" t="s">
        <v>59</v>
      </c>
      <c r="D57" s="15" t="s">
        <v>86</v>
      </c>
      <c r="E57" s="10" t="s">
        <v>210</v>
      </c>
      <c r="F57" s="3" t="s">
        <v>57</v>
      </c>
      <c r="G57" s="15" t="s">
        <v>215</v>
      </c>
      <c r="I57" s="15" t="s">
        <v>211</v>
      </c>
      <c r="K57" s="15" t="s">
        <v>194</v>
      </c>
    </row>
    <row r="58" spans="1:15" s="15" customFormat="1" ht="12.75" x14ac:dyDescent="0.2">
      <c r="B58" s="15" t="s">
        <v>73</v>
      </c>
      <c r="C58" s="15" t="s">
        <v>59</v>
      </c>
      <c r="D58" s="15" t="s">
        <v>31</v>
      </c>
      <c r="E58" s="15" t="s">
        <v>213</v>
      </c>
      <c r="F58" s="16" t="s">
        <v>47</v>
      </c>
      <c r="G58" s="15" t="s">
        <v>212</v>
      </c>
      <c r="I58" s="15" t="s">
        <v>216</v>
      </c>
      <c r="K58" s="15" t="s">
        <v>217</v>
      </c>
    </row>
    <row r="59" spans="1:15" s="15" customFormat="1" x14ac:dyDescent="0.25">
      <c r="B59" s="15" t="s">
        <v>87</v>
      </c>
      <c r="C59" s="15" t="s">
        <v>177</v>
      </c>
      <c r="D59" s="15" t="s">
        <v>40</v>
      </c>
      <c r="E59" s="15">
        <v>2015</v>
      </c>
      <c r="F59" s="3" t="s">
        <v>176</v>
      </c>
      <c r="G59" s="15" t="s">
        <v>203</v>
      </c>
      <c r="H59" s="15" t="s">
        <v>204</v>
      </c>
      <c r="I59" s="15" t="s">
        <v>199</v>
      </c>
      <c r="J59" s="15">
        <v>2015</v>
      </c>
      <c r="K59" s="15" t="s">
        <v>194</v>
      </c>
    </row>
    <row r="60" spans="1:15" s="15" customFormat="1" x14ac:dyDescent="0.25">
      <c r="B60" s="15" t="s">
        <v>153</v>
      </c>
      <c r="F60" s="3" t="s">
        <v>327</v>
      </c>
    </row>
    <row r="61" spans="1:15" s="15" customFormat="1" ht="12.75" x14ac:dyDescent="0.2"/>
    <row r="62" spans="1:15" s="15" customFormat="1" ht="12.75" x14ac:dyDescent="0.2">
      <c r="A62" s="15" t="s">
        <v>67</v>
      </c>
      <c r="B62" s="15" t="s">
        <v>95</v>
      </c>
      <c r="C62" s="15" t="s">
        <v>96</v>
      </c>
    </row>
    <row r="63" spans="1:15" s="15" customFormat="1" ht="12.75" x14ac:dyDescent="0.2">
      <c r="B63" s="15" t="s">
        <v>99</v>
      </c>
      <c r="C63" s="15" t="s">
        <v>98</v>
      </c>
    </row>
    <row r="64" spans="1:15" s="15" customFormat="1" ht="12.75" x14ac:dyDescent="0.2">
      <c r="B64" s="15" t="s">
        <v>101</v>
      </c>
      <c r="C64" s="15" t="s">
        <v>100</v>
      </c>
    </row>
    <row r="65" spans="1:6" s="15" customFormat="1" ht="12.75" x14ac:dyDescent="0.2">
      <c r="B65" s="15" t="s">
        <v>102</v>
      </c>
      <c r="C65" s="15" t="s">
        <v>106</v>
      </c>
    </row>
    <row r="66" spans="1:6" s="15" customFormat="1" ht="12.75" x14ac:dyDescent="0.2">
      <c r="B66" s="15" t="s">
        <v>103</v>
      </c>
      <c r="C66" s="15" t="s">
        <v>214</v>
      </c>
    </row>
    <row r="67" spans="1:6" s="15" customFormat="1" ht="12.75" x14ac:dyDescent="0.2">
      <c r="B67" s="15" t="s">
        <v>104</v>
      </c>
      <c r="C67" s="15" t="s">
        <v>105</v>
      </c>
    </row>
    <row r="68" spans="1:6" s="15" customFormat="1" ht="12.75" x14ac:dyDescent="0.2"/>
    <row r="69" spans="1:6" s="15" customFormat="1" x14ac:dyDescent="0.25">
      <c r="A69" t="s">
        <v>114</v>
      </c>
      <c r="B69" s="15" t="s">
        <v>115</v>
      </c>
      <c r="C69" s="15" t="s">
        <v>59</v>
      </c>
      <c r="D69" s="15" t="s">
        <v>40</v>
      </c>
      <c r="F69" s="16" t="s">
        <v>49</v>
      </c>
    </row>
    <row r="70" spans="1:6" x14ac:dyDescent="0.25">
      <c r="F70" t="s">
        <v>174</v>
      </c>
    </row>
    <row r="71" spans="1:6" x14ac:dyDescent="0.25">
      <c r="F71" s="3" t="s">
        <v>175</v>
      </c>
    </row>
  </sheetData>
  <phoneticPr fontId="7" type="noConversion"/>
  <hyperlinks>
    <hyperlink ref="F69" r:id="rId1" xr:uid="{00000000-0004-0000-0000-000001000000}"/>
    <hyperlink ref="F52" r:id="rId2" xr:uid="{ACE107B0-2A42-4831-8B12-D3E23C34175D}"/>
    <hyperlink ref="F57" r:id="rId3" xr:uid="{8E52F29A-1229-4702-84E6-D1230EECE150}"/>
    <hyperlink ref="F58" r:id="rId4" xr:uid="{A6CCF893-ECBC-4751-A3DF-0CEE63BD6BEA}"/>
    <hyperlink ref="F56" r:id="rId5" xr:uid="{145A9ACC-9F09-4458-B8AB-128AC552CEF4}"/>
    <hyperlink ref="F54" r:id="rId6" location="fullTextFileContent" xr:uid="{039AE47E-1AE7-4CA8-9ACB-72769D0C72C2}"/>
    <hyperlink ref="F53" r:id="rId7" location="fullTextFileContent" xr:uid="{3E32D2FF-532E-42B5-B246-80B48B552B3D}"/>
    <hyperlink ref="F55" r:id="rId8" xr:uid="{C807F8D7-3D36-4259-BE08-417FE66D1FCC}"/>
    <hyperlink ref="F59" r:id="rId9" xr:uid="{5B3AEBC6-1A91-43EB-8677-FD20D9262497}"/>
    <hyperlink ref="F71" r:id="rId10" xr:uid="{F492372D-A2A9-4813-B232-3EBFA4BA7796}"/>
  </hyperlinks>
  <pageMargins left="0.7" right="0.7" top="0.78740157499999996" bottom="0.78740157499999996" header="0.3" footer="0.3"/>
  <pageSetup paperSize="9" orientation="portrait" r:id="rId1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398209-1523-4CF3-B0F9-8A1211F68C45}">
  <dimension ref="A1:CF47"/>
  <sheetViews>
    <sheetView workbookViewId="0">
      <selection activeCell="D33" sqref="D33"/>
    </sheetView>
  </sheetViews>
  <sheetFormatPr baseColWidth="10" defaultRowHeight="15" x14ac:dyDescent="0.25"/>
  <cols>
    <col min="1" max="1" width="21.7109375" customWidth="1"/>
    <col min="2" max="2" width="11.5703125" customWidth="1"/>
    <col min="9" max="9" width="20" customWidth="1"/>
    <col min="13" max="13" width="17.7109375" bestFit="1" customWidth="1"/>
    <col min="14" max="14" width="17.5703125" bestFit="1" customWidth="1"/>
  </cols>
  <sheetData>
    <row r="1" spans="1:84" s="81" customFormat="1" x14ac:dyDescent="0.25">
      <c r="A1" s="5" t="s">
        <v>2</v>
      </c>
      <c r="B1" s="6">
        <v>2010</v>
      </c>
      <c r="C1" s="6">
        <v>2011</v>
      </c>
      <c r="D1" s="6">
        <v>2012</v>
      </c>
      <c r="E1" s="6">
        <v>2013</v>
      </c>
      <c r="F1" s="6">
        <v>2014</v>
      </c>
      <c r="G1" s="6">
        <v>2015</v>
      </c>
      <c r="H1" s="6">
        <v>2016</v>
      </c>
      <c r="I1" s="6">
        <v>2017</v>
      </c>
      <c r="J1" s="6">
        <v>2018</v>
      </c>
      <c r="K1" s="6">
        <v>2019</v>
      </c>
      <c r="L1" s="6">
        <v>2020</v>
      </c>
      <c r="M1" t="s">
        <v>345</v>
      </c>
      <c r="N1" t="s">
        <v>346</v>
      </c>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row>
    <row r="2" spans="1:84" x14ac:dyDescent="0.25">
      <c r="A2" s="5" t="s">
        <v>37</v>
      </c>
      <c r="B2" s="84"/>
      <c r="C2" s="85"/>
      <c r="D2" s="85">
        <v>20309.179210025217</v>
      </c>
      <c r="E2" s="85">
        <v>20438.441511632871</v>
      </c>
      <c r="F2" s="85">
        <v>20565.048566775782</v>
      </c>
      <c r="G2" s="85">
        <v>20692.264302517182</v>
      </c>
      <c r="H2" s="85">
        <v>20820.976275299599</v>
      </c>
      <c r="I2" s="85"/>
      <c r="J2" s="85"/>
      <c r="K2" s="85"/>
      <c r="L2" s="86"/>
      <c r="M2" t="s">
        <v>60</v>
      </c>
    </row>
    <row r="3" spans="1:84" x14ac:dyDescent="0.25">
      <c r="A3" s="5" t="s">
        <v>21</v>
      </c>
      <c r="B3" s="61">
        <v>337.99740189550522</v>
      </c>
      <c r="C3">
        <v>339.63544703353745</v>
      </c>
      <c r="D3">
        <v>356.83073812908623</v>
      </c>
      <c r="E3">
        <v>361.03056100182317</v>
      </c>
      <c r="F3">
        <v>365.28881757699571</v>
      </c>
      <c r="G3">
        <v>369.76295643250472</v>
      </c>
      <c r="H3">
        <v>374.37965819395203</v>
      </c>
      <c r="I3">
        <v>379.44049114933358</v>
      </c>
      <c r="J3">
        <v>384.50132410471508</v>
      </c>
      <c r="K3">
        <v>389.56215706009652</v>
      </c>
      <c r="L3" s="40">
        <v>394.62299001547819</v>
      </c>
      <c r="M3" t="s">
        <v>60</v>
      </c>
      <c r="N3" t="s">
        <v>348</v>
      </c>
    </row>
    <row r="4" spans="1:84" x14ac:dyDescent="0.25">
      <c r="A4" s="5" t="s">
        <v>3</v>
      </c>
      <c r="B4" s="61"/>
      <c r="D4">
        <v>584.99589658548996</v>
      </c>
      <c r="E4">
        <v>589.40233122313691</v>
      </c>
      <c r="F4">
        <v>593.83125824016429</v>
      </c>
      <c r="G4">
        <v>598.3902410915257</v>
      </c>
      <c r="H4">
        <v>602.38282033233293</v>
      </c>
      <c r="I4">
        <v>609.59360136981024</v>
      </c>
      <c r="J4">
        <v>616.80438240728779</v>
      </c>
      <c r="K4">
        <v>624.01516344476499</v>
      </c>
      <c r="L4" s="40">
        <v>631.22594448224243</v>
      </c>
      <c r="M4" t="s">
        <v>60</v>
      </c>
      <c r="N4" t="s">
        <v>348</v>
      </c>
    </row>
    <row r="5" spans="1:84" x14ac:dyDescent="0.25">
      <c r="A5" s="5" t="s">
        <v>4</v>
      </c>
      <c r="B5" s="61">
        <v>165.09391334407735</v>
      </c>
      <c r="C5">
        <v>194.10899431459956</v>
      </c>
      <c r="D5">
        <v>193.84884794158978</v>
      </c>
      <c r="E5">
        <v>194.34361661560348</v>
      </c>
      <c r="F5">
        <v>194.87528815071909</v>
      </c>
      <c r="G5">
        <v>195.26568357937904</v>
      </c>
      <c r="H5">
        <v>195.71229782957985</v>
      </c>
      <c r="I5">
        <v>198.1745477888096</v>
      </c>
      <c r="J5">
        <v>200.63679774803944</v>
      </c>
      <c r="K5">
        <v>203.09904770726925</v>
      </c>
      <c r="L5" s="40">
        <v>205.561297666499</v>
      </c>
      <c r="M5" t="s">
        <v>60</v>
      </c>
      <c r="N5" t="s">
        <v>348</v>
      </c>
    </row>
    <row r="6" spans="1:84" x14ac:dyDescent="0.25">
      <c r="A6" s="5" t="s">
        <v>13</v>
      </c>
      <c r="B6" s="61">
        <v>119.55622506708168</v>
      </c>
      <c r="C6">
        <v>119.49069647522347</v>
      </c>
      <c r="D6">
        <v>124.27742394134198</v>
      </c>
      <c r="E6">
        <v>125.14467038148862</v>
      </c>
      <c r="F6">
        <v>125.7704447055349</v>
      </c>
      <c r="G6">
        <v>126.33986659377106</v>
      </c>
      <c r="H6">
        <v>126.935110927287</v>
      </c>
      <c r="I6">
        <v>128.62203921645883</v>
      </c>
      <c r="J6">
        <v>130.3089675056307</v>
      </c>
      <c r="K6">
        <v>131.99589579480264</v>
      </c>
      <c r="L6" s="40">
        <v>133.68282408397451</v>
      </c>
      <c r="M6" t="s">
        <v>60</v>
      </c>
      <c r="N6" t="s">
        <v>348</v>
      </c>
    </row>
    <row r="7" spans="1:84" x14ac:dyDescent="0.25">
      <c r="A7" s="5" t="s">
        <v>15</v>
      </c>
      <c r="B7" s="61">
        <v>40.825085857456024</v>
      </c>
      <c r="C7">
        <v>43.671845902578205</v>
      </c>
      <c r="D7">
        <v>43.397034908913362</v>
      </c>
      <c r="E7">
        <v>43.504685098041342</v>
      </c>
      <c r="F7">
        <v>43.5937876994305</v>
      </c>
      <c r="G7">
        <v>43.690414295897348</v>
      </c>
      <c r="H7">
        <v>43.813778442210392</v>
      </c>
      <c r="I7">
        <v>44.408242478223343</v>
      </c>
      <c r="J7">
        <v>45.002706514236323</v>
      </c>
      <c r="K7">
        <v>45.597170550249281</v>
      </c>
      <c r="L7" s="40">
        <v>46.191634586262268</v>
      </c>
      <c r="M7" t="s">
        <v>60</v>
      </c>
      <c r="N7" t="s">
        <v>348</v>
      </c>
    </row>
    <row r="8" spans="1:84" x14ac:dyDescent="0.25">
      <c r="A8" s="5" t="s">
        <v>5</v>
      </c>
      <c r="B8" s="61">
        <v>329.45311132976707</v>
      </c>
      <c r="C8">
        <v>327.85693790248393</v>
      </c>
      <c r="D8">
        <v>331.8354927244913</v>
      </c>
      <c r="E8">
        <v>334.29571457867763</v>
      </c>
      <c r="F8">
        <v>336.67161153053405</v>
      </c>
      <c r="G8">
        <v>339.34439698690579</v>
      </c>
      <c r="H8">
        <v>342.15309311132665</v>
      </c>
      <c r="I8">
        <v>346.56481864147918</v>
      </c>
      <c r="J8">
        <v>350.9765441716317</v>
      </c>
      <c r="K8">
        <v>355.38826970178417</v>
      </c>
      <c r="L8" s="40">
        <v>359.79999523193658</v>
      </c>
      <c r="M8" t="s">
        <v>60</v>
      </c>
      <c r="N8" t="s">
        <v>348</v>
      </c>
    </row>
    <row r="9" spans="1:84" x14ac:dyDescent="0.25">
      <c r="A9" s="5" t="s">
        <v>6</v>
      </c>
      <c r="B9" s="61">
        <v>309.88656740116113</v>
      </c>
      <c r="C9">
        <v>327.77065595765299</v>
      </c>
      <c r="D9">
        <v>329.68855628373012</v>
      </c>
      <c r="E9">
        <v>331.1347349926462</v>
      </c>
      <c r="F9">
        <v>332.60890708250821</v>
      </c>
      <c r="G9">
        <v>334.16716528162027</v>
      </c>
      <c r="H9">
        <v>336.1408602151169</v>
      </c>
      <c r="I9">
        <v>340.38777841988014</v>
      </c>
      <c r="J9">
        <v>344.63469662464342</v>
      </c>
      <c r="K9">
        <v>348.88161482940666</v>
      </c>
      <c r="L9" s="40">
        <v>353.12853303416995</v>
      </c>
      <c r="M9" t="s">
        <v>60</v>
      </c>
      <c r="N9" t="s">
        <v>348</v>
      </c>
    </row>
    <row r="10" spans="1:84" x14ac:dyDescent="0.25">
      <c r="A10" s="5" t="s">
        <v>8</v>
      </c>
      <c r="B10" s="61">
        <v>40.106102313893572</v>
      </c>
      <c r="C10">
        <v>40.085332277940601</v>
      </c>
      <c r="D10">
        <v>40.043480243842787</v>
      </c>
      <c r="E10">
        <v>40.380129118918006</v>
      </c>
      <c r="F10">
        <v>40.804491898606763</v>
      </c>
      <c r="G10">
        <v>41.408984978440031</v>
      </c>
      <c r="H10">
        <v>42.061311656066216</v>
      </c>
      <c r="I10">
        <v>42.634319652594513</v>
      </c>
      <c r="J10">
        <v>43.20732764912281</v>
      </c>
      <c r="K10">
        <v>43.780335645651128</v>
      </c>
      <c r="L10" s="40">
        <v>44.353343642179411</v>
      </c>
      <c r="M10" t="s">
        <v>60</v>
      </c>
      <c r="N10" t="s">
        <v>348</v>
      </c>
    </row>
    <row r="11" spans="1:84" x14ac:dyDescent="0.25">
      <c r="A11" s="5" t="s">
        <v>26</v>
      </c>
      <c r="B11" s="61">
        <v>223.65213716056863</v>
      </c>
      <c r="C11">
        <v>225.40210289883046</v>
      </c>
      <c r="D11">
        <v>227.27881331667919</v>
      </c>
      <c r="E11">
        <v>229.36719105550307</v>
      </c>
      <c r="F11">
        <v>231.3347748705813</v>
      </c>
      <c r="G11">
        <v>233.2682249816117</v>
      </c>
      <c r="H11">
        <v>235.24979115352406</v>
      </c>
      <c r="I11">
        <v>238.68671719926672</v>
      </c>
      <c r="J11">
        <v>242.12364324500942</v>
      </c>
      <c r="K11">
        <v>245.56056929075208</v>
      </c>
      <c r="L11" s="40">
        <v>248.99749533649472</v>
      </c>
      <c r="M11" t="s">
        <v>60</v>
      </c>
      <c r="N11" t="s">
        <v>348</v>
      </c>
    </row>
    <row r="12" spans="1:84" x14ac:dyDescent="0.25">
      <c r="A12" s="5" t="s">
        <v>12</v>
      </c>
      <c r="B12" s="61">
        <v>2574.627232541648</v>
      </c>
      <c r="C12">
        <v>2585.3752877625056</v>
      </c>
      <c r="D12">
        <v>2594.9595058417449</v>
      </c>
      <c r="E12">
        <v>2629.2217001203198</v>
      </c>
      <c r="F12">
        <v>2661.3870960332847</v>
      </c>
      <c r="G12">
        <v>2689.3233972108956</v>
      </c>
      <c r="H12">
        <v>2714.4971212704068</v>
      </c>
      <c r="I12">
        <v>2749.3856602880528</v>
      </c>
      <c r="J12">
        <v>2784.2741993056984</v>
      </c>
      <c r="K12">
        <v>2819.1627383233435</v>
      </c>
      <c r="L12" s="40">
        <v>2854.0512773409887</v>
      </c>
      <c r="M12" t="s">
        <v>60</v>
      </c>
      <c r="N12" t="s">
        <v>348</v>
      </c>
    </row>
    <row r="13" spans="1:84" x14ac:dyDescent="0.25">
      <c r="A13" s="5" t="s">
        <v>7</v>
      </c>
      <c r="B13" s="61">
        <v>3773.1719257079972</v>
      </c>
      <c r="C13">
        <v>3708.4261830917485</v>
      </c>
      <c r="D13">
        <v>3717.3947093615943</v>
      </c>
      <c r="E13">
        <v>3738.0126498007162</v>
      </c>
      <c r="F13">
        <v>3761.0241372924093</v>
      </c>
      <c r="G13">
        <v>3783.8463274923993</v>
      </c>
      <c r="H13">
        <v>3806.8895315616701</v>
      </c>
      <c r="I13">
        <v>3854.7657083848894</v>
      </c>
      <c r="J13">
        <v>3902.6418852081083</v>
      </c>
      <c r="K13">
        <v>3950.5180620313272</v>
      </c>
      <c r="L13" s="40">
        <v>3998.3942388545465</v>
      </c>
      <c r="M13" t="s">
        <v>60</v>
      </c>
      <c r="N13" t="s">
        <v>348</v>
      </c>
    </row>
    <row r="14" spans="1:84" x14ac:dyDescent="0.25">
      <c r="A14" s="5" t="s">
        <v>10</v>
      </c>
      <c r="B14" s="61">
        <v>356.50412068727366</v>
      </c>
      <c r="C14">
        <v>357.44805207874811</v>
      </c>
      <c r="D14">
        <v>371.10366053865607</v>
      </c>
      <c r="E14">
        <v>371.73534370222984</v>
      </c>
      <c r="F14">
        <v>372.23424671405814</v>
      </c>
      <c r="G14">
        <v>372.71488337867788</v>
      </c>
      <c r="H14">
        <v>373.18343152617973</v>
      </c>
      <c r="I14">
        <v>377.39455934898012</v>
      </c>
      <c r="J14">
        <v>381.6056871717804</v>
      </c>
      <c r="K14">
        <v>385.81681499458085</v>
      </c>
      <c r="L14" s="40">
        <v>390.02794281738119</v>
      </c>
      <c r="M14" t="s">
        <v>60</v>
      </c>
      <c r="N14" t="s">
        <v>348</v>
      </c>
    </row>
    <row r="15" spans="1:84" x14ac:dyDescent="0.25">
      <c r="A15" s="5" t="s">
        <v>19</v>
      </c>
      <c r="B15" s="61">
        <v>295.25761209629655</v>
      </c>
      <c r="C15">
        <v>294.41432419976172</v>
      </c>
      <c r="D15">
        <v>292.82819879000419</v>
      </c>
      <c r="E15">
        <v>293.41543855442421</v>
      </c>
      <c r="F15">
        <v>294.18175991891133</v>
      </c>
      <c r="G15">
        <v>294.88260843624903</v>
      </c>
      <c r="H15">
        <v>295.70023282772576</v>
      </c>
      <c r="I15">
        <v>299.68725263128005</v>
      </c>
      <c r="J15">
        <v>303.67427243483456</v>
      </c>
      <c r="K15">
        <v>307.66129223838885</v>
      </c>
      <c r="L15" s="40">
        <v>311.64831204194326</v>
      </c>
      <c r="M15" t="s">
        <v>60</v>
      </c>
      <c r="N15" t="s">
        <v>348</v>
      </c>
    </row>
    <row r="16" spans="1:84" x14ac:dyDescent="0.25">
      <c r="A16" s="5" t="s">
        <v>9</v>
      </c>
      <c r="B16" s="61">
        <v>134.09252978708756</v>
      </c>
      <c r="C16">
        <v>136.23559915626143</v>
      </c>
      <c r="D16">
        <v>137.24123859435718</v>
      </c>
      <c r="E16">
        <v>138.54461670771778</v>
      </c>
      <c r="F16">
        <v>140.10817723667154</v>
      </c>
      <c r="G16">
        <v>142.08425275982583</v>
      </c>
      <c r="H16">
        <v>144.33648339404166</v>
      </c>
      <c r="I16">
        <v>146.01463121059089</v>
      </c>
      <c r="J16">
        <v>147.69277902714018</v>
      </c>
      <c r="K16">
        <v>149.3709268436894</v>
      </c>
      <c r="L16" s="40">
        <v>151.04907466023866</v>
      </c>
      <c r="M16" t="s">
        <v>60</v>
      </c>
      <c r="N16" t="s">
        <v>348</v>
      </c>
    </row>
    <row r="17" spans="1:14" x14ac:dyDescent="0.25">
      <c r="A17" s="5" t="s">
        <v>14</v>
      </c>
      <c r="B17" s="61">
        <v>2365.1964075383062</v>
      </c>
      <c r="C17">
        <v>2368.9674381367936</v>
      </c>
      <c r="D17">
        <v>2367.6391958901922</v>
      </c>
      <c r="E17">
        <v>2372.3837222947527</v>
      </c>
      <c r="F17">
        <v>2376.5238837449288</v>
      </c>
      <c r="G17">
        <v>2379.7948834985059</v>
      </c>
      <c r="H17">
        <v>2382.5269985659306</v>
      </c>
      <c r="I17">
        <v>2408.7815416189092</v>
      </c>
      <c r="J17">
        <v>2435.0360846718872</v>
      </c>
      <c r="K17">
        <v>2461.2906277248667</v>
      </c>
      <c r="L17" s="40">
        <v>2487.5451707778448</v>
      </c>
      <c r="M17" t="s">
        <v>60</v>
      </c>
      <c r="N17" t="s">
        <v>348</v>
      </c>
    </row>
    <row r="18" spans="1:14" x14ac:dyDescent="0.25">
      <c r="A18" s="5" t="s">
        <v>16</v>
      </c>
      <c r="B18" s="61">
        <v>49.504756850241648</v>
      </c>
      <c r="C18">
        <v>51.112494229901074</v>
      </c>
      <c r="D18">
        <v>52.90081301623637</v>
      </c>
      <c r="E18">
        <v>53.846266861747807</v>
      </c>
      <c r="F18">
        <v>54.444750372241231</v>
      </c>
      <c r="G18">
        <v>55.000570444073382</v>
      </c>
      <c r="H18">
        <v>55.627682401467602</v>
      </c>
      <c r="I18">
        <v>56.369779774380618</v>
      </c>
      <c r="J18">
        <v>57.111877147293612</v>
      </c>
      <c r="K18">
        <v>57.853974520206634</v>
      </c>
      <c r="L18" s="40">
        <v>58.596071893119635</v>
      </c>
      <c r="M18" t="s">
        <v>60</v>
      </c>
      <c r="N18" t="s">
        <v>348</v>
      </c>
    </row>
    <row r="19" spans="1:14" x14ac:dyDescent="0.25">
      <c r="A19" s="5" t="s">
        <v>17</v>
      </c>
      <c r="B19" s="61">
        <v>84.662523031658566</v>
      </c>
      <c r="C19">
        <v>82.877988286727685</v>
      </c>
      <c r="D19">
        <v>81.549073643588656</v>
      </c>
      <c r="E19">
        <v>82.641217285335344</v>
      </c>
      <c r="F19">
        <v>83.651690930054045</v>
      </c>
      <c r="G19">
        <v>84.942254312175905</v>
      </c>
      <c r="H19">
        <v>86.594133437665633</v>
      </c>
      <c r="I19">
        <v>87.653506118461735</v>
      </c>
      <c r="J19">
        <v>88.712878799257837</v>
      </c>
      <c r="K19">
        <v>89.77225148005391</v>
      </c>
      <c r="L19" s="40">
        <v>90.831624160849998</v>
      </c>
      <c r="M19" t="s">
        <v>60</v>
      </c>
      <c r="N19" t="s">
        <v>348</v>
      </c>
    </row>
    <row r="20" spans="1:14" x14ac:dyDescent="0.25">
      <c r="A20" s="5" t="s">
        <v>18</v>
      </c>
      <c r="B20" s="61">
        <v>26.051208826514493</v>
      </c>
      <c r="C20">
        <v>26.640395850010101</v>
      </c>
      <c r="D20">
        <v>27.40181939409074</v>
      </c>
      <c r="E20">
        <v>27.965831508417331</v>
      </c>
      <c r="F20">
        <v>28.775744286348623</v>
      </c>
      <c r="G20">
        <v>29.344933194958962</v>
      </c>
      <c r="H20">
        <v>30.016755507764444</v>
      </c>
      <c r="I20">
        <v>30.413040581512462</v>
      </c>
      <c r="J20">
        <v>30.80932565526048</v>
      </c>
      <c r="K20">
        <v>31.205610729008502</v>
      </c>
      <c r="L20" s="40">
        <v>31.601895802756516</v>
      </c>
      <c r="M20" t="s">
        <v>60</v>
      </c>
      <c r="N20" t="s">
        <v>348</v>
      </c>
    </row>
    <row r="21" spans="1:14" x14ac:dyDescent="0.25">
      <c r="A21" s="5" t="s">
        <v>0</v>
      </c>
      <c r="B21" s="61">
        <v>21.926318169635813</v>
      </c>
      <c r="C21">
        <v>21.977264407632831</v>
      </c>
      <c r="D21">
        <v>23.750655995623823</v>
      </c>
      <c r="E21">
        <v>24.346700542533924</v>
      </c>
      <c r="F21">
        <v>25.013305762795206</v>
      </c>
      <c r="G21">
        <v>25.858945295626224</v>
      </c>
      <c r="H21">
        <v>27.068717001502467</v>
      </c>
      <c r="I21">
        <v>27.411625898349886</v>
      </c>
      <c r="J21">
        <v>27.754534795197298</v>
      </c>
      <c r="K21">
        <v>28.097443692044717</v>
      </c>
      <c r="L21" s="40">
        <v>28.440352588892136</v>
      </c>
      <c r="M21" t="s">
        <v>60</v>
      </c>
      <c r="N21" t="s">
        <v>348</v>
      </c>
    </row>
    <row r="22" spans="1:14" x14ac:dyDescent="0.25">
      <c r="A22" s="5" t="s">
        <v>20</v>
      </c>
      <c r="B22" s="61">
        <v>803.61681699738494</v>
      </c>
      <c r="C22">
        <v>820.77902613546689</v>
      </c>
      <c r="D22">
        <v>801.13301402123511</v>
      </c>
      <c r="E22">
        <v>806.92184939607557</v>
      </c>
      <c r="F22">
        <v>811.78836988125386</v>
      </c>
      <c r="G22">
        <v>817.40426627585009</v>
      </c>
      <c r="H22">
        <v>824.12760169023068</v>
      </c>
      <c r="I22">
        <v>835.15962463636208</v>
      </c>
      <c r="J22">
        <v>846.1916475824936</v>
      </c>
      <c r="K22">
        <v>857.22367052862478</v>
      </c>
      <c r="L22" s="40">
        <v>868.25569347475607</v>
      </c>
      <c r="M22" t="s">
        <v>60</v>
      </c>
      <c r="N22" t="s">
        <v>348</v>
      </c>
    </row>
    <row r="23" spans="1:14" x14ac:dyDescent="0.25">
      <c r="A23" s="5" t="s">
        <v>22</v>
      </c>
      <c r="B23" s="61">
        <v>1006.4907004860119</v>
      </c>
      <c r="C23">
        <v>1011.7262169387982</v>
      </c>
      <c r="D23">
        <v>1014.5419676074936</v>
      </c>
      <c r="E23">
        <v>1028.1566013353352</v>
      </c>
      <c r="F23">
        <v>1041.3410084708864</v>
      </c>
      <c r="G23">
        <v>1055.0993473193409</v>
      </c>
      <c r="H23">
        <v>1069.66433225213</v>
      </c>
      <c r="I23">
        <v>1083.0813092070903</v>
      </c>
      <c r="J23">
        <v>1096.4982861620504</v>
      </c>
      <c r="K23">
        <v>1109.9152631170105</v>
      </c>
      <c r="L23" s="40">
        <v>1123.3322400719708</v>
      </c>
      <c r="M23" t="s">
        <v>60</v>
      </c>
      <c r="N23" t="s">
        <v>348</v>
      </c>
    </row>
    <row r="24" spans="1:14" x14ac:dyDescent="0.25">
      <c r="A24" s="5" t="s">
        <v>1</v>
      </c>
      <c r="B24" s="61">
        <v>394.66313277250202</v>
      </c>
      <c r="C24">
        <v>417.81786352633776</v>
      </c>
      <c r="D24">
        <v>416.61954465688979</v>
      </c>
      <c r="E24">
        <v>418.00788580035731</v>
      </c>
      <c r="F24">
        <v>418.73714362848227</v>
      </c>
      <c r="G24">
        <v>419.29411628568675</v>
      </c>
      <c r="H24">
        <v>419.87697913208876</v>
      </c>
      <c r="I24">
        <v>424.64677498656795</v>
      </c>
      <c r="J24">
        <v>429.41657084104719</v>
      </c>
      <c r="K24">
        <v>434.18636669552643</v>
      </c>
      <c r="L24" s="40">
        <v>438.95616255000567</v>
      </c>
      <c r="M24" t="s">
        <v>60</v>
      </c>
      <c r="N24" t="s">
        <v>348</v>
      </c>
    </row>
    <row r="25" spans="1:14" x14ac:dyDescent="0.25">
      <c r="A25" s="5" t="s">
        <v>23</v>
      </c>
      <c r="B25" s="61">
        <v>316.62567215155298</v>
      </c>
      <c r="C25">
        <v>317.65616447862277</v>
      </c>
      <c r="D25">
        <v>330.96354225132256</v>
      </c>
      <c r="E25">
        <v>334.73531060180323</v>
      </c>
      <c r="F25">
        <v>338.31832540018581</v>
      </c>
      <c r="G25">
        <v>341.58478470001052</v>
      </c>
      <c r="H25">
        <v>345.16023521835251</v>
      </c>
      <c r="I25">
        <v>349.01683310400938</v>
      </c>
      <c r="J25">
        <v>352.87343098966619</v>
      </c>
      <c r="K25">
        <v>356.73002887532294</v>
      </c>
      <c r="L25" s="40">
        <v>360.58662676097975</v>
      </c>
      <c r="M25" t="s">
        <v>60</v>
      </c>
      <c r="N25" t="s">
        <v>348</v>
      </c>
    </row>
    <row r="26" spans="1:14" x14ac:dyDescent="0.25">
      <c r="A26" s="5" t="s">
        <v>25</v>
      </c>
      <c r="B26" s="61">
        <v>159.8987514291039</v>
      </c>
      <c r="C26">
        <v>160.31166539803579</v>
      </c>
      <c r="D26">
        <v>166.89714475589352</v>
      </c>
      <c r="E26">
        <v>167.98923406256176</v>
      </c>
      <c r="F26">
        <v>169.03799913962496</v>
      </c>
      <c r="G26">
        <v>170.11315471977613</v>
      </c>
      <c r="H26">
        <v>171.21555279124516</v>
      </c>
      <c r="I26">
        <v>173.23634848752783</v>
      </c>
      <c r="J26">
        <v>175.25714418381037</v>
      </c>
      <c r="K26">
        <v>177.27793988009299</v>
      </c>
      <c r="L26" s="40">
        <v>179.29873557637544</v>
      </c>
      <c r="M26" t="s">
        <v>60</v>
      </c>
      <c r="N26" t="s">
        <v>348</v>
      </c>
    </row>
    <row r="27" spans="1:14" x14ac:dyDescent="0.25">
      <c r="A27" s="5" t="s">
        <v>24</v>
      </c>
      <c r="B27" s="61">
        <v>60.492810262413734</v>
      </c>
      <c r="C27">
        <v>60.780134176392259</v>
      </c>
      <c r="D27">
        <v>63.639154775656024</v>
      </c>
      <c r="E27">
        <v>64.323928327643728</v>
      </c>
      <c r="F27">
        <v>64.948695279086166</v>
      </c>
      <c r="G27">
        <v>65.514721099976498</v>
      </c>
      <c r="H27">
        <v>66.139139165822883</v>
      </c>
      <c r="I27">
        <v>66.987566234980861</v>
      </c>
      <c r="J27">
        <v>67.835993304138867</v>
      </c>
      <c r="K27">
        <v>68.684420373296845</v>
      </c>
      <c r="L27" s="40">
        <v>69.532847442454823</v>
      </c>
      <c r="M27" t="s">
        <v>60</v>
      </c>
      <c r="N27" t="s">
        <v>348</v>
      </c>
    </row>
    <row r="28" spans="1:14" x14ac:dyDescent="0.25">
      <c r="A28" s="5" t="s">
        <v>11</v>
      </c>
      <c r="B28" s="61">
        <v>1726.0257326196568</v>
      </c>
      <c r="C28">
        <v>1735.5876848436876</v>
      </c>
      <c r="D28">
        <v>1744.8370545694756</v>
      </c>
      <c r="E28">
        <v>1751.3728705800941</v>
      </c>
      <c r="F28">
        <v>1756.4741979037028</v>
      </c>
      <c r="G28">
        <v>1761.5399731542593</v>
      </c>
      <c r="H28">
        <v>1765.8997595063461</v>
      </c>
      <c r="I28">
        <v>1786.1422146732491</v>
      </c>
      <c r="J28">
        <v>1806.3846698401517</v>
      </c>
      <c r="K28">
        <v>1826.6271250070538</v>
      </c>
      <c r="L28" s="40">
        <v>1846.869580173957</v>
      </c>
      <c r="M28" t="s">
        <v>60</v>
      </c>
      <c r="N28" t="s">
        <v>348</v>
      </c>
    </row>
    <row r="29" spans="1:14" x14ac:dyDescent="0.25">
      <c r="A29" s="5" t="s">
        <v>27</v>
      </c>
      <c r="B29" s="61">
        <v>423.53843959971744</v>
      </c>
      <c r="C29">
        <v>457.97923642581355</v>
      </c>
      <c r="D29">
        <v>468.95373349212849</v>
      </c>
      <c r="E29">
        <v>472.03810135639793</v>
      </c>
      <c r="F29">
        <v>475.41141574110156</v>
      </c>
      <c r="G29">
        <v>479.95593900890179</v>
      </c>
      <c r="H29">
        <v>485.68271422852405</v>
      </c>
      <c r="I29">
        <v>492.31053778974263</v>
      </c>
      <c r="J29">
        <v>498.93836135096132</v>
      </c>
      <c r="K29">
        <v>505.56618491217972</v>
      </c>
      <c r="L29" s="40">
        <v>512.1940084733983</v>
      </c>
      <c r="M29" t="s">
        <v>60</v>
      </c>
      <c r="N29" t="s">
        <v>348</v>
      </c>
    </row>
    <row r="30" spans="1:14" x14ac:dyDescent="0.25">
      <c r="A30" s="5" t="s">
        <v>28</v>
      </c>
      <c r="B30" s="87">
        <v>2490.7432599768699</v>
      </c>
      <c r="C30" s="37">
        <v>2613.0803270316364</v>
      </c>
      <c r="D30" s="37">
        <v>2548.5271929600003</v>
      </c>
      <c r="E30" s="37">
        <v>2557.1777836700549</v>
      </c>
      <c r="F30" s="37">
        <v>2566.6814103889328</v>
      </c>
      <c r="G30" s="37">
        <v>2578.2605897796348</v>
      </c>
      <c r="H30" s="37">
        <v>2589.9546412844065</v>
      </c>
      <c r="I30" s="37">
        <v>2691.1159276820003</v>
      </c>
      <c r="J30" s="37">
        <v>2708.5722365217389</v>
      </c>
      <c r="K30" s="37"/>
      <c r="L30" s="42"/>
      <c r="M30" t="s">
        <v>95</v>
      </c>
      <c r="N30" t="s">
        <v>101</v>
      </c>
    </row>
    <row r="34" spans="1:14" x14ac:dyDescent="0.25">
      <c r="A34" t="s">
        <v>292</v>
      </c>
      <c r="B34" t="s">
        <v>305</v>
      </c>
    </row>
    <row r="37" spans="1:14" x14ac:dyDescent="0.25">
      <c r="C37" t="s">
        <v>306</v>
      </c>
      <c r="D37" t="s">
        <v>190</v>
      </c>
      <c r="E37" t="s">
        <v>188</v>
      </c>
      <c r="F37" t="s">
        <v>187</v>
      </c>
      <c r="G37" t="s">
        <v>218</v>
      </c>
      <c r="H37" t="s">
        <v>191</v>
      </c>
      <c r="I37" t="s">
        <v>307</v>
      </c>
      <c r="J37" t="s">
        <v>338</v>
      </c>
      <c r="K37" t="s">
        <v>339</v>
      </c>
      <c r="L37" t="s">
        <v>341</v>
      </c>
      <c r="M37" t="s">
        <v>342</v>
      </c>
      <c r="N37" t="s">
        <v>189</v>
      </c>
    </row>
    <row r="38" spans="1:14" x14ac:dyDescent="0.25">
      <c r="A38" t="s">
        <v>308</v>
      </c>
      <c r="B38" t="s">
        <v>60</v>
      </c>
      <c r="C38" t="s">
        <v>309</v>
      </c>
      <c r="D38" t="s">
        <v>225</v>
      </c>
      <c r="E38" t="s">
        <v>310</v>
      </c>
      <c r="F38" s="3" t="s">
        <v>311</v>
      </c>
      <c r="G38" t="s">
        <v>312</v>
      </c>
      <c r="I38" t="s">
        <v>313</v>
      </c>
      <c r="J38" t="s">
        <v>337</v>
      </c>
      <c r="K38" s="3" t="s">
        <v>340</v>
      </c>
      <c r="L38" t="s">
        <v>343</v>
      </c>
      <c r="M38" t="s">
        <v>344</v>
      </c>
    </row>
    <row r="39" spans="1:14" x14ac:dyDescent="0.25">
      <c r="B39" t="s">
        <v>61</v>
      </c>
      <c r="C39" t="s">
        <v>318</v>
      </c>
      <c r="D39" t="s">
        <v>225</v>
      </c>
      <c r="E39" t="s">
        <v>310</v>
      </c>
      <c r="F39" t="s">
        <v>311</v>
      </c>
      <c r="G39" t="s">
        <v>312</v>
      </c>
      <c r="I39" t="s">
        <v>319</v>
      </c>
    </row>
    <row r="40" spans="1:14" x14ac:dyDescent="0.25">
      <c r="B40" t="s">
        <v>62</v>
      </c>
      <c r="C40" t="s">
        <v>349</v>
      </c>
      <c r="D40" t="s">
        <v>225</v>
      </c>
      <c r="E40" t="s">
        <v>350</v>
      </c>
      <c r="F40" s="3" t="s">
        <v>311</v>
      </c>
      <c r="G40" t="s">
        <v>321</v>
      </c>
      <c r="H40" s="90">
        <v>45224</v>
      </c>
      <c r="I40" t="s">
        <v>322</v>
      </c>
      <c r="N40" t="s">
        <v>354</v>
      </c>
    </row>
    <row r="42" spans="1:14" x14ac:dyDescent="0.25">
      <c r="A42" t="s">
        <v>347</v>
      </c>
      <c r="B42" t="s">
        <v>95</v>
      </c>
      <c r="C42" t="s">
        <v>351</v>
      </c>
    </row>
    <row r="43" spans="1:14" x14ac:dyDescent="0.25">
      <c r="B43" t="s">
        <v>99</v>
      </c>
      <c r="C43" t="s">
        <v>352</v>
      </c>
    </row>
    <row r="44" spans="1:14" x14ac:dyDescent="0.25">
      <c r="B44" t="s">
        <v>101</v>
      </c>
      <c r="C44" t="s">
        <v>353</v>
      </c>
    </row>
    <row r="46" spans="1:14" x14ac:dyDescent="0.25">
      <c r="A46" t="s">
        <v>320</v>
      </c>
      <c r="B46" t="s">
        <v>115</v>
      </c>
      <c r="C46" t="s">
        <v>323</v>
      </c>
      <c r="D46" t="s">
        <v>324</v>
      </c>
      <c r="E46" t="s">
        <v>325</v>
      </c>
      <c r="F46" t="s">
        <v>326</v>
      </c>
      <c r="H46" s="82">
        <v>44986</v>
      </c>
    </row>
    <row r="47" spans="1:14" x14ac:dyDescent="0.25">
      <c r="B47" t="s">
        <v>117</v>
      </c>
      <c r="C47" t="s">
        <v>314</v>
      </c>
      <c r="E47" t="s">
        <v>315</v>
      </c>
      <c r="F47" t="s">
        <v>316</v>
      </c>
      <c r="G47" t="s">
        <v>317</v>
      </c>
      <c r="I47" s="83"/>
    </row>
  </sheetData>
  <phoneticPr fontId="7" type="noConversion"/>
  <hyperlinks>
    <hyperlink ref="F38" r:id="rId1" xr:uid="{D6EFA09A-A9B6-4DCD-A7D5-DD759E28E30D}"/>
    <hyperlink ref="K38" r:id="rId2" xr:uid="{D04E905F-A5D0-4B7A-9FF9-B330D24D31CB}"/>
    <hyperlink ref="F40" r:id="rId3" xr:uid="{9E48E221-8593-4A7F-9AA8-2543CAE7AC38}"/>
  </hyperlinks>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C69"/>
  <sheetViews>
    <sheetView workbookViewId="0">
      <selection activeCell="P54" sqref="P54"/>
    </sheetView>
  </sheetViews>
  <sheetFormatPr baseColWidth="10" defaultRowHeight="15" x14ac:dyDescent="0.25"/>
  <cols>
    <col min="4" max="4" width="16.5703125" customWidth="1"/>
    <col min="23" max="23" width="13.28515625" customWidth="1"/>
    <col min="24" max="24" width="13.42578125" customWidth="1"/>
  </cols>
  <sheetData>
    <row r="1" spans="1:27" ht="45" x14ac:dyDescent="0.25">
      <c r="A1" s="1" t="s">
        <v>2</v>
      </c>
      <c r="B1" s="6">
        <v>2006</v>
      </c>
      <c r="C1" s="6">
        <v>2007</v>
      </c>
      <c r="D1" s="6">
        <v>2008</v>
      </c>
      <c r="E1" s="6">
        <v>2009</v>
      </c>
      <c r="F1" s="6">
        <v>2010</v>
      </c>
      <c r="G1" s="6">
        <v>2011</v>
      </c>
      <c r="H1" s="6">
        <v>2012</v>
      </c>
      <c r="I1" s="6">
        <v>2013</v>
      </c>
      <c r="J1" s="6">
        <v>2014</v>
      </c>
      <c r="K1" s="6">
        <v>2015</v>
      </c>
      <c r="L1" s="6">
        <v>2016</v>
      </c>
      <c r="M1" s="6">
        <v>2017</v>
      </c>
      <c r="N1" s="6">
        <v>2018</v>
      </c>
      <c r="O1" s="6">
        <v>2019</v>
      </c>
      <c r="P1" s="19">
        <v>2020</v>
      </c>
      <c r="Q1" s="4">
        <v>2025</v>
      </c>
      <c r="R1" s="8">
        <v>2030</v>
      </c>
      <c r="S1" s="8">
        <v>2035</v>
      </c>
      <c r="T1" s="8">
        <v>2040</v>
      </c>
      <c r="U1" s="8">
        <v>2045</v>
      </c>
      <c r="V1" s="8">
        <v>2050</v>
      </c>
      <c r="W1" s="47" t="s">
        <v>168</v>
      </c>
      <c r="X1" s="47" t="s">
        <v>167</v>
      </c>
    </row>
    <row r="2" spans="1:27" x14ac:dyDescent="0.25">
      <c r="A2" s="9" t="s">
        <v>76</v>
      </c>
      <c r="B2" s="68"/>
      <c r="C2" s="69"/>
      <c r="D2" s="69"/>
      <c r="E2" s="69"/>
      <c r="F2" s="69">
        <v>2.4</v>
      </c>
      <c r="G2" s="69">
        <v>2.4</v>
      </c>
      <c r="H2" s="69">
        <v>2.2999999999999998</v>
      </c>
      <c r="I2" s="69">
        <v>2.2999999999999998</v>
      </c>
      <c r="J2" s="69">
        <v>2.2999999999999998</v>
      </c>
      <c r="K2" s="69">
        <v>2.2999999999999998</v>
      </c>
      <c r="L2" s="69">
        <v>2.2999999999999998</v>
      </c>
      <c r="M2" s="69">
        <v>2.2999999999999998</v>
      </c>
      <c r="N2" s="69">
        <v>2.2999999999999998</v>
      </c>
      <c r="O2" s="69">
        <v>2.2999999999999998</v>
      </c>
      <c r="P2" s="74"/>
      <c r="Q2" s="69"/>
      <c r="R2" s="65"/>
      <c r="S2" s="65"/>
      <c r="T2" s="65"/>
      <c r="U2" s="65"/>
      <c r="V2" s="65"/>
      <c r="W2" s="70"/>
      <c r="X2" s="40"/>
    </row>
    <row r="3" spans="1:27" x14ac:dyDescent="0.25">
      <c r="A3" s="9" t="s">
        <v>77</v>
      </c>
      <c r="B3" s="70"/>
      <c r="C3" s="65"/>
      <c r="D3" s="65"/>
      <c r="E3" s="65"/>
      <c r="F3" s="65">
        <v>2.4</v>
      </c>
      <c r="G3" s="65">
        <v>2.2999999999999998</v>
      </c>
      <c r="H3" s="65">
        <v>2.2999999999999998</v>
      </c>
      <c r="I3" s="65">
        <v>2.2999999999999998</v>
      </c>
      <c r="J3" s="65">
        <v>2.2999999999999998</v>
      </c>
      <c r="K3" s="65">
        <v>2.2999999999999998</v>
      </c>
      <c r="L3" s="65">
        <v>2.2999999999999998</v>
      </c>
      <c r="M3" s="65">
        <v>2.2999999999999998</v>
      </c>
      <c r="N3" s="65">
        <v>2.2999999999999998</v>
      </c>
      <c r="O3" s="65">
        <v>2.2999999999999998</v>
      </c>
      <c r="P3" s="75"/>
      <c r="Q3" s="65"/>
      <c r="R3" s="65"/>
      <c r="S3" s="65"/>
      <c r="T3" s="65"/>
      <c r="U3" s="65"/>
      <c r="V3" s="65"/>
      <c r="W3" s="70"/>
      <c r="X3" s="40"/>
    </row>
    <row r="4" spans="1:27" x14ac:dyDescent="0.25">
      <c r="A4" s="5" t="s">
        <v>32</v>
      </c>
      <c r="B4" s="70"/>
      <c r="C4" s="65"/>
      <c r="D4" s="65"/>
      <c r="E4" s="65"/>
      <c r="F4" s="65">
        <v>2.2999999999999998</v>
      </c>
      <c r="G4" s="65">
        <v>2.2999999999999998</v>
      </c>
      <c r="H4" s="65">
        <v>2.2999999999999998</v>
      </c>
      <c r="I4" s="65">
        <v>2.2999999999999998</v>
      </c>
      <c r="J4" s="65">
        <v>2.2999999999999998</v>
      </c>
      <c r="K4" s="65">
        <v>2.2000000000000002</v>
      </c>
      <c r="L4" s="65">
        <v>2.2000000000000002</v>
      </c>
      <c r="M4" s="65">
        <v>2.2000000000000002</v>
      </c>
      <c r="N4" s="65">
        <v>2.2000000000000002</v>
      </c>
      <c r="O4" s="65">
        <v>2.2000000000000002</v>
      </c>
      <c r="P4" s="75"/>
      <c r="Q4" s="65"/>
      <c r="R4" s="65"/>
      <c r="S4" s="65"/>
      <c r="T4" s="65"/>
      <c r="U4" s="65"/>
      <c r="V4" s="65"/>
      <c r="W4" s="70"/>
      <c r="X4" s="40"/>
    </row>
    <row r="5" spans="1:27" x14ac:dyDescent="0.25">
      <c r="A5" s="9" t="s">
        <v>80</v>
      </c>
      <c r="B5" s="70"/>
      <c r="C5" s="65"/>
      <c r="D5" s="65"/>
      <c r="E5" s="65"/>
      <c r="F5" s="65">
        <v>2.2999999999999998</v>
      </c>
      <c r="G5" s="65">
        <v>2.2999999999999998</v>
      </c>
      <c r="H5" s="65">
        <v>2.2999999999999998</v>
      </c>
      <c r="I5" s="65">
        <v>2.2999999999999998</v>
      </c>
      <c r="J5" s="65">
        <v>2.2999999999999998</v>
      </c>
      <c r="K5" s="65">
        <v>2.2999999999999998</v>
      </c>
      <c r="L5" s="65">
        <v>2.2999999999999998</v>
      </c>
      <c r="M5" s="65">
        <v>2.2000000000000002</v>
      </c>
      <c r="N5" s="65">
        <v>2.2000000000000002</v>
      </c>
      <c r="O5" s="65">
        <v>2.2000000000000002</v>
      </c>
      <c r="P5" s="75"/>
      <c r="Q5" s="65"/>
      <c r="R5" s="65"/>
      <c r="S5" s="65"/>
      <c r="T5" s="65"/>
      <c r="U5" s="65"/>
      <c r="V5" s="65"/>
      <c r="W5" s="70"/>
      <c r="X5" s="40"/>
    </row>
    <row r="6" spans="1:27" x14ac:dyDescent="0.25">
      <c r="A6" s="5" t="s">
        <v>3</v>
      </c>
      <c r="B6" s="70">
        <v>2.4</v>
      </c>
      <c r="C6" s="65">
        <v>2.4</v>
      </c>
      <c r="D6" s="65">
        <v>2.4</v>
      </c>
      <c r="E6" s="65">
        <v>2.4</v>
      </c>
      <c r="F6" s="65">
        <v>2.4</v>
      </c>
      <c r="G6" s="65">
        <v>2.4</v>
      </c>
      <c r="H6" s="65">
        <v>2.4</v>
      </c>
      <c r="I6" s="65">
        <v>2.4</v>
      </c>
      <c r="J6" s="65">
        <v>2.4</v>
      </c>
      <c r="K6" s="65">
        <v>2.4</v>
      </c>
      <c r="L6" s="65">
        <v>2.4</v>
      </c>
      <c r="M6" s="65">
        <v>2.2999999999999998</v>
      </c>
      <c r="N6" s="65">
        <v>2.2999999999999998</v>
      </c>
      <c r="O6" s="65">
        <v>2.4</v>
      </c>
      <c r="P6" s="75">
        <v>2.2999999999999998</v>
      </c>
      <c r="Q6" s="65"/>
      <c r="R6" s="65">
        <v>2.2999999999999998</v>
      </c>
      <c r="S6" s="65"/>
      <c r="T6" s="65">
        <v>2.2999999999999998</v>
      </c>
      <c r="U6" s="65"/>
      <c r="V6" s="65">
        <v>2.2999999999999998</v>
      </c>
      <c r="W6" s="58" t="s">
        <v>60</v>
      </c>
      <c r="X6" s="78" t="s">
        <v>61</v>
      </c>
      <c r="AA6" s="10"/>
    </row>
    <row r="7" spans="1:27" x14ac:dyDescent="0.25">
      <c r="A7" s="5" t="s">
        <v>4</v>
      </c>
      <c r="B7" s="70">
        <v>2.6</v>
      </c>
      <c r="C7" s="65">
        <v>2.5</v>
      </c>
      <c r="D7" s="65">
        <v>2.5</v>
      </c>
      <c r="E7" s="65">
        <v>2.5</v>
      </c>
      <c r="F7" s="65">
        <v>2.5</v>
      </c>
      <c r="G7" s="65">
        <v>2.4</v>
      </c>
      <c r="H7" s="65">
        <v>2.4</v>
      </c>
      <c r="I7" s="65">
        <v>2.5</v>
      </c>
      <c r="J7" s="65">
        <v>2.5</v>
      </c>
      <c r="K7" s="65">
        <v>2.2999999999999998</v>
      </c>
      <c r="L7" s="65">
        <v>2.4</v>
      </c>
      <c r="M7" s="65">
        <v>2.2999999999999998</v>
      </c>
      <c r="N7" s="65">
        <v>2.4</v>
      </c>
      <c r="O7" s="65">
        <v>2.4</v>
      </c>
      <c r="P7" s="75">
        <v>2.4</v>
      </c>
      <c r="Q7" s="65"/>
      <c r="R7" s="65">
        <v>2.4</v>
      </c>
      <c r="S7" s="65"/>
      <c r="T7" s="65">
        <v>2.2999999999999998</v>
      </c>
      <c r="U7" s="65"/>
      <c r="V7" s="65">
        <v>2.2000000000000002</v>
      </c>
      <c r="W7" s="58" t="s">
        <v>60</v>
      </c>
      <c r="X7" s="78" t="s">
        <v>61</v>
      </c>
      <c r="AA7" s="10"/>
    </row>
    <row r="8" spans="1:27" x14ac:dyDescent="0.25">
      <c r="A8" s="5" t="s">
        <v>5</v>
      </c>
      <c r="B8" s="70">
        <v>2.5</v>
      </c>
      <c r="C8" s="65">
        <v>2.4</v>
      </c>
      <c r="D8" s="65">
        <v>2.4</v>
      </c>
      <c r="E8" s="65">
        <v>2.4</v>
      </c>
      <c r="F8" s="65">
        <v>2.4</v>
      </c>
      <c r="G8" s="65">
        <v>2.4</v>
      </c>
      <c r="H8" s="65">
        <v>2.4</v>
      </c>
      <c r="I8" s="65">
        <v>2.2999999999999998</v>
      </c>
      <c r="J8" s="65">
        <v>2.2999999999999998</v>
      </c>
      <c r="K8" s="65">
        <v>2.2999999999999998</v>
      </c>
      <c r="L8" s="65">
        <v>2.2999999999999998</v>
      </c>
      <c r="M8" s="65">
        <v>2.2999999999999998</v>
      </c>
      <c r="N8" s="65">
        <v>2.2000000000000002</v>
      </c>
      <c r="O8" s="65">
        <v>2.2000000000000002</v>
      </c>
      <c r="P8" s="75">
        <v>2.2000000000000002</v>
      </c>
      <c r="Q8" s="65"/>
      <c r="R8" s="65">
        <v>2.2999999999999998</v>
      </c>
      <c r="S8" s="65"/>
      <c r="T8" s="65">
        <v>2.2000000000000002</v>
      </c>
      <c r="U8" s="65"/>
      <c r="V8" s="65">
        <v>2.2000000000000002</v>
      </c>
      <c r="W8" s="58" t="s">
        <v>60</v>
      </c>
      <c r="X8" s="78" t="s">
        <v>61</v>
      </c>
      <c r="AA8" s="10"/>
    </row>
    <row r="9" spans="1:27" x14ac:dyDescent="0.25">
      <c r="A9" s="5" t="s">
        <v>6</v>
      </c>
      <c r="B9" s="70">
        <v>3.2</v>
      </c>
      <c r="C9" s="65">
        <v>2.2000000000000002</v>
      </c>
      <c r="D9" s="65">
        <v>2.2000000000000002</v>
      </c>
      <c r="E9" s="65">
        <v>2.1</v>
      </c>
      <c r="F9" s="65">
        <v>2.1</v>
      </c>
      <c r="G9" s="65">
        <v>2.1</v>
      </c>
      <c r="H9" s="65">
        <v>2.1</v>
      </c>
      <c r="I9" s="65">
        <v>2.1</v>
      </c>
      <c r="J9" s="65">
        <v>2.1</v>
      </c>
      <c r="K9" s="65">
        <v>2.1</v>
      </c>
      <c r="L9" s="65">
        <v>2.1</v>
      </c>
      <c r="M9" s="65">
        <v>2.1</v>
      </c>
      <c r="N9" s="65">
        <v>2.1</v>
      </c>
      <c r="O9" s="65">
        <v>2.1</v>
      </c>
      <c r="P9" s="75">
        <v>2.1</v>
      </c>
      <c r="Q9" s="65"/>
      <c r="R9" s="65">
        <v>2.1</v>
      </c>
      <c r="S9" s="65"/>
      <c r="T9" s="65">
        <v>2.1</v>
      </c>
      <c r="U9" s="65"/>
      <c r="V9" s="65">
        <v>2.1</v>
      </c>
      <c r="W9" s="58" t="s">
        <v>60</v>
      </c>
      <c r="X9" s="78" t="s">
        <v>61</v>
      </c>
      <c r="AA9" s="10"/>
    </row>
    <row r="10" spans="1:27" x14ac:dyDescent="0.25">
      <c r="A10" s="9" t="s">
        <v>7</v>
      </c>
      <c r="B10" s="70">
        <v>2.1</v>
      </c>
      <c r="C10" s="65">
        <v>2.1</v>
      </c>
      <c r="D10" s="65">
        <v>2.1</v>
      </c>
      <c r="E10" s="65">
        <v>2.1</v>
      </c>
      <c r="F10" s="65">
        <v>2</v>
      </c>
      <c r="G10" s="65">
        <v>2</v>
      </c>
      <c r="H10" s="65">
        <v>2</v>
      </c>
      <c r="I10" s="65">
        <v>2</v>
      </c>
      <c r="J10" s="65">
        <v>2</v>
      </c>
      <c r="K10" s="65">
        <v>2</v>
      </c>
      <c r="L10" s="65">
        <v>2</v>
      </c>
      <c r="M10" s="65">
        <v>2</v>
      </c>
      <c r="N10" s="65">
        <v>2</v>
      </c>
      <c r="O10" s="65">
        <v>2</v>
      </c>
      <c r="P10" s="75">
        <v>2</v>
      </c>
      <c r="Q10" s="65">
        <v>1.95</v>
      </c>
      <c r="R10" s="65">
        <v>1.93</v>
      </c>
      <c r="S10" s="65">
        <v>1.9</v>
      </c>
      <c r="T10" s="65">
        <f>S10+(V10-S10)/(V1-S1)*(T1-S1)</f>
        <v>1.8666666666666667</v>
      </c>
      <c r="U10" s="65"/>
      <c r="V10" s="65">
        <v>1.8</v>
      </c>
      <c r="W10" s="58" t="s">
        <v>60</v>
      </c>
      <c r="X10" s="78" t="s">
        <v>111</v>
      </c>
      <c r="AA10" s="10"/>
    </row>
    <row r="11" spans="1:27" x14ac:dyDescent="0.25">
      <c r="A11" s="5" t="s">
        <v>8</v>
      </c>
      <c r="B11" s="70">
        <v>2.4</v>
      </c>
      <c r="C11" s="65">
        <v>2.4</v>
      </c>
      <c r="D11" s="65">
        <v>2.2999999999999998</v>
      </c>
      <c r="E11" s="65">
        <v>2.4</v>
      </c>
      <c r="F11" s="65">
        <v>2.2999999999999998</v>
      </c>
      <c r="G11" s="65">
        <v>2.2999999999999998</v>
      </c>
      <c r="H11" s="65">
        <v>2.2999999999999998</v>
      </c>
      <c r="I11" s="65">
        <v>2.2999999999999998</v>
      </c>
      <c r="J11" s="65">
        <v>2.2000000000000002</v>
      </c>
      <c r="K11" s="65">
        <v>2.2000000000000002</v>
      </c>
      <c r="L11" s="65">
        <v>2.2000000000000002</v>
      </c>
      <c r="M11" s="65">
        <v>2.2000000000000002</v>
      </c>
      <c r="N11" s="65">
        <v>2.1</v>
      </c>
      <c r="O11" s="65">
        <v>2</v>
      </c>
      <c r="P11" s="75">
        <v>2.1</v>
      </c>
      <c r="Q11" s="65"/>
      <c r="R11" s="65">
        <v>2.1</v>
      </c>
      <c r="S11" s="65"/>
      <c r="T11" s="65">
        <v>2.1</v>
      </c>
      <c r="U11" s="65"/>
      <c r="V11" s="65">
        <v>2.1</v>
      </c>
      <c r="W11" s="58" t="s">
        <v>60</v>
      </c>
      <c r="X11" s="78" t="s">
        <v>61</v>
      </c>
      <c r="AA11" s="10"/>
    </row>
    <row r="12" spans="1:27" x14ac:dyDescent="0.25">
      <c r="A12" s="5" t="s">
        <v>9</v>
      </c>
      <c r="B12" s="70">
        <v>2.8</v>
      </c>
      <c r="C12" s="65">
        <v>2.8</v>
      </c>
      <c r="D12" s="65">
        <v>2.8</v>
      </c>
      <c r="E12" s="65">
        <v>2.7</v>
      </c>
      <c r="F12" s="65">
        <v>2.7</v>
      </c>
      <c r="G12" s="65">
        <v>2.7</v>
      </c>
      <c r="H12" s="65">
        <v>2.7</v>
      </c>
      <c r="I12" s="65">
        <v>2.7</v>
      </c>
      <c r="J12" s="65">
        <v>2.7</v>
      </c>
      <c r="K12" s="65">
        <v>2.7</v>
      </c>
      <c r="L12" s="65">
        <v>2.7</v>
      </c>
      <c r="M12" s="65">
        <v>2.7</v>
      </c>
      <c r="N12" s="65">
        <v>2.6</v>
      </c>
      <c r="O12" s="65">
        <v>2.6</v>
      </c>
      <c r="P12" s="75">
        <v>2.6</v>
      </c>
      <c r="Q12" s="65"/>
      <c r="R12" s="65">
        <v>2.6</v>
      </c>
      <c r="S12" s="65"/>
      <c r="T12" s="65">
        <v>2.6</v>
      </c>
      <c r="U12" s="65"/>
      <c r="V12" s="65">
        <v>2.6</v>
      </c>
      <c r="W12" s="58" t="s">
        <v>60</v>
      </c>
      <c r="X12" s="78" t="s">
        <v>61</v>
      </c>
      <c r="AA12" s="10"/>
    </row>
    <row r="13" spans="1:27" x14ac:dyDescent="0.25">
      <c r="A13" s="5" t="s">
        <v>10</v>
      </c>
      <c r="B13" s="70">
        <v>2.5</v>
      </c>
      <c r="C13" s="65">
        <v>2.5</v>
      </c>
      <c r="D13" s="65">
        <v>2.5</v>
      </c>
      <c r="E13" s="65">
        <v>2.5</v>
      </c>
      <c r="F13" s="65">
        <v>2.5</v>
      </c>
      <c r="G13" s="65">
        <v>2.5</v>
      </c>
      <c r="H13" s="65">
        <v>2.4</v>
      </c>
      <c r="I13" s="65">
        <v>2.4</v>
      </c>
      <c r="J13" s="65">
        <v>2.4</v>
      </c>
      <c r="K13" s="65">
        <v>2.4</v>
      </c>
      <c r="L13" s="65">
        <v>2.4</v>
      </c>
      <c r="M13" s="65">
        <v>2.4</v>
      </c>
      <c r="N13" s="65">
        <v>2.2999999999999998</v>
      </c>
      <c r="O13" s="65">
        <v>2.2999999999999998</v>
      </c>
      <c r="P13" s="75">
        <v>2.2999999999999998</v>
      </c>
      <c r="Q13" s="65"/>
      <c r="R13" s="65">
        <v>2.5</v>
      </c>
      <c r="S13" s="65"/>
      <c r="T13" s="65">
        <v>2.4</v>
      </c>
      <c r="U13" s="65"/>
      <c r="V13" s="65">
        <v>2.2999999999999998</v>
      </c>
      <c r="W13" s="58" t="s">
        <v>60</v>
      </c>
      <c r="X13" s="78" t="s">
        <v>61</v>
      </c>
      <c r="AA13" s="10"/>
    </row>
    <row r="14" spans="1:27" x14ac:dyDescent="0.25">
      <c r="A14" s="5" t="s">
        <v>11</v>
      </c>
      <c r="B14" s="70">
        <v>2.7</v>
      </c>
      <c r="C14" s="65">
        <v>2.7</v>
      </c>
      <c r="D14" s="65">
        <v>2.7</v>
      </c>
      <c r="E14" s="65">
        <v>2.6</v>
      </c>
      <c r="F14" s="65">
        <v>2.6</v>
      </c>
      <c r="G14" s="65">
        <v>2.6</v>
      </c>
      <c r="H14" s="65">
        <v>2.6</v>
      </c>
      <c r="I14" s="65">
        <v>2.5</v>
      </c>
      <c r="J14" s="65">
        <v>2.5</v>
      </c>
      <c r="K14" s="65">
        <v>2.5</v>
      </c>
      <c r="L14" s="65">
        <v>2.5</v>
      </c>
      <c r="M14" s="65">
        <v>2.5</v>
      </c>
      <c r="N14" s="65">
        <v>2.5</v>
      </c>
      <c r="O14" s="65">
        <v>2.5</v>
      </c>
      <c r="P14" s="75">
        <v>2.5</v>
      </c>
      <c r="Q14" s="65"/>
      <c r="R14" s="65">
        <v>2.6</v>
      </c>
      <c r="S14" s="65"/>
      <c r="T14" s="65">
        <v>2.5</v>
      </c>
      <c r="U14" s="65"/>
      <c r="V14" s="65">
        <v>2.5</v>
      </c>
      <c r="W14" s="58" t="s">
        <v>60</v>
      </c>
      <c r="X14" s="78" t="s">
        <v>61</v>
      </c>
      <c r="AA14" s="10"/>
    </row>
    <row r="15" spans="1:27" x14ac:dyDescent="0.25">
      <c r="A15" s="5" t="s">
        <v>12</v>
      </c>
      <c r="B15" s="70">
        <v>2.2999999999999998</v>
      </c>
      <c r="C15" s="65">
        <v>2.2999999999999998</v>
      </c>
      <c r="D15" s="65">
        <v>2.2999999999999998</v>
      </c>
      <c r="E15" s="65">
        <v>2.2999999999999998</v>
      </c>
      <c r="F15" s="65">
        <v>2.2999999999999998</v>
      </c>
      <c r="G15" s="65">
        <v>2.2999999999999998</v>
      </c>
      <c r="H15" s="65">
        <v>2.2999999999999998</v>
      </c>
      <c r="I15" s="65">
        <v>2.2999999999999998</v>
      </c>
      <c r="J15" s="65">
        <v>2.2999999999999998</v>
      </c>
      <c r="K15" s="65">
        <v>2.2999999999999998</v>
      </c>
      <c r="L15" s="65">
        <v>2.2000000000000002</v>
      </c>
      <c r="M15" s="65">
        <v>2.2000000000000002</v>
      </c>
      <c r="N15" s="65">
        <v>2.2000000000000002</v>
      </c>
      <c r="O15" s="65">
        <v>2.2000000000000002</v>
      </c>
      <c r="P15" s="75">
        <v>2.2000000000000002</v>
      </c>
      <c r="Q15" s="65"/>
      <c r="R15" s="65">
        <v>2.2999999999999998</v>
      </c>
      <c r="S15" s="65"/>
      <c r="T15" s="65">
        <v>2.2000000000000002</v>
      </c>
      <c r="U15" s="65"/>
      <c r="V15" s="65">
        <v>2.2000000000000002</v>
      </c>
      <c r="W15" s="58" t="s">
        <v>60</v>
      </c>
      <c r="X15" s="78" t="s">
        <v>61</v>
      </c>
      <c r="AA15" s="10"/>
    </row>
    <row r="16" spans="1:27" x14ac:dyDescent="0.25">
      <c r="A16" s="5" t="s">
        <v>13</v>
      </c>
      <c r="B16" s="70">
        <v>2.7</v>
      </c>
      <c r="C16" s="65">
        <v>2.8</v>
      </c>
      <c r="D16" s="65">
        <v>2.8</v>
      </c>
      <c r="E16" s="65">
        <v>2.8</v>
      </c>
      <c r="F16" s="65">
        <v>3</v>
      </c>
      <c r="G16" s="65">
        <v>3</v>
      </c>
      <c r="H16" s="65">
        <v>2.9</v>
      </c>
      <c r="I16" s="65">
        <v>2.9</v>
      </c>
      <c r="J16" s="65">
        <v>2.8</v>
      </c>
      <c r="K16" s="65">
        <v>2.8</v>
      </c>
      <c r="L16" s="65">
        <v>2.8</v>
      </c>
      <c r="M16" s="65">
        <v>2.8</v>
      </c>
      <c r="N16" s="65">
        <v>2.8</v>
      </c>
      <c r="O16" s="65">
        <v>2.8</v>
      </c>
      <c r="P16" s="75">
        <v>2.8</v>
      </c>
      <c r="Q16" s="65"/>
      <c r="R16" s="65">
        <v>2.8</v>
      </c>
      <c r="S16" s="65"/>
      <c r="T16" s="65">
        <v>2.8</v>
      </c>
      <c r="U16" s="65"/>
      <c r="V16" s="65">
        <v>2.8</v>
      </c>
      <c r="W16" s="58" t="s">
        <v>60</v>
      </c>
      <c r="X16" s="78" t="s">
        <v>95</v>
      </c>
      <c r="AA16" s="10"/>
    </row>
    <row r="17" spans="1:27" x14ac:dyDescent="0.25">
      <c r="A17" s="5" t="s">
        <v>14</v>
      </c>
      <c r="B17" s="70">
        <v>2.5</v>
      </c>
      <c r="C17" s="65">
        <v>2.5</v>
      </c>
      <c r="D17" s="65">
        <v>2.4</v>
      </c>
      <c r="E17" s="65">
        <v>2.4</v>
      </c>
      <c r="F17" s="65">
        <v>2.4</v>
      </c>
      <c r="G17" s="65">
        <v>2.4</v>
      </c>
      <c r="H17" s="65">
        <v>2.4</v>
      </c>
      <c r="I17" s="65">
        <v>2.4</v>
      </c>
      <c r="J17" s="65">
        <v>2.2999999999999998</v>
      </c>
      <c r="K17" s="65">
        <v>2.2999999999999998</v>
      </c>
      <c r="L17" s="65">
        <v>2.2999999999999998</v>
      </c>
      <c r="M17" s="65">
        <v>2.2999999999999998</v>
      </c>
      <c r="N17" s="65">
        <v>2.2999999999999998</v>
      </c>
      <c r="O17" s="65">
        <v>2.2999999999999998</v>
      </c>
      <c r="P17" s="75">
        <v>2.2999999999999998</v>
      </c>
      <c r="Q17" s="65"/>
      <c r="R17" s="65">
        <v>2.2999999999999998</v>
      </c>
      <c r="S17" s="65"/>
      <c r="T17" s="65">
        <v>2.2999999999999998</v>
      </c>
      <c r="U17" s="65"/>
      <c r="V17" s="65">
        <v>2.2000000000000002</v>
      </c>
      <c r="W17" s="58" t="s">
        <v>60</v>
      </c>
      <c r="X17" s="78" t="s">
        <v>61</v>
      </c>
      <c r="AA17" s="10"/>
    </row>
    <row r="18" spans="1:27" x14ac:dyDescent="0.25">
      <c r="A18" s="5" t="s">
        <v>15</v>
      </c>
      <c r="B18" s="70">
        <v>2.9</v>
      </c>
      <c r="C18" s="65">
        <v>2.9</v>
      </c>
      <c r="D18" s="65">
        <v>2.9</v>
      </c>
      <c r="E18" s="65">
        <v>2.8</v>
      </c>
      <c r="F18" s="65">
        <v>2.8</v>
      </c>
      <c r="G18" s="65">
        <v>2.7</v>
      </c>
      <c r="H18" s="65">
        <v>2.8</v>
      </c>
      <c r="I18" s="65">
        <v>2.8</v>
      </c>
      <c r="J18" s="65">
        <v>2.7</v>
      </c>
      <c r="K18" s="65">
        <v>2.7</v>
      </c>
      <c r="L18" s="65">
        <v>2.6</v>
      </c>
      <c r="M18" s="65">
        <v>2.6</v>
      </c>
      <c r="N18" s="65">
        <v>2.6</v>
      </c>
      <c r="O18" s="65">
        <v>2.6</v>
      </c>
      <c r="P18" s="75">
        <v>2.6</v>
      </c>
      <c r="Q18" s="65"/>
      <c r="R18" s="65">
        <v>2.5</v>
      </c>
      <c r="S18" s="65"/>
      <c r="T18" s="65">
        <v>2.4</v>
      </c>
      <c r="U18" s="65"/>
      <c r="V18" s="65">
        <v>2.2999999999999998</v>
      </c>
      <c r="W18" s="58" t="s">
        <v>60</v>
      </c>
      <c r="X18" s="78" t="s">
        <v>61</v>
      </c>
      <c r="AA18" s="10"/>
    </row>
    <row r="19" spans="1:27" x14ac:dyDescent="0.25">
      <c r="A19" s="5" t="s">
        <v>16</v>
      </c>
      <c r="B19" s="70">
        <v>2.6</v>
      </c>
      <c r="C19" s="65">
        <v>2.6</v>
      </c>
      <c r="D19" s="65">
        <v>2.6</v>
      </c>
      <c r="E19" s="65">
        <v>2.6</v>
      </c>
      <c r="F19" s="65">
        <v>2.6</v>
      </c>
      <c r="G19" s="65">
        <v>2.5</v>
      </c>
      <c r="H19" s="65">
        <v>2.4</v>
      </c>
      <c r="I19" s="65">
        <v>2.4</v>
      </c>
      <c r="J19" s="65">
        <v>2.4</v>
      </c>
      <c r="K19" s="65">
        <v>2.2999999999999998</v>
      </c>
      <c r="L19" s="65">
        <v>2.2999999999999998</v>
      </c>
      <c r="M19" s="65">
        <v>2.2999999999999998</v>
      </c>
      <c r="N19" s="65">
        <v>2.2000000000000002</v>
      </c>
      <c r="O19" s="65">
        <v>2.2000000000000002</v>
      </c>
      <c r="P19" s="75">
        <v>2.2000000000000002</v>
      </c>
      <c r="Q19" s="65"/>
      <c r="R19" s="65">
        <v>2.2999999999999998</v>
      </c>
      <c r="S19" s="65"/>
      <c r="T19" s="65">
        <v>2.2999999999999998</v>
      </c>
      <c r="U19" s="65"/>
      <c r="V19" s="65">
        <v>2.2000000000000002</v>
      </c>
      <c r="W19" s="58" t="s">
        <v>60</v>
      </c>
      <c r="X19" s="78" t="s">
        <v>61</v>
      </c>
      <c r="AA19" s="10"/>
    </row>
    <row r="20" spans="1:27" x14ac:dyDescent="0.25">
      <c r="A20" s="5" t="s">
        <v>17</v>
      </c>
      <c r="B20" s="70">
        <v>2.8</v>
      </c>
      <c r="C20" s="65">
        <v>2.6</v>
      </c>
      <c r="D20" s="65">
        <v>2.2999999999999998</v>
      </c>
      <c r="E20" s="65">
        <v>2.2999999999999998</v>
      </c>
      <c r="F20" s="65">
        <v>2.2999999999999998</v>
      </c>
      <c r="G20" s="65">
        <v>2.2999999999999998</v>
      </c>
      <c r="H20" s="65">
        <v>2.2999999999999998</v>
      </c>
      <c r="I20" s="65">
        <v>2.2999999999999998</v>
      </c>
      <c r="J20" s="65">
        <v>2.2000000000000002</v>
      </c>
      <c r="K20" s="65">
        <v>2.2000000000000002</v>
      </c>
      <c r="L20" s="65">
        <v>2.1</v>
      </c>
      <c r="M20" s="65">
        <v>2.1</v>
      </c>
      <c r="N20" s="65">
        <v>2.1</v>
      </c>
      <c r="O20" s="65">
        <v>2.1</v>
      </c>
      <c r="P20" s="75">
        <v>2.1</v>
      </c>
      <c r="Q20" s="65"/>
      <c r="R20" s="65">
        <v>2.4</v>
      </c>
      <c r="S20" s="65"/>
      <c r="T20" s="65">
        <v>2.2999999999999998</v>
      </c>
      <c r="U20" s="65"/>
      <c r="V20" s="65">
        <v>2.2999999999999998</v>
      </c>
      <c r="W20" s="58" t="s">
        <v>60</v>
      </c>
      <c r="X20" s="78" t="s">
        <v>61</v>
      </c>
      <c r="AA20" s="10"/>
    </row>
    <row r="21" spans="1:27" x14ac:dyDescent="0.25">
      <c r="A21" s="5" t="s">
        <v>18</v>
      </c>
      <c r="B21" s="70">
        <v>2.4</v>
      </c>
      <c r="C21" s="65">
        <v>2.5</v>
      </c>
      <c r="D21" s="65">
        <v>2.4</v>
      </c>
      <c r="E21" s="65">
        <v>2.4</v>
      </c>
      <c r="F21" s="65">
        <v>2.4</v>
      </c>
      <c r="G21" s="65">
        <v>2.4</v>
      </c>
      <c r="H21" s="65">
        <v>2.4</v>
      </c>
      <c r="I21" s="65">
        <v>2.4</v>
      </c>
      <c r="J21" s="65">
        <v>2.4</v>
      </c>
      <c r="K21" s="65">
        <v>2.4</v>
      </c>
      <c r="L21" s="65">
        <v>2.4</v>
      </c>
      <c r="M21" s="65">
        <v>2.4</v>
      </c>
      <c r="N21" s="65">
        <v>2.2999999999999998</v>
      </c>
      <c r="O21" s="65">
        <v>2.2999999999999998</v>
      </c>
      <c r="P21" s="75">
        <v>2.2999999999999998</v>
      </c>
      <c r="Q21" s="65"/>
      <c r="R21" s="65">
        <v>2.4</v>
      </c>
      <c r="S21" s="65"/>
      <c r="T21" s="65">
        <v>2.2999999999999998</v>
      </c>
      <c r="U21" s="65"/>
      <c r="V21" s="65">
        <v>2.2000000000000002</v>
      </c>
      <c r="W21" s="58" t="s">
        <v>60</v>
      </c>
      <c r="X21" s="78" t="s">
        <v>61</v>
      </c>
      <c r="AA21" s="10"/>
    </row>
    <row r="22" spans="1:27" x14ac:dyDescent="0.25">
      <c r="A22" s="5" t="s">
        <v>19</v>
      </c>
      <c r="B22" s="70">
        <v>2.6</v>
      </c>
      <c r="C22" s="65">
        <v>2.5</v>
      </c>
      <c r="D22" s="65">
        <v>2.5</v>
      </c>
      <c r="E22" s="65">
        <v>2.5</v>
      </c>
      <c r="F22" s="65">
        <v>2.4</v>
      </c>
      <c r="G22" s="65">
        <v>2.4</v>
      </c>
      <c r="H22" s="65">
        <v>2.4</v>
      </c>
      <c r="I22" s="65">
        <v>2.4</v>
      </c>
      <c r="J22" s="65">
        <v>2.2999999999999998</v>
      </c>
      <c r="K22" s="65">
        <v>2.2999999999999998</v>
      </c>
      <c r="L22" s="65">
        <v>2.2999999999999998</v>
      </c>
      <c r="M22" s="65">
        <v>2.2999999999999998</v>
      </c>
      <c r="N22" s="65">
        <v>2.2999999999999998</v>
      </c>
      <c r="O22" s="65">
        <v>2.2999999999999998</v>
      </c>
      <c r="P22" s="75">
        <v>2.2999999999999998</v>
      </c>
      <c r="Q22" s="65"/>
      <c r="R22" s="65">
        <v>2.2000000000000002</v>
      </c>
      <c r="S22" s="65"/>
      <c r="T22" s="65">
        <v>2.2000000000000002</v>
      </c>
      <c r="U22" s="65"/>
      <c r="V22" s="65">
        <v>2.1</v>
      </c>
      <c r="W22" s="58" t="s">
        <v>60</v>
      </c>
      <c r="X22" s="78" t="s">
        <v>61</v>
      </c>
      <c r="AA22" s="10"/>
    </row>
    <row r="23" spans="1:27" x14ac:dyDescent="0.25">
      <c r="A23" s="5" t="s">
        <v>0</v>
      </c>
      <c r="B23" s="70">
        <v>3.1</v>
      </c>
      <c r="C23" s="65">
        <v>3</v>
      </c>
      <c r="D23" s="65">
        <v>3</v>
      </c>
      <c r="E23" s="65">
        <v>2.9</v>
      </c>
      <c r="F23" s="65">
        <v>2.9</v>
      </c>
      <c r="G23" s="65">
        <v>2.9</v>
      </c>
      <c r="H23" s="65">
        <v>2.7</v>
      </c>
      <c r="I23" s="65">
        <v>2.6</v>
      </c>
      <c r="J23" s="65">
        <v>2.6</v>
      </c>
      <c r="K23" s="65">
        <v>2.6</v>
      </c>
      <c r="L23" s="65">
        <v>2.6</v>
      </c>
      <c r="M23" s="65">
        <v>2.6</v>
      </c>
      <c r="N23" s="65">
        <v>2.5</v>
      </c>
      <c r="O23" s="65">
        <v>2.5</v>
      </c>
      <c r="P23" s="75">
        <v>2.5</v>
      </c>
      <c r="Q23" s="65"/>
      <c r="R23" s="65">
        <v>2.5</v>
      </c>
      <c r="S23" s="65"/>
      <c r="T23" s="65">
        <v>2.5</v>
      </c>
      <c r="U23" s="65"/>
      <c r="V23" s="65">
        <v>2.4</v>
      </c>
      <c r="W23" s="58" t="s">
        <v>60</v>
      </c>
      <c r="X23" s="78" t="s">
        <v>61</v>
      </c>
      <c r="AA23" s="10"/>
    </row>
    <row r="24" spans="1:27" x14ac:dyDescent="0.25">
      <c r="A24" s="5" t="s">
        <v>20</v>
      </c>
      <c r="B24" s="70">
        <v>2.2000000000000002</v>
      </c>
      <c r="C24" s="65">
        <v>2.2000000000000002</v>
      </c>
      <c r="D24" s="65">
        <v>2.2000000000000002</v>
      </c>
      <c r="E24" s="65">
        <v>2.2000000000000002</v>
      </c>
      <c r="F24" s="65">
        <v>2.2000000000000002</v>
      </c>
      <c r="G24" s="65">
        <v>2.2000000000000002</v>
      </c>
      <c r="H24" s="65">
        <v>2.2000000000000002</v>
      </c>
      <c r="I24" s="65">
        <v>2.2000000000000002</v>
      </c>
      <c r="J24" s="65">
        <v>2.2000000000000002</v>
      </c>
      <c r="K24" s="65">
        <v>2.2000000000000002</v>
      </c>
      <c r="L24" s="65">
        <v>2.2000000000000002</v>
      </c>
      <c r="M24" s="65">
        <v>2.2000000000000002</v>
      </c>
      <c r="N24" s="65">
        <v>2.2000000000000002</v>
      </c>
      <c r="O24" s="65">
        <v>2.2000000000000002</v>
      </c>
      <c r="P24" s="75">
        <v>2.2000000000000002</v>
      </c>
      <c r="Q24" s="65"/>
      <c r="R24" s="65">
        <v>2.2000000000000002</v>
      </c>
      <c r="S24" s="65"/>
      <c r="T24" s="65">
        <v>2.2000000000000002</v>
      </c>
      <c r="U24" s="65"/>
      <c r="V24" s="65">
        <v>2.1</v>
      </c>
      <c r="W24" s="58" t="s">
        <v>60</v>
      </c>
      <c r="X24" s="78" t="s">
        <v>61</v>
      </c>
      <c r="AA24" s="10"/>
    </row>
    <row r="25" spans="1:27" x14ac:dyDescent="0.25">
      <c r="A25" s="5" t="s">
        <v>21</v>
      </c>
      <c r="B25" s="70">
        <v>2.2999999999999998</v>
      </c>
      <c r="C25" s="65">
        <v>2.2999999999999998</v>
      </c>
      <c r="D25" s="65">
        <v>2.2999999999999998</v>
      </c>
      <c r="E25" s="65">
        <v>2.2999999999999998</v>
      </c>
      <c r="F25" s="65">
        <v>2.2999999999999998</v>
      </c>
      <c r="G25" s="65">
        <v>2.2999999999999998</v>
      </c>
      <c r="H25" s="65">
        <v>2.2000000000000002</v>
      </c>
      <c r="I25" s="65">
        <v>2.2000000000000002</v>
      </c>
      <c r="J25" s="65">
        <v>2.2000000000000002</v>
      </c>
      <c r="K25" s="65">
        <v>2.2000000000000002</v>
      </c>
      <c r="L25" s="65">
        <v>2.2000000000000002</v>
      </c>
      <c r="M25" s="65">
        <v>2.2000000000000002</v>
      </c>
      <c r="N25" s="65">
        <v>2.2000000000000002</v>
      </c>
      <c r="O25" s="65">
        <v>2.2000000000000002</v>
      </c>
      <c r="P25" s="75">
        <v>2.2000000000000002</v>
      </c>
      <c r="Q25" s="65"/>
      <c r="R25" s="65">
        <v>2.2000000000000002</v>
      </c>
      <c r="S25" s="65"/>
      <c r="T25" s="65">
        <v>2.2000000000000002</v>
      </c>
      <c r="U25" s="65"/>
      <c r="V25" s="65">
        <v>2.1</v>
      </c>
      <c r="W25" s="58" t="s">
        <v>60</v>
      </c>
      <c r="X25" s="78" t="s">
        <v>61</v>
      </c>
      <c r="AA25" s="10"/>
    </row>
    <row r="26" spans="1:27" x14ac:dyDescent="0.25">
      <c r="A26" s="5" t="s">
        <v>22</v>
      </c>
      <c r="B26" s="70">
        <v>3</v>
      </c>
      <c r="C26" s="65">
        <v>2.9</v>
      </c>
      <c r="D26" s="65">
        <v>2.9</v>
      </c>
      <c r="E26" s="65">
        <v>2.8</v>
      </c>
      <c r="F26" s="65">
        <v>2.8</v>
      </c>
      <c r="G26" s="65">
        <v>2.8</v>
      </c>
      <c r="H26" s="65">
        <v>2.8</v>
      </c>
      <c r="I26" s="65">
        <v>2.7</v>
      </c>
      <c r="J26" s="65">
        <v>2.7</v>
      </c>
      <c r="K26" s="65">
        <v>2.7</v>
      </c>
      <c r="L26" s="65">
        <v>2.6</v>
      </c>
      <c r="M26" s="65">
        <v>2.6</v>
      </c>
      <c r="N26" s="65">
        <v>2.6</v>
      </c>
      <c r="O26" s="65">
        <v>2.6</v>
      </c>
      <c r="P26" s="75">
        <v>2.6</v>
      </c>
      <c r="Q26" s="65">
        <v>2.5</v>
      </c>
      <c r="R26" s="65">
        <v>2.4</v>
      </c>
      <c r="S26" s="65">
        <v>2.4300000000000002</v>
      </c>
      <c r="T26" s="65">
        <v>2.48</v>
      </c>
      <c r="U26" s="65">
        <v>2.5</v>
      </c>
      <c r="V26" s="65">
        <v>2.5</v>
      </c>
      <c r="W26" s="58" t="s">
        <v>60</v>
      </c>
      <c r="X26" s="40" t="s">
        <v>65</v>
      </c>
    </row>
    <row r="27" spans="1:27" x14ac:dyDescent="0.25">
      <c r="A27" s="5" t="s">
        <v>1</v>
      </c>
      <c r="B27" s="70">
        <v>2.8</v>
      </c>
      <c r="C27" s="65">
        <v>2.7</v>
      </c>
      <c r="D27" s="65">
        <v>2.7</v>
      </c>
      <c r="E27" s="65">
        <v>2.7</v>
      </c>
      <c r="F27" s="65">
        <v>2.7</v>
      </c>
      <c r="G27" s="65">
        <v>2.6</v>
      </c>
      <c r="H27" s="65">
        <v>2.6</v>
      </c>
      <c r="I27" s="65">
        <v>2.6</v>
      </c>
      <c r="J27" s="65">
        <v>2.6</v>
      </c>
      <c r="K27" s="65">
        <v>2.5</v>
      </c>
      <c r="L27" s="65">
        <v>2.5</v>
      </c>
      <c r="M27" s="65">
        <v>2.5</v>
      </c>
      <c r="N27" s="65">
        <v>2.5</v>
      </c>
      <c r="O27" s="65">
        <v>2.5</v>
      </c>
      <c r="P27" s="75">
        <v>2.5</v>
      </c>
      <c r="Q27" s="65"/>
      <c r="R27" s="65">
        <v>2.4</v>
      </c>
      <c r="S27" s="65"/>
      <c r="T27" s="65">
        <v>2.2999999999999998</v>
      </c>
      <c r="U27" s="65"/>
      <c r="V27" s="65">
        <v>2.2999999999999998</v>
      </c>
      <c r="W27" s="58" t="s">
        <v>60</v>
      </c>
      <c r="X27" s="78" t="s">
        <v>61</v>
      </c>
      <c r="AA27" s="10"/>
    </row>
    <row r="28" spans="1:27" x14ac:dyDescent="0.25">
      <c r="A28" s="5" t="s">
        <v>23</v>
      </c>
      <c r="B28" s="70">
        <v>2.9</v>
      </c>
      <c r="C28" s="65">
        <v>2.9</v>
      </c>
      <c r="D28" s="65">
        <v>2.9</v>
      </c>
      <c r="E28" s="65">
        <v>2.9</v>
      </c>
      <c r="F28" s="65">
        <v>2.7</v>
      </c>
      <c r="G28" s="65">
        <v>2.7</v>
      </c>
      <c r="H28" s="65">
        <v>2.7</v>
      </c>
      <c r="I28" s="65">
        <v>2.7</v>
      </c>
      <c r="J28" s="65">
        <v>2.7</v>
      </c>
      <c r="K28" s="65">
        <v>2.7</v>
      </c>
      <c r="L28" s="65">
        <v>2.6</v>
      </c>
      <c r="M28" s="65">
        <v>2.6</v>
      </c>
      <c r="N28" s="65">
        <v>2.6</v>
      </c>
      <c r="O28" s="65">
        <v>2.6</v>
      </c>
      <c r="P28" s="75">
        <v>2.6</v>
      </c>
      <c r="Q28" s="65"/>
      <c r="R28" s="65">
        <v>2.6</v>
      </c>
      <c r="S28" s="65"/>
      <c r="T28" s="65">
        <v>2.5</v>
      </c>
      <c r="U28" s="65"/>
      <c r="V28" s="65">
        <v>2.4</v>
      </c>
      <c r="W28" s="58" t="s">
        <v>60</v>
      </c>
      <c r="X28" s="78" t="s">
        <v>61</v>
      </c>
      <c r="AA28" s="10"/>
    </row>
    <row r="29" spans="1:27" x14ac:dyDescent="0.25">
      <c r="A29" s="5" t="s">
        <v>24</v>
      </c>
      <c r="B29" s="70">
        <v>2.7</v>
      </c>
      <c r="C29" s="65">
        <v>2.7</v>
      </c>
      <c r="D29" s="65">
        <v>2.6</v>
      </c>
      <c r="E29" s="65">
        <v>2.6</v>
      </c>
      <c r="F29" s="65">
        <v>2.5</v>
      </c>
      <c r="G29" s="65">
        <v>2.5</v>
      </c>
      <c r="H29" s="65">
        <v>2.4</v>
      </c>
      <c r="I29" s="65">
        <v>2.4</v>
      </c>
      <c r="J29" s="65">
        <v>2.4</v>
      </c>
      <c r="K29" s="65">
        <v>2.2999999999999998</v>
      </c>
      <c r="L29" s="65">
        <v>2.2999999999999998</v>
      </c>
      <c r="M29" s="65">
        <v>2.2999999999999998</v>
      </c>
      <c r="N29" s="65">
        <v>2.2999999999999998</v>
      </c>
      <c r="O29" s="65">
        <v>2.2999999999999998</v>
      </c>
      <c r="P29" s="75">
        <v>2.2999999999999998</v>
      </c>
      <c r="Q29" s="65"/>
      <c r="R29" s="65">
        <v>2.4</v>
      </c>
      <c r="S29" s="65"/>
      <c r="T29" s="65">
        <v>2.4</v>
      </c>
      <c r="U29" s="65"/>
      <c r="V29" s="65">
        <v>2.2999999999999998</v>
      </c>
      <c r="W29" s="58" t="s">
        <v>60</v>
      </c>
      <c r="X29" s="78" t="s">
        <v>61</v>
      </c>
      <c r="AA29" s="10"/>
    </row>
    <row r="30" spans="1:27" x14ac:dyDescent="0.25">
      <c r="A30" s="5" t="s">
        <v>25</v>
      </c>
      <c r="B30" s="70">
        <v>3</v>
      </c>
      <c r="C30" s="65">
        <v>3</v>
      </c>
      <c r="D30" s="65">
        <v>3</v>
      </c>
      <c r="E30" s="65">
        <v>2.9</v>
      </c>
      <c r="F30" s="65">
        <v>2.9</v>
      </c>
      <c r="G30" s="65">
        <v>2.9</v>
      </c>
      <c r="H30" s="65">
        <v>2.8</v>
      </c>
      <c r="I30" s="65">
        <v>2.8</v>
      </c>
      <c r="J30" s="65">
        <v>2.8</v>
      </c>
      <c r="K30" s="65">
        <v>2.8</v>
      </c>
      <c r="L30" s="65">
        <v>2.8</v>
      </c>
      <c r="M30" s="65">
        <v>2.8</v>
      </c>
      <c r="N30" s="65">
        <v>2.7</v>
      </c>
      <c r="O30" s="65">
        <v>2.7</v>
      </c>
      <c r="P30" s="75">
        <v>2.7</v>
      </c>
      <c r="Q30" s="65"/>
      <c r="R30" s="65">
        <v>2.8</v>
      </c>
      <c r="S30" s="65"/>
      <c r="T30" s="65">
        <v>2.7</v>
      </c>
      <c r="U30" s="65"/>
      <c r="V30" s="65">
        <v>2.7</v>
      </c>
      <c r="W30" s="58" t="s">
        <v>60</v>
      </c>
      <c r="X30" s="78" t="s">
        <v>61</v>
      </c>
      <c r="AA30" s="10"/>
    </row>
    <row r="31" spans="1:27" x14ac:dyDescent="0.25">
      <c r="A31" s="5" t="s">
        <v>26</v>
      </c>
      <c r="B31" s="70">
        <v>2.2000000000000002</v>
      </c>
      <c r="C31" s="65">
        <v>2.2000000000000002</v>
      </c>
      <c r="D31" s="65">
        <v>2.2000000000000002</v>
      </c>
      <c r="E31" s="65">
        <v>2.1</v>
      </c>
      <c r="F31" s="65">
        <v>2.1</v>
      </c>
      <c r="G31" s="65">
        <v>2.1</v>
      </c>
      <c r="H31" s="65">
        <v>2.1</v>
      </c>
      <c r="I31" s="65">
        <v>2.1</v>
      </c>
      <c r="J31" s="65">
        <v>2.1</v>
      </c>
      <c r="K31" s="65">
        <v>2.1</v>
      </c>
      <c r="L31" s="65">
        <v>2.1</v>
      </c>
      <c r="M31" s="65">
        <v>2.1</v>
      </c>
      <c r="N31" s="65">
        <v>2.1</v>
      </c>
      <c r="O31" s="65">
        <v>2</v>
      </c>
      <c r="P31" s="75">
        <v>2</v>
      </c>
      <c r="Q31" s="65"/>
      <c r="R31" s="65">
        <v>2.1</v>
      </c>
      <c r="S31" s="65"/>
      <c r="T31" s="65">
        <v>2.1</v>
      </c>
      <c r="U31" s="65"/>
      <c r="V31" s="65">
        <v>2.1</v>
      </c>
      <c r="W31" s="58" t="s">
        <v>60</v>
      </c>
      <c r="X31" s="78" t="s">
        <v>61</v>
      </c>
      <c r="AA31" s="10"/>
    </row>
    <row r="32" spans="1:27" x14ac:dyDescent="0.25">
      <c r="A32" s="5" t="s">
        <v>27</v>
      </c>
      <c r="B32" s="70"/>
      <c r="C32" s="65"/>
      <c r="D32" s="65"/>
      <c r="E32" s="65">
        <v>2</v>
      </c>
      <c r="F32" s="65">
        <v>2</v>
      </c>
      <c r="G32" s="65">
        <v>1.9</v>
      </c>
      <c r="H32" s="65">
        <v>1.9</v>
      </c>
      <c r="I32" s="65">
        <v>1.9</v>
      </c>
      <c r="J32" s="65">
        <v>2</v>
      </c>
      <c r="K32" s="65">
        <v>1.8</v>
      </c>
      <c r="L32" s="65">
        <v>1.9</v>
      </c>
      <c r="M32" s="65">
        <v>1.9</v>
      </c>
      <c r="N32" s="65">
        <v>1.8</v>
      </c>
      <c r="O32" s="65">
        <v>1.8</v>
      </c>
      <c r="P32" s="75">
        <v>1.7</v>
      </c>
      <c r="Q32" s="65"/>
      <c r="R32" s="65">
        <v>2.1</v>
      </c>
      <c r="S32" s="65"/>
      <c r="T32" s="65">
        <v>2.1</v>
      </c>
      <c r="U32" s="65"/>
      <c r="V32" s="65">
        <v>2.1</v>
      </c>
      <c r="W32" s="58" t="s">
        <v>60</v>
      </c>
      <c r="X32" s="78" t="s">
        <v>61</v>
      </c>
      <c r="AA32" s="10"/>
    </row>
    <row r="33" spans="1:29" x14ac:dyDescent="0.25">
      <c r="A33" s="5" t="s">
        <v>28</v>
      </c>
      <c r="B33" s="70">
        <v>2.2999999999999998</v>
      </c>
      <c r="C33" s="65">
        <v>2.2999999999999998</v>
      </c>
      <c r="D33" s="65">
        <v>2.2999999999999998</v>
      </c>
      <c r="E33" s="65">
        <v>2.2999999999999998</v>
      </c>
      <c r="F33" s="65">
        <v>2.2999999999999998</v>
      </c>
      <c r="G33" s="65">
        <v>2.2000000000000002</v>
      </c>
      <c r="H33" s="65">
        <v>2.2999999999999998</v>
      </c>
      <c r="I33" s="65">
        <v>2.2999999999999998</v>
      </c>
      <c r="J33" s="65">
        <v>2.2999999999999998</v>
      </c>
      <c r="K33" s="65">
        <v>2.2999999999999998</v>
      </c>
      <c r="L33" s="65">
        <v>2.2999999999999998</v>
      </c>
      <c r="M33" s="65">
        <v>2.2999999999999998</v>
      </c>
      <c r="N33" s="65">
        <v>2.2999999999999998</v>
      </c>
      <c r="O33" s="65">
        <v>2.2999999999999998</v>
      </c>
      <c r="P33" s="75">
        <v>2.2999999999999998</v>
      </c>
      <c r="Q33" s="65"/>
      <c r="R33" s="65">
        <v>2.2000000000000002</v>
      </c>
      <c r="S33" s="65"/>
      <c r="T33" s="65">
        <v>2.1</v>
      </c>
      <c r="U33" s="65"/>
      <c r="V33" s="65">
        <v>2.1</v>
      </c>
      <c r="W33" s="58" t="s">
        <v>60</v>
      </c>
      <c r="X33" s="78" t="s">
        <v>61</v>
      </c>
      <c r="AA33" s="10"/>
    </row>
    <row r="34" spans="1:29" x14ac:dyDescent="0.25">
      <c r="A34" s="5" t="s">
        <v>33</v>
      </c>
      <c r="B34" s="70"/>
      <c r="C34" s="65"/>
      <c r="D34" s="65"/>
      <c r="E34" s="65"/>
      <c r="F34" s="66"/>
      <c r="G34" s="65">
        <v>3.2</v>
      </c>
      <c r="H34" s="65">
        <v>3.1</v>
      </c>
      <c r="I34" s="65">
        <v>3.1</v>
      </c>
      <c r="J34" s="65">
        <v>3.2</v>
      </c>
      <c r="K34" s="65">
        <v>3.2</v>
      </c>
      <c r="L34" s="65">
        <v>3.2</v>
      </c>
      <c r="M34" s="65">
        <v>3.2</v>
      </c>
      <c r="N34" s="65">
        <v>3.2</v>
      </c>
      <c r="O34" s="65">
        <v>3.2</v>
      </c>
      <c r="P34" s="75">
        <v>3.1</v>
      </c>
      <c r="Q34" s="65"/>
      <c r="R34" s="65">
        <v>3.1</v>
      </c>
      <c r="S34" s="65"/>
      <c r="T34" s="65">
        <v>3.1</v>
      </c>
      <c r="U34" s="65"/>
      <c r="V34" s="65">
        <v>3.1</v>
      </c>
      <c r="W34" s="58" t="s">
        <v>60</v>
      </c>
      <c r="X34" s="40" t="s">
        <v>116</v>
      </c>
    </row>
    <row r="35" spans="1:29" x14ac:dyDescent="0.25">
      <c r="A35" s="5" t="s">
        <v>35</v>
      </c>
      <c r="B35" s="70">
        <v>3.8</v>
      </c>
      <c r="C35" s="65">
        <v>3.7</v>
      </c>
      <c r="D35" s="65">
        <v>3.9</v>
      </c>
      <c r="E35" s="65">
        <v>3.8</v>
      </c>
      <c r="F35" s="65">
        <v>3.8</v>
      </c>
      <c r="G35" s="65">
        <v>3.8</v>
      </c>
      <c r="H35" s="65">
        <v>3.7</v>
      </c>
      <c r="I35" s="65">
        <v>3.7</v>
      </c>
      <c r="J35" s="65">
        <v>3.7</v>
      </c>
      <c r="K35" s="65">
        <v>3.7</v>
      </c>
      <c r="L35" s="65">
        <v>3.7</v>
      </c>
      <c r="M35" s="65">
        <v>3.7</v>
      </c>
      <c r="N35" s="65">
        <v>3.7</v>
      </c>
      <c r="O35" s="65">
        <v>3.7</v>
      </c>
      <c r="P35" s="75">
        <v>3.7</v>
      </c>
      <c r="Q35" s="65"/>
      <c r="R35" s="65">
        <v>3.7</v>
      </c>
      <c r="S35" s="65"/>
      <c r="T35" s="65">
        <v>3.7</v>
      </c>
      <c r="U35" s="65"/>
      <c r="V35" s="65">
        <v>3.7</v>
      </c>
      <c r="W35" s="58" t="s">
        <v>60</v>
      </c>
      <c r="X35" s="40" t="s">
        <v>95</v>
      </c>
    </row>
    <row r="36" spans="1:29" x14ac:dyDescent="0.25">
      <c r="A36" s="7" t="s">
        <v>34</v>
      </c>
      <c r="B36" s="70"/>
      <c r="C36" s="65"/>
      <c r="D36" s="65"/>
      <c r="E36" s="65"/>
      <c r="F36" s="65">
        <v>2.8</v>
      </c>
      <c r="G36" s="65">
        <v>2.8</v>
      </c>
      <c r="H36" s="65">
        <v>2.8</v>
      </c>
      <c r="I36" s="65">
        <v>2.8</v>
      </c>
      <c r="J36" s="65">
        <v>2.9</v>
      </c>
      <c r="K36" s="65">
        <v>2.9</v>
      </c>
      <c r="L36" s="65">
        <v>2.9</v>
      </c>
      <c r="M36" s="65">
        <v>2.9</v>
      </c>
      <c r="N36" s="65">
        <v>2.9</v>
      </c>
      <c r="O36" s="65">
        <v>2.9</v>
      </c>
      <c r="P36" s="75">
        <v>2.9</v>
      </c>
      <c r="Q36" s="65"/>
      <c r="R36" s="65">
        <v>2.9</v>
      </c>
      <c r="S36" s="65"/>
      <c r="T36" s="65">
        <v>2.9</v>
      </c>
      <c r="U36" s="65"/>
      <c r="V36" s="65">
        <v>2.9</v>
      </c>
      <c r="W36" s="58" t="s">
        <v>60</v>
      </c>
      <c r="X36" s="40" t="s">
        <v>95</v>
      </c>
    </row>
    <row r="37" spans="1:29" x14ac:dyDescent="0.25">
      <c r="A37" s="64" t="s">
        <v>30</v>
      </c>
      <c r="B37" s="70"/>
      <c r="C37" s="65"/>
      <c r="D37" s="65"/>
      <c r="E37" s="65"/>
      <c r="F37" s="65">
        <v>2</v>
      </c>
      <c r="G37" s="65">
        <v>2</v>
      </c>
      <c r="H37" s="65">
        <v>2</v>
      </c>
      <c r="I37" s="36"/>
      <c r="J37" s="36"/>
      <c r="K37" s="36"/>
      <c r="L37" s="36"/>
      <c r="M37" s="36"/>
      <c r="N37" s="36">
        <f>O37</f>
        <v>2.2000000000000002</v>
      </c>
      <c r="O37" s="65">
        <v>2.2000000000000002</v>
      </c>
      <c r="P37" s="75">
        <v>2.2200000000000002</v>
      </c>
      <c r="Q37" s="36"/>
      <c r="R37" s="36">
        <f>P37+(V37-P37)/(V1-P1)*(R1-P1)</f>
        <v>2.1800000000000002</v>
      </c>
      <c r="S37" s="36"/>
      <c r="T37" s="65">
        <f>P37+(V37-P37)/(V1-P1)*(T1-P1)</f>
        <v>2.14</v>
      </c>
      <c r="U37" s="36"/>
      <c r="V37" s="65">
        <v>2.1</v>
      </c>
      <c r="W37" s="58" t="s">
        <v>60</v>
      </c>
      <c r="X37" s="79" t="s">
        <v>170</v>
      </c>
      <c r="AA37" s="14"/>
      <c r="AB37" s="3"/>
      <c r="AC37" s="3"/>
    </row>
    <row r="38" spans="1:29" x14ac:dyDescent="0.25">
      <c r="A38" s="64" t="s">
        <v>31</v>
      </c>
      <c r="B38" s="71">
        <v>2.2280000000000002</v>
      </c>
      <c r="C38" s="67">
        <v>2.2240000000000002</v>
      </c>
      <c r="D38" s="67">
        <v>2.2006000000000001</v>
      </c>
      <c r="E38" s="67">
        <v>2.1989999999999998</v>
      </c>
      <c r="F38" s="65">
        <v>2.2349999999999999</v>
      </c>
      <c r="G38" s="65">
        <v>2.2280000000000002</v>
      </c>
      <c r="H38" s="65">
        <v>2.2410000000000001</v>
      </c>
      <c r="I38" s="65">
        <v>2.1920000000000002</v>
      </c>
      <c r="J38" s="65">
        <v>2.222</v>
      </c>
      <c r="K38" s="65">
        <v>2.17</v>
      </c>
      <c r="L38" s="65">
        <v>2.202</v>
      </c>
      <c r="M38" s="65">
        <v>2.2050000000000001</v>
      </c>
      <c r="N38" s="65">
        <v>2.21</v>
      </c>
      <c r="O38" s="65">
        <v>2.2999999999999998</v>
      </c>
      <c r="P38" s="76">
        <v>2.2999999999999998</v>
      </c>
      <c r="Q38" s="36"/>
      <c r="R38" s="36">
        <f>P38+(V38-P38)/(V1-P1)*(R1-P1)</f>
        <v>2.2333333333333334</v>
      </c>
      <c r="S38" s="36"/>
      <c r="T38" s="65">
        <f>P38+(V38-P38)/(V1-P1)*(T1-P1)</f>
        <v>2.1666666666666665</v>
      </c>
      <c r="U38" s="36"/>
      <c r="V38" s="65">
        <v>2.1</v>
      </c>
      <c r="W38" s="58" t="s">
        <v>169</v>
      </c>
      <c r="X38" s="79" t="s">
        <v>101</v>
      </c>
      <c r="AA38" s="14"/>
      <c r="AB38" s="3"/>
      <c r="AC38" s="3"/>
    </row>
    <row r="39" spans="1:29" x14ac:dyDescent="0.25">
      <c r="A39" s="64" t="s">
        <v>40</v>
      </c>
      <c r="B39" s="70"/>
      <c r="C39" s="65"/>
      <c r="D39" s="65"/>
      <c r="E39" s="65"/>
      <c r="F39" s="65">
        <v>3.8</v>
      </c>
      <c r="G39" s="65">
        <v>3.8</v>
      </c>
      <c r="H39" s="65">
        <v>3.8</v>
      </c>
      <c r="I39" s="65">
        <v>3.8</v>
      </c>
      <c r="J39" s="65">
        <v>3.8</v>
      </c>
      <c r="K39" s="65">
        <v>3.8</v>
      </c>
      <c r="L39" s="65">
        <v>3.8</v>
      </c>
      <c r="M39" s="65">
        <v>3.8</v>
      </c>
      <c r="N39" s="65">
        <v>3.8</v>
      </c>
      <c r="O39" s="65">
        <v>3.8</v>
      </c>
      <c r="P39" s="75">
        <v>3.7</v>
      </c>
      <c r="Q39" s="65"/>
      <c r="R39" s="65">
        <v>3.7</v>
      </c>
      <c r="S39" s="65"/>
      <c r="T39" s="65">
        <v>3.7</v>
      </c>
      <c r="U39" s="65"/>
      <c r="V39" s="65">
        <v>3.7</v>
      </c>
      <c r="W39" s="58" t="s">
        <v>73</v>
      </c>
      <c r="X39" s="40" t="s">
        <v>126</v>
      </c>
    </row>
    <row r="40" spans="1:29" x14ac:dyDescent="0.25">
      <c r="A40" s="64" t="s">
        <v>41</v>
      </c>
      <c r="B40" s="70"/>
      <c r="C40" s="65"/>
      <c r="D40" s="65"/>
      <c r="E40" s="65"/>
      <c r="F40" s="65">
        <v>3.2</v>
      </c>
      <c r="G40" s="65">
        <v>3.2</v>
      </c>
      <c r="H40" s="65">
        <v>3.2</v>
      </c>
      <c r="I40" s="65">
        <v>3.2</v>
      </c>
      <c r="J40" s="65">
        <v>3.2</v>
      </c>
      <c r="K40" s="65">
        <v>3.2</v>
      </c>
      <c r="L40" s="65">
        <v>3.2</v>
      </c>
      <c r="M40" s="65">
        <v>3.2</v>
      </c>
      <c r="N40" s="65">
        <v>3.2</v>
      </c>
      <c r="O40" s="65">
        <v>3.2</v>
      </c>
      <c r="P40" s="75">
        <v>3.2</v>
      </c>
      <c r="Q40" s="65"/>
      <c r="R40" s="65">
        <v>3.2</v>
      </c>
      <c r="S40" s="65"/>
      <c r="T40" s="65">
        <v>3.2</v>
      </c>
      <c r="U40" s="65"/>
      <c r="V40" s="65">
        <v>3.2</v>
      </c>
      <c r="W40" s="58" t="s">
        <v>246</v>
      </c>
      <c r="X40" s="40" t="s">
        <v>127</v>
      </c>
      <c r="AB40" s="3"/>
    </row>
    <row r="41" spans="1:29" x14ac:dyDescent="0.25">
      <c r="A41" s="64" t="s">
        <v>29</v>
      </c>
      <c r="B41" s="72"/>
      <c r="C41" s="73"/>
      <c r="D41" s="73"/>
      <c r="E41" s="73"/>
      <c r="F41" s="73">
        <v>2.5</v>
      </c>
      <c r="G41" s="73">
        <v>2.5</v>
      </c>
      <c r="H41" s="73">
        <v>2.5</v>
      </c>
      <c r="I41" s="73">
        <v>2.5</v>
      </c>
      <c r="J41" s="73">
        <v>2.5</v>
      </c>
      <c r="K41" s="73">
        <v>2.5</v>
      </c>
      <c r="L41" s="73">
        <v>2.5</v>
      </c>
      <c r="M41" s="73">
        <v>2.5</v>
      </c>
      <c r="N41" s="73">
        <v>2.5</v>
      </c>
      <c r="O41" s="73">
        <v>2.5</v>
      </c>
      <c r="P41" s="77">
        <v>2.5</v>
      </c>
      <c r="Q41" s="73"/>
      <c r="R41" s="73">
        <v>2.5</v>
      </c>
      <c r="S41" s="73"/>
      <c r="T41" s="73">
        <v>2.5</v>
      </c>
      <c r="U41" s="73"/>
      <c r="V41" s="73">
        <v>2.5</v>
      </c>
      <c r="W41" s="80" t="s">
        <v>239</v>
      </c>
      <c r="X41" s="42" t="s">
        <v>95</v>
      </c>
    </row>
    <row r="42" spans="1:29" x14ac:dyDescent="0.25">
      <c r="AB42" s="3"/>
    </row>
    <row r="43" spans="1:29" x14ac:dyDescent="0.25">
      <c r="C43" s="93" t="s">
        <v>184</v>
      </c>
      <c r="D43" s="93"/>
      <c r="E43" t="s">
        <v>190</v>
      </c>
      <c r="F43" t="s">
        <v>188</v>
      </c>
      <c r="G43" t="s">
        <v>187</v>
      </c>
      <c r="H43" t="s">
        <v>189</v>
      </c>
      <c r="I43" t="s">
        <v>191</v>
      </c>
      <c r="J43" t="s">
        <v>218</v>
      </c>
      <c r="K43" t="s">
        <v>283</v>
      </c>
      <c r="L43" t="s">
        <v>222</v>
      </c>
      <c r="M43" t="s">
        <v>231</v>
      </c>
      <c r="N43" t="s">
        <v>330</v>
      </c>
      <c r="O43" t="s">
        <v>331</v>
      </c>
    </row>
    <row r="44" spans="1:29" x14ac:dyDescent="0.25">
      <c r="A44" s="10" t="s">
        <v>58</v>
      </c>
      <c r="B44" s="10" t="s">
        <v>60</v>
      </c>
      <c r="C44" t="s">
        <v>242</v>
      </c>
      <c r="D44" t="s">
        <v>91</v>
      </c>
      <c r="E44" t="s">
        <v>219</v>
      </c>
      <c r="F44" t="s">
        <v>220</v>
      </c>
      <c r="G44" s="3" t="s">
        <v>90</v>
      </c>
      <c r="J44" s="25" t="s">
        <v>282</v>
      </c>
      <c r="K44" s="25" t="s">
        <v>284</v>
      </c>
      <c r="N44" t="s">
        <v>332</v>
      </c>
      <c r="O44" t="s">
        <v>333</v>
      </c>
    </row>
    <row r="45" spans="1:29" x14ac:dyDescent="0.25">
      <c r="B45" s="10" t="s">
        <v>61</v>
      </c>
      <c r="D45" t="s">
        <v>108</v>
      </c>
      <c r="E45" t="s">
        <v>225</v>
      </c>
      <c r="F45" t="s">
        <v>226</v>
      </c>
      <c r="G45" s="3" t="s">
        <v>64</v>
      </c>
      <c r="H45" t="s">
        <v>224</v>
      </c>
      <c r="I45" t="s">
        <v>223</v>
      </c>
      <c r="J45" t="s">
        <v>194</v>
      </c>
      <c r="L45" s="3" t="s">
        <v>63</v>
      </c>
    </row>
    <row r="46" spans="1:29" x14ac:dyDescent="0.25">
      <c r="B46" s="10" t="s">
        <v>62</v>
      </c>
      <c r="C46" t="s">
        <v>110</v>
      </c>
      <c r="D46" t="s">
        <v>108</v>
      </c>
      <c r="E46" t="s">
        <v>228</v>
      </c>
      <c r="F46" s="14" t="s">
        <v>227</v>
      </c>
      <c r="G46" s="3" t="s">
        <v>39</v>
      </c>
      <c r="I46" t="s">
        <v>229</v>
      </c>
      <c r="J46" t="s">
        <v>194</v>
      </c>
    </row>
    <row r="47" spans="1:29" x14ac:dyDescent="0.25">
      <c r="B47" s="10" t="s">
        <v>65</v>
      </c>
      <c r="C47" t="s">
        <v>22</v>
      </c>
      <c r="D47" t="s">
        <v>108</v>
      </c>
      <c r="E47" t="s">
        <v>234</v>
      </c>
      <c r="F47" s="14" t="s">
        <v>230</v>
      </c>
      <c r="G47" s="3" t="s">
        <v>113</v>
      </c>
      <c r="H47" t="s">
        <v>232</v>
      </c>
      <c r="I47">
        <v>2016</v>
      </c>
      <c r="J47" t="s">
        <v>194</v>
      </c>
      <c r="M47" t="s">
        <v>233</v>
      </c>
    </row>
    <row r="48" spans="1:29" x14ac:dyDescent="0.25">
      <c r="B48" t="s">
        <v>66</v>
      </c>
      <c r="C48" t="s">
        <v>31</v>
      </c>
      <c r="D48" t="s">
        <v>91</v>
      </c>
      <c r="E48" t="s">
        <v>236</v>
      </c>
      <c r="F48" t="s">
        <v>235</v>
      </c>
      <c r="G48" s="3" t="s">
        <v>44</v>
      </c>
      <c r="I48">
        <v>2016</v>
      </c>
      <c r="J48" t="s">
        <v>194</v>
      </c>
    </row>
    <row r="49" spans="1:10" x14ac:dyDescent="0.25">
      <c r="B49" s="10" t="s">
        <v>72</v>
      </c>
      <c r="C49" t="s">
        <v>31</v>
      </c>
      <c r="D49" t="s">
        <v>121</v>
      </c>
      <c r="E49" t="s">
        <v>238</v>
      </c>
      <c r="F49" t="s">
        <v>237</v>
      </c>
      <c r="G49" s="3" t="s">
        <v>43</v>
      </c>
      <c r="J49" t="s">
        <v>221</v>
      </c>
    </row>
    <row r="50" spans="1:10" x14ac:dyDescent="0.25">
      <c r="B50" s="10" t="s">
        <v>73</v>
      </c>
      <c r="C50" t="s">
        <v>40</v>
      </c>
      <c r="D50" t="s">
        <v>91</v>
      </c>
      <c r="E50" t="s">
        <v>238</v>
      </c>
      <c r="F50" t="s">
        <v>241</v>
      </c>
      <c r="G50" s="3" t="s">
        <v>240</v>
      </c>
      <c r="J50" t="s">
        <v>221</v>
      </c>
    </row>
    <row r="51" spans="1:10" x14ac:dyDescent="0.25">
      <c r="B51" s="10" t="s">
        <v>87</v>
      </c>
      <c r="C51" t="s">
        <v>29</v>
      </c>
      <c r="D51" t="s">
        <v>91</v>
      </c>
      <c r="E51" t="s">
        <v>238</v>
      </c>
      <c r="F51" t="s">
        <v>244</v>
      </c>
      <c r="G51" s="3" t="s">
        <v>247</v>
      </c>
      <c r="J51" t="s">
        <v>221</v>
      </c>
    </row>
    <row r="52" spans="1:10" x14ac:dyDescent="0.25">
      <c r="B52" s="10" t="s">
        <v>153</v>
      </c>
      <c r="C52" t="s">
        <v>41</v>
      </c>
      <c r="D52" t="s">
        <v>91</v>
      </c>
      <c r="E52" t="s">
        <v>238</v>
      </c>
      <c r="F52" t="s">
        <v>245</v>
      </c>
      <c r="G52" s="3" t="s">
        <v>243</v>
      </c>
      <c r="J52" t="s">
        <v>221</v>
      </c>
    </row>
    <row r="54" spans="1:10" x14ac:dyDescent="0.25">
      <c r="A54" t="s">
        <v>67</v>
      </c>
      <c r="B54" t="s">
        <v>95</v>
      </c>
      <c r="C54" t="s">
        <v>108</v>
      </c>
      <c r="D54" t="s">
        <v>109</v>
      </c>
    </row>
    <row r="55" spans="1:10" x14ac:dyDescent="0.25">
      <c r="B55" t="s">
        <v>99</v>
      </c>
      <c r="C55" t="s">
        <v>108</v>
      </c>
      <c r="D55" t="s">
        <v>112</v>
      </c>
    </row>
    <row r="56" spans="1:10" x14ac:dyDescent="0.25">
      <c r="B56" t="s">
        <v>101</v>
      </c>
      <c r="C56" t="s">
        <v>108</v>
      </c>
      <c r="D56" t="s">
        <v>120</v>
      </c>
    </row>
    <row r="57" spans="1:10" x14ac:dyDescent="0.25">
      <c r="B57" t="s">
        <v>102</v>
      </c>
      <c r="C57" t="s">
        <v>91</v>
      </c>
      <c r="D57" t="s">
        <v>171</v>
      </c>
    </row>
    <row r="59" spans="1:10" x14ac:dyDescent="0.25">
      <c r="A59" t="s">
        <v>114</v>
      </c>
      <c r="B59" s="13" t="s">
        <v>115</v>
      </c>
      <c r="C59" s="13" t="s">
        <v>119</v>
      </c>
    </row>
    <row r="60" spans="1:10" x14ac:dyDescent="0.25">
      <c r="B60" s="13" t="s">
        <v>117</v>
      </c>
      <c r="C60" s="13" t="s">
        <v>118</v>
      </c>
      <c r="G60" s="3" t="s">
        <v>42</v>
      </c>
    </row>
    <row r="61" spans="1:10" x14ac:dyDescent="0.25">
      <c r="B61" s="13"/>
      <c r="C61" s="13"/>
      <c r="G61" s="3" t="s">
        <v>125</v>
      </c>
    </row>
    <row r="62" spans="1:10" x14ac:dyDescent="0.25">
      <c r="B62" s="13" t="s">
        <v>122</v>
      </c>
      <c r="C62" s="13" t="s">
        <v>40</v>
      </c>
      <c r="G62" s="3" t="s">
        <v>45</v>
      </c>
    </row>
    <row r="63" spans="1:10" x14ac:dyDescent="0.25">
      <c r="B63" s="13"/>
      <c r="C63" s="13"/>
      <c r="G63" s="3" t="s">
        <v>46</v>
      </c>
    </row>
    <row r="64" spans="1:10" x14ac:dyDescent="0.25">
      <c r="B64" s="13" t="s">
        <v>124</v>
      </c>
      <c r="C64" s="13" t="s">
        <v>71</v>
      </c>
      <c r="G64" s="3" t="s">
        <v>123</v>
      </c>
    </row>
    <row r="65" spans="2:3" x14ac:dyDescent="0.25">
      <c r="B65" s="13"/>
      <c r="C65" s="13"/>
    </row>
    <row r="66" spans="2:3" x14ac:dyDescent="0.25">
      <c r="B66" s="13"/>
      <c r="C66" s="13"/>
    </row>
    <row r="67" spans="2:3" x14ac:dyDescent="0.25">
      <c r="B67" s="13"/>
      <c r="C67" s="13"/>
    </row>
    <row r="68" spans="2:3" x14ac:dyDescent="0.25">
      <c r="B68" s="13"/>
      <c r="C68" s="13"/>
    </row>
    <row r="69" spans="2:3" x14ac:dyDescent="0.25">
      <c r="B69" s="13"/>
      <c r="C69" s="13"/>
    </row>
  </sheetData>
  <mergeCells count="1">
    <mergeCell ref="C43:D43"/>
  </mergeCells>
  <phoneticPr fontId="7" type="noConversion"/>
  <hyperlinks>
    <hyperlink ref="G46" r:id="rId1" xr:uid="{00000000-0004-0000-0100-000000000000}"/>
    <hyperlink ref="L45" r:id="rId2" xr:uid="{D9A297ED-1306-444D-8F62-1DBA502E7FD4}"/>
    <hyperlink ref="G44" r:id="rId3" xr:uid="{1D7AF646-6313-4888-AAAC-33F73CEB766B}"/>
    <hyperlink ref="G45" r:id="rId4" xr:uid="{3FDFBC57-81B2-454E-A646-9EABCAEA9EBD}"/>
    <hyperlink ref="G60" r:id="rId5" xr:uid="{77FCB81F-2A45-4A3A-93A6-99B9FF2BFC8D}"/>
    <hyperlink ref="G62" r:id="rId6" location=":~:text=Description-,This%20layer%20shows%20the%20average%20household%20size%20in%20Albania%20in,household%20population%20by%20total%20households." xr:uid="{9DEBF659-5FCF-47D5-BE64-5D5551A0D8B4}"/>
    <hyperlink ref="G63" r:id="rId7" xr:uid="{143BB9EA-C6F9-4EC3-9F0E-066CD7D13FB6}"/>
    <hyperlink ref="G64" r:id="rId8" xr:uid="{DBB4B71C-B5B2-4A83-A72D-C9773CE01A0F}"/>
    <hyperlink ref="G49" r:id="rId9" xr:uid="{09199916-46BF-4617-B619-674CCCFF7F8C}"/>
    <hyperlink ref="G48" r:id="rId10" xr:uid="{911D5FC0-EAB2-42C6-822E-8B569B6F6BD5}"/>
    <hyperlink ref="G47" r:id="rId11" xr:uid="{DE0FC49B-80A1-4B68-B7B9-2B351CC53F76}"/>
    <hyperlink ref="G50" r:id="rId12" xr:uid="{BAF8F8B5-D963-4DCB-826F-9F93C8C2B323}"/>
    <hyperlink ref="G51" r:id="rId13" xr:uid="{1689955B-8D72-4CE4-BC78-027CB6A3B579}"/>
    <hyperlink ref="G52" r:id="rId14" xr:uid="{3C6E03D7-9CBC-4071-8BD8-ACDA411FCAA6}"/>
  </hyperlinks>
  <pageMargins left="0.7" right="0.7" top="0.78740157499999996" bottom="0.78740157499999996" header="0.3" footer="0.3"/>
  <pageSetup paperSize="9" orientation="portrait" r:id="rId1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P96"/>
  <sheetViews>
    <sheetView tabSelected="1" zoomScale="85" zoomScaleNormal="85" workbookViewId="0">
      <selection activeCell="A57" sqref="A57:XFD57"/>
    </sheetView>
  </sheetViews>
  <sheetFormatPr baseColWidth="10" defaultRowHeight="15" x14ac:dyDescent="0.25"/>
  <cols>
    <col min="1" max="1" width="15.42578125" customWidth="1"/>
    <col min="2" max="2" width="17.85546875" customWidth="1"/>
    <col min="3" max="3" width="23.28515625" customWidth="1"/>
    <col min="4" max="4" width="10.85546875"/>
    <col min="5" max="5" width="30.5703125" customWidth="1"/>
    <col min="6" max="6" width="22.28515625" customWidth="1"/>
    <col min="7" max="7" width="12.85546875" customWidth="1"/>
    <col min="9" max="9" width="12.42578125" customWidth="1"/>
    <col min="10" max="10" width="17.140625" bestFit="1" customWidth="1"/>
    <col min="11" max="11" width="15.42578125" bestFit="1" customWidth="1"/>
    <col min="12" max="12" width="21" bestFit="1" customWidth="1"/>
    <col min="13" max="13" width="13.140625" customWidth="1"/>
    <col min="14" max="14" width="13.42578125" customWidth="1"/>
    <col min="20" max="20" width="24.7109375" customWidth="1"/>
  </cols>
  <sheetData>
    <row r="1" spans="1:12" s="18" customFormat="1" ht="45" x14ac:dyDescent="0.25">
      <c r="A1" s="39" t="s">
        <v>2</v>
      </c>
      <c r="B1" s="43">
        <v>1990</v>
      </c>
      <c r="C1" s="47" t="s">
        <v>129</v>
      </c>
      <c r="D1" s="45">
        <v>2000</v>
      </c>
      <c r="E1" s="43">
        <v>2012</v>
      </c>
      <c r="F1" s="47" t="s">
        <v>166</v>
      </c>
      <c r="G1" s="45" t="s">
        <v>157</v>
      </c>
      <c r="H1" s="44">
        <v>2019</v>
      </c>
      <c r="I1" s="47" t="s">
        <v>144</v>
      </c>
      <c r="J1" s="46" t="s">
        <v>356</v>
      </c>
      <c r="K1" s="46" t="s">
        <v>357</v>
      </c>
      <c r="L1" s="47" t="s">
        <v>358</v>
      </c>
    </row>
    <row r="2" spans="1:12" x14ac:dyDescent="0.25">
      <c r="A2" s="50" t="s">
        <v>37</v>
      </c>
      <c r="B2">
        <f>15*$C$40</f>
        <v>174.45000000000002</v>
      </c>
      <c r="C2" t="s">
        <v>60</v>
      </c>
      <c r="D2" s="26"/>
      <c r="E2" s="26"/>
      <c r="F2" t="s">
        <v>249</v>
      </c>
      <c r="G2">
        <v>9.39</v>
      </c>
      <c r="H2" s="94">
        <f>G2*$C$40</f>
        <v>109.20570000000001</v>
      </c>
      <c r="I2" t="s">
        <v>65</v>
      </c>
      <c r="J2" s="24">
        <v>-1.6022151012906716</v>
      </c>
      <c r="K2" s="24">
        <v>-1.289655172413793</v>
      </c>
      <c r="L2" s="40" t="s">
        <v>294</v>
      </c>
    </row>
    <row r="3" spans="1:12" x14ac:dyDescent="0.25">
      <c r="A3" s="51" t="s">
        <v>3</v>
      </c>
      <c r="D3">
        <v>232.8934585492228</v>
      </c>
      <c r="E3" s="32">
        <v>174.21875</v>
      </c>
      <c r="F3" t="s">
        <v>293</v>
      </c>
      <c r="H3" s="33">
        <v>155.59374938687321</v>
      </c>
      <c r="I3" t="s">
        <v>165</v>
      </c>
      <c r="J3" s="24">
        <v>-1.6022151012906716</v>
      </c>
      <c r="K3" s="24">
        <v>-1.289655172413793</v>
      </c>
      <c r="L3" s="40" t="s">
        <v>95</v>
      </c>
    </row>
    <row r="4" spans="1:12" x14ac:dyDescent="0.25">
      <c r="A4" s="51" t="s">
        <v>4</v>
      </c>
      <c r="B4">
        <f>10*C40</f>
        <v>116.30000000000001</v>
      </c>
      <c r="C4" t="s">
        <v>60</v>
      </c>
      <c r="D4" s="26"/>
      <c r="E4" s="26"/>
      <c r="F4" t="s">
        <v>249</v>
      </c>
      <c r="G4" s="26"/>
      <c r="H4" s="31">
        <f>110</f>
        <v>110</v>
      </c>
      <c r="I4" t="s">
        <v>65</v>
      </c>
      <c r="J4" s="24">
        <v>-1.014522932436468</v>
      </c>
      <c r="K4" s="24">
        <v>-0.88275862068965516</v>
      </c>
      <c r="L4" s="40" t="s">
        <v>294</v>
      </c>
    </row>
    <row r="5" spans="1:12" x14ac:dyDescent="0.25">
      <c r="A5" s="51" t="s">
        <v>5</v>
      </c>
      <c r="D5" s="26"/>
      <c r="E5" s="26"/>
      <c r="F5" t="s">
        <v>249</v>
      </c>
      <c r="G5" s="26"/>
      <c r="H5" s="31">
        <f>110</f>
        <v>110</v>
      </c>
      <c r="I5" t="s">
        <v>65</v>
      </c>
      <c r="J5" s="24">
        <v>-2.5695332314981556</v>
      </c>
      <c r="K5" s="24">
        <v>-2.6809233294923009</v>
      </c>
      <c r="L5" s="40" t="s">
        <v>294</v>
      </c>
    </row>
    <row r="6" spans="1:12" x14ac:dyDescent="0.25">
      <c r="A6" s="51" t="s">
        <v>6</v>
      </c>
      <c r="B6">
        <f>15*C40</f>
        <v>174.45000000000002</v>
      </c>
      <c r="C6" t="s">
        <v>60</v>
      </c>
      <c r="D6" s="26"/>
      <c r="E6" s="26"/>
      <c r="F6" t="s">
        <v>249</v>
      </c>
      <c r="G6" s="26"/>
      <c r="H6" s="31">
        <f>110</f>
        <v>110</v>
      </c>
      <c r="I6" t="s">
        <v>65</v>
      </c>
      <c r="J6" s="24">
        <v>-0.97196105867032312</v>
      </c>
      <c r="K6" s="24">
        <v>-0.85057471264367823</v>
      </c>
      <c r="L6" s="40" t="s">
        <v>294</v>
      </c>
    </row>
    <row r="7" spans="1:12" x14ac:dyDescent="0.25">
      <c r="A7" s="51" t="s">
        <v>7</v>
      </c>
      <c r="B7">
        <v>200</v>
      </c>
      <c r="C7" t="s">
        <v>60</v>
      </c>
      <c r="D7" s="26"/>
      <c r="E7" s="26"/>
      <c r="F7" t="s">
        <v>249</v>
      </c>
      <c r="G7" s="26"/>
      <c r="H7" s="31">
        <f>110</f>
        <v>110</v>
      </c>
      <c r="I7" t="s">
        <v>65</v>
      </c>
      <c r="J7" s="24">
        <v>-1.4677958516322032</v>
      </c>
      <c r="K7" s="24">
        <v>-1.2024827586206897</v>
      </c>
      <c r="L7" s="40" t="s">
        <v>294</v>
      </c>
    </row>
    <row r="8" spans="1:12" x14ac:dyDescent="0.25">
      <c r="A8" s="51" t="s">
        <v>8</v>
      </c>
      <c r="D8" s="26"/>
      <c r="E8" s="26"/>
      <c r="F8" t="s">
        <v>249</v>
      </c>
      <c r="G8" s="26"/>
      <c r="H8" s="31">
        <f>110</f>
        <v>110</v>
      </c>
      <c r="I8" t="s">
        <v>65</v>
      </c>
      <c r="J8" s="24">
        <v>-1.2763733707280012</v>
      </c>
      <c r="K8" s="24">
        <v>-1.4723377189366189</v>
      </c>
      <c r="L8" s="40" t="s">
        <v>294</v>
      </c>
    </row>
    <row r="9" spans="1:12" x14ac:dyDescent="0.25">
      <c r="A9" s="51" t="s">
        <v>9</v>
      </c>
      <c r="B9">
        <f>20*C40</f>
        <v>232.60000000000002</v>
      </c>
      <c r="C9" t="s">
        <v>60</v>
      </c>
      <c r="D9" s="26"/>
      <c r="E9" s="26"/>
      <c r="F9" t="s">
        <v>249</v>
      </c>
      <c r="G9" s="26"/>
      <c r="H9" s="31">
        <f>110</f>
        <v>110</v>
      </c>
      <c r="I9" t="s">
        <v>65</v>
      </c>
      <c r="J9" s="24">
        <v>-2.8218785125733836</v>
      </c>
      <c r="K9" s="24">
        <v>-1.9448275862068962</v>
      </c>
      <c r="L9" s="40" t="s">
        <v>294</v>
      </c>
    </row>
    <row r="10" spans="1:12" x14ac:dyDescent="0.25">
      <c r="A10" s="51" t="s">
        <v>10</v>
      </c>
      <c r="B10" s="34">
        <f>9.5*C40</f>
        <v>110.48500000000001</v>
      </c>
      <c r="C10" t="s">
        <v>60</v>
      </c>
      <c r="D10" s="35"/>
      <c r="E10" s="35"/>
      <c r="F10" t="s">
        <v>249</v>
      </c>
      <c r="G10" s="26"/>
      <c r="H10" s="31">
        <f>110</f>
        <v>110</v>
      </c>
      <c r="I10" t="s">
        <v>65</v>
      </c>
      <c r="J10" s="24">
        <v>-0.89954526641564669</v>
      </c>
      <c r="K10" s="24">
        <v>-0.79491833030853032</v>
      </c>
      <c r="L10" s="40" t="s">
        <v>294</v>
      </c>
    </row>
    <row r="11" spans="1:12" x14ac:dyDescent="0.25">
      <c r="A11" s="51" t="s">
        <v>11</v>
      </c>
      <c r="D11" s="26"/>
      <c r="E11" s="26"/>
      <c r="F11" t="s">
        <v>249</v>
      </c>
      <c r="G11" s="26"/>
      <c r="H11" s="31">
        <v>20</v>
      </c>
      <c r="I11" t="s">
        <v>65</v>
      </c>
      <c r="J11" s="24">
        <v>-1.5078624739111257</v>
      </c>
      <c r="K11" s="24">
        <v>-1.8279022701083871</v>
      </c>
      <c r="L11" s="40" t="s">
        <v>294</v>
      </c>
    </row>
    <row r="12" spans="1:12" x14ac:dyDescent="0.25">
      <c r="A12" s="51" t="s">
        <v>12</v>
      </c>
      <c r="B12">
        <f>17*C40</f>
        <v>197.71</v>
      </c>
      <c r="C12" t="s">
        <v>60</v>
      </c>
      <c r="D12" s="26"/>
      <c r="E12" s="26"/>
      <c r="F12" t="s">
        <v>249</v>
      </c>
      <c r="G12" s="26"/>
      <c r="H12" s="31">
        <f>110</f>
        <v>110</v>
      </c>
      <c r="I12" t="s">
        <v>65</v>
      </c>
      <c r="J12" s="24">
        <v>-2.0624685001954246</v>
      </c>
      <c r="K12" s="24">
        <v>-1.4503042596348883</v>
      </c>
      <c r="L12" s="40" t="s">
        <v>294</v>
      </c>
    </row>
    <row r="13" spans="1:12" x14ac:dyDescent="0.25">
      <c r="A13" s="51" t="s">
        <v>13</v>
      </c>
      <c r="D13" s="26"/>
      <c r="E13" s="26"/>
      <c r="F13" t="s">
        <v>249</v>
      </c>
      <c r="G13" s="26"/>
      <c r="H13" s="31">
        <f>110</f>
        <v>110</v>
      </c>
      <c r="I13" t="s">
        <v>65</v>
      </c>
      <c r="J13" s="24">
        <v>-2.579948590954817</v>
      </c>
      <c r="K13" s="24">
        <v>-1.9440945074331064</v>
      </c>
      <c r="L13" s="40" t="s">
        <v>294</v>
      </c>
    </row>
    <row r="14" spans="1:12" x14ac:dyDescent="0.25">
      <c r="A14" s="51" t="s">
        <v>14</v>
      </c>
      <c r="B14">
        <f>10*C40</f>
        <v>116.30000000000001</v>
      </c>
      <c r="C14" t="s">
        <v>60</v>
      </c>
      <c r="D14" s="26"/>
      <c r="E14" s="26"/>
      <c r="F14" t="s">
        <v>359</v>
      </c>
      <c r="G14" s="26"/>
      <c r="H14" s="31">
        <f>110</f>
        <v>110</v>
      </c>
      <c r="I14" t="s">
        <v>65</v>
      </c>
      <c r="J14" s="24">
        <v>-0.19852375913819165</v>
      </c>
      <c r="K14" s="24">
        <v>-0.19310344827586243</v>
      </c>
      <c r="L14" s="40" t="s">
        <v>294</v>
      </c>
    </row>
    <row r="15" spans="1:12" x14ac:dyDescent="0.25">
      <c r="A15" s="51" t="s">
        <v>15</v>
      </c>
      <c r="E15" s="26"/>
      <c r="F15" t="s">
        <v>360</v>
      </c>
      <c r="G15" s="26"/>
      <c r="H15" s="31">
        <v>20</v>
      </c>
      <c r="I15" t="s">
        <v>65</v>
      </c>
      <c r="J15" s="24">
        <v>0</v>
      </c>
      <c r="K15" s="24">
        <v>0</v>
      </c>
      <c r="L15" s="40" t="s">
        <v>101</v>
      </c>
    </row>
    <row r="16" spans="1:12" x14ac:dyDescent="0.25">
      <c r="A16" s="51" t="s">
        <v>16</v>
      </c>
      <c r="D16" s="26"/>
      <c r="E16" s="26"/>
      <c r="F16" t="s">
        <v>249</v>
      </c>
      <c r="G16" s="26"/>
      <c r="H16" s="31">
        <f>110</f>
        <v>110</v>
      </c>
      <c r="I16" t="s">
        <v>65</v>
      </c>
      <c r="J16" s="24">
        <v>-3.6429141855319758</v>
      </c>
      <c r="K16" s="24">
        <v>-5.3162473765474898</v>
      </c>
      <c r="L16" s="40" t="s">
        <v>294</v>
      </c>
    </row>
    <row r="17" spans="1:12" x14ac:dyDescent="0.25">
      <c r="A17" s="51" t="s">
        <v>17</v>
      </c>
      <c r="D17" s="26"/>
      <c r="E17" s="26"/>
      <c r="F17" t="s">
        <v>249</v>
      </c>
      <c r="G17" s="26"/>
      <c r="H17" s="31">
        <f>110</f>
        <v>110</v>
      </c>
      <c r="I17" t="s">
        <v>65</v>
      </c>
      <c r="J17" s="24">
        <v>-4.325561251394106</v>
      </c>
      <c r="K17" s="24">
        <v>-3.9948561471324537</v>
      </c>
      <c r="L17" s="40" t="s">
        <v>294</v>
      </c>
    </row>
    <row r="18" spans="1:12" x14ac:dyDescent="0.25">
      <c r="A18" s="51" t="s">
        <v>18</v>
      </c>
      <c r="D18">
        <v>251.85879792746115</v>
      </c>
      <c r="E18" s="26"/>
      <c r="F18" t="s">
        <v>150</v>
      </c>
      <c r="G18" s="26"/>
      <c r="H18" s="31">
        <f>110</f>
        <v>110</v>
      </c>
      <c r="I18" t="s">
        <v>65</v>
      </c>
      <c r="J18" s="24">
        <v>-1.6022151012906716</v>
      </c>
      <c r="K18" s="24">
        <v>-1.289655172413793</v>
      </c>
      <c r="L18" s="40" t="s">
        <v>95</v>
      </c>
    </row>
    <row r="19" spans="1:12" x14ac:dyDescent="0.25">
      <c r="A19" s="51" t="s">
        <v>19</v>
      </c>
      <c r="D19" s="26"/>
      <c r="E19" s="26"/>
      <c r="F19" t="s">
        <v>249</v>
      </c>
      <c r="G19" s="26"/>
      <c r="H19" s="31">
        <f>110</f>
        <v>110</v>
      </c>
      <c r="I19" t="s">
        <v>65</v>
      </c>
      <c r="J19" s="24">
        <v>-0.2219886323331588</v>
      </c>
      <c r="K19" s="24">
        <v>-0.19107671730199671</v>
      </c>
      <c r="L19" s="40" t="s">
        <v>294</v>
      </c>
    </row>
    <row r="20" spans="1:12" x14ac:dyDescent="0.25">
      <c r="A20" s="51" t="s">
        <v>0</v>
      </c>
      <c r="E20">
        <f>47*57/100</f>
        <v>26.79</v>
      </c>
      <c r="F20" t="s">
        <v>140</v>
      </c>
      <c r="G20" s="26"/>
      <c r="H20" s="31">
        <v>20</v>
      </c>
      <c r="I20" t="s">
        <v>65</v>
      </c>
      <c r="J20" s="24">
        <v>0</v>
      </c>
      <c r="K20" s="24">
        <v>0</v>
      </c>
      <c r="L20" s="40" t="s">
        <v>101</v>
      </c>
    </row>
    <row r="21" spans="1:12" x14ac:dyDescent="0.25">
      <c r="A21" s="51" t="s">
        <v>20</v>
      </c>
      <c r="B21">
        <f>17*C40</f>
        <v>197.71</v>
      </c>
      <c r="C21" t="s">
        <v>60</v>
      </c>
      <c r="D21" s="26"/>
      <c r="E21" s="26"/>
      <c r="F21" t="s">
        <v>249</v>
      </c>
      <c r="G21" s="26"/>
      <c r="H21" s="31">
        <f>110</f>
        <v>110</v>
      </c>
      <c r="I21" t="s">
        <v>65</v>
      </c>
      <c r="J21" s="24">
        <v>-2.782319932379318</v>
      </c>
      <c r="K21" s="24">
        <v>-1.9269776876267748</v>
      </c>
      <c r="L21" s="40" t="s">
        <v>294</v>
      </c>
    </row>
    <row r="22" spans="1:12" x14ac:dyDescent="0.25">
      <c r="A22" s="51" t="s">
        <v>21</v>
      </c>
      <c r="B22">
        <f>20*C40</f>
        <v>232.60000000000002</v>
      </c>
      <c r="C22" t="s">
        <v>60</v>
      </c>
      <c r="D22" s="26"/>
      <c r="E22" s="26"/>
      <c r="F22" t="s">
        <v>249</v>
      </c>
      <c r="G22" s="26"/>
      <c r="H22" s="31">
        <f>110</f>
        <v>110</v>
      </c>
      <c r="I22" t="s">
        <v>65</v>
      </c>
      <c r="J22" s="24">
        <v>-1.2961352877500221</v>
      </c>
      <c r="K22" s="24">
        <v>-1.0862068965517244</v>
      </c>
      <c r="L22" s="40" t="s">
        <v>294</v>
      </c>
    </row>
    <row r="23" spans="1:12" x14ac:dyDescent="0.25">
      <c r="A23" s="51" t="s">
        <v>22</v>
      </c>
      <c r="B23">
        <f>22.5*C40</f>
        <v>261.67500000000001</v>
      </c>
      <c r="C23" t="s">
        <v>60</v>
      </c>
      <c r="D23" s="26"/>
      <c r="E23" s="26"/>
      <c r="F23" t="s">
        <v>249</v>
      </c>
      <c r="G23" s="26"/>
      <c r="H23" s="31">
        <f>110</f>
        <v>110</v>
      </c>
      <c r="I23" t="s">
        <v>65</v>
      </c>
      <c r="J23" s="24">
        <v>-1.746044517141021</v>
      </c>
      <c r="K23" s="24">
        <v>-1.3793103448275861</v>
      </c>
      <c r="L23" s="40" t="s">
        <v>294</v>
      </c>
    </row>
    <row r="24" spans="1:12" x14ac:dyDescent="0.25">
      <c r="A24" s="51" t="s">
        <v>1</v>
      </c>
      <c r="D24" s="26"/>
      <c r="E24" s="26"/>
      <c r="F24" t="s">
        <v>249</v>
      </c>
      <c r="G24" s="26"/>
      <c r="H24" s="31">
        <v>20</v>
      </c>
      <c r="I24" t="s">
        <v>65</v>
      </c>
      <c r="J24" s="24">
        <v>0</v>
      </c>
      <c r="K24" s="24">
        <v>0</v>
      </c>
      <c r="L24" s="40" t="s">
        <v>101</v>
      </c>
    </row>
    <row r="25" spans="1:12" x14ac:dyDescent="0.25">
      <c r="A25" s="51" t="s">
        <v>23</v>
      </c>
      <c r="D25" s="26"/>
      <c r="E25" s="26"/>
      <c r="F25" t="s">
        <v>249</v>
      </c>
      <c r="G25" s="26"/>
      <c r="H25" s="31">
        <f>110</f>
        <v>110</v>
      </c>
      <c r="I25" t="s">
        <v>165</v>
      </c>
      <c r="J25" s="24">
        <v>-4.6317568829852052</v>
      </c>
      <c r="K25" s="24">
        <v>-8.9042810748939445</v>
      </c>
      <c r="L25" s="40" t="s">
        <v>294</v>
      </c>
    </row>
    <row r="26" spans="1:12" x14ac:dyDescent="0.25">
      <c r="A26" s="51" t="s">
        <v>24</v>
      </c>
      <c r="D26" s="26"/>
      <c r="E26" s="26"/>
      <c r="F26" t="s">
        <v>249</v>
      </c>
      <c r="G26" s="26"/>
      <c r="H26" s="31">
        <f>110</f>
        <v>110</v>
      </c>
      <c r="I26" t="s">
        <v>65</v>
      </c>
      <c r="J26" s="24">
        <v>-3.4144604744719809</v>
      </c>
      <c r="K26" s="24">
        <v>-4.7140637492268924</v>
      </c>
      <c r="L26" s="40" t="s">
        <v>294</v>
      </c>
    </row>
    <row r="27" spans="1:12" x14ac:dyDescent="0.25">
      <c r="A27" s="51" t="s">
        <v>25</v>
      </c>
      <c r="D27" s="26"/>
      <c r="E27" s="26"/>
      <c r="F27" t="s">
        <v>249</v>
      </c>
      <c r="G27" s="26"/>
      <c r="H27" s="31">
        <f>110</f>
        <v>110</v>
      </c>
      <c r="I27" t="s">
        <v>160</v>
      </c>
      <c r="J27" s="24">
        <v>-3.4492222843125253</v>
      </c>
      <c r="K27" s="24">
        <v>-4.0378660802804127</v>
      </c>
      <c r="L27" s="40" t="s">
        <v>294</v>
      </c>
    </row>
    <row r="28" spans="1:12" x14ac:dyDescent="0.25">
      <c r="A28" s="51" t="s">
        <v>26</v>
      </c>
      <c r="D28" s="26"/>
      <c r="E28" s="26"/>
      <c r="F28" t="s">
        <v>359</v>
      </c>
      <c r="G28" s="26"/>
      <c r="H28" s="31">
        <f>110</f>
        <v>110</v>
      </c>
      <c r="I28" t="s">
        <v>65</v>
      </c>
      <c r="J28" s="24">
        <v>0.22549279001520262</v>
      </c>
      <c r="K28" s="24">
        <v>0.37712509993815141</v>
      </c>
      <c r="L28" s="40" t="s">
        <v>294</v>
      </c>
    </row>
    <row r="29" spans="1:12" x14ac:dyDescent="0.25">
      <c r="A29" s="51" t="s">
        <v>27</v>
      </c>
      <c r="B29">
        <f>15*C40</f>
        <v>174.45000000000002</v>
      </c>
      <c r="C29" t="s">
        <v>60</v>
      </c>
      <c r="D29" s="26"/>
      <c r="E29" s="26"/>
      <c r="F29" t="s">
        <v>249</v>
      </c>
      <c r="G29" s="26"/>
      <c r="H29" s="31">
        <f>110</f>
        <v>110</v>
      </c>
      <c r="I29" t="s">
        <v>65</v>
      </c>
      <c r="J29" s="24">
        <v>-1.8960221997146531</v>
      </c>
      <c r="K29" s="24">
        <v>-1.4689655172413794</v>
      </c>
      <c r="L29" s="40" t="s">
        <v>294</v>
      </c>
    </row>
    <row r="30" spans="1:12" x14ac:dyDescent="0.25">
      <c r="A30" s="51" t="s">
        <v>28</v>
      </c>
      <c r="B30">
        <f>14.5*C40</f>
        <v>168.63500000000002</v>
      </c>
      <c r="C30" t="s">
        <v>60</v>
      </c>
      <c r="D30" s="26"/>
      <c r="E30" s="26"/>
      <c r="F30" t="s">
        <v>249</v>
      </c>
      <c r="G30" s="26"/>
      <c r="H30" s="31">
        <f>110</f>
        <v>110</v>
      </c>
      <c r="I30" t="s">
        <v>65</v>
      </c>
      <c r="J30" s="24">
        <v>-1.545483264074643</v>
      </c>
      <c r="K30" s="24">
        <v>-1.2532699167657551</v>
      </c>
      <c r="L30" s="40" t="s">
        <v>294</v>
      </c>
    </row>
    <row r="31" spans="1:12" x14ac:dyDescent="0.25">
      <c r="A31" s="51" t="s">
        <v>29</v>
      </c>
      <c r="D31" s="26"/>
      <c r="E31" s="26"/>
      <c r="F31" t="s">
        <v>103</v>
      </c>
      <c r="G31" s="26"/>
      <c r="H31" s="31">
        <f>110</f>
        <v>110</v>
      </c>
      <c r="I31" t="s">
        <v>161</v>
      </c>
      <c r="J31" s="24">
        <v>-2.5298223451702295</v>
      </c>
      <c r="K31" s="24">
        <v>-3.7449705046123056</v>
      </c>
      <c r="L31" s="40" t="s">
        <v>294</v>
      </c>
    </row>
    <row r="32" spans="1:12" x14ac:dyDescent="0.25">
      <c r="A32" s="51" t="s">
        <v>30</v>
      </c>
      <c r="D32" s="26"/>
      <c r="E32" s="26"/>
      <c r="F32" t="s">
        <v>103</v>
      </c>
      <c r="G32" s="26"/>
      <c r="H32" s="31">
        <f>110</f>
        <v>110</v>
      </c>
      <c r="I32" t="s">
        <v>161</v>
      </c>
      <c r="J32" s="24">
        <v>-2.5298223451702295</v>
      </c>
      <c r="K32" s="24">
        <v>-3.7449705046123056</v>
      </c>
      <c r="L32" s="40" t="s">
        <v>294</v>
      </c>
    </row>
    <row r="33" spans="1:14" x14ac:dyDescent="0.25">
      <c r="A33" s="52" t="s">
        <v>31</v>
      </c>
      <c r="D33" s="26"/>
      <c r="E33" s="26"/>
      <c r="F33" t="s">
        <v>162</v>
      </c>
      <c r="G33" s="26"/>
      <c r="H33" s="31">
        <f>110</f>
        <v>110</v>
      </c>
      <c r="I33" t="s">
        <v>65</v>
      </c>
      <c r="J33" s="24">
        <v>-2.4071217151306668</v>
      </c>
      <c r="K33" s="24">
        <v>-3.0487804878048785</v>
      </c>
      <c r="L33" s="40" t="s">
        <v>294</v>
      </c>
    </row>
    <row r="34" spans="1:14" x14ac:dyDescent="0.25">
      <c r="A34" s="52" t="s">
        <v>33</v>
      </c>
      <c r="D34" s="34">
        <f>(165+190+180)/3</f>
        <v>178.33333333333334</v>
      </c>
      <c r="E34" s="34">
        <f>D34</f>
        <v>178.33333333333334</v>
      </c>
      <c r="F34" s="34" t="s">
        <v>99</v>
      </c>
      <c r="G34" s="34"/>
      <c r="H34" s="33">
        <f>E34*(1+J34/100)^7</f>
        <v>168.57000140640727</v>
      </c>
      <c r="I34" t="s">
        <v>165</v>
      </c>
      <c r="J34" s="24">
        <v>-0.80110755064533579</v>
      </c>
      <c r="K34" s="24">
        <v>-0.64482758620689651</v>
      </c>
      <c r="L34" s="40" t="s">
        <v>251</v>
      </c>
    </row>
    <row r="35" spans="1:14" x14ac:dyDescent="0.25">
      <c r="A35" s="52" t="s">
        <v>35</v>
      </c>
      <c r="D35">
        <v>130</v>
      </c>
      <c r="E35">
        <v>130</v>
      </c>
      <c r="F35" t="s">
        <v>267</v>
      </c>
      <c r="H35" s="33">
        <f>E35*(1+J35/100)^7</f>
        <v>122.88280476354923</v>
      </c>
      <c r="I35" t="s">
        <v>165</v>
      </c>
      <c r="J35" s="24">
        <v>-0.80110755064533579</v>
      </c>
      <c r="K35" s="24">
        <v>-0.64482758620689651</v>
      </c>
      <c r="L35" s="40" t="s">
        <v>252</v>
      </c>
    </row>
    <row r="36" spans="1:14" x14ac:dyDescent="0.25">
      <c r="A36" s="52" t="s">
        <v>34</v>
      </c>
      <c r="D36" s="34">
        <f>F83</f>
        <v>182.90043290043297</v>
      </c>
      <c r="E36" s="34">
        <f>H83</f>
        <v>139.18666484961028</v>
      </c>
      <c r="F36" s="34" t="s">
        <v>268</v>
      </c>
      <c r="G36" s="34"/>
      <c r="H36" s="33">
        <f>E36*(1+J36/100)^7</f>
        <v>118.68731833716539</v>
      </c>
      <c r="I36" t="s">
        <v>165</v>
      </c>
      <c r="J36" s="88">
        <v>-2.2503431994435497</v>
      </c>
      <c r="K36" s="88">
        <v>-2.5066666666666664</v>
      </c>
      <c r="L36" s="41" t="s">
        <v>142</v>
      </c>
    </row>
    <row r="37" spans="1:14" x14ac:dyDescent="0.25">
      <c r="A37" s="52" t="s">
        <v>40</v>
      </c>
      <c r="D37">
        <f>D35</f>
        <v>130</v>
      </c>
      <c r="E37" s="36">
        <f>D37</f>
        <v>130</v>
      </c>
      <c r="F37" s="36" t="s">
        <v>181</v>
      </c>
      <c r="G37" s="36"/>
      <c r="H37" s="33">
        <f>E37*(1+J37/100)^7</f>
        <v>122.88280476354923</v>
      </c>
      <c r="I37" t="s">
        <v>165</v>
      </c>
      <c r="J37" s="88">
        <v>-0.80110755064533579</v>
      </c>
      <c r="K37" s="88">
        <v>-0.64482758620689651</v>
      </c>
      <c r="L37" s="40" t="s">
        <v>143</v>
      </c>
    </row>
    <row r="38" spans="1:14" x14ac:dyDescent="0.25">
      <c r="A38" s="53" t="s">
        <v>41</v>
      </c>
      <c r="B38" s="37">
        <f>(120+200)/2</f>
        <v>160</v>
      </c>
      <c r="C38" s="37"/>
      <c r="D38" s="37">
        <f t="shared" ref="D38" si="0">(120+200)/2</f>
        <v>160</v>
      </c>
      <c r="E38" s="37">
        <f>D38</f>
        <v>160</v>
      </c>
      <c r="F38" s="37" t="s">
        <v>269</v>
      </c>
      <c r="G38" s="37"/>
      <c r="H38" s="38">
        <f>E38*(1+J38/100)^7</f>
        <v>151.24037509359906</v>
      </c>
      <c r="I38" s="37" t="s">
        <v>165</v>
      </c>
      <c r="J38" s="89">
        <v>-0.80110755064533579</v>
      </c>
      <c r="K38" s="89">
        <v>-0.64482758620689651</v>
      </c>
      <c r="L38" s="42" t="s">
        <v>143</v>
      </c>
    </row>
    <row r="39" spans="1:14" x14ac:dyDescent="0.25">
      <c r="A39" s="10"/>
    </row>
    <row r="40" spans="1:14" x14ac:dyDescent="0.25">
      <c r="A40" t="s">
        <v>131</v>
      </c>
      <c r="B40" s="20" t="s">
        <v>132</v>
      </c>
      <c r="C40">
        <v>11.63</v>
      </c>
      <c r="D40" t="s">
        <v>50</v>
      </c>
    </row>
    <row r="41" spans="1:14" x14ac:dyDescent="0.25">
      <c r="B41" s="20"/>
    </row>
    <row r="42" spans="1:14" x14ac:dyDescent="0.25">
      <c r="A42" s="27" t="s">
        <v>285</v>
      </c>
      <c r="B42" s="20" t="s">
        <v>303</v>
      </c>
    </row>
    <row r="43" spans="1:14" ht="30" x14ac:dyDescent="0.25">
      <c r="B43" s="29" t="s">
        <v>334</v>
      </c>
      <c r="C43" t="s">
        <v>304</v>
      </c>
    </row>
    <row r="44" spans="1:14" ht="30" x14ac:dyDescent="0.25">
      <c r="B44" s="29" t="s">
        <v>335</v>
      </c>
      <c r="C44" t="s">
        <v>336</v>
      </c>
    </row>
    <row r="45" spans="1:14" x14ac:dyDescent="0.25">
      <c r="A45" s="27"/>
      <c r="B45" s="29"/>
    </row>
    <row r="46" spans="1:14" x14ac:dyDescent="0.25">
      <c r="A46" s="27" t="s">
        <v>296</v>
      </c>
      <c r="B46" s="49" t="s">
        <v>297</v>
      </c>
      <c r="C46" t="s">
        <v>298</v>
      </c>
    </row>
    <row r="47" spans="1:14" x14ac:dyDescent="0.25">
      <c r="A47" s="27"/>
      <c r="B47" s="48" t="s">
        <v>297</v>
      </c>
      <c r="C47" t="s">
        <v>299</v>
      </c>
    </row>
    <row r="48" spans="1:14" x14ac:dyDescent="0.25">
      <c r="B48" s="26" t="s">
        <v>300</v>
      </c>
      <c r="C48" t="s">
        <v>301</v>
      </c>
      <c r="N48" s="3"/>
    </row>
    <row r="49" spans="1:14" x14ac:dyDescent="0.25">
      <c r="B49" s="30" t="s">
        <v>300</v>
      </c>
      <c r="C49" t="s">
        <v>302</v>
      </c>
      <c r="N49" s="3"/>
    </row>
    <row r="50" spans="1:14" x14ac:dyDescent="0.25">
      <c r="A50" s="27"/>
      <c r="N50" s="3"/>
    </row>
    <row r="51" spans="1:14" x14ac:dyDescent="0.25">
      <c r="A51" s="27" t="s">
        <v>292</v>
      </c>
      <c r="B51" t="s">
        <v>50</v>
      </c>
      <c r="C51" t="s">
        <v>295</v>
      </c>
      <c r="N51" s="3"/>
    </row>
    <row r="52" spans="1:14" x14ac:dyDescent="0.25">
      <c r="A52" s="27"/>
      <c r="N52" s="3"/>
    </row>
    <row r="53" spans="1:14" x14ac:dyDescent="0.25">
      <c r="A53" s="28"/>
      <c r="C53" t="s">
        <v>184</v>
      </c>
      <c r="D53" t="s">
        <v>190</v>
      </c>
      <c r="E53" t="s">
        <v>188</v>
      </c>
      <c r="F53" t="s">
        <v>187</v>
      </c>
      <c r="G53" t="s">
        <v>222</v>
      </c>
      <c r="H53" t="s">
        <v>218</v>
      </c>
      <c r="I53" t="s">
        <v>254</v>
      </c>
      <c r="J53" t="s">
        <v>191</v>
      </c>
      <c r="K53" t="s">
        <v>231</v>
      </c>
      <c r="L53" t="s">
        <v>273</v>
      </c>
      <c r="M53" t="s">
        <v>275</v>
      </c>
      <c r="N53" t="s">
        <v>189</v>
      </c>
    </row>
    <row r="54" spans="1:14" x14ac:dyDescent="0.25">
      <c r="A54" s="28" t="s">
        <v>58</v>
      </c>
      <c r="B54" t="s">
        <v>60</v>
      </c>
      <c r="C54" t="s">
        <v>137</v>
      </c>
      <c r="D54" t="s">
        <v>257</v>
      </c>
      <c r="E54" t="s">
        <v>256</v>
      </c>
      <c r="F54" s="3" t="s">
        <v>51</v>
      </c>
      <c r="G54" s="3" t="s">
        <v>253</v>
      </c>
      <c r="H54" t="s">
        <v>194</v>
      </c>
      <c r="I54" t="s">
        <v>255</v>
      </c>
      <c r="J54">
        <v>2008</v>
      </c>
    </row>
    <row r="55" spans="1:14" x14ac:dyDescent="0.25">
      <c r="A55" s="28"/>
      <c r="B55" t="s">
        <v>61</v>
      </c>
      <c r="C55" t="s">
        <v>128</v>
      </c>
      <c r="D55" t="s">
        <v>258</v>
      </c>
      <c r="E55" t="s">
        <v>259</v>
      </c>
      <c r="F55" s="3" t="s">
        <v>36</v>
      </c>
      <c r="H55" t="s">
        <v>194</v>
      </c>
      <c r="I55" t="s">
        <v>270</v>
      </c>
      <c r="J55">
        <v>2015</v>
      </c>
      <c r="N55" t="s">
        <v>281</v>
      </c>
    </row>
    <row r="56" spans="1:14" x14ac:dyDescent="0.25">
      <c r="A56" s="28"/>
      <c r="B56" t="s">
        <v>62</v>
      </c>
      <c r="C56" t="s">
        <v>130</v>
      </c>
      <c r="D56" t="s">
        <v>257</v>
      </c>
      <c r="E56" t="s">
        <v>260</v>
      </c>
      <c r="F56" s="3" t="s">
        <v>53</v>
      </c>
      <c r="H56" t="s">
        <v>194</v>
      </c>
      <c r="J56">
        <v>2015</v>
      </c>
    </row>
    <row r="57" spans="1:14" x14ac:dyDescent="0.25">
      <c r="A57" s="28"/>
      <c r="B57" t="s">
        <v>65</v>
      </c>
      <c r="C57" t="s">
        <v>248</v>
      </c>
      <c r="D57" t="s">
        <v>262</v>
      </c>
      <c r="E57" t="s">
        <v>261</v>
      </c>
      <c r="F57" s="3" t="s">
        <v>38</v>
      </c>
      <c r="G57" s="3" t="s">
        <v>156</v>
      </c>
      <c r="H57" t="s">
        <v>194</v>
      </c>
      <c r="J57">
        <v>2021</v>
      </c>
    </row>
    <row r="58" spans="1:14" x14ac:dyDescent="0.25">
      <c r="A58" s="28"/>
      <c r="B58" t="s">
        <v>66</v>
      </c>
      <c r="C58" t="s">
        <v>35</v>
      </c>
      <c r="F58" s="3" t="s">
        <v>55</v>
      </c>
      <c r="H58" t="s">
        <v>221</v>
      </c>
    </row>
    <row r="59" spans="1:14" x14ac:dyDescent="0.25">
      <c r="A59" s="28"/>
      <c r="B59" t="s">
        <v>72</v>
      </c>
      <c r="C59" t="s">
        <v>41</v>
      </c>
      <c r="D59" t="s">
        <v>264</v>
      </c>
      <c r="E59" t="s">
        <v>263</v>
      </c>
      <c r="F59" s="3" t="s">
        <v>52</v>
      </c>
      <c r="H59" t="s">
        <v>194</v>
      </c>
      <c r="I59" t="s">
        <v>266</v>
      </c>
      <c r="J59">
        <v>2008</v>
      </c>
      <c r="K59" t="s">
        <v>265</v>
      </c>
    </row>
    <row r="60" spans="1:14" x14ac:dyDescent="0.25">
      <c r="A60" s="28"/>
      <c r="B60" t="s">
        <v>73</v>
      </c>
      <c r="C60" t="s">
        <v>139</v>
      </c>
      <c r="E60" t="s">
        <v>272</v>
      </c>
      <c r="F60" s="23" t="s">
        <v>56</v>
      </c>
      <c r="H60" t="s">
        <v>194</v>
      </c>
      <c r="J60">
        <v>2017</v>
      </c>
      <c r="L60" t="s">
        <v>274</v>
      </c>
      <c r="M60" t="s">
        <v>276</v>
      </c>
      <c r="N60" t="s">
        <v>277</v>
      </c>
    </row>
    <row r="61" spans="1:14" x14ac:dyDescent="0.25">
      <c r="A61" s="28"/>
      <c r="B61" t="s">
        <v>87</v>
      </c>
      <c r="C61" s="15" t="s">
        <v>70</v>
      </c>
      <c r="D61" s="15" t="s">
        <v>199</v>
      </c>
      <c r="E61" s="15" t="s">
        <v>201</v>
      </c>
      <c r="F61" s="3" t="s">
        <v>68</v>
      </c>
      <c r="H61" s="15" t="s">
        <v>194</v>
      </c>
      <c r="J61" s="15">
        <v>2015</v>
      </c>
      <c r="N61" s="15" t="s">
        <v>202</v>
      </c>
    </row>
    <row r="62" spans="1:14" x14ac:dyDescent="0.25">
      <c r="A62" s="28"/>
      <c r="B62" t="s">
        <v>153</v>
      </c>
      <c r="C62" s="15" t="s">
        <v>155</v>
      </c>
      <c r="E62" t="s">
        <v>278</v>
      </c>
      <c r="F62" s="3" t="s">
        <v>154</v>
      </c>
      <c r="H62" t="s">
        <v>194</v>
      </c>
      <c r="J62">
        <v>2018</v>
      </c>
      <c r="L62" t="s">
        <v>274</v>
      </c>
      <c r="M62" t="s">
        <v>280</v>
      </c>
      <c r="N62" t="s">
        <v>279</v>
      </c>
    </row>
    <row r="63" spans="1:14" x14ac:dyDescent="0.25">
      <c r="A63" s="28"/>
      <c r="B63" t="s">
        <v>182</v>
      </c>
      <c r="C63" s="15" t="s">
        <v>40</v>
      </c>
      <c r="D63" s="15" t="s">
        <v>199</v>
      </c>
      <c r="E63" s="15" t="s">
        <v>203</v>
      </c>
      <c r="F63" s="3" t="s">
        <v>183</v>
      </c>
      <c r="H63" t="s">
        <v>194</v>
      </c>
      <c r="J63" s="15">
        <v>2015</v>
      </c>
      <c r="M63" s="15"/>
      <c r="N63" s="15" t="s">
        <v>204</v>
      </c>
    </row>
    <row r="64" spans="1:14" x14ac:dyDescent="0.25">
      <c r="A64" s="28"/>
    </row>
    <row r="65" spans="1:5" x14ac:dyDescent="0.25">
      <c r="A65" s="28" t="s">
        <v>145</v>
      </c>
      <c r="B65" t="s">
        <v>95</v>
      </c>
      <c r="C65" t="s">
        <v>133</v>
      </c>
    </row>
    <row r="66" spans="1:5" x14ac:dyDescent="0.25">
      <c r="B66" t="s">
        <v>99</v>
      </c>
      <c r="C66" t="s">
        <v>173</v>
      </c>
    </row>
    <row r="67" spans="1:5" x14ac:dyDescent="0.25">
      <c r="B67" t="s">
        <v>101</v>
      </c>
      <c r="C67" t="s">
        <v>134</v>
      </c>
    </row>
    <row r="68" spans="1:5" x14ac:dyDescent="0.25">
      <c r="B68" t="s">
        <v>102</v>
      </c>
      <c r="C68" t="s">
        <v>271</v>
      </c>
    </row>
    <row r="69" spans="1:5" x14ac:dyDescent="0.25">
      <c r="B69" t="s">
        <v>103</v>
      </c>
      <c r="C69" t="s">
        <v>178</v>
      </c>
    </row>
    <row r="70" spans="1:5" x14ac:dyDescent="0.25">
      <c r="B70" t="s">
        <v>104</v>
      </c>
      <c r="C70" t="s">
        <v>179</v>
      </c>
    </row>
    <row r="71" spans="1:5" x14ac:dyDescent="0.25">
      <c r="B71" t="s">
        <v>138</v>
      </c>
      <c r="C71" t="s">
        <v>180</v>
      </c>
    </row>
    <row r="72" spans="1:5" x14ac:dyDescent="0.25">
      <c r="B72" t="s">
        <v>143</v>
      </c>
      <c r="C72" t="s">
        <v>250</v>
      </c>
    </row>
    <row r="73" spans="1:5" x14ac:dyDescent="0.25">
      <c r="B73" t="s">
        <v>148</v>
      </c>
      <c r="C73" t="s">
        <v>149</v>
      </c>
    </row>
    <row r="74" spans="1:5" x14ac:dyDescent="0.25">
      <c r="B74" t="s">
        <v>151</v>
      </c>
      <c r="C74" t="s">
        <v>152</v>
      </c>
    </row>
    <row r="75" spans="1:5" x14ac:dyDescent="0.25">
      <c r="B75" t="s">
        <v>158</v>
      </c>
      <c r="C75" t="s">
        <v>159</v>
      </c>
    </row>
    <row r="76" spans="1:5" x14ac:dyDescent="0.25">
      <c r="B76" t="s">
        <v>163</v>
      </c>
      <c r="C76" t="s">
        <v>164</v>
      </c>
    </row>
    <row r="78" spans="1:5" x14ac:dyDescent="0.25">
      <c r="A78" t="s">
        <v>146</v>
      </c>
      <c r="B78" t="s">
        <v>115</v>
      </c>
      <c r="E78" t="s">
        <v>135</v>
      </c>
    </row>
    <row r="79" spans="1:5" x14ac:dyDescent="0.25">
      <c r="B79" t="s">
        <v>117</v>
      </c>
      <c r="C79" s="21" t="s">
        <v>136</v>
      </c>
      <c r="E79" s="3" t="s">
        <v>54</v>
      </c>
    </row>
    <row r="81" spans="1:16" x14ac:dyDescent="0.25">
      <c r="A81" t="s">
        <v>147</v>
      </c>
      <c r="B81" t="s">
        <v>141</v>
      </c>
      <c r="C81" t="s">
        <v>34</v>
      </c>
    </row>
    <row r="82" spans="1:16" x14ac:dyDescent="0.25">
      <c r="B82" s="10"/>
      <c r="C82" s="10">
        <v>2015</v>
      </c>
      <c r="D82">
        <v>2030</v>
      </c>
      <c r="F82">
        <v>2000</v>
      </c>
      <c r="H82">
        <v>2012</v>
      </c>
    </row>
    <row r="83" spans="1:16" x14ac:dyDescent="0.25">
      <c r="B83" s="10"/>
      <c r="C83">
        <v>130</v>
      </c>
      <c r="D83">
        <v>92.4</v>
      </c>
      <c r="E83">
        <f>(POWER(D83/C83,(1/(D82-C82)))-1)*100</f>
        <v>-2.2503431994435497</v>
      </c>
      <c r="F83">
        <f>$C$83*(1+$E$83/100)^(F82-$C$82)</f>
        <v>182.90043290043297</v>
      </c>
      <c r="H83">
        <f>$C$83*(1+$E$83/100)^(H82-$C$82)</f>
        <v>139.18666484961028</v>
      </c>
    </row>
    <row r="84" spans="1:16" x14ac:dyDescent="0.25">
      <c r="A84" s="18"/>
      <c r="B84" s="22"/>
      <c r="C84" s="18"/>
      <c r="D84" s="18"/>
      <c r="E84" s="18"/>
    </row>
    <row r="85" spans="1:16" x14ac:dyDescent="0.25">
      <c r="P85" s="3"/>
    </row>
    <row r="90" spans="1:16" x14ac:dyDescent="0.25">
      <c r="B90" s="3"/>
    </row>
    <row r="96" spans="1:16" x14ac:dyDescent="0.25">
      <c r="J96" s="3"/>
    </row>
  </sheetData>
  <phoneticPr fontId="7" type="noConversion"/>
  <hyperlinks>
    <hyperlink ref="F59" r:id="rId1" xr:uid="{00000000-0004-0000-0200-000002000000}"/>
    <hyperlink ref="E79" r:id="rId2" xr:uid="{00000000-0004-0000-0200-000004000000}"/>
    <hyperlink ref="F58" r:id="rId3" xr:uid="{00000000-0004-0000-0200-000005000000}"/>
    <hyperlink ref="F54" r:id="rId4" xr:uid="{239413D0-A1EF-46AC-AB53-48732DE9BE13}"/>
    <hyperlink ref="F56" r:id="rId5" location="tab-chart_1" xr:uid="{013FEB32-9035-44D1-A476-B2722818BEEB}"/>
    <hyperlink ref="F55" r:id="rId6" xr:uid="{4A067A65-8409-4407-80AA-56375FEB6929}"/>
    <hyperlink ref="F60" r:id="rId7" xr:uid="{E89BC05D-B2E6-403A-8E0A-FE9936513D70}"/>
    <hyperlink ref="F57" r:id="rId8" xr:uid="{3BB595D8-B08B-457F-B8AD-F690C6B34F50}"/>
    <hyperlink ref="F61" r:id="rId9" location="fullTextFileContent" xr:uid="{A9EDD100-2E38-44D5-B616-E4E487A74BA3}"/>
    <hyperlink ref="F63" r:id="rId10" location="fullTextFileContent" xr:uid="{96435381-4E01-4512-BC6B-55C384C6229A}"/>
    <hyperlink ref="G54" r:id="rId11" xr:uid="{49EF81C9-1DBB-4DE0-B222-04576C328DDC}"/>
    <hyperlink ref="G57" r:id="rId12" xr:uid="{62D8A86A-6CFC-47E9-BB86-FA56F3D8E667}"/>
    <hyperlink ref="F62" r:id="rId13" xr:uid="{BD602E05-D70B-4B59-8B10-ED044323A8B3}"/>
  </hyperlinks>
  <pageMargins left="0.7" right="0.7" top="0.78740157499999996" bottom="0.78740157499999996" header="0.3" footer="0.3"/>
  <pageSetup paperSize="9" orientation="portrait" r:id="rId1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613246-EA2E-4B34-A2A7-5A4DF5DB6238}">
  <dimension ref="A1:G70"/>
  <sheetViews>
    <sheetView workbookViewId="0">
      <selection activeCell="E14" sqref="E14"/>
    </sheetView>
  </sheetViews>
  <sheetFormatPr baseColWidth="10" defaultRowHeight="15" x14ac:dyDescent="0.25"/>
  <cols>
    <col min="2" max="2" width="13.5703125" bestFit="1" customWidth="1"/>
  </cols>
  <sheetData>
    <row r="1" spans="1:3" ht="30" x14ac:dyDescent="0.25">
      <c r="A1" t="s">
        <v>2</v>
      </c>
      <c r="B1" s="18" t="s">
        <v>172</v>
      </c>
      <c r="C1" s="18"/>
    </row>
    <row r="2" spans="1:3" x14ac:dyDescent="0.25">
      <c r="A2" t="s">
        <v>3</v>
      </c>
      <c r="B2">
        <v>0.57770398251374722</v>
      </c>
      <c r="C2" s="24"/>
    </row>
    <row r="3" spans="1:3" x14ac:dyDescent="0.25">
      <c r="A3" t="s">
        <v>4</v>
      </c>
      <c r="B3">
        <v>0.65198215941215798</v>
      </c>
      <c r="C3" s="24"/>
    </row>
    <row r="4" spans="1:3" x14ac:dyDescent="0.25">
      <c r="A4" t="s">
        <v>5</v>
      </c>
      <c r="B4">
        <v>0.8350209546245696</v>
      </c>
      <c r="C4" s="24"/>
    </row>
    <row r="5" spans="1:3" x14ac:dyDescent="0.25">
      <c r="A5" t="s">
        <v>6</v>
      </c>
      <c r="B5">
        <v>0.70203154700111003</v>
      </c>
      <c r="C5" s="24"/>
    </row>
    <row r="6" spans="1:3" x14ac:dyDescent="0.25">
      <c r="A6" t="s">
        <v>7</v>
      </c>
      <c r="B6">
        <v>0.76596955147206669</v>
      </c>
      <c r="C6" s="24"/>
    </row>
    <row r="7" spans="1:3" x14ac:dyDescent="0.25">
      <c r="A7" t="s">
        <v>9</v>
      </c>
      <c r="B7">
        <v>1.3753710396675749</v>
      </c>
      <c r="C7" s="24"/>
    </row>
    <row r="8" spans="1:3" x14ac:dyDescent="0.25">
      <c r="A8" t="s">
        <v>10</v>
      </c>
      <c r="B8">
        <v>0.62031880668550554</v>
      </c>
      <c r="C8" s="24"/>
    </row>
    <row r="9" spans="1:3" x14ac:dyDescent="0.25">
      <c r="A9" t="s">
        <v>11</v>
      </c>
      <c r="B9">
        <v>0.73605590762926631</v>
      </c>
      <c r="C9" s="24"/>
    </row>
    <row r="10" spans="1:3" x14ac:dyDescent="0.25">
      <c r="A10" t="s">
        <v>12</v>
      </c>
      <c r="B10">
        <v>0.84807176670050466</v>
      </c>
      <c r="C10" s="24"/>
    </row>
    <row r="11" spans="1:3" x14ac:dyDescent="0.25">
      <c r="A11" t="s">
        <v>13</v>
      </c>
      <c r="B11">
        <v>0.86121488063385399</v>
      </c>
      <c r="C11" s="24"/>
    </row>
    <row r="12" spans="1:3" x14ac:dyDescent="0.25">
      <c r="A12" t="s">
        <v>14</v>
      </c>
      <c r="B12">
        <v>0.88167992541966522</v>
      </c>
      <c r="C12" s="24"/>
    </row>
    <row r="13" spans="1:3" x14ac:dyDescent="0.25">
      <c r="A13" t="s">
        <v>16</v>
      </c>
      <c r="B13">
        <v>0.81604516861026799</v>
      </c>
      <c r="C13" s="24"/>
    </row>
    <row r="14" spans="1:3" x14ac:dyDescent="0.25">
      <c r="A14" t="s">
        <v>18</v>
      </c>
      <c r="B14">
        <v>0.7827756217906624</v>
      </c>
      <c r="C14" s="24"/>
    </row>
    <row r="15" spans="1:3" x14ac:dyDescent="0.25">
      <c r="A15" t="s">
        <v>19</v>
      </c>
      <c r="B15">
        <v>0.82272664551312447</v>
      </c>
      <c r="C15" s="24"/>
    </row>
    <row r="16" spans="1:3" x14ac:dyDescent="0.25">
      <c r="A16" t="s">
        <v>20</v>
      </c>
      <c r="B16">
        <v>0.91790716368270187</v>
      </c>
      <c r="C16" s="24"/>
    </row>
    <row r="17" spans="1:3" x14ac:dyDescent="0.25">
      <c r="A17" t="s">
        <v>21</v>
      </c>
      <c r="B17">
        <v>0.7257449459283617</v>
      </c>
      <c r="C17" s="24"/>
    </row>
    <row r="18" spans="1:3" x14ac:dyDescent="0.25">
      <c r="A18" t="s">
        <v>22</v>
      </c>
      <c r="B18">
        <v>0.78041584411420195</v>
      </c>
      <c r="C18" s="24"/>
    </row>
    <row r="19" spans="1:3" x14ac:dyDescent="0.25">
      <c r="A19" t="s">
        <v>1</v>
      </c>
      <c r="B19">
        <v>0.86928578579422178</v>
      </c>
      <c r="C19" s="24"/>
    </row>
    <row r="20" spans="1:3" x14ac:dyDescent="0.25">
      <c r="A20" t="s">
        <v>23</v>
      </c>
      <c r="B20">
        <v>1.38838462546094</v>
      </c>
      <c r="C20" s="24"/>
    </row>
    <row r="21" spans="1:3" x14ac:dyDescent="0.25">
      <c r="A21" t="s">
        <v>24</v>
      </c>
      <c r="B21">
        <v>0.65718154118374339</v>
      </c>
      <c r="C21" s="24"/>
    </row>
    <row r="22" spans="1:3" x14ac:dyDescent="0.25">
      <c r="A22" t="s">
        <v>25</v>
      </c>
      <c r="B22">
        <v>0.7569632384508107</v>
      </c>
      <c r="C22" s="24"/>
    </row>
    <row r="23" spans="1:3" x14ac:dyDescent="0.25">
      <c r="A23" t="s">
        <v>26</v>
      </c>
      <c r="B23">
        <v>1.261480227828375</v>
      </c>
      <c r="C23" s="24"/>
    </row>
    <row r="24" spans="1:3" x14ac:dyDescent="0.25">
      <c r="A24" t="s">
        <v>27</v>
      </c>
      <c r="B24">
        <v>0.76562575339818362</v>
      </c>
      <c r="C24" s="24"/>
    </row>
    <row r="25" spans="1:3" x14ac:dyDescent="0.25">
      <c r="A25" t="s">
        <v>28</v>
      </c>
      <c r="B25">
        <v>0.86888896627427048</v>
      </c>
      <c r="C25" s="24"/>
    </row>
    <row r="26" spans="1:3" x14ac:dyDescent="0.25">
      <c r="A26" t="s">
        <v>30</v>
      </c>
      <c r="B26">
        <v>1.0713749872758209</v>
      </c>
      <c r="C26" s="24"/>
    </row>
    <row r="27" spans="1:3" x14ac:dyDescent="0.25">
      <c r="A27" t="s">
        <v>31</v>
      </c>
      <c r="B27">
        <v>1.0000683876627039</v>
      </c>
      <c r="C27" s="24"/>
    </row>
    <row r="28" spans="1:3" x14ac:dyDescent="0.25">
      <c r="A28" t="s">
        <v>33</v>
      </c>
      <c r="B28">
        <v>0.37223762452959519</v>
      </c>
      <c r="C28" s="24"/>
    </row>
    <row r="29" spans="1:3" x14ac:dyDescent="0.25">
      <c r="A29" t="s">
        <v>35</v>
      </c>
      <c r="B29">
        <v>0.59656427398553613</v>
      </c>
      <c r="C29" s="24"/>
    </row>
    <row r="30" spans="1:3" x14ac:dyDescent="0.25">
      <c r="A30" t="s">
        <v>40</v>
      </c>
      <c r="B30">
        <v>0.62335179853014988</v>
      </c>
      <c r="C30" s="24"/>
    </row>
    <row r="31" spans="1:3" x14ac:dyDescent="0.25">
      <c r="A31" t="s">
        <v>34</v>
      </c>
      <c r="B31">
        <v>0.90105820673935555</v>
      </c>
      <c r="C31" s="24"/>
    </row>
    <row r="32" spans="1:3" x14ac:dyDescent="0.25">
      <c r="A32" t="s">
        <v>41</v>
      </c>
      <c r="B32">
        <v>0.83540039170960256</v>
      </c>
      <c r="C32" s="24"/>
    </row>
    <row r="33" spans="1:7" x14ac:dyDescent="0.25">
      <c r="A33" t="s">
        <v>29</v>
      </c>
      <c r="B33">
        <v>0.7315229407321886</v>
      </c>
      <c r="C33" s="24"/>
    </row>
    <row r="34" spans="1:7" x14ac:dyDescent="0.25">
      <c r="A34" t="s">
        <v>17</v>
      </c>
      <c r="B34">
        <v>0.94486697343307313</v>
      </c>
      <c r="C34" s="24"/>
    </row>
    <row r="35" spans="1:7" x14ac:dyDescent="0.25">
      <c r="A35" t="s">
        <v>8</v>
      </c>
      <c r="B35">
        <v>0.98713284900291476</v>
      </c>
      <c r="C35" s="24"/>
    </row>
    <row r="36" spans="1:7" x14ac:dyDescent="0.25">
      <c r="B36" s="24"/>
    </row>
    <row r="37" spans="1:7" x14ac:dyDescent="0.25">
      <c r="A37" t="s">
        <v>285</v>
      </c>
      <c r="B37" s="24" t="s">
        <v>286</v>
      </c>
    </row>
    <row r="38" spans="1:7" x14ac:dyDescent="0.25">
      <c r="B38" s="24"/>
    </row>
    <row r="39" spans="1:7" x14ac:dyDescent="0.25">
      <c r="B39" s="24"/>
      <c r="C39" t="s">
        <v>288</v>
      </c>
      <c r="D39" t="s">
        <v>190</v>
      </c>
      <c r="E39" t="s">
        <v>188</v>
      </c>
      <c r="F39" t="s">
        <v>191</v>
      </c>
      <c r="G39" t="s">
        <v>290</v>
      </c>
    </row>
    <row r="40" spans="1:7" x14ac:dyDescent="0.25">
      <c r="A40" t="s">
        <v>287</v>
      </c>
      <c r="B40" s="24" t="s">
        <v>60</v>
      </c>
      <c r="C40" t="s">
        <v>289</v>
      </c>
      <c r="D40" t="s">
        <v>193</v>
      </c>
      <c r="E40" t="s">
        <v>291</v>
      </c>
      <c r="F40">
        <v>2019</v>
      </c>
      <c r="G40" t="s">
        <v>225</v>
      </c>
    </row>
    <row r="41" spans="1:7" x14ac:dyDescent="0.25">
      <c r="B41" s="24"/>
    </row>
    <row r="42" spans="1:7" x14ac:dyDescent="0.25">
      <c r="B42" s="24"/>
    </row>
    <row r="43" spans="1:7" x14ac:dyDescent="0.25">
      <c r="B43" s="24"/>
    </row>
    <row r="44" spans="1:7" x14ac:dyDescent="0.25">
      <c r="B44" s="24"/>
    </row>
    <row r="45" spans="1:7" x14ac:dyDescent="0.25">
      <c r="B45" s="24"/>
    </row>
    <row r="46" spans="1:7" x14ac:dyDescent="0.25">
      <c r="B46" s="24"/>
    </row>
    <row r="47" spans="1:7" x14ac:dyDescent="0.25">
      <c r="B47" s="24"/>
    </row>
    <row r="48" spans="1:7" x14ac:dyDescent="0.25">
      <c r="B48" s="24"/>
    </row>
    <row r="49" spans="2:2" x14ac:dyDescent="0.25">
      <c r="B49" s="24"/>
    </row>
    <row r="50" spans="2:2" x14ac:dyDescent="0.25">
      <c r="B50" s="24"/>
    </row>
    <row r="51" spans="2:2" x14ac:dyDescent="0.25">
      <c r="B51" s="24"/>
    </row>
    <row r="52" spans="2:2" x14ac:dyDescent="0.25">
      <c r="B52" s="24"/>
    </row>
    <row r="53" spans="2:2" x14ac:dyDescent="0.25">
      <c r="B53" s="24"/>
    </row>
    <row r="54" spans="2:2" x14ac:dyDescent="0.25">
      <c r="B54" s="24"/>
    </row>
    <row r="55" spans="2:2" x14ac:dyDescent="0.25">
      <c r="B55" s="24"/>
    </row>
    <row r="56" spans="2:2" x14ac:dyDescent="0.25">
      <c r="B56" s="24"/>
    </row>
    <row r="57" spans="2:2" x14ac:dyDescent="0.25">
      <c r="B57" s="24"/>
    </row>
    <row r="58" spans="2:2" x14ac:dyDescent="0.25">
      <c r="B58" s="24"/>
    </row>
    <row r="59" spans="2:2" x14ac:dyDescent="0.25">
      <c r="B59" s="24"/>
    </row>
    <row r="60" spans="2:2" x14ac:dyDescent="0.25">
      <c r="B60" s="24"/>
    </row>
    <row r="61" spans="2:2" x14ac:dyDescent="0.25">
      <c r="B61" s="24"/>
    </row>
    <row r="62" spans="2:2" x14ac:dyDescent="0.25">
      <c r="B62" s="24"/>
    </row>
    <row r="63" spans="2:2" x14ac:dyDescent="0.25">
      <c r="B63" s="24"/>
    </row>
    <row r="64" spans="2:2" x14ac:dyDescent="0.25">
      <c r="B64" s="24"/>
    </row>
    <row r="65" spans="2:2" x14ac:dyDescent="0.25">
      <c r="B65" s="24"/>
    </row>
    <row r="66" spans="2:2" x14ac:dyDescent="0.25">
      <c r="B66" s="24"/>
    </row>
    <row r="67" spans="2:2" x14ac:dyDescent="0.25">
      <c r="B67" s="24"/>
    </row>
    <row r="68" spans="2:2" x14ac:dyDescent="0.25">
      <c r="B68" s="24"/>
    </row>
    <row r="69" spans="2:2" x14ac:dyDescent="0.25">
      <c r="B69" s="24"/>
    </row>
    <row r="70" spans="2:2" x14ac:dyDescent="0.25">
      <c r="B70" s="24"/>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5</vt:i4>
      </vt:variant>
    </vt:vector>
  </HeadingPairs>
  <TitlesOfParts>
    <vt:vector size="5" baseType="lpstr">
      <vt:lpstr>AreaPerHousehold</vt:lpstr>
      <vt:lpstr>TotalFloorArea</vt:lpstr>
      <vt:lpstr>PersPerHousehold</vt:lpstr>
      <vt:lpstr>SpecificEnergyUse</vt:lpstr>
      <vt:lpstr>Calibration</vt:lpstr>
    </vt:vector>
  </TitlesOfParts>
  <Company>Leibniz-Rechenzentrum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Breuning, Larissa</dc:creator>
  <cp:lastModifiedBy>Kerekes, Andelka</cp:lastModifiedBy>
  <dcterms:created xsi:type="dcterms:W3CDTF">2020-07-15T13:31:24Z</dcterms:created>
  <dcterms:modified xsi:type="dcterms:W3CDTF">2024-04-17T14:57:04Z</dcterms:modified>
</cp:coreProperties>
</file>