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20" windowHeight="12495" activeTab="1"/>
  </bookViews>
  <sheets>
    <sheet name="Данные" sheetId="1" r:id="rId1"/>
    <sheet name="СТ" sheetId="3" r:id="rId2"/>
  </sheets>
  <calcPr calcId="144525"/>
  <pivotCaches>
    <pivotCache cacheId="0" r:id="rId3"/>
    <pivotCache cacheId="1" r:id="rId4"/>
  </pivotCaches>
</workbook>
</file>

<file path=xl/sharedStrings.xml><?xml version="1.0" encoding="utf-8"?>
<sst xmlns="http://schemas.openxmlformats.org/spreadsheetml/2006/main" count="120" uniqueCount="58">
  <si>
    <t>Модель</t>
  </si>
  <si>
    <t>Хешрейт, Mh/s</t>
  </si>
  <si>
    <t>Энергопотребление, W</t>
  </si>
  <si>
    <t>Энергоэффективность, J/Mh</t>
  </si>
  <si>
    <t>Стоимость, руб</t>
  </si>
  <si>
    <t>Алгоритм хеширования</t>
  </si>
  <si>
    <t>Antminer L7 9050</t>
  </si>
  <si>
    <t>Scrypt</t>
  </si>
  <si>
    <t>Antminer E9 Pro</t>
  </si>
  <si>
    <t>Ethash</t>
  </si>
  <si>
    <t xml:space="preserve">Antminer E9 </t>
  </si>
  <si>
    <t>Antminer E9</t>
  </si>
  <si>
    <t>SHA-256</t>
  </si>
  <si>
    <t>Antminer S19k Pro</t>
  </si>
  <si>
    <t>Antminer Z15 Pro</t>
  </si>
  <si>
    <t>Equilhash</t>
  </si>
  <si>
    <t>Antminer Z15</t>
  </si>
  <si>
    <t>Whatsminer M50</t>
  </si>
  <si>
    <t>Antminer S19j Pro</t>
  </si>
  <si>
    <t>Whatsminer M30S++ 112</t>
  </si>
  <si>
    <t>Antminer KS3</t>
  </si>
  <si>
    <t>KHeavyHash</t>
  </si>
  <si>
    <t>iPollo v1</t>
  </si>
  <si>
    <t>Antminer S19 XP Hyd</t>
  </si>
  <si>
    <t>Antiminer L7</t>
  </si>
  <si>
    <t>Whatsminer 56S</t>
  </si>
  <si>
    <t>Whatsminer 53S</t>
  </si>
  <si>
    <t>Antminer D9</t>
  </si>
  <si>
    <t>X11</t>
  </si>
  <si>
    <t>Antminer E7</t>
  </si>
  <si>
    <t>Antminer D7</t>
  </si>
  <si>
    <t>Antminer KA3</t>
  </si>
  <si>
    <t>Bake2s</t>
  </si>
  <si>
    <t>Whatsminer M50S</t>
  </si>
  <si>
    <t>iPollo G1</t>
  </si>
  <si>
    <t>Cuckatoo32</t>
  </si>
  <si>
    <t>Whatsminer M31S</t>
  </si>
  <si>
    <t>Innosilicon A11 Pro</t>
  </si>
  <si>
    <t>Whatsminer M20S</t>
  </si>
  <si>
    <t>Hammer D10+</t>
  </si>
  <si>
    <t>Jasminer X4</t>
  </si>
  <si>
    <t>Avalon Made A1366I</t>
  </si>
  <si>
    <t>Innosilicon A10 Pro</t>
  </si>
  <si>
    <t>Goldshell LT5 Pro</t>
  </si>
  <si>
    <t>Количество по полю Модель</t>
  </si>
  <si>
    <t>Среднее по полю Энергопотребление, W</t>
  </si>
  <si>
    <t>Несмещенная дисперсия по полю Энергопотребление, W</t>
  </si>
  <si>
    <t>Средняя внутригрупповая дисперсия</t>
  </si>
  <si>
    <t>Межгрупповая дисперсия</t>
  </si>
  <si>
    <t>Общая дисперсия</t>
  </si>
  <si>
    <t>Коэффицент детерминации</t>
  </si>
  <si>
    <t>Коэффицент детерминации &lt; 1/2</t>
  </si>
  <si>
    <t>Общий итог</t>
  </si>
  <si>
    <t>Сумма по полю Стоимость, руб</t>
  </si>
  <si>
    <t>Несмещенная дисперсия по полю Стоимость, руб</t>
  </si>
  <si>
    <t>Коэффицент детерминации &gt; 1/2</t>
  </si>
  <si>
    <t>Сумма по полю Энергоэффективность, J/Mh</t>
  </si>
  <si>
    <t>Несмещенная дисперсия оп полю Энергоэффективность, J/Mh</t>
  </si>
</sst>
</file>

<file path=xl/styles.xml><?xml version="1.0" encoding="utf-8"?>
<styleSheet xmlns="http://schemas.openxmlformats.org/spreadsheetml/2006/main">
  <numFmts count="5">
    <numFmt numFmtId="176" formatCode="_-* #\.##0_-;\-* #\.##0_-;_-* &quot;-&quot;_-;_-@_-"/>
    <numFmt numFmtId="177" formatCode="_-* #\.##0.00_-;\-* #\.##0.00_-;_-* &quot;-&quot;??_-;_-@_-"/>
    <numFmt numFmtId="178" formatCode="_-* #\.##0\ &quot;₽&quot;_-;\-* #\.##0\ &quot;₽&quot;_-;_-* \-\ &quot;₽&quot;_-;_-@_-"/>
    <numFmt numFmtId="179" formatCode="_-* #\.##0.00\ &quot;₽&quot;_-;\-* #\.##0.00\ &quot;₽&quot;_-;_-* \-??\ &quot;₽&quot;_-;_-@_-"/>
    <numFmt numFmtId="180" formatCode="0.0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204"/>
      <scheme val="minor"/>
    </font>
    <font>
      <sz val="11"/>
      <color theme="1"/>
      <name val="Calibri"/>
      <charset val="204"/>
      <scheme val="minor"/>
    </font>
    <font>
      <sz val="12"/>
      <color theme="1"/>
      <name val="Times New Roman"/>
      <charset val="134"/>
    </font>
    <font>
      <sz val="12"/>
      <color rgb="FF272323"/>
      <name val="Times New Roman"/>
      <charset val="134"/>
    </font>
    <font>
      <sz val="12"/>
      <name val="Times New Roman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2" fontId="2" fillId="0" borderId="0" xfId="0" applyNumberFormat="1" applyFont="1" applyFill="1" applyAlignment="1"/>
    <xf numFmtId="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80" fontId="3" fillId="0" borderId="1" xfId="0" applyNumberFormat="1" applyFont="1" applyFill="1" applyBorder="1" applyAlignment="1" applyProtection="1">
      <alignment vertical="center"/>
    </xf>
    <xf numFmtId="18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180" fontId="3" fillId="0" borderId="1" xfId="0" applyNumberFormat="1" applyFont="1" applyFill="1" applyBorder="1" applyAlignmen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44.5571990741" refreshedBy="ivan_" recordCount="30">
  <cacheSource type="worksheet">
    <worksheetSource name="УТ_Данные"/>
  </cacheSource>
  <cacheFields count="6">
    <cacheField name="Модель" numFmtId="0">
      <sharedItems count="30">
        <s v="Antminer L7 9050"/>
        <s v="Antminer E9 Pro"/>
        <s v="Antminer E9 "/>
        <s v="Antminer E9"/>
        <s v="Antminer S19k Pro"/>
        <s v="Antminer Z15 Pro"/>
        <s v="Antminer Z15"/>
        <s v="Whatsminer M50"/>
        <s v="Antminer S19j Pro"/>
        <s v="Whatsminer M30S++ 112"/>
        <s v="Antminer KS3"/>
        <s v="iPollo v1"/>
        <s v="Antminer S19 XP Hyd"/>
        <s v="Antiminer L7"/>
        <s v="Whatsminer 56S"/>
        <s v="Whatsminer 53S"/>
        <s v="Antminer D9"/>
        <s v="Antminer E7"/>
        <s v="Antminer D7"/>
        <s v="Antminer KA3"/>
        <s v="Whatsminer M50S"/>
        <s v="iPollo G1"/>
        <s v="Whatsminer M31S"/>
        <s v="Innosilicon A11 Pro"/>
        <s v="Whatsminer M20S"/>
        <s v="Hammer D10+"/>
        <s v="Jasminer X4"/>
        <s v="Avalon Made A1366I"/>
        <s v="Innosilicon A10 Pro"/>
        <s v="Goldshell LT5 Pro"/>
      </sharedItems>
    </cacheField>
    <cacheField name="Хешрейт, Mh/s" numFmtId="180">
      <sharedItems containsSemiMixedTypes="0" containsString="0" containsNumber="1" containsInteger="1" minValue="500" maxValue="840000" count="28">
        <n v="9050"/>
        <n v="3680"/>
        <n v="2400"/>
        <n v="140000"/>
        <n v="136000"/>
        <n v="840000"/>
        <n v="420000"/>
        <n v="118000"/>
        <n v="104000"/>
        <n v="112000"/>
        <n v="83000"/>
        <n v="3600"/>
        <n v="25700"/>
        <n v="20000"/>
        <n v="25000"/>
        <n v="17000"/>
        <n v="800"/>
        <n v="12680"/>
        <n v="16600"/>
        <n v="13000"/>
        <n v="7000"/>
        <n v="1500"/>
        <n v="6800"/>
        <n v="5000"/>
        <n v="5400"/>
        <n v="16500"/>
        <n v="500"/>
        <n v="24500"/>
      </sharedItems>
    </cacheField>
    <cacheField name="Энергопотребление, W" numFmtId="180">
      <sharedItems containsSemiMixedTypes="0" containsString="0" containsNumber="1" containsInteger="1" minValue="240" maxValue="31448" count="27">
        <n v="3300"/>
        <n v="2200"/>
        <n v="1920"/>
        <n v="3010"/>
        <n v="3264"/>
        <n v="2650"/>
        <n v="3306"/>
        <n v="3250"/>
        <n v="3472"/>
        <n v="3188"/>
        <n v="2400"/>
        <n v="5300"/>
        <n v="5550"/>
        <n v="7250"/>
        <n v="2839"/>
        <n v="1300"/>
        <n v="31448"/>
        <n v="3154"/>
        <n v="3276"/>
        <n v="2800"/>
        <n v="2350"/>
        <n v="3200"/>
        <n v="3700"/>
        <n v="240"/>
        <n v="4950"/>
        <n v="950"/>
        <n v="3100"/>
      </sharedItems>
    </cacheField>
    <cacheField name="Энергоэффективность, J/Mh" numFmtId="0">
      <sharedItems containsSemiMixedTypes="0" containsString="0" containsNumber="1" minValue="15.6" maxValue="86.1" count="28">
        <n v="35"/>
        <n v="60"/>
        <n v="85"/>
        <n v="21.5"/>
        <n v="24"/>
        <n v="31.5"/>
        <n v="37.2"/>
        <n v="29"/>
        <n v="32.5"/>
        <n v="31"/>
        <n v="38"/>
        <n v="86.1"/>
        <n v="20.8"/>
        <n v="36"/>
        <n v="26"/>
        <n v="17.7"/>
        <n v="27"/>
        <n v="52"/>
        <n v="19"/>
        <n v="34.3"/>
        <n v="41"/>
        <n v="45"/>
        <n v="15.6"/>
        <n v="48"/>
        <n v="74"/>
        <n v="30"/>
        <n v="65"/>
        <n v="22.3"/>
      </sharedItems>
    </cacheField>
    <cacheField name="Стоимость, руб" numFmtId="180">
      <sharedItems containsSemiMixedTypes="0" containsString="0" containsNumber="1" containsInteger="1" minValue="52766" maxValue="3500000" count="30">
        <n v="424373"/>
        <n v="206855"/>
        <n v="96671"/>
        <n v="299392"/>
        <n v="130000"/>
        <n v="252008"/>
        <n v="243411"/>
        <n v="145741"/>
        <n v="109490"/>
        <n v="134186"/>
        <n v="3500000"/>
        <n v="672603"/>
        <n v="486948"/>
        <n v="408879"/>
        <n v="403922"/>
        <n v="350000"/>
        <n v="348246"/>
        <n v="285115"/>
        <n v="279854"/>
        <n v="269470"/>
        <n v="198723"/>
        <n v="1780000"/>
        <n v="106845"/>
        <n v="100263"/>
        <n v="52766"/>
        <n v="276406"/>
        <n v="272340"/>
        <n v="220000"/>
        <n v="122553"/>
        <n v="302978"/>
      </sharedItems>
    </cacheField>
    <cacheField name="Алгоритм хеширования" numFmtId="0">
      <sharedItems count="8">
        <s v="Scrypt"/>
        <s v="Ethash"/>
        <s v="SHA-256"/>
        <s v="Equilhash"/>
        <s v="KHeavyHash"/>
        <s v="X11"/>
        <s v="Bake2s"/>
        <s v="Cuckatoo3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44.5707523148" refreshedBy="ivan_" recordCount="30">
  <cacheSource type="worksheet">
    <worksheetSource ref="A1:F31" sheet="Данные"/>
  </cacheSource>
  <cacheFields count="6">
    <cacheField name="Модель" numFmtId="0">
      <sharedItems count="30">
        <s v="Antminer L7 9050"/>
        <s v="Antminer E9 Pro"/>
        <s v="Antminer E9 "/>
        <s v="Antminer E9"/>
        <s v="Antminer S19k Pro"/>
        <s v="Antminer Z15 Pro"/>
        <s v="Antminer Z15"/>
        <s v="Whatsminer M50"/>
        <s v="Antminer S19j Pro"/>
        <s v="Whatsminer M30S++ 112"/>
        <s v="Antminer KS3"/>
        <s v="iPollo v1"/>
        <s v="Antminer S19 XP Hyd"/>
        <s v="Antiminer L7"/>
        <s v="Whatsminer 56S"/>
        <s v="Whatsminer 53S"/>
        <s v="Antminer D9"/>
        <s v="Antminer E7"/>
        <s v="Antminer D7"/>
        <s v="Antminer KA3"/>
        <s v="Whatsminer M50S"/>
        <s v="iPollo G1"/>
        <s v="Whatsminer M31S"/>
        <s v="Innosilicon A11 Pro"/>
        <s v="Whatsminer M20S"/>
        <s v="Hammer D10+"/>
        <s v="Jasminer X4"/>
        <s v="Avalon Made A1366I"/>
        <s v="Innosilicon A10 Pro"/>
        <s v="Goldshell LT5 Pro"/>
      </sharedItems>
    </cacheField>
    <cacheField name="Хешрейт, Mh/s" numFmtId="180">
      <sharedItems containsSemiMixedTypes="0" containsString="0" containsNumber="1" containsInteger="1" minValue="500" maxValue="840000" count="28">
        <n v="9050"/>
        <n v="3680"/>
        <n v="2400"/>
        <n v="140000"/>
        <n v="136000"/>
        <n v="840000"/>
        <n v="420000"/>
        <n v="118000"/>
        <n v="104000"/>
        <n v="112000"/>
        <n v="83000"/>
        <n v="3600"/>
        <n v="25700"/>
        <n v="20000"/>
        <n v="25000"/>
        <n v="17000"/>
        <n v="800"/>
        <n v="12680"/>
        <n v="16600"/>
        <n v="13000"/>
        <n v="7000"/>
        <n v="1500"/>
        <n v="6800"/>
        <n v="5000"/>
        <n v="5400"/>
        <n v="16500"/>
        <n v="500"/>
        <n v="24500"/>
      </sharedItems>
    </cacheField>
    <cacheField name="Энергопотребление, W" numFmtId="180">
      <sharedItems containsSemiMixedTypes="0" containsString="0" containsNumber="1" containsInteger="1" minValue="240" maxValue="31448" count="27">
        <n v="3300"/>
        <n v="2200"/>
        <n v="1920"/>
        <n v="3010"/>
        <n v="3264"/>
        <n v="2650"/>
        <n v="3306"/>
        <n v="3250"/>
        <n v="3472"/>
        <n v="3188"/>
        <n v="2400"/>
        <n v="5300"/>
        <n v="5550"/>
        <n v="7250"/>
        <n v="2839"/>
        <n v="1300"/>
        <n v="31448"/>
        <n v="3154"/>
        <n v="3276"/>
        <n v="2800"/>
        <n v="2350"/>
        <n v="3200"/>
        <n v="3700"/>
        <n v="240"/>
        <n v="4950"/>
        <n v="950"/>
        <n v="3100"/>
      </sharedItems>
    </cacheField>
    <cacheField name="Энергоэффективность, J/Mh" numFmtId="0">
      <sharedItems containsSemiMixedTypes="0" containsString="0" containsNumber="1" minValue="15.6" maxValue="86.1" count="28">
        <n v="35"/>
        <n v="60"/>
        <n v="85"/>
        <n v="21.5"/>
        <n v="24"/>
        <n v="31.5"/>
        <n v="37.2"/>
        <n v="29"/>
        <n v="32.5"/>
        <n v="31"/>
        <n v="38"/>
        <n v="86.1"/>
        <n v="20.8"/>
        <n v="36"/>
        <n v="26"/>
        <n v="17.7"/>
        <n v="27"/>
        <n v="52"/>
        <n v="19"/>
        <n v="34.3"/>
        <n v="41"/>
        <n v="45"/>
        <n v="15.6"/>
        <n v="48"/>
        <n v="74"/>
        <n v="30"/>
        <n v="65"/>
        <n v="22.3"/>
      </sharedItems>
    </cacheField>
    <cacheField name="Стоимость, руб" numFmtId="180">
      <sharedItems containsSemiMixedTypes="0" containsString="0" containsNumber="1" containsInteger="1" minValue="52766" maxValue="3500000" count="30">
        <n v="424373"/>
        <n v="206855"/>
        <n v="96671"/>
        <n v="299392"/>
        <n v="130000"/>
        <n v="252008"/>
        <n v="243411"/>
        <n v="145741"/>
        <n v="109490"/>
        <n v="134186"/>
        <n v="3500000"/>
        <n v="672603"/>
        <n v="486948"/>
        <n v="408879"/>
        <n v="403922"/>
        <n v="350000"/>
        <n v="348246"/>
        <n v="285115"/>
        <n v="279854"/>
        <n v="269470"/>
        <n v="198723"/>
        <n v="1780000"/>
        <n v="106845"/>
        <n v="100263"/>
        <n v="52766"/>
        <n v="276406"/>
        <n v="272340"/>
        <n v="220000"/>
        <n v="122553"/>
        <n v="302978"/>
      </sharedItems>
    </cacheField>
    <cacheField name="Алгоритм хеширования" numFmtId="0">
      <sharedItems count="8">
        <s v="Scrypt"/>
        <s v="Ethash"/>
        <s v="SHA-256"/>
        <s v="Equilhash"/>
        <s v="KHeavyHash"/>
        <s v="X11"/>
        <s v="Bake2s"/>
        <s v="Cuckatoo3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1"/>
  </r>
  <r>
    <x v="3"/>
    <x v="3"/>
    <x v="3"/>
    <x v="3"/>
    <x v="3"/>
    <x v="2"/>
  </r>
  <r>
    <x v="4"/>
    <x v="4"/>
    <x v="4"/>
    <x v="4"/>
    <x v="4"/>
    <x v="2"/>
  </r>
  <r>
    <x v="5"/>
    <x v="5"/>
    <x v="5"/>
    <x v="5"/>
    <x v="5"/>
    <x v="3"/>
  </r>
  <r>
    <x v="6"/>
    <x v="6"/>
    <x v="5"/>
    <x v="6"/>
    <x v="6"/>
    <x v="3"/>
  </r>
  <r>
    <x v="7"/>
    <x v="7"/>
    <x v="6"/>
    <x v="7"/>
    <x v="7"/>
    <x v="2"/>
  </r>
  <r>
    <x v="8"/>
    <x v="8"/>
    <x v="7"/>
    <x v="8"/>
    <x v="8"/>
    <x v="2"/>
  </r>
  <r>
    <x v="9"/>
    <x v="9"/>
    <x v="8"/>
    <x v="9"/>
    <x v="9"/>
    <x v="2"/>
  </r>
  <r>
    <x v="10"/>
    <x v="10"/>
    <x v="9"/>
    <x v="10"/>
    <x v="10"/>
    <x v="4"/>
  </r>
  <r>
    <x v="11"/>
    <x v="11"/>
    <x v="10"/>
    <x v="11"/>
    <x v="11"/>
    <x v="1"/>
  </r>
  <r>
    <x v="12"/>
    <x v="12"/>
    <x v="11"/>
    <x v="12"/>
    <x v="12"/>
    <x v="2"/>
  </r>
  <r>
    <x v="13"/>
    <x v="0"/>
    <x v="0"/>
    <x v="13"/>
    <x v="13"/>
    <x v="0"/>
  </r>
  <r>
    <x v="14"/>
    <x v="13"/>
    <x v="12"/>
    <x v="14"/>
    <x v="14"/>
    <x v="2"/>
  </r>
  <r>
    <x v="15"/>
    <x v="14"/>
    <x v="13"/>
    <x v="7"/>
    <x v="15"/>
    <x v="2"/>
  </r>
  <r>
    <x v="16"/>
    <x v="15"/>
    <x v="14"/>
    <x v="15"/>
    <x v="16"/>
    <x v="5"/>
  </r>
  <r>
    <x v="17"/>
    <x v="16"/>
    <x v="15"/>
    <x v="16"/>
    <x v="17"/>
    <x v="1"/>
  </r>
  <r>
    <x v="18"/>
    <x v="17"/>
    <x v="16"/>
    <x v="17"/>
    <x v="18"/>
    <x v="5"/>
  </r>
  <r>
    <x v="19"/>
    <x v="18"/>
    <x v="17"/>
    <x v="18"/>
    <x v="19"/>
    <x v="6"/>
  </r>
  <r>
    <x v="20"/>
    <x v="19"/>
    <x v="18"/>
    <x v="19"/>
    <x v="20"/>
    <x v="2"/>
  </r>
  <r>
    <x v="21"/>
    <x v="11"/>
    <x v="19"/>
    <x v="20"/>
    <x v="21"/>
    <x v="7"/>
  </r>
  <r>
    <x v="22"/>
    <x v="20"/>
    <x v="18"/>
    <x v="21"/>
    <x v="22"/>
    <x v="2"/>
  </r>
  <r>
    <x v="23"/>
    <x v="21"/>
    <x v="20"/>
    <x v="22"/>
    <x v="23"/>
    <x v="1"/>
  </r>
  <r>
    <x v="24"/>
    <x v="22"/>
    <x v="21"/>
    <x v="23"/>
    <x v="24"/>
    <x v="2"/>
  </r>
  <r>
    <x v="25"/>
    <x v="23"/>
    <x v="22"/>
    <x v="24"/>
    <x v="25"/>
    <x v="0"/>
  </r>
  <r>
    <x v="26"/>
    <x v="24"/>
    <x v="23"/>
    <x v="8"/>
    <x v="26"/>
    <x v="1"/>
  </r>
  <r>
    <x v="27"/>
    <x v="25"/>
    <x v="24"/>
    <x v="25"/>
    <x v="27"/>
    <x v="2"/>
  </r>
  <r>
    <x v="28"/>
    <x v="26"/>
    <x v="25"/>
    <x v="26"/>
    <x v="28"/>
    <x v="1"/>
  </r>
  <r>
    <x v="29"/>
    <x v="27"/>
    <x v="26"/>
    <x v="27"/>
    <x v="2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1"/>
  </r>
  <r>
    <x v="3"/>
    <x v="3"/>
    <x v="3"/>
    <x v="3"/>
    <x v="3"/>
    <x v="2"/>
  </r>
  <r>
    <x v="4"/>
    <x v="4"/>
    <x v="4"/>
    <x v="4"/>
    <x v="4"/>
    <x v="2"/>
  </r>
  <r>
    <x v="5"/>
    <x v="5"/>
    <x v="5"/>
    <x v="5"/>
    <x v="5"/>
    <x v="3"/>
  </r>
  <r>
    <x v="6"/>
    <x v="6"/>
    <x v="5"/>
    <x v="6"/>
    <x v="6"/>
    <x v="3"/>
  </r>
  <r>
    <x v="7"/>
    <x v="7"/>
    <x v="6"/>
    <x v="7"/>
    <x v="7"/>
    <x v="2"/>
  </r>
  <r>
    <x v="8"/>
    <x v="8"/>
    <x v="7"/>
    <x v="8"/>
    <x v="8"/>
    <x v="2"/>
  </r>
  <r>
    <x v="9"/>
    <x v="9"/>
    <x v="8"/>
    <x v="9"/>
    <x v="9"/>
    <x v="2"/>
  </r>
  <r>
    <x v="10"/>
    <x v="10"/>
    <x v="9"/>
    <x v="10"/>
    <x v="10"/>
    <x v="4"/>
  </r>
  <r>
    <x v="11"/>
    <x v="11"/>
    <x v="10"/>
    <x v="11"/>
    <x v="11"/>
    <x v="1"/>
  </r>
  <r>
    <x v="12"/>
    <x v="12"/>
    <x v="11"/>
    <x v="12"/>
    <x v="12"/>
    <x v="2"/>
  </r>
  <r>
    <x v="13"/>
    <x v="0"/>
    <x v="0"/>
    <x v="13"/>
    <x v="13"/>
    <x v="0"/>
  </r>
  <r>
    <x v="14"/>
    <x v="13"/>
    <x v="12"/>
    <x v="14"/>
    <x v="14"/>
    <x v="2"/>
  </r>
  <r>
    <x v="15"/>
    <x v="14"/>
    <x v="13"/>
    <x v="7"/>
    <x v="15"/>
    <x v="2"/>
  </r>
  <r>
    <x v="16"/>
    <x v="15"/>
    <x v="14"/>
    <x v="15"/>
    <x v="16"/>
    <x v="5"/>
  </r>
  <r>
    <x v="17"/>
    <x v="16"/>
    <x v="15"/>
    <x v="16"/>
    <x v="17"/>
    <x v="1"/>
  </r>
  <r>
    <x v="18"/>
    <x v="17"/>
    <x v="16"/>
    <x v="17"/>
    <x v="18"/>
    <x v="5"/>
  </r>
  <r>
    <x v="19"/>
    <x v="18"/>
    <x v="17"/>
    <x v="18"/>
    <x v="19"/>
    <x v="6"/>
  </r>
  <r>
    <x v="20"/>
    <x v="19"/>
    <x v="18"/>
    <x v="19"/>
    <x v="20"/>
    <x v="2"/>
  </r>
  <r>
    <x v="21"/>
    <x v="11"/>
    <x v="19"/>
    <x v="20"/>
    <x v="21"/>
    <x v="7"/>
  </r>
  <r>
    <x v="22"/>
    <x v="20"/>
    <x v="18"/>
    <x v="21"/>
    <x v="22"/>
    <x v="2"/>
  </r>
  <r>
    <x v="23"/>
    <x v="21"/>
    <x v="20"/>
    <x v="22"/>
    <x v="23"/>
    <x v="1"/>
  </r>
  <r>
    <x v="24"/>
    <x v="22"/>
    <x v="21"/>
    <x v="23"/>
    <x v="24"/>
    <x v="2"/>
  </r>
  <r>
    <x v="25"/>
    <x v="23"/>
    <x v="22"/>
    <x v="24"/>
    <x v="25"/>
    <x v="0"/>
  </r>
  <r>
    <x v="26"/>
    <x v="24"/>
    <x v="23"/>
    <x v="8"/>
    <x v="26"/>
    <x v="1"/>
  </r>
  <r>
    <x v="27"/>
    <x v="25"/>
    <x v="24"/>
    <x v="25"/>
    <x v="27"/>
    <x v="2"/>
  </r>
  <r>
    <x v="28"/>
    <x v="26"/>
    <x v="25"/>
    <x v="26"/>
    <x v="28"/>
    <x v="1"/>
  </r>
  <r>
    <x v="29"/>
    <x v="27"/>
    <x v="26"/>
    <x v="27"/>
    <x v="2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Т_1" cacheId="0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>
  <location ref="A3:D12" firstHeaderRow="0" firstDataRow="1" firstDataCol="1"/>
  <pivotFields count="6">
    <pivotField dataField="1" compact="0" showAll="0"/>
    <pivotField compact="0" numFmtId="180" showAll="0"/>
    <pivotField dataField="1" compact="0" numFmtId="180" showAll="0"/>
    <pivotField compact="0" showAll="0"/>
    <pivotField compact="0" numFmtId="180" showAll="0"/>
    <pivotField axis="axisRow" compact="0" showAll="0">
      <items count="9">
        <item x="6"/>
        <item x="7"/>
        <item x="3"/>
        <item x="1"/>
        <item x="4"/>
        <item x="0"/>
        <item x="2"/>
        <item x="5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по полю Модель" fld="0" subtotal="count" baseField="0" baseItem="0"/>
    <dataField name="Среднее по полю Энергопотребление, W" fld="2" subtotal="average" baseField="0" baseItem="0"/>
    <dataField name="Несмещенная дисперсия по полю Энергопотребление, W" fld="2" subtotal="varp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Т_2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>
  <location ref="A15:D24" firstHeaderRow="0" firstDataRow="1" firstDataCol="1"/>
  <pivotFields count="6">
    <pivotField dataField="1" compact="0" showAll="0"/>
    <pivotField compact="0" numFmtId="180" showAll="0"/>
    <pivotField compact="0" numFmtId="180" showAll="0"/>
    <pivotField compact="0" showAll="0"/>
    <pivotField dataField="1" compact="0" numFmtId="180" showAll="0"/>
    <pivotField axis="axisRow" compact="0" showAll="0">
      <items count="9">
        <item x="6"/>
        <item x="7"/>
        <item x="3"/>
        <item x="1"/>
        <item x="4"/>
        <item x="0"/>
        <item x="2"/>
        <item x="5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по полю Модель" fld="0" subtotal="count" baseField="0" baseItem="0"/>
    <dataField name="Сумма по полю Стоимость, руб" fld="4" baseField="0" baseItem="0"/>
    <dataField name="Несмещенная дисперсия по полю Стоимость, руб" fld="4" subtotal="varp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_x000a_таблица15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>
  <location ref="A27:D36" firstHeaderRow="0" firstDataRow="1" firstDataCol="1"/>
  <pivotFields count="6">
    <pivotField dataField="1" compact="0" showAll="0"/>
    <pivotField compact="0" numFmtId="180" showAll="0"/>
    <pivotField compact="0" numFmtId="180" showAll="0"/>
    <pivotField dataField="1" compact="0" showAll="0"/>
    <pivotField compact="0" numFmtId="180" showAll="0"/>
    <pivotField axis="axisRow" compact="0" showAll="0">
      <items count="9">
        <item x="6"/>
        <item x="7"/>
        <item x="3"/>
        <item x="1"/>
        <item x="4"/>
        <item x="0"/>
        <item x="2"/>
        <item x="5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по полю Модель" fld="0" subtotal="count" baseField="0" baseItem="0"/>
    <dataField name="Сумма по полю Энергоэффективность, J/Mh" fld="3" baseField="0" baseItem="0"/>
    <dataField name="Несмещенная дисперсия оп полю Энергоэффективность, J/Mh" fld="3" subtotal="varp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УТ_Данные" displayName="УТ_Данные" ref="A1:F31" totalsRowShown="0">
  <autoFilter ref="A1:F31"/>
  <tableColumns count="6">
    <tableColumn id="1" name="Модель"/>
    <tableColumn id="2" name="Хешрейт, Mh/s"/>
    <tableColumn id="3" name="Энергопотребление, W"/>
    <tableColumn id="4" name="Энергоэффективность, J/Mh"/>
    <tableColumn id="5" name="Стоимость, руб"/>
    <tableColumn id="6" name="Алгоритм хеширова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bmm.ru/katalog/goldshell/goldshell-lt-5-pro/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zoomScaleSheetLayoutView="60" workbookViewId="0">
      <selection activeCell="A1" sqref="A1:F31"/>
    </sheetView>
  </sheetViews>
  <sheetFormatPr defaultColWidth="10.2857142857143" defaultRowHeight="15" outlineLevelCol="5"/>
  <cols>
    <col min="1" max="1" width="26.4285714285714" customWidth="1"/>
    <col min="2" max="2" width="17.7142857142857" customWidth="1"/>
    <col min="3" max="3" width="27.1428571428571" customWidth="1"/>
    <col min="4" max="4" width="34.1428571428571" customWidth="1"/>
    <col min="5" max="5" width="18.1428571428571" customWidth="1"/>
    <col min="6" max="6" width="28.1428571428571" customWidth="1"/>
  </cols>
  <sheetData>
    <row r="1" ht="15.75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ht="15.75" spans="1:6">
      <c r="A2" s="7" t="s">
        <v>6</v>
      </c>
      <c r="B2" s="8">
        <v>9050</v>
      </c>
      <c r="C2" s="9">
        <v>3300</v>
      </c>
      <c r="D2" s="10">
        <v>35</v>
      </c>
      <c r="E2" s="9">
        <v>424373</v>
      </c>
      <c r="F2" s="9" t="s">
        <v>7</v>
      </c>
    </row>
    <row r="3" ht="15.75" spans="1:6">
      <c r="A3" s="7" t="s">
        <v>8</v>
      </c>
      <c r="B3" s="9">
        <v>3680</v>
      </c>
      <c r="C3" s="9">
        <v>2200</v>
      </c>
      <c r="D3" s="10">
        <v>60</v>
      </c>
      <c r="E3" s="9">
        <v>206855</v>
      </c>
      <c r="F3" s="9" t="s">
        <v>9</v>
      </c>
    </row>
    <row r="4" ht="15.75" spans="1:6">
      <c r="A4" s="7" t="s">
        <v>10</v>
      </c>
      <c r="B4" s="9">
        <v>2400</v>
      </c>
      <c r="C4" s="9">
        <v>1920</v>
      </c>
      <c r="D4" s="10">
        <v>85</v>
      </c>
      <c r="E4" s="9">
        <v>96671</v>
      </c>
      <c r="F4" s="9" t="s">
        <v>9</v>
      </c>
    </row>
    <row r="5" ht="15.75" spans="1:6">
      <c r="A5" s="7" t="s">
        <v>11</v>
      </c>
      <c r="B5" s="9">
        <v>140000</v>
      </c>
      <c r="C5" s="9">
        <v>3010</v>
      </c>
      <c r="D5" s="10">
        <v>21.5</v>
      </c>
      <c r="E5" s="9">
        <v>299392</v>
      </c>
      <c r="F5" s="9" t="s">
        <v>12</v>
      </c>
    </row>
    <row r="6" ht="15.75" spans="1:6">
      <c r="A6" s="7" t="s">
        <v>13</v>
      </c>
      <c r="B6" s="9">
        <v>136000</v>
      </c>
      <c r="C6" s="9">
        <v>3264</v>
      </c>
      <c r="D6" s="10">
        <v>24</v>
      </c>
      <c r="E6" s="9">
        <v>130000</v>
      </c>
      <c r="F6" s="9" t="s">
        <v>12</v>
      </c>
    </row>
    <row r="7" ht="15.75" spans="1:6">
      <c r="A7" s="7" t="s">
        <v>14</v>
      </c>
      <c r="B7" s="9">
        <v>840000</v>
      </c>
      <c r="C7" s="9">
        <v>2650</v>
      </c>
      <c r="D7" s="10">
        <v>31.5</v>
      </c>
      <c r="E7" s="9">
        <v>252008</v>
      </c>
      <c r="F7" s="9" t="s">
        <v>15</v>
      </c>
    </row>
    <row r="8" ht="15.75" spans="1:6">
      <c r="A8" s="7" t="s">
        <v>16</v>
      </c>
      <c r="B8" s="9">
        <v>420000</v>
      </c>
      <c r="C8" s="9">
        <v>2650</v>
      </c>
      <c r="D8" s="10">
        <v>37.2</v>
      </c>
      <c r="E8" s="9">
        <v>243411</v>
      </c>
      <c r="F8" s="9" t="s">
        <v>15</v>
      </c>
    </row>
    <row r="9" ht="15.75" spans="1:6">
      <c r="A9" s="7" t="s">
        <v>17</v>
      </c>
      <c r="B9" s="9">
        <v>118000</v>
      </c>
      <c r="C9" s="9">
        <v>3306</v>
      </c>
      <c r="D9" s="10">
        <v>29</v>
      </c>
      <c r="E9" s="9">
        <v>145741</v>
      </c>
      <c r="F9" s="9" t="s">
        <v>12</v>
      </c>
    </row>
    <row r="10" ht="15.75" spans="1:6">
      <c r="A10" s="7" t="s">
        <v>18</v>
      </c>
      <c r="B10" s="9">
        <v>104000</v>
      </c>
      <c r="C10" s="9">
        <v>3250</v>
      </c>
      <c r="D10" s="10">
        <v>32.5</v>
      </c>
      <c r="E10" s="9">
        <v>109490</v>
      </c>
      <c r="F10" s="9" t="s">
        <v>12</v>
      </c>
    </row>
    <row r="11" ht="15.75" spans="1:6">
      <c r="A11" s="7" t="s">
        <v>19</v>
      </c>
      <c r="B11" s="9">
        <v>112000</v>
      </c>
      <c r="C11" s="9">
        <v>3472</v>
      </c>
      <c r="D11" s="10">
        <v>31</v>
      </c>
      <c r="E11" s="9">
        <v>134186</v>
      </c>
      <c r="F11" s="9" t="s">
        <v>12</v>
      </c>
    </row>
    <row r="12" ht="15.75" spans="1:6">
      <c r="A12" s="11" t="s">
        <v>20</v>
      </c>
      <c r="B12" s="9">
        <v>83000</v>
      </c>
      <c r="C12" s="9">
        <v>3188</v>
      </c>
      <c r="D12" s="10">
        <v>38</v>
      </c>
      <c r="E12" s="9">
        <v>3500000</v>
      </c>
      <c r="F12" s="9" t="s">
        <v>21</v>
      </c>
    </row>
    <row r="13" ht="15.75" spans="1:6">
      <c r="A13" s="11" t="s">
        <v>22</v>
      </c>
      <c r="B13" s="9">
        <v>3600</v>
      </c>
      <c r="C13" s="9">
        <v>2400</v>
      </c>
      <c r="D13" s="10">
        <v>86.1</v>
      </c>
      <c r="E13" s="9">
        <v>672603</v>
      </c>
      <c r="F13" s="9" t="s">
        <v>9</v>
      </c>
    </row>
    <row r="14" ht="15.75" spans="1:6">
      <c r="A14" s="12" t="s">
        <v>23</v>
      </c>
      <c r="B14" s="9">
        <v>25700</v>
      </c>
      <c r="C14" s="9">
        <v>5300</v>
      </c>
      <c r="D14" s="10">
        <v>20.8</v>
      </c>
      <c r="E14" s="9">
        <v>486948</v>
      </c>
      <c r="F14" s="13" t="s">
        <v>12</v>
      </c>
    </row>
    <row r="15" ht="15.75" spans="1:6">
      <c r="A15" s="11" t="s">
        <v>24</v>
      </c>
      <c r="B15" s="9">
        <v>9050</v>
      </c>
      <c r="C15" s="9">
        <v>3300</v>
      </c>
      <c r="D15" s="10">
        <v>36</v>
      </c>
      <c r="E15" s="9">
        <v>408879</v>
      </c>
      <c r="F15" s="9" t="s">
        <v>7</v>
      </c>
    </row>
    <row r="16" ht="15.75" spans="1:6">
      <c r="A16" s="11" t="s">
        <v>25</v>
      </c>
      <c r="B16" s="9">
        <v>20000</v>
      </c>
      <c r="C16" s="9">
        <v>5550</v>
      </c>
      <c r="D16" s="10">
        <v>26</v>
      </c>
      <c r="E16" s="9">
        <v>403922</v>
      </c>
      <c r="F16" s="9" t="s">
        <v>12</v>
      </c>
    </row>
    <row r="17" ht="15.75" spans="1:6">
      <c r="A17" s="11" t="s">
        <v>26</v>
      </c>
      <c r="B17" s="9">
        <v>25000</v>
      </c>
      <c r="C17" s="9">
        <v>7250</v>
      </c>
      <c r="D17" s="10">
        <v>29</v>
      </c>
      <c r="E17" s="9">
        <v>350000</v>
      </c>
      <c r="F17" s="9" t="s">
        <v>12</v>
      </c>
    </row>
    <row r="18" ht="15.75" spans="1:6">
      <c r="A18" s="11" t="s">
        <v>27</v>
      </c>
      <c r="B18" s="9">
        <v>17000</v>
      </c>
      <c r="C18" s="9">
        <v>2839</v>
      </c>
      <c r="D18" s="10">
        <v>17.7</v>
      </c>
      <c r="E18" s="9">
        <v>348246</v>
      </c>
      <c r="F18" s="9" t="s">
        <v>28</v>
      </c>
    </row>
    <row r="19" ht="15.75" spans="1:6">
      <c r="A19" s="11" t="s">
        <v>29</v>
      </c>
      <c r="B19" s="9">
        <v>800</v>
      </c>
      <c r="C19" s="9">
        <v>1300</v>
      </c>
      <c r="D19" s="10">
        <v>27</v>
      </c>
      <c r="E19" s="9">
        <v>285115</v>
      </c>
      <c r="F19" s="9" t="s">
        <v>9</v>
      </c>
    </row>
    <row r="20" ht="15.75" spans="1:6">
      <c r="A20" s="11" t="s">
        <v>30</v>
      </c>
      <c r="B20" s="9">
        <v>12680</v>
      </c>
      <c r="C20" s="9">
        <v>31448</v>
      </c>
      <c r="D20" s="10">
        <v>52</v>
      </c>
      <c r="E20" s="9">
        <v>279854</v>
      </c>
      <c r="F20" s="9" t="s">
        <v>28</v>
      </c>
    </row>
    <row r="21" ht="15.75" spans="1:6">
      <c r="A21" s="11" t="s">
        <v>31</v>
      </c>
      <c r="B21" s="9">
        <v>16600</v>
      </c>
      <c r="C21" s="9">
        <v>3154</v>
      </c>
      <c r="D21" s="10">
        <v>19</v>
      </c>
      <c r="E21" s="9">
        <v>269470</v>
      </c>
      <c r="F21" s="9" t="s">
        <v>32</v>
      </c>
    </row>
    <row r="22" ht="15.75" spans="1:6">
      <c r="A22" s="11" t="s">
        <v>33</v>
      </c>
      <c r="B22" s="9">
        <v>13000</v>
      </c>
      <c r="C22" s="9">
        <v>3276</v>
      </c>
      <c r="D22" s="10">
        <v>34.3</v>
      </c>
      <c r="E22" s="9">
        <v>198723</v>
      </c>
      <c r="F22" s="9" t="s">
        <v>12</v>
      </c>
    </row>
    <row r="23" ht="15.75" spans="1:6">
      <c r="A23" s="11" t="s">
        <v>34</v>
      </c>
      <c r="B23" s="9">
        <v>3600</v>
      </c>
      <c r="C23" s="9">
        <v>2800</v>
      </c>
      <c r="D23" s="10">
        <v>41</v>
      </c>
      <c r="E23" s="9">
        <v>1780000</v>
      </c>
      <c r="F23" s="9" t="s">
        <v>35</v>
      </c>
    </row>
    <row r="24" ht="15.75" spans="1:6">
      <c r="A24" s="11" t="s">
        <v>36</v>
      </c>
      <c r="B24" s="9">
        <v>7000</v>
      </c>
      <c r="C24" s="9">
        <v>3276</v>
      </c>
      <c r="D24" s="10">
        <v>45</v>
      </c>
      <c r="E24" s="9">
        <v>106845</v>
      </c>
      <c r="F24" s="9" t="s">
        <v>12</v>
      </c>
    </row>
    <row r="25" ht="15.75" spans="1:6">
      <c r="A25" s="11" t="s">
        <v>37</v>
      </c>
      <c r="B25" s="9">
        <v>1500</v>
      </c>
      <c r="C25" s="9">
        <v>2350</v>
      </c>
      <c r="D25" s="10">
        <v>15.6</v>
      </c>
      <c r="E25" s="9">
        <v>100263</v>
      </c>
      <c r="F25" s="9" t="s">
        <v>9</v>
      </c>
    </row>
    <row r="26" ht="15.75" spans="1:6">
      <c r="A26" s="11" t="s">
        <v>38</v>
      </c>
      <c r="B26" s="9">
        <v>6800</v>
      </c>
      <c r="C26" s="9">
        <v>3200</v>
      </c>
      <c r="D26" s="10">
        <v>48</v>
      </c>
      <c r="E26" s="9">
        <v>52766</v>
      </c>
      <c r="F26" s="9" t="s">
        <v>12</v>
      </c>
    </row>
    <row r="27" ht="15.75" spans="1:6">
      <c r="A27" s="11" t="s">
        <v>39</v>
      </c>
      <c r="B27" s="9">
        <v>5000</v>
      </c>
      <c r="C27" s="9">
        <v>3700</v>
      </c>
      <c r="D27" s="10">
        <v>74</v>
      </c>
      <c r="E27" s="9">
        <v>276406</v>
      </c>
      <c r="F27" s="9" t="s">
        <v>7</v>
      </c>
    </row>
    <row r="28" ht="15.75" spans="1:6">
      <c r="A28" s="11" t="s">
        <v>40</v>
      </c>
      <c r="B28" s="9">
        <v>5400</v>
      </c>
      <c r="C28" s="9">
        <v>240</v>
      </c>
      <c r="D28" s="10">
        <v>32.5</v>
      </c>
      <c r="E28" s="9">
        <v>272340</v>
      </c>
      <c r="F28" s="9" t="s">
        <v>9</v>
      </c>
    </row>
    <row r="29" ht="15.75" spans="1:6">
      <c r="A29" s="11" t="s">
        <v>41</v>
      </c>
      <c r="B29" s="9">
        <v>16500</v>
      </c>
      <c r="C29" s="9">
        <v>4950</v>
      </c>
      <c r="D29" s="10">
        <v>30</v>
      </c>
      <c r="E29" s="9">
        <v>220000</v>
      </c>
      <c r="F29" s="9" t="s">
        <v>12</v>
      </c>
    </row>
    <row r="30" ht="15.75" spans="1:6">
      <c r="A30" s="11" t="s">
        <v>42</v>
      </c>
      <c r="B30" s="9">
        <v>500</v>
      </c>
      <c r="C30" s="9">
        <v>950</v>
      </c>
      <c r="D30" s="10">
        <v>65</v>
      </c>
      <c r="E30" s="9">
        <v>122553</v>
      </c>
      <c r="F30" s="9" t="s">
        <v>9</v>
      </c>
    </row>
    <row r="31" ht="15.75" spans="1:6">
      <c r="A31" s="14" t="s">
        <v>43</v>
      </c>
      <c r="B31" s="9">
        <v>24500</v>
      </c>
      <c r="C31" s="9">
        <v>3100</v>
      </c>
      <c r="D31" s="10">
        <v>22.3</v>
      </c>
      <c r="E31" s="9">
        <v>302978</v>
      </c>
      <c r="F31" s="15" t="s">
        <v>7</v>
      </c>
    </row>
  </sheetData>
  <hyperlinks>
    <hyperlink ref="A31" r:id="rId2" display="Goldshell LT5 Pro" tooltip="https://ibmm.ru/katalog/goldshell/goldshell-lt-5-pro/"/>
  </hyperlink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36"/>
  <sheetViews>
    <sheetView tabSelected="1" topLeftCell="C1" workbookViewId="0">
      <selection activeCell="D36" sqref="D36"/>
    </sheetView>
  </sheetViews>
  <sheetFormatPr defaultColWidth="9.14285714285714" defaultRowHeight="15"/>
  <cols>
    <col min="1" max="1" width="27.1428571428571"/>
    <col min="2" max="4" width="64.5714285714286"/>
    <col min="5" max="5" width="38.7142857142857" customWidth="1"/>
    <col min="6" max="6" width="27.5714285714286" customWidth="1"/>
    <col min="7" max="7" width="19" customWidth="1"/>
    <col min="8" max="8" width="29.5714285714286" customWidth="1"/>
    <col min="10" max="10" width="34.2857142857143" customWidth="1"/>
  </cols>
  <sheetData>
    <row r="3" spans="1:8">
      <c r="A3" t="s">
        <v>5</v>
      </c>
      <c r="B3" t="s">
        <v>44</v>
      </c>
      <c r="C3" t="s">
        <v>45</v>
      </c>
      <c r="D3" t="s">
        <v>46</v>
      </c>
      <c r="E3" s="1" t="s">
        <v>47</v>
      </c>
      <c r="F3" s="1" t="s">
        <v>48</v>
      </c>
      <c r="G3" s="1" t="s">
        <v>49</v>
      </c>
      <c r="H3" s="1" t="s">
        <v>50</v>
      </c>
    </row>
    <row r="4" spans="1:6">
      <c r="A4" t="s">
        <v>32</v>
      </c>
      <c r="B4">
        <v>1</v>
      </c>
      <c r="C4">
        <v>3154</v>
      </c>
      <c r="D4">
        <v>0</v>
      </c>
      <c r="E4" s="2">
        <f t="shared" ref="E4:E15" si="0">(D4*B4)</f>
        <v>0</v>
      </c>
      <c r="F4" s="2">
        <f>(C4-$C$12)^2*B4</f>
        <v>869431.921111105</v>
      </c>
    </row>
    <row r="5" spans="1:6">
      <c r="A5" t="s">
        <v>35</v>
      </c>
      <c r="B5">
        <v>1</v>
      </c>
      <c r="C5">
        <v>2800</v>
      </c>
      <c r="D5">
        <v>0</v>
      </c>
      <c r="E5" s="2">
        <f t="shared" si="0"/>
        <v>0</v>
      </c>
      <c r="F5" s="2">
        <f t="shared" ref="F5:F12" si="1">(C5-$C$12)^2*B5</f>
        <v>1654910.7211111</v>
      </c>
    </row>
    <row r="6" spans="1:6">
      <c r="A6" t="s">
        <v>15</v>
      </c>
      <c r="B6">
        <v>2</v>
      </c>
      <c r="C6">
        <v>2650</v>
      </c>
      <c r="D6">
        <v>0</v>
      </c>
      <c r="E6" s="2">
        <f t="shared" si="0"/>
        <v>0</v>
      </c>
      <c r="F6" s="2">
        <f>(C6-$C$12)^2*B6</f>
        <v>4126681.4422222</v>
      </c>
    </row>
    <row r="7" spans="1:6">
      <c r="A7" t="s">
        <v>9</v>
      </c>
      <c r="B7">
        <v>7</v>
      </c>
      <c r="C7">
        <v>1622.85714285714</v>
      </c>
      <c r="D7">
        <v>574763.265306123</v>
      </c>
      <c r="E7" s="2">
        <f t="shared" si="0"/>
        <v>4023342.85714286</v>
      </c>
      <c r="F7" s="2">
        <f t="shared" si="1"/>
        <v>42484453.5239682</v>
      </c>
    </row>
    <row r="8" spans="1:6">
      <c r="A8" t="s">
        <v>21</v>
      </c>
      <c r="B8">
        <v>1</v>
      </c>
      <c r="C8">
        <v>3188</v>
      </c>
      <c r="D8">
        <v>0</v>
      </c>
      <c r="E8" s="2">
        <f t="shared" si="0"/>
        <v>0</v>
      </c>
      <c r="F8" s="2">
        <f t="shared" si="1"/>
        <v>807182.454444439</v>
      </c>
    </row>
    <row r="9" spans="1:6">
      <c r="A9" t="s">
        <v>7</v>
      </c>
      <c r="B9">
        <v>4</v>
      </c>
      <c r="C9">
        <v>3350</v>
      </c>
      <c r="D9">
        <v>47500</v>
      </c>
      <c r="E9" s="2">
        <f t="shared" si="0"/>
        <v>190000</v>
      </c>
      <c r="F9" s="2">
        <f>(C9-$C$12)^2*B9</f>
        <v>2169336.21777776</v>
      </c>
    </row>
    <row r="10" spans="1:6">
      <c r="A10" t="s">
        <v>12</v>
      </c>
      <c r="B10">
        <v>12</v>
      </c>
      <c r="C10">
        <v>4092</v>
      </c>
      <c r="D10">
        <v>1665750</v>
      </c>
      <c r="E10" s="2">
        <f t="shared" si="0"/>
        <v>19989000</v>
      </c>
      <c r="F10" s="2">
        <f t="shared" si="1"/>
        <v>371.853333333751</v>
      </c>
    </row>
    <row r="11" spans="1:10">
      <c r="A11" t="s">
        <v>28</v>
      </c>
      <c r="B11">
        <v>2</v>
      </c>
      <c r="C11">
        <v>17143.5</v>
      </c>
      <c r="D11">
        <v>204618720.25</v>
      </c>
      <c r="E11" s="2">
        <f t="shared" si="0"/>
        <v>409237440.5</v>
      </c>
      <c r="F11" s="2">
        <f t="shared" si="1"/>
        <v>340973979.875556</v>
      </c>
      <c r="J11" s="6" t="s">
        <v>51</v>
      </c>
    </row>
    <row r="12" spans="1:8">
      <c r="A12" t="s">
        <v>52</v>
      </c>
      <c r="B12">
        <v>30</v>
      </c>
      <c r="C12">
        <v>4086.43333333333</v>
      </c>
      <c r="D12">
        <v>27550871.0455556</v>
      </c>
      <c r="E12" s="3">
        <f>(1/B12)*SUM(E4:E11)</f>
        <v>14447992.7785714</v>
      </c>
      <c r="F12" s="2">
        <f>(1/B12)*SUM(F4:F11)</f>
        <v>13102878.2669841</v>
      </c>
      <c r="G12" s="4">
        <f>E12+F12</f>
        <v>27550871.0455556</v>
      </c>
      <c r="H12" s="5">
        <f>F12/G12</f>
        <v>0.475588530225358</v>
      </c>
    </row>
    <row r="13" spans="5:5">
      <c r="E13" s="2"/>
    </row>
    <row r="14" spans="5:5">
      <c r="E14" s="2"/>
    </row>
    <row r="15" spans="1:8">
      <c r="A15" t="s">
        <v>5</v>
      </c>
      <c r="B15" t="s">
        <v>44</v>
      </c>
      <c r="C15" t="s">
        <v>53</v>
      </c>
      <c r="D15" t="s">
        <v>54</v>
      </c>
      <c r="E15" s="1" t="s">
        <v>47</v>
      </c>
      <c r="F15" s="1" t="s">
        <v>48</v>
      </c>
      <c r="G15" s="1" t="s">
        <v>49</v>
      </c>
      <c r="H15" s="1" t="s">
        <v>50</v>
      </c>
    </row>
    <row r="16" spans="1:6">
      <c r="A16" t="s">
        <v>32</v>
      </c>
      <c r="B16">
        <v>1</v>
      </c>
      <c r="C16">
        <v>269470</v>
      </c>
      <c r="D16">
        <v>0</v>
      </c>
      <c r="E16" s="2">
        <f>(D16*B16)</f>
        <v>0</v>
      </c>
      <c r="F16" s="2">
        <f>(C16-$C$24)^2*B16</f>
        <v>149097970882624</v>
      </c>
    </row>
    <row r="17" spans="1:6">
      <c r="A17" t="s">
        <v>35</v>
      </c>
      <c r="B17">
        <v>1</v>
      </c>
      <c r="C17">
        <v>1780000</v>
      </c>
      <c r="D17">
        <v>0</v>
      </c>
      <c r="E17" s="2">
        <f>(D17*B17)</f>
        <v>0</v>
      </c>
      <c r="F17" s="2">
        <f t="shared" ref="F17:F24" si="2">(C17-$C$24)^2*B17</f>
        <v>114490813201444</v>
      </c>
    </row>
    <row r="18" spans="1:6">
      <c r="A18" t="s">
        <v>15</v>
      </c>
      <c r="B18">
        <v>2</v>
      </c>
      <c r="C18">
        <v>495419</v>
      </c>
      <c r="D18">
        <v>18477102.25</v>
      </c>
      <c r="E18" s="2">
        <f t="shared" ref="E16:E23" si="3">(D18*B18)</f>
        <v>36954204.5</v>
      </c>
      <c r="F18" s="2">
        <f>(C18-$C$24)^2*B18</f>
        <v>287262185150322</v>
      </c>
    </row>
    <row r="19" spans="1:6">
      <c r="A19" t="s">
        <v>9</v>
      </c>
      <c r="B19">
        <v>7</v>
      </c>
      <c r="C19">
        <v>1756400</v>
      </c>
      <c r="D19">
        <v>34907823321.3469</v>
      </c>
      <c r="E19" s="2">
        <f t="shared" si="3"/>
        <v>244354763249.428</v>
      </c>
      <c r="F19" s="2">
        <f t="shared" si="2"/>
        <v>804974883685308</v>
      </c>
    </row>
    <row r="20" spans="1:6">
      <c r="A20" t="s">
        <v>21</v>
      </c>
      <c r="B20">
        <v>1</v>
      </c>
      <c r="C20">
        <v>3500000</v>
      </c>
      <c r="D20">
        <v>0</v>
      </c>
      <c r="E20" s="2">
        <f t="shared" si="3"/>
        <v>0</v>
      </c>
      <c r="F20" s="2">
        <f>(C20-$C$24)^2*B20</f>
        <v>80641082481444</v>
      </c>
    </row>
    <row r="21" spans="1:6">
      <c r="A21" t="s">
        <v>7</v>
      </c>
      <c r="B21">
        <v>4</v>
      </c>
      <c r="C21">
        <v>1412636</v>
      </c>
      <c r="D21">
        <v>4146326991.5</v>
      </c>
      <c r="E21" s="2">
        <f t="shared" si="3"/>
        <v>16585307966</v>
      </c>
      <c r="F21" s="2">
        <f t="shared" si="2"/>
        <v>489949548118416</v>
      </c>
    </row>
    <row r="22" spans="1:6">
      <c r="A22" t="s">
        <v>12</v>
      </c>
      <c r="B22">
        <v>12</v>
      </c>
      <c r="C22">
        <v>2638013</v>
      </c>
      <c r="D22">
        <v>16892181227.0764</v>
      </c>
      <c r="E22" s="2">
        <f t="shared" si="3"/>
        <v>202706174724.917</v>
      </c>
      <c r="F22" s="2">
        <f t="shared" si="2"/>
        <v>1162385473207500</v>
      </c>
    </row>
    <row r="23" spans="1:10">
      <c r="A23" t="s">
        <v>28</v>
      </c>
      <c r="B23">
        <v>2</v>
      </c>
      <c r="C23">
        <v>628100</v>
      </c>
      <c r="D23">
        <v>1169366416</v>
      </c>
      <c r="E23" s="2">
        <f t="shared" si="3"/>
        <v>2338732832</v>
      </c>
      <c r="F23" s="2">
        <f t="shared" si="2"/>
        <v>280936868711688</v>
      </c>
      <c r="J23" s="6" t="s">
        <v>55</v>
      </c>
    </row>
    <row r="24" spans="1:8">
      <c r="A24" t="s">
        <v>52</v>
      </c>
      <c r="B24">
        <v>30</v>
      </c>
      <c r="C24">
        <v>12480038</v>
      </c>
      <c r="D24">
        <v>420160540439.196</v>
      </c>
      <c r="E24" s="3">
        <f>(1/B24)*SUM(E16:E23)</f>
        <v>15534064432.5615</v>
      </c>
      <c r="F24" s="2">
        <f>(1/B24)*SUM(F16:F23)</f>
        <v>112324627514625</v>
      </c>
      <c r="G24" s="4">
        <f>E24+F24</f>
        <v>112340161579057</v>
      </c>
      <c r="H24" s="5">
        <f>F24/G24</f>
        <v>0.999861722965196</v>
      </c>
    </row>
    <row r="27" spans="1:8">
      <c r="A27" t="s">
        <v>5</v>
      </c>
      <c r="B27" t="s">
        <v>44</v>
      </c>
      <c r="C27" t="s">
        <v>56</v>
      </c>
      <c r="D27" t="s">
        <v>57</v>
      </c>
      <c r="E27" s="1" t="s">
        <v>47</v>
      </c>
      <c r="F27" s="1" t="s">
        <v>48</v>
      </c>
      <c r="G27" s="1" t="s">
        <v>49</v>
      </c>
      <c r="H27" s="1" t="s">
        <v>50</v>
      </c>
    </row>
    <row r="28" spans="1:6">
      <c r="A28" t="s">
        <v>32</v>
      </c>
      <c r="B28">
        <v>1</v>
      </c>
      <c r="C28">
        <v>19</v>
      </c>
      <c r="D28">
        <v>0</v>
      </c>
      <c r="E28" s="2">
        <f>(D28*B28)</f>
        <v>0</v>
      </c>
      <c r="F28" s="2">
        <f>(C28-$C$36^2*B28)</f>
        <v>-1313297</v>
      </c>
    </row>
    <row r="29" spans="1:6">
      <c r="A29" t="s">
        <v>35</v>
      </c>
      <c r="B29">
        <v>1</v>
      </c>
      <c r="C29">
        <v>41</v>
      </c>
      <c r="D29">
        <v>0</v>
      </c>
      <c r="E29" s="2">
        <f t="shared" ref="E28:E35" si="4">(D29*B29)</f>
        <v>0</v>
      </c>
      <c r="F29" s="2">
        <f t="shared" ref="F29:F35" si="5">(C29-$C$36^2*B29)</f>
        <v>-1313275</v>
      </c>
    </row>
    <row r="30" spans="1:6">
      <c r="A30" t="s">
        <v>15</v>
      </c>
      <c r="B30">
        <v>2</v>
      </c>
      <c r="C30">
        <v>68.7</v>
      </c>
      <c r="D30">
        <v>8.12249999999995</v>
      </c>
      <c r="E30" s="2">
        <f>(D30*B30)</f>
        <v>16.2449999999999</v>
      </c>
      <c r="F30" s="2">
        <f>(C30-$C$36^2*B30)</f>
        <v>-2626563.3</v>
      </c>
    </row>
    <row r="31" spans="1:6">
      <c r="A31" t="s">
        <v>9</v>
      </c>
      <c r="B31">
        <v>7</v>
      </c>
      <c r="C31">
        <v>371.2</v>
      </c>
      <c r="D31">
        <v>686.802040816326</v>
      </c>
      <c r="E31" s="2">
        <f t="shared" si="4"/>
        <v>4807.61428571428</v>
      </c>
      <c r="F31" s="2">
        <f t="shared" si="5"/>
        <v>-9192840.8</v>
      </c>
    </row>
    <row r="32" spans="1:6">
      <c r="A32" t="s">
        <v>21</v>
      </c>
      <c r="B32">
        <v>1</v>
      </c>
      <c r="C32">
        <v>38</v>
      </c>
      <c r="D32">
        <v>0</v>
      </c>
      <c r="E32" s="2">
        <f t="shared" si="4"/>
        <v>0</v>
      </c>
      <c r="F32" s="2">
        <f t="shared" si="5"/>
        <v>-1313278</v>
      </c>
    </row>
    <row r="33" spans="1:6">
      <c r="A33" t="s">
        <v>7</v>
      </c>
      <c r="B33">
        <v>4</v>
      </c>
      <c r="C33">
        <v>167.3</v>
      </c>
      <c r="D33">
        <v>374.241875</v>
      </c>
      <c r="E33" s="2">
        <f t="shared" si="4"/>
        <v>1496.9675</v>
      </c>
      <c r="F33" s="2">
        <f t="shared" si="5"/>
        <v>-5253096.7</v>
      </c>
    </row>
    <row r="34" spans="1:6">
      <c r="A34" t="s">
        <v>12</v>
      </c>
      <c r="B34">
        <v>12</v>
      </c>
      <c r="C34">
        <v>371.1</v>
      </c>
      <c r="D34">
        <v>64.6135416666665</v>
      </c>
      <c r="E34" s="2">
        <f t="shared" si="4"/>
        <v>775.362499999998</v>
      </c>
      <c r="F34" s="2">
        <f t="shared" si="5"/>
        <v>-15759420.9</v>
      </c>
    </row>
    <row r="35" spans="1:10">
      <c r="A35" t="s">
        <v>28</v>
      </c>
      <c r="B35">
        <v>2</v>
      </c>
      <c r="C35">
        <v>69.7</v>
      </c>
      <c r="D35">
        <v>294.1225</v>
      </c>
      <c r="E35" s="2">
        <f t="shared" si="4"/>
        <v>588.245</v>
      </c>
      <c r="F35" s="2">
        <f t="shared" si="5"/>
        <v>-2626562.3</v>
      </c>
      <c r="J35" s="6" t="s">
        <v>55</v>
      </c>
    </row>
    <row r="36" spans="1:8">
      <c r="A36" t="s">
        <v>52</v>
      </c>
      <c r="B36">
        <v>30</v>
      </c>
      <c r="C36">
        <v>1146</v>
      </c>
      <c r="D36">
        <v>344.664</v>
      </c>
      <c r="E36" s="3">
        <f>(1/B36)*SUM(E28:E35)</f>
        <v>256.147809523809</v>
      </c>
      <c r="F36" s="2">
        <f>(1/B36)*SUM(F28:F35)</f>
        <v>-1313277.8</v>
      </c>
      <c r="G36" s="4">
        <f>E36+F36</f>
        <v>-1313021.65219048</v>
      </c>
      <c r="H36" s="5">
        <f>F36/G36</f>
        <v>1.00019508270035</v>
      </c>
    </row>
  </sheetData>
  <mergeCells count="3">
    <mergeCell ref="J11:J12"/>
    <mergeCell ref="J23:J24"/>
    <mergeCell ref="J35:J3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Данные</vt:lpstr>
      <vt:lpstr>СТ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ivan_</cp:lastModifiedBy>
  <dcterms:created xsi:type="dcterms:W3CDTF">2023-11-14T10:17:59Z</dcterms:created>
  <dcterms:modified xsi:type="dcterms:W3CDTF">2023-11-14T11:06:56Z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1049-11.2.0.11225</vt:lpwstr>
  </property>
  <property fmtid="{D5CDD505-2E9C-101B-9397-08002B2CF9AE}" pid="3" name="ICV">
    <vt:lpwstr>7FC1F4303478491CA15547D192C34D57</vt:lpwstr>
  </property>
</Properties>
</file>