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25" windowWidth="33600" windowHeight="20505" firstSheet="5" activeTab="5"/>
  </bookViews>
  <sheets>
    <sheet name="439" sheetId="1" r:id="rId1"/>
    <sheet name="441" sheetId="2" r:id="rId2"/>
    <sheet name="443" sheetId="3" r:id="rId3"/>
    <sheet name="445" sheetId="7" r:id="rId4"/>
    <sheet name="446" sheetId="4" r:id="rId5"/>
    <sheet name="448" sheetId="5" r:id="rId6"/>
    <sheet name="450" sheetId="8" r:id="rId7"/>
    <sheet name="453" sheetId="9" r:id="rId8"/>
    <sheet name="457" sheetId="10" r:id="rId9"/>
    <sheet name="460" sheetId="11" r:id="rId10"/>
    <sheet name="463" sheetId="12" r:id="rId11"/>
    <sheet name="466" sheetId="13" r:id="rId12"/>
    <sheet name="501" sheetId="14" r:id="rId13"/>
    <sheet name="506" sheetId="15" r:id="rId14"/>
    <sheet name="508" sheetId="16" r:id="rId15"/>
    <sheet name="510" sheetId="17" r:id="rId16"/>
    <sheet name="512" sheetId="18" r:id="rId17"/>
    <sheet name="535" sheetId="6" r:id="rId1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3" i="5"/>
  <c r="B5" i="5"/>
  <c r="D25" i="6" l="1"/>
  <c r="D24" i="6"/>
  <c r="D23" i="6"/>
  <c r="D22" i="6"/>
  <c r="D21" i="6"/>
  <c r="D20" i="6"/>
  <c r="D18" i="6"/>
  <c r="N9" i="6"/>
  <c r="J9" i="6"/>
  <c r="K9" i="6"/>
  <c r="L9" i="6"/>
  <c r="M9" i="6"/>
  <c r="I9" i="6"/>
  <c r="M8" i="6"/>
  <c r="L8" i="6"/>
  <c r="K8" i="6"/>
  <c r="J8" i="6"/>
  <c r="I8" i="6"/>
  <c r="O8" i="6"/>
  <c r="O4" i="6"/>
  <c r="O5" i="6"/>
  <c r="O6" i="6"/>
  <c r="O7" i="6"/>
  <c r="O3" i="6"/>
  <c r="N7" i="6"/>
  <c r="N6" i="6"/>
  <c r="N5" i="6"/>
  <c r="N4" i="6"/>
  <c r="N3" i="6"/>
  <c r="M19" i="6"/>
  <c r="L19" i="6"/>
  <c r="M18" i="6"/>
  <c r="L18" i="6"/>
  <c r="M16" i="6"/>
  <c r="M17" i="6"/>
  <c r="L17" i="6"/>
  <c r="L16" i="6"/>
  <c r="K17" i="6"/>
  <c r="K16" i="6"/>
  <c r="M15" i="6"/>
  <c r="M14" i="6"/>
  <c r="L15" i="6"/>
  <c r="L14" i="6"/>
  <c r="K15" i="6"/>
  <c r="K14" i="6"/>
  <c r="K13" i="6"/>
  <c r="K12" i="6"/>
  <c r="J13" i="6"/>
  <c r="J12" i="6"/>
  <c r="J11" i="6"/>
  <c r="J10" i="6"/>
  <c r="I11" i="6"/>
  <c r="I10" i="6"/>
  <c r="F17" i="6"/>
  <c r="E17" i="6"/>
  <c r="D17" i="6"/>
  <c r="C17" i="6"/>
  <c r="B17" i="6"/>
  <c r="G17" i="6" s="1"/>
  <c r="G16" i="6"/>
  <c r="G15" i="6"/>
  <c r="G14" i="6"/>
  <c r="G13" i="6"/>
  <c r="G12" i="6"/>
  <c r="B19" i="6" s="1"/>
  <c r="C9" i="6"/>
  <c r="G9" i="6" s="1"/>
  <c r="D9" i="6"/>
  <c r="E9" i="6"/>
  <c r="F9" i="6"/>
  <c r="B9" i="6"/>
  <c r="G4" i="6"/>
  <c r="G5" i="6"/>
  <c r="G6" i="6"/>
  <c r="G7" i="6"/>
  <c r="G8" i="6"/>
  <c r="E4" i="18"/>
  <c r="A4" i="18"/>
  <c r="E4" i="17"/>
  <c r="A4" i="17"/>
  <c r="E4" i="16"/>
  <c r="E5" i="16"/>
  <c r="E6" i="16"/>
  <c r="E7" i="16"/>
  <c r="E8" i="16"/>
  <c r="E3" i="16"/>
  <c r="F3" i="15"/>
  <c r="D3" i="15"/>
  <c r="E5" i="12"/>
  <c r="E4" i="12"/>
  <c r="E3" i="12"/>
  <c r="D5" i="12"/>
  <c r="D4" i="12"/>
  <c r="D3" i="12"/>
  <c r="E5" i="14"/>
  <c r="A5" i="14"/>
  <c r="F5" i="13"/>
  <c r="F3" i="13"/>
  <c r="E3" i="13"/>
  <c r="E5" i="13"/>
  <c r="D4" i="13"/>
  <c r="E4" i="13" s="1"/>
  <c r="D5" i="13"/>
  <c r="D3" i="13"/>
  <c r="E4" i="4"/>
  <c r="E3" i="4"/>
  <c r="B4" i="11"/>
  <c r="E4" i="11" s="1"/>
  <c r="B5" i="11"/>
  <c r="E5" i="11" s="1"/>
  <c r="B3" i="11"/>
  <c r="E3" i="11" s="1"/>
  <c r="F3" i="11"/>
  <c r="B18" i="6" l="1"/>
  <c r="A10" i="16"/>
  <c r="F8" i="16" s="1"/>
  <c r="F3" i="12"/>
  <c r="F4" i="11"/>
  <c r="F4" i="13"/>
  <c r="G3" i="13" s="1"/>
  <c r="F5" i="11"/>
  <c r="G3" i="11"/>
  <c r="C3" i="10"/>
  <c r="D4" i="10"/>
  <c r="D5" i="10"/>
  <c r="D6" i="10"/>
  <c r="D7" i="10"/>
  <c r="D3" i="10"/>
  <c r="E3" i="10" s="1"/>
  <c r="F3" i="10" s="1"/>
  <c r="D3" i="9"/>
  <c r="D3" i="8"/>
  <c r="F7" i="16" l="1"/>
  <c r="F6" i="16"/>
  <c r="F5" i="16"/>
  <c r="F3" i="16"/>
  <c r="F4" i="16"/>
  <c r="B21" i="6"/>
  <c r="B20" i="6"/>
  <c r="H3" i="5"/>
  <c r="E4" i="5" s="1"/>
  <c r="F4" i="5" s="1"/>
  <c r="B4" i="5"/>
  <c r="E7" i="4"/>
  <c r="E6" i="4"/>
  <c r="E5" i="4"/>
  <c r="H7" i="2"/>
  <c r="J6" i="2"/>
  <c r="H6" i="2"/>
  <c r="J5" i="2"/>
  <c r="H5" i="2"/>
  <c r="J4" i="2"/>
  <c r="H4" i="2"/>
  <c r="H3" i="2"/>
  <c r="D3" i="2"/>
  <c r="F4" i="2" s="1"/>
  <c r="C3" i="2"/>
  <c r="E5" i="5" l="1"/>
  <c r="F5" i="5" s="1"/>
  <c r="E3" i="5"/>
  <c r="F3" i="5" s="1"/>
  <c r="B22" i="6"/>
  <c r="B23" i="6"/>
  <c r="D4" i="2"/>
  <c r="F5" i="2" s="1"/>
  <c r="D5" i="2" l="1"/>
  <c r="F6" i="2" s="1"/>
  <c r="D6" i="2" l="1"/>
  <c r="F7" i="2" s="1"/>
  <c r="C5" i="1"/>
  <c r="D5" i="1"/>
  <c r="E5" i="1"/>
  <c r="F5" i="1"/>
  <c r="B5" i="1"/>
  <c r="B4" i="1"/>
  <c r="D6" i="1" s="1"/>
  <c r="E6" i="1" l="1"/>
  <c r="B6" i="1"/>
  <c r="C6" i="1"/>
  <c r="F6" i="1"/>
  <c r="B7" i="1" l="1"/>
  <c r="B10" i="16"/>
  <c r="A11" i="16" s="1"/>
  <c r="E11" i="16" l="1"/>
</calcChain>
</file>

<file path=xl/sharedStrings.xml><?xml version="1.0" encoding="utf-8"?>
<sst xmlns="http://schemas.openxmlformats.org/spreadsheetml/2006/main" count="164" uniqueCount="87">
  <si>
    <t>№ 439</t>
  </si>
  <si>
    <t>n</t>
  </si>
  <si>
    <t>xi</t>
  </si>
  <si>
    <t>ni</t>
  </si>
  <si>
    <t>wi</t>
  </si>
  <si>
    <t>Контроль</t>
  </si>
  <si>
    <t>№ 441</t>
  </si>
  <si>
    <t>Кол-во наблюдения</t>
  </si>
  <si>
    <t xml:space="preserve">при </t>
  </si>
  <si>
    <t>F*(x)=</t>
  </si>
  <si>
    <t>при x &gt;</t>
  </si>
  <si>
    <t>при x &lt;</t>
  </si>
  <si>
    <t>&lt; x &lt;=</t>
  </si>
  <si>
    <t>№ 443</t>
  </si>
  <si>
    <t>№ 446</t>
  </si>
  <si>
    <t>i</t>
  </si>
  <si>
    <t>ni/h</t>
  </si>
  <si>
    <t>h</t>
  </si>
  <si>
    <t>x(i+1)</t>
  </si>
  <si>
    <t>№ 448</t>
  </si>
  <si>
    <t>wi/h</t>
  </si>
  <si>
    <t>x</t>
  </si>
  <si>
    <t>ny</t>
  </si>
  <si>
    <t>nx</t>
  </si>
  <si>
    <t>№535</t>
  </si>
  <si>
    <t>u</t>
  </si>
  <si>
    <t>v</t>
  </si>
  <si>
    <t>nv</t>
  </si>
  <si>
    <t>u-</t>
  </si>
  <si>
    <t>v-</t>
  </si>
  <si>
    <t>u2</t>
  </si>
  <si>
    <t>v2</t>
  </si>
  <si>
    <t>ou</t>
  </si>
  <si>
    <t>ov</t>
  </si>
  <si>
    <t>№ 445.1</t>
  </si>
  <si>
    <t>№ 445.2</t>
  </si>
  <si>
    <t>№ 445.3</t>
  </si>
  <si>
    <t>№ 450</t>
  </si>
  <si>
    <t>№ 453</t>
  </si>
  <si>
    <r>
      <t>x</t>
    </r>
    <r>
      <rPr>
        <sz val="8"/>
        <color theme="1"/>
        <rFont val="Calibri"/>
        <family val="2"/>
        <charset val="204"/>
        <scheme val="minor"/>
      </rPr>
      <t>ср</t>
    </r>
  </si>
  <si>
    <r>
      <t>D</t>
    </r>
    <r>
      <rPr>
        <sz val="8"/>
        <color theme="1"/>
        <rFont val="Calibri"/>
        <family val="2"/>
        <charset val="204"/>
        <scheme val="minor"/>
      </rPr>
      <t>в</t>
    </r>
  </si>
  <si>
    <t>x2</t>
  </si>
  <si>
    <t>s2</t>
  </si>
  <si>
    <t>№ 457</t>
  </si>
  <si>
    <t>Dв1</t>
  </si>
  <si>
    <t>Dв2</t>
  </si>
  <si>
    <t>Dв</t>
  </si>
  <si>
    <t>xiср</t>
  </si>
  <si>
    <t>№ 460</t>
  </si>
  <si>
    <t>ui</t>
  </si>
  <si>
    <t>№ 463</t>
  </si>
  <si>
    <t>su2</t>
  </si>
  <si>
    <t>su21</t>
  </si>
  <si>
    <t>su22</t>
  </si>
  <si>
    <t>№ 466</t>
  </si>
  <si>
    <t>o</t>
  </si>
  <si>
    <t>xв</t>
  </si>
  <si>
    <t>Ф(t)</t>
  </si>
  <si>
    <t>t</t>
  </si>
  <si>
    <t>a</t>
  </si>
  <si>
    <t>№ 501</t>
  </si>
  <si>
    <t>&lt;</t>
  </si>
  <si>
    <t>y</t>
  </si>
  <si>
    <t>b</t>
  </si>
  <si>
    <t>№ 506</t>
  </si>
  <si>
    <t>№ 508</t>
  </si>
  <si>
    <t>s</t>
  </si>
  <si>
    <t>xв1</t>
  </si>
  <si>
    <t>s1</t>
  </si>
  <si>
    <t>№ 510</t>
  </si>
  <si>
    <t>№ 512</t>
  </si>
  <si>
    <t>q</t>
  </si>
  <si>
    <t>nu</t>
  </si>
  <si>
    <t>v/u</t>
  </si>
  <si>
    <t>V=</t>
  </si>
  <si>
    <t>u*V</t>
  </si>
  <si>
    <t>U=</t>
  </si>
  <si>
    <t>v*U</t>
  </si>
  <si>
    <t>rв</t>
  </si>
  <si>
    <t>h1</t>
  </si>
  <si>
    <t>h2</t>
  </si>
  <si>
    <t>x-</t>
  </si>
  <si>
    <t>y-</t>
  </si>
  <si>
    <t>C1</t>
  </si>
  <si>
    <t>C2</t>
  </si>
  <si>
    <t>ox</t>
  </si>
  <si>
    <t>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</si>
</sst>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'443'!$A$2</c:f>
              <c:strCache>
                <c:ptCount val="1"/>
                <c:pt idx="0">
                  <c:v>xi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'443'!$B$3:$B$6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17</c:v>
                </c:pt>
              </c:numCache>
            </c:numRef>
          </c:cat>
          <c:val>
            <c:numRef>
              <c:f>'443'!$A$3:$A$6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F-4E06-800C-C361380F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031663"/>
        <c:axId val="1680032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'439'!$S$2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'443'!$B$3:$B$6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'439'!$S$3:$S$6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6F-4E06-800C-C361380FCF50}"/>
                  </c:ext>
                </c:extLst>
              </c15:ser>
            </c15:filteredLineSeries>
          </c:ext>
        </c:extLst>
      </c:lineChart>
      <c:catAx>
        <c:axId val="16800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032079"/>
        <c:crosses val="autoZero"/>
        <c:auto val="1"/>
        <c:lblAlgn val="ctr"/>
        <c:lblOffset val="100"/>
        <c:noMultiLvlLbl val="0"/>
      </c:catAx>
      <c:valAx>
        <c:axId val="16800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0316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'445'!$A$16</c:f>
              <c:strCache>
                <c:ptCount val="1"/>
                <c:pt idx="0">
                  <c:v>xi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'445'!$B$17:$B$21</c:f>
              <c:numCache>
                <c:formatCode>General</c:formatCode>
                <c:ptCount val="5"/>
                <c:pt idx="0">
                  <c:v>0.13</c:v>
                </c:pt>
                <c:pt idx="1">
                  <c:v>0.3</c:v>
                </c:pt>
                <c:pt idx="2">
                  <c:v>0.25</c:v>
                </c:pt>
                <c:pt idx="3">
                  <c:v>0.3</c:v>
                </c:pt>
                <c:pt idx="4">
                  <c:v>0.15</c:v>
                </c:pt>
              </c:numCache>
            </c:numRef>
          </c:cat>
          <c:val>
            <c:numRef>
              <c:f>'445'!$A$17:$A$21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8-4A4C-AFD9-80901F68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37455"/>
        <c:axId val="5530353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'445'!$B$16</c15:sqref>
                        </c15:formulaRef>
                      </c:ext>
                    </c:extLst>
                    <c:strCache>
                      <c:ptCount val="1"/>
                      <c:pt idx="0">
                        <c:v>wi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'445'!$B$17:$B$21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0.13</c:v>
                      </c:pt>
                      <c:pt idx="1">
                        <c:v>0.3</c:v>
                      </c:pt>
                      <c:pt idx="2">
                        <c:v>0.25</c:v>
                      </c:pt>
                      <c:pt idx="3">
                        <c:v>0.3</c:v>
                      </c:pt>
                      <c:pt idx="4">
                        <c:v>0.15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'445'!$B$17:$B$21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0.13</c:v>
                      </c:pt>
                      <c:pt idx="1">
                        <c:v>0.3</c:v>
                      </c:pt>
                      <c:pt idx="2">
                        <c:v>0.25</c:v>
                      </c:pt>
                      <c:pt idx="3">
                        <c:v>0.3</c:v>
                      </c:pt>
                      <c:pt idx="4">
                        <c:v>0.15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88-4A4C-AFD9-80901F685BD9}"/>
                  </c:ext>
                </c:extLst>
              </c15:ser>
            </c15:filteredLineSeries>
          </c:ext>
        </c:extLst>
      </c:lineChart>
      <c:catAx>
        <c:axId val="55303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35375"/>
        <c:crosses val="autoZero"/>
        <c:auto val="1"/>
        <c:lblAlgn val="ctr"/>
        <c:lblOffset val="100"/>
        <c:noMultiLvlLbl val="0"/>
      </c:catAx>
      <c:valAx>
        <c:axId val="5530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3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'445'!$A$30</c:f>
              <c:strCache>
                <c:ptCount val="1"/>
                <c:pt idx="0">
                  <c:v>xi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'445'!$B$31:$B$34</c:f>
              <c:numCache>
                <c:formatCode>General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0.5</c:v>
                </c:pt>
                <c:pt idx="3">
                  <c:v>0.4</c:v>
                </c:pt>
              </c:numCache>
            </c:numRef>
          </c:cat>
          <c:val>
            <c:numRef>
              <c:f>'445'!$A$31:$A$34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F-452B-931F-198411DF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37455"/>
        <c:axId val="5530353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'445'!$B$30</c15:sqref>
                        </c15:formulaRef>
                      </c:ext>
                    </c:extLst>
                    <c:strCache>
                      <c:ptCount val="1"/>
                      <c:pt idx="0">
                        <c:v>wi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'445'!$B$31:$B$34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0.4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'445'!$B$31:$B$34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13F-452B-931F-198411DF805A}"/>
                  </c:ext>
                </c:extLst>
              </c15:ser>
            </c15:filteredLineSeries>
          </c:ext>
        </c:extLst>
      </c:lineChart>
      <c:catAx>
        <c:axId val="55303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35375"/>
        <c:crosses val="autoZero"/>
        <c:auto val="1"/>
        <c:lblAlgn val="ctr"/>
        <c:lblOffset val="100"/>
        <c:noMultiLvlLbl val="0"/>
      </c:catAx>
      <c:valAx>
        <c:axId val="5530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3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'445'!$A$2</c:f>
              <c:strCache>
                <c:ptCount val="1"/>
                <c:pt idx="0">
                  <c:v>xi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'445'!$B$3:$B$7</c:f>
              <c:numCache>
                <c:formatCode>General</c:formatCode>
                <c:ptCount val="5"/>
                <c:pt idx="0">
                  <c:v>0.13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  <c:pt idx="4">
                  <c:v>0.5</c:v>
                </c:pt>
              </c:numCache>
            </c:numRef>
          </c:cat>
          <c:val>
            <c:numRef>
              <c:f>'445'!$A$3:$A$7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C-4E02-A73F-DF468C0E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37455"/>
        <c:axId val="5530353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'445'!$B$2</c15:sqref>
                        </c15:formulaRef>
                      </c:ext>
                    </c:extLst>
                    <c:strCache>
                      <c:ptCount val="1"/>
                      <c:pt idx="0">
                        <c:v>wi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'445'!$B$3:$B$7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0.13</c:v>
                      </c:pt>
                      <c:pt idx="1">
                        <c:v>0.25</c:v>
                      </c:pt>
                      <c:pt idx="2">
                        <c:v>0.15</c:v>
                      </c:pt>
                      <c:pt idx="3">
                        <c:v>0.1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'445'!$B$3:$B$7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0.13</c:v>
                      </c:pt>
                      <c:pt idx="1">
                        <c:v>0.25</c:v>
                      </c:pt>
                      <c:pt idx="2">
                        <c:v>0.15</c:v>
                      </c:pt>
                      <c:pt idx="3">
                        <c:v>0.1</c:v>
                      </c:pt>
                      <c:pt idx="4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D2C-4E02-A73F-DF468C0EFF1F}"/>
                  </c:ext>
                </c:extLst>
              </c15:ser>
            </c15:filteredLineSeries>
          </c:ext>
        </c:extLst>
      </c:lineChart>
      <c:catAx>
        <c:axId val="55303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35375"/>
        <c:crosses val="autoZero"/>
        <c:auto val="1"/>
        <c:lblAlgn val="ctr"/>
        <c:lblOffset val="100"/>
        <c:noMultiLvlLbl val="0"/>
      </c:catAx>
      <c:valAx>
        <c:axId val="5530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3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'446'!$E$2</c:f>
              <c:strCache>
                <c:ptCount val="1"/>
                <c:pt idx="0">
                  <c:v>ni/h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'446'!$B$3:$C$7</c:f>
              <c:multiLvlStrCache>
                <c:ptCount val="5"/>
                <c:lvl>
                  <c:pt idx="0">
                    <c:v>6</c:v>
                  </c:pt>
                  <c:pt idx="1">
                    <c:v>10</c:v>
                  </c:pt>
                  <c:pt idx="2">
                    <c:v>12</c:v>
                  </c:pt>
                  <c:pt idx="3">
                    <c:v>15</c:v>
                  </c:pt>
                  <c:pt idx="4">
                    <c:v>20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10</c:v>
                  </c:pt>
                  <c:pt idx="3">
                    <c:v>12</c:v>
                  </c:pt>
                  <c:pt idx="4">
                    <c:v>15</c:v>
                  </c:pt>
                </c:lvl>
              </c:multiLvlStrCache>
            </c:multiLvlStrRef>
          </c:cat>
          <c:val>
            <c:numRef>
              <c:f>'446'!$E$3:$E$7</c:f>
              <c:numCache>
                <c:formatCode>General</c:formatCode>
                <c:ptCount val="5"/>
                <c:pt idx="0">
                  <c:v>1.4285714285714286</c:v>
                </c:pt>
                <c:pt idx="1">
                  <c:v>4.2857142857142856</c:v>
                </c:pt>
                <c:pt idx="2">
                  <c:v>8.5714285714285712</c:v>
                </c:pt>
                <c:pt idx="3">
                  <c:v>2.1428571428571428</c:v>
                </c:pt>
                <c:pt idx="4">
                  <c:v>1.4285714285714286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8-4DFD-B4C5-8AB161B9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4"/>
        <c:axId val="1686692543"/>
        <c:axId val="1686692959"/>
      </c:barChart>
      <c:catAx>
        <c:axId val="168669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692959"/>
        <c:crosses val="autoZero"/>
        <c:auto val="1"/>
        <c:lblAlgn val="ctr"/>
        <c:lblOffset val="100"/>
        <c:tickLblSkip val="1"/>
        <c:noMultiLvlLbl val="0"/>
      </c:catAx>
      <c:valAx>
        <c:axId val="16866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69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'448'!$F$2</c:f>
              <c:strCache>
                <c:ptCount val="1"/>
                <c:pt idx="0">
                  <c:v>wi/h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'448'!$F$3:$F$5</c:f>
              <c:numCache>
                <c:formatCode>General</c:formatCode>
                <c:ptCount val="3"/>
                <c:pt idx="0">
                  <c:v>2.0689655172413793E-2</c:v>
                </c:pt>
                <c:pt idx="1">
                  <c:v>6.8965517241379309E-2</c:v>
                </c:pt>
                <c:pt idx="2">
                  <c:v>0.1103448275862069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'439'!$AN$3:$AO$5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7B-458F-A730-3FCB6A55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30099263"/>
        <c:axId val="1630100095"/>
      </c:barChart>
      <c:catAx>
        <c:axId val="163009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00095"/>
        <c:crosses val="autoZero"/>
        <c:auto val="1"/>
        <c:lblAlgn val="ctr"/>
        <c:lblOffset val="100"/>
        <c:noMultiLvlLbl val="0"/>
      </c:catAx>
      <c:valAx>
        <c:axId val="16301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0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28575</xdr:rowOff>
    </xdr:from>
    <xdr:to>
      <xdr:col>7</xdr:col>
      <xdr:colOff>152401</xdr:colOff>
      <xdr:row>11</xdr:row>
      <xdr:rowOff>152401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7</xdr:col>
      <xdr:colOff>161925</xdr:colOff>
      <xdr:row>26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7</xdr:col>
      <xdr:colOff>161925</xdr:colOff>
      <xdr:row>40</xdr:row>
      <xdr:rowOff>161925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7</xdr:col>
      <xdr:colOff>161925</xdr:colOff>
      <xdr:row>12</xdr:row>
      <xdr:rowOff>161925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38100</xdr:rowOff>
    </xdr:from>
    <xdr:to>
      <xdr:col>6</xdr:col>
      <xdr:colOff>561975</xdr:colOff>
      <xdr:row>20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95250</xdr:rowOff>
    </xdr:from>
    <xdr:to>
      <xdr:col>7</xdr:col>
      <xdr:colOff>352425</xdr:colOff>
      <xdr:row>20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opLeftCell="R1" workbookViewId="0">
      <selection activeCell="K19" sqref="K19"/>
    </sheetView>
  </sheetViews>
  <sheetFormatPr defaultColWidth="8.85546875" defaultRowHeight="15" x14ac:dyDescent="0.25"/>
  <cols>
    <col min="1" max="1" width="10.42578125" customWidth="1"/>
    <col min="4" max="4" width="9.140625" customWidth="1"/>
    <col min="11" max="11" width="19.28515625" customWidth="1"/>
  </cols>
  <sheetData>
    <row r="1" spans="1:54" ht="15.75" thickBot="1" x14ac:dyDescent="0.3">
      <c r="A1" s="58" t="s">
        <v>0</v>
      </c>
      <c r="B1" s="59"/>
      <c r="C1" s="59"/>
      <c r="D1" s="59"/>
      <c r="E1" s="59"/>
      <c r="F1" s="60"/>
      <c r="H1" s="61"/>
      <c r="I1" s="61"/>
      <c r="J1" s="61"/>
      <c r="K1" s="61"/>
      <c r="L1" s="61"/>
      <c r="M1" s="61"/>
      <c r="N1" s="61"/>
      <c r="O1" s="61"/>
      <c r="P1" s="61"/>
      <c r="Q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E1" s="61"/>
      <c r="AF1" s="61"/>
      <c r="AG1" s="61"/>
      <c r="AH1" s="61"/>
      <c r="AI1" s="61"/>
      <c r="AJ1" s="61"/>
      <c r="AK1" s="61"/>
      <c r="AM1" s="61"/>
      <c r="AN1" s="61"/>
      <c r="AO1" s="61"/>
      <c r="AP1" s="61"/>
      <c r="AQ1" s="61"/>
      <c r="AR1" s="61"/>
      <c r="AS1" s="61"/>
      <c r="AT1" s="61"/>
      <c r="AY1" s="21"/>
    </row>
    <row r="2" spans="1:54" x14ac:dyDescent="0.25">
      <c r="A2" s="1" t="s">
        <v>2</v>
      </c>
      <c r="B2" s="2">
        <v>4</v>
      </c>
      <c r="C2" s="2">
        <v>6</v>
      </c>
      <c r="D2" s="2">
        <v>8</v>
      </c>
      <c r="E2" s="2">
        <v>3</v>
      </c>
      <c r="F2" s="3">
        <v>5</v>
      </c>
      <c r="AY2" s="20"/>
    </row>
    <row r="3" spans="1:54" ht="15.75" thickBot="1" x14ac:dyDescent="0.3">
      <c r="A3" s="4" t="s">
        <v>3</v>
      </c>
      <c r="B3" s="5">
        <v>2</v>
      </c>
      <c r="C3" s="5">
        <v>5</v>
      </c>
      <c r="D3" s="5">
        <v>5</v>
      </c>
      <c r="E3" s="5">
        <v>2</v>
      </c>
      <c r="F3" s="6">
        <v>6</v>
      </c>
      <c r="AV3" s="20"/>
      <c r="AW3" s="22"/>
      <c r="AX3" s="22"/>
      <c r="AY3" s="22"/>
      <c r="AZ3" s="22"/>
      <c r="BA3" s="22"/>
      <c r="BB3" s="22"/>
    </row>
    <row r="4" spans="1:54" ht="15.75" thickBot="1" x14ac:dyDescent="0.3">
      <c r="A4" s="9" t="s">
        <v>1</v>
      </c>
      <c r="B4" s="8">
        <f>SUM(B3:F3)</f>
        <v>20</v>
      </c>
      <c r="F4" s="14"/>
    </row>
    <row r="5" spans="1:54" x14ac:dyDescent="0.25">
      <c r="A5" s="1" t="s">
        <v>2</v>
      </c>
      <c r="B5" s="2">
        <f>B2</f>
        <v>4</v>
      </c>
      <c r="C5" s="2">
        <f>C2</f>
        <v>6</v>
      </c>
      <c r="D5" s="2">
        <f>D2</f>
        <v>8</v>
      </c>
      <c r="E5" s="2">
        <f>E2</f>
        <v>3</v>
      </c>
      <c r="F5" s="3">
        <f>F2</f>
        <v>5</v>
      </c>
    </row>
    <row r="6" spans="1:54" ht="15.75" thickBot="1" x14ac:dyDescent="0.3">
      <c r="A6" s="4" t="s">
        <v>4</v>
      </c>
      <c r="B6" s="5">
        <f>B3/$B$4</f>
        <v>0.1</v>
      </c>
      <c r="C6" s="5">
        <f t="shared" ref="C6:F6" si="0">C3/$B$4</f>
        <v>0.25</v>
      </c>
      <c r="D6" s="5">
        <f t="shared" si="0"/>
        <v>0.25</v>
      </c>
      <c r="E6" s="5">
        <f t="shared" si="0"/>
        <v>0.1</v>
      </c>
      <c r="F6" s="6">
        <f t="shared" si="0"/>
        <v>0.3</v>
      </c>
    </row>
    <row r="7" spans="1:54" ht="15.75" thickBot="1" x14ac:dyDescent="0.3">
      <c r="A7" s="7" t="s">
        <v>5</v>
      </c>
      <c r="B7" s="8">
        <f>SUM(B6:F6)</f>
        <v>1</v>
      </c>
      <c r="C7" s="1"/>
      <c r="D7" s="2"/>
      <c r="E7" s="2"/>
      <c r="F7" s="2"/>
    </row>
    <row r="9" spans="1:54" x14ac:dyDescent="0.25">
      <c r="AV9" s="20"/>
    </row>
    <row r="10" spans="1:54" x14ac:dyDescent="0.25">
      <c r="AY10" s="20"/>
    </row>
    <row r="11" spans="1:54" x14ac:dyDescent="0.25">
      <c r="AV11" s="20"/>
      <c r="AW11" s="22"/>
      <c r="AX11" s="22"/>
      <c r="AY11" s="22"/>
      <c r="AZ11" s="22"/>
      <c r="BA11" s="22"/>
      <c r="BB11" s="22"/>
    </row>
    <row r="17" spans="48:48" x14ac:dyDescent="0.25">
      <c r="AV17" s="20"/>
    </row>
  </sheetData>
  <mergeCells count="5">
    <mergeCell ref="A1:F1"/>
    <mergeCell ref="H1:Q1"/>
    <mergeCell ref="S1:AC1"/>
    <mergeCell ref="AE1:AK1"/>
    <mergeCell ref="AM1:AT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5" sqref="D15"/>
    </sheetView>
  </sheetViews>
  <sheetFormatPr defaultColWidth="8.85546875" defaultRowHeight="15" x14ac:dyDescent="0.25"/>
  <sheetData>
    <row r="1" spans="1:7" ht="15.75" thickBot="1" x14ac:dyDescent="0.3">
      <c r="A1" s="58" t="s">
        <v>48</v>
      </c>
      <c r="B1" s="62"/>
      <c r="C1" s="62"/>
      <c r="D1" s="62"/>
      <c r="E1" s="62"/>
      <c r="F1" s="62"/>
      <c r="G1" s="63"/>
    </row>
    <row r="2" spans="1:7" x14ac:dyDescent="0.25">
      <c r="A2" s="1" t="s">
        <v>2</v>
      </c>
      <c r="B2" s="2" t="s">
        <v>47</v>
      </c>
      <c r="C2" s="2" t="s">
        <v>3</v>
      </c>
      <c r="D2" s="2" t="s">
        <v>1</v>
      </c>
      <c r="E2" s="2" t="s">
        <v>44</v>
      </c>
      <c r="F2" s="2" t="s">
        <v>45</v>
      </c>
      <c r="G2" s="3" t="s">
        <v>46</v>
      </c>
    </row>
    <row r="3" spans="1:7" x14ac:dyDescent="0.25">
      <c r="A3" s="10">
        <v>190</v>
      </c>
      <c r="B3">
        <f>A3-195</f>
        <v>-5</v>
      </c>
      <c r="C3">
        <v>4</v>
      </c>
      <c r="D3">
        <v>10</v>
      </c>
      <c r="E3">
        <f>(C3*POWER(B3,2))</f>
        <v>100</v>
      </c>
      <c r="F3">
        <f>(C3*B3)</f>
        <v>-20</v>
      </c>
      <c r="G3" s="11">
        <f>(SUM(E3:E5)/D3)-POWER(SUM(F3:F5)/D3,2)</f>
        <v>22.81</v>
      </c>
    </row>
    <row r="4" spans="1:7" x14ac:dyDescent="0.25">
      <c r="A4" s="10">
        <v>196</v>
      </c>
      <c r="B4">
        <f t="shared" ref="B4:B5" si="0">A4-195</f>
        <v>1</v>
      </c>
      <c r="C4">
        <v>7</v>
      </c>
      <c r="E4">
        <f t="shared" ref="E4:E5" si="1">(C4*POWER(B4,2))</f>
        <v>7</v>
      </c>
      <c r="F4">
        <f t="shared" ref="F4:F5" si="2">(C4*B4)</f>
        <v>7</v>
      </c>
      <c r="G4" s="11"/>
    </row>
    <row r="5" spans="1:7" ht="15.75" thickBot="1" x14ac:dyDescent="0.3">
      <c r="A5" s="4">
        <v>200</v>
      </c>
      <c r="B5" s="5">
        <f t="shared" si="0"/>
        <v>5</v>
      </c>
      <c r="C5" s="5">
        <v>6</v>
      </c>
      <c r="D5" s="5"/>
      <c r="E5" s="5">
        <f t="shared" si="1"/>
        <v>150</v>
      </c>
      <c r="F5" s="5">
        <f t="shared" si="2"/>
        <v>30</v>
      </c>
      <c r="G5" s="6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50" workbookViewId="0">
      <selection activeCell="E9" sqref="E9"/>
    </sheetView>
  </sheetViews>
  <sheetFormatPr defaultColWidth="8.85546875" defaultRowHeight="15" x14ac:dyDescent="0.25"/>
  <sheetData>
    <row r="1" spans="1:6" ht="15.75" thickBot="1" x14ac:dyDescent="0.3">
      <c r="A1" s="58" t="s">
        <v>50</v>
      </c>
      <c r="B1" s="62"/>
      <c r="C1" s="62"/>
      <c r="D1" s="62"/>
      <c r="E1" s="62"/>
      <c r="F1" s="63"/>
    </row>
    <row r="2" spans="1:6" x14ac:dyDescent="0.25">
      <c r="A2" s="1" t="s">
        <v>2</v>
      </c>
      <c r="B2" s="2" t="s">
        <v>3</v>
      </c>
      <c r="C2" s="3" t="s">
        <v>1</v>
      </c>
      <c r="D2" s="2" t="s">
        <v>44</v>
      </c>
      <c r="E2" s="2" t="s">
        <v>45</v>
      </c>
      <c r="F2" s="3" t="s">
        <v>46</v>
      </c>
    </row>
    <row r="3" spans="1:6" x14ac:dyDescent="0.25">
      <c r="A3" s="10">
        <v>0.03</v>
      </c>
      <c r="B3">
        <v>6</v>
      </c>
      <c r="C3" s="11">
        <v>10</v>
      </c>
      <c r="D3">
        <f>B3*POWER(A3,2)</f>
        <v>5.4000000000000003E-3</v>
      </c>
      <c r="E3">
        <f>B3*A3</f>
        <v>0.18</v>
      </c>
      <c r="F3" s="11">
        <f>(SUM(D3:D5)/C3)-POWER(SUM(E3:E5)/C3,2)</f>
        <v>-2.9400000000000008E-3</v>
      </c>
    </row>
    <row r="4" spans="1:6" x14ac:dyDescent="0.25">
      <c r="A4" s="10">
        <v>0.06</v>
      </c>
      <c r="B4">
        <v>7</v>
      </c>
      <c r="C4" s="11"/>
      <c r="D4">
        <f>B4*POWER(A4,2)</f>
        <v>2.52E-2</v>
      </c>
      <c r="E4">
        <f>B4*A4</f>
        <v>0.42</v>
      </c>
      <c r="F4" s="11"/>
    </row>
    <row r="5" spans="1:6" ht="15.75" thickBot="1" x14ac:dyDescent="0.3">
      <c r="A5" s="4">
        <v>0.1</v>
      </c>
      <c r="B5" s="5">
        <v>4</v>
      </c>
      <c r="C5" s="6"/>
      <c r="D5" s="5">
        <f>B5*POWER(A5,2)</f>
        <v>4.0000000000000008E-2</v>
      </c>
      <c r="E5" s="5">
        <f>B5*A5</f>
        <v>0.4</v>
      </c>
      <c r="F5" s="6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1" sqref="G11"/>
    </sheetView>
  </sheetViews>
  <sheetFormatPr defaultColWidth="8.85546875" defaultRowHeight="15" x14ac:dyDescent="0.25"/>
  <sheetData>
    <row r="1" spans="1:7" ht="15.75" thickBot="1" x14ac:dyDescent="0.3">
      <c r="A1" s="58" t="s">
        <v>54</v>
      </c>
      <c r="B1" s="62"/>
      <c r="C1" s="62"/>
      <c r="D1" s="62"/>
      <c r="E1" s="62"/>
      <c r="F1" s="62"/>
      <c r="G1" s="63"/>
    </row>
    <row r="2" spans="1:7" x14ac:dyDescent="0.25">
      <c r="A2" s="1" t="s">
        <v>2</v>
      </c>
      <c r="B2" s="2" t="s">
        <v>3</v>
      </c>
      <c r="C2" s="3" t="s">
        <v>1</v>
      </c>
      <c r="D2" s="1" t="s">
        <v>49</v>
      </c>
      <c r="E2" s="2" t="s">
        <v>52</v>
      </c>
      <c r="F2" s="2" t="s">
        <v>53</v>
      </c>
      <c r="G2" s="3" t="s">
        <v>51</v>
      </c>
    </row>
    <row r="3" spans="1:7" x14ac:dyDescent="0.25">
      <c r="A3" s="10">
        <v>104</v>
      </c>
      <c r="B3">
        <v>4</v>
      </c>
      <c r="C3" s="11">
        <v>10</v>
      </c>
      <c r="D3" s="10">
        <f>A3-$A$4</f>
        <v>-2</v>
      </c>
      <c r="E3">
        <f>B3*POWER(D3,2)</f>
        <v>16</v>
      </c>
      <c r="F3">
        <f>B3*D3</f>
        <v>-8</v>
      </c>
      <c r="G3" s="11">
        <f>(SUM(E3:E6)-POWER(SUM(F3:F5),2)/$C$3)/($C$3-1)</f>
        <v>16.933333333333334</v>
      </c>
    </row>
    <row r="4" spans="1:7" x14ac:dyDescent="0.25">
      <c r="A4" s="10">
        <v>106</v>
      </c>
      <c r="B4">
        <v>6</v>
      </c>
      <c r="C4" s="11"/>
      <c r="D4" s="10">
        <f t="shared" ref="D4:D5" si="0">A4-$A$4</f>
        <v>0</v>
      </c>
      <c r="E4">
        <f t="shared" ref="E4:E5" si="1">B4*POWER(D4,2)</f>
        <v>0</v>
      </c>
      <c r="F4">
        <f t="shared" ref="F4:F5" si="2">B4*D4</f>
        <v>0</v>
      </c>
      <c r="G4" s="11"/>
    </row>
    <row r="5" spans="1:7" ht="15.75" thickBot="1" x14ac:dyDescent="0.3">
      <c r="A5" s="4">
        <v>112</v>
      </c>
      <c r="B5" s="5">
        <v>7</v>
      </c>
      <c r="C5" s="6"/>
      <c r="D5" s="4">
        <f t="shared" si="0"/>
        <v>6</v>
      </c>
      <c r="E5" s="5">
        <f t="shared" si="1"/>
        <v>252</v>
      </c>
      <c r="F5" s="5">
        <f t="shared" si="2"/>
        <v>42</v>
      </c>
      <c r="G5" s="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6" sqref="M26"/>
    </sheetView>
  </sheetViews>
  <sheetFormatPr defaultColWidth="8.85546875" defaultRowHeight="15" x14ac:dyDescent="0.25"/>
  <sheetData>
    <row r="1" spans="1:5" ht="15.75" thickBot="1" x14ac:dyDescent="0.3">
      <c r="A1" s="58" t="s">
        <v>60</v>
      </c>
      <c r="B1" s="62"/>
      <c r="C1" s="62"/>
      <c r="D1" s="62"/>
      <c r="E1" s="63"/>
    </row>
    <row r="2" spans="1:5" x14ac:dyDescent="0.25">
      <c r="A2" s="1" t="s">
        <v>1</v>
      </c>
      <c r="B2" s="2" t="s">
        <v>56</v>
      </c>
      <c r="C2" s="2" t="s">
        <v>55</v>
      </c>
      <c r="D2" s="3" t="s">
        <v>57</v>
      </c>
      <c r="E2" s="17" t="s">
        <v>58</v>
      </c>
    </row>
    <row r="3" spans="1:5" ht="15.75" thickBot="1" x14ac:dyDescent="0.3">
      <c r="A3" s="4">
        <v>30</v>
      </c>
      <c r="B3" s="5">
        <v>18</v>
      </c>
      <c r="C3" s="5">
        <v>7</v>
      </c>
      <c r="D3" s="6">
        <v>0.96</v>
      </c>
      <c r="E3" s="19">
        <v>2.08</v>
      </c>
    </row>
    <row r="4" spans="1:5" x14ac:dyDescent="0.25">
      <c r="A4" s="1"/>
      <c r="B4" s="2"/>
      <c r="C4" s="2"/>
      <c r="D4" s="2"/>
      <c r="E4" s="3"/>
    </row>
    <row r="5" spans="1:5" ht="15.75" thickBot="1" x14ac:dyDescent="0.3">
      <c r="A5" s="26">
        <f>B3-($E$3*(C3/SQRT(A3)))</f>
        <v>15.341719854241594</v>
      </c>
      <c r="B5" s="24" t="s">
        <v>61</v>
      </c>
      <c r="C5" s="24" t="s">
        <v>59</v>
      </c>
      <c r="D5" s="24" t="s">
        <v>61</v>
      </c>
      <c r="E5" s="25">
        <f>B3+($E$3*(C3/SQRT(A3)))</f>
        <v>20.658280145758408</v>
      </c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12" sqref="H12"/>
    </sheetView>
  </sheetViews>
  <sheetFormatPr defaultColWidth="8.85546875" defaultRowHeight="15" x14ac:dyDescent="0.25"/>
  <sheetData>
    <row r="1" spans="1:6" ht="15.75" thickBot="1" x14ac:dyDescent="0.3">
      <c r="A1" s="64" t="s">
        <v>64</v>
      </c>
      <c r="B1" s="65"/>
      <c r="C1" s="65"/>
      <c r="D1" s="65"/>
      <c r="E1" s="65"/>
      <c r="F1" s="66"/>
    </row>
    <row r="2" spans="1:6" x14ac:dyDescent="0.25">
      <c r="A2" s="1" t="s">
        <v>62</v>
      </c>
      <c r="B2" s="2" t="s">
        <v>63</v>
      </c>
      <c r="C2" s="3" t="s">
        <v>55</v>
      </c>
      <c r="D2" s="2" t="s">
        <v>57</v>
      </c>
      <c r="E2" s="2" t="s">
        <v>58</v>
      </c>
      <c r="F2" s="3" t="s">
        <v>1</v>
      </c>
    </row>
    <row r="3" spans="1:6" ht="15.75" thickBot="1" x14ac:dyDescent="0.3">
      <c r="A3" s="27">
        <v>0.95</v>
      </c>
      <c r="B3" s="28">
        <v>0.4</v>
      </c>
      <c r="C3" s="29">
        <v>1.5</v>
      </c>
      <c r="D3" s="5">
        <f>A3/2</f>
        <v>0.47499999999999998</v>
      </c>
      <c r="E3" s="28">
        <v>1.96</v>
      </c>
      <c r="F3" s="6">
        <f>(E3^2)*(C3^2)/(B3^2)</f>
        <v>54.022499999999987</v>
      </c>
    </row>
    <row r="7" spans="1:6" x14ac:dyDescent="0.25">
      <c r="A7" s="30"/>
      <c r="B7" s="30"/>
      <c r="C7" s="30"/>
      <c r="E7" s="30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50" workbookViewId="0">
      <selection activeCell="G11" sqref="G11"/>
    </sheetView>
  </sheetViews>
  <sheetFormatPr defaultColWidth="11.42578125" defaultRowHeight="15" x14ac:dyDescent="0.25"/>
  <sheetData>
    <row r="1" spans="1:6" ht="15.75" thickBot="1" x14ac:dyDescent="0.3">
      <c r="A1" s="64" t="s">
        <v>65</v>
      </c>
      <c r="B1" s="65"/>
      <c r="C1" s="65"/>
      <c r="D1" s="65"/>
      <c r="E1" s="65"/>
      <c r="F1" s="66"/>
    </row>
    <row r="2" spans="1:6" x14ac:dyDescent="0.25">
      <c r="A2" s="1" t="s">
        <v>2</v>
      </c>
      <c r="B2" s="2" t="s">
        <v>3</v>
      </c>
      <c r="C2" s="2" t="s">
        <v>62</v>
      </c>
      <c r="D2" s="3" t="s">
        <v>1</v>
      </c>
      <c r="E2" s="1" t="s">
        <v>67</v>
      </c>
      <c r="F2" s="3" t="s">
        <v>68</v>
      </c>
    </row>
    <row r="3" spans="1:6" x14ac:dyDescent="0.25">
      <c r="A3" s="10">
        <v>-3</v>
      </c>
      <c r="B3">
        <v>3</v>
      </c>
      <c r="C3">
        <v>0.95</v>
      </c>
      <c r="D3" s="11">
        <v>12</v>
      </c>
      <c r="E3" s="10">
        <f>A3*B3</f>
        <v>-9</v>
      </c>
      <c r="F3" s="11">
        <f>B3*(A3-$A$10)^2</f>
        <v>46.020833333333329</v>
      </c>
    </row>
    <row r="4" spans="1:6" x14ac:dyDescent="0.25">
      <c r="A4" s="10">
        <v>2</v>
      </c>
      <c r="B4">
        <v>2</v>
      </c>
      <c r="D4" s="11"/>
      <c r="E4" s="10">
        <f t="shared" ref="E4:E8" si="0">A4*B4</f>
        <v>4</v>
      </c>
      <c r="F4" s="11">
        <f>B4*(A4-$A$10)^2</f>
        <v>2.3472222222222228</v>
      </c>
    </row>
    <row r="5" spans="1:6" x14ac:dyDescent="0.25">
      <c r="A5" s="10">
        <v>1</v>
      </c>
      <c r="B5">
        <v>1</v>
      </c>
      <c r="D5" s="11"/>
      <c r="E5" s="10">
        <f t="shared" si="0"/>
        <v>1</v>
      </c>
      <c r="F5" s="11">
        <f t="shared" ref="F5:F8" si="1">B5*(A5-$A$10)^2</f>
        <v>6.944444444444451E-3</v>
      </c>
    </row>
    <row r="6" spans="1:6" x14ac:dyDescent="0.25">
      <c r="A6" s="10">
        <v>2</v>
      </c>
      <c r="B6">
        <v>2</v>
      </c>
      <c r="D6" s="11"/>
      <c r="E6" s="10">
        <f t="shared" si="0"/>
        <v>4</v>
      </c>
      <c r="F6" s="11">
        <f t="shared" si="1"/>
        <v>2.3472222222222228</v>
      </c>
    </row>
    <row r="7" spans="1:6" x14ac:dyDescent="0.25">
      <c r="A7" s="10">
        <v>3</v>
      </c>
      <c r="B7">
        <v>2</v>
      </c>
      <c r="D7" s="11"/>
      <c r="E7" s="10">
        <f t="shared" si="0"/>
        <v>6</v>
      </c>
      <c r="F7" s="11">
        <f t="shared" si="1"/>
        <v>8.6805555555555571</v>
      </c>
    </row>
    <row r="8" spans="1:6" ht="15.75" thickBot="1" x14ac:dyDescent="0.3">
      <c r="A8" s="4">
        <v>5</v>
      </c>
      <c r="B8" s="5">
        <v>1</v>
      </c>
      <c r="C8" s="5"/>
      <c r="D8" s="6"/>
      <c r="E8" s="4">
        <f t="shared" si="0"/>
        <v>5</v>
      </c>
      <c r="F8" s="6">
        <f t="shared" si="1"/>
        <v>16.673611111111107</v>
      </c>
    </row>
    <row r="9" spans="1:6" x14ac:dyDescent="0.25">
      <c r="A9" s="1" t="s">
        <v>56</v>
      </c>
      <c r="B9" s="2" t="s">
        <v>66</v>
      </c>
      <c r="C9" s="3" t="s">
        <v>58</v>
      </c>
    </row>
    <row r="10" spans="1:6" ht="15.75" thickBot="1" x14ac:dyDescent="0.3">
      <c r="A10" s="10">
        <f>SUM(E3:E8)/$D$3</f>
        <v>0.91666666666666663</v>
      </c>
      <c r="B10">
        <f>SQRT(SUM(F3:F8)/($D$3-1))</f>
        <v>2.6298356134053993</v>
      </c>
      <c r="C10" s="11">
        <v>2.2000000000000002</v>
      </c>
    </row>
    <row r="11" spans="1:6" ht="15.75" thickBot="1" x14ac:dyDescent="0.3">
      <c r="A11" s="7">
        <f>A10-((C10*B10)/SQRT(D3))</f>
        <v>-0.75350326258981248</v>
      </c>
      <c r="B11" s="13" t="s">
        <v>61</v>
      </c>
      <c r="C11" s="13" t="s">
        <v>59</v>
      </c>
      <c r="D11" s="13" t="s">
        <v>61</v>
      </c>
      <c r="E11" s="8">
        <f>A10+((C10*B10)/SQRT(D3))</f>
        <v>2.5868365959231459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93" workbookViewId="0">
      <selection sqref="A1:E4"/>
    </sheetView>
  </sheetViews>
  <sheetFormatPr defaultColWidth="11.42578125" defaultRowHeight="15" x14ac:dyDescent="0.25"/>
  <sheetData>
    <row r="1" spans="1:5" ht="15.75" thickBot="1" x14ac:dyDescent="0.3">
      <c r="A1" s="64" t="s">
        <v>69</v>
      </c>
      <c r="B1" s="65"/>
      <c r="C1" s="65"/>
      <c r="D1" s="65"/>
      <c r="E1" s="66"/>
    </row>
    <row r="2" spans="1:5" x14ac:dyDescent="0.25">
      <c r="A2" s="1" t="s">
        <v>56</v>
      </c>
      <c r="B2" s="2" t="s">
        <v>66</v>
      </c>
      <c r="C2" s="2" t="s">
        <v>62</v>
      </c>
      <c r="D2" s="3" t="s">
        <v>1</v>
      </c>
      <c r="E2" s="17" t="s">
        <v>58</v>
      </c>
    </row>
    <row r="3" spans="1:5" ht="15.75" thickBot="1" x14ac:dyDescent="0.3">
      <c r="A3" s="4">
        <v>31.3</v>
      </c>
      <c r="B3" s="5">
        <v>7</v>
      </c>
      <c r="C3" s="5">
        <v>0.95</v>
      </c>
      <c r="D3" s="6">
        <v>10</v>
      </c>
      <c r="E3" s="19">
        <v>2.2599999999999998</v>
      </c>
    </row>
    <row r="4" spans="1:5" ht="15.75" thickBot="1" x14ac:dyDescent="0.3">
      <c r="A4" s="7">
        <f>A3-(E3*B3)/SQRT(D3)</f>
        <v>26.297276741613626</v>
      </c>
      <c r="B4" s="13" t="s">
        <v>61</v>
      </c>
      <c r="C4" s="13" t="s">
        <v>59</v>
      </c>
      <c r="D4" s="13" t="s">
        <v>61</v>
      </c>
      <c r="E4" s="8">
        <f>A3+(E3*B3)/SQRT(D3)</f>
        <v>36.302723258386379</v>
      </c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200" workbookViewId="0">
      <selection activeCell="D8" sqref="D8"/>
    </sheetView>
  </sheetViews>
  <sheetFormatPr defaultColWidth="11.42578125" defaultRowHeight="15" x14ac:dyDescent="0.25"/>
  <sheetData>
    <row r="1" spans="1:5" ht="15.75" thickBot="1" x14ac:dyDescent="0.3">
      <c r="A1" s="64" t="s">
        <v>70</v>
      </c>
      <c r="B1" s="65"/>
      <c r="C1" s="65"/>
      <c r="D1" s="65"/>
      <c r="E1" s="66"/>
    </row>
    <row r="2" spans="1:5" x14ac:dyDescent="0.25">
      <c r="A2" s="10" t="s">
        <v>66</v>
      </c>
      <c r="B2" t="s">
        <v>62</v>
      </c>
      <c r="C2" s="11" t="s">
        <v>1</v>
      </c>
      <c r="D2" s="18" t="s">
        <v>71</v>
      </c>
    </row>
    <row r="3" spans="1:5" ht="15.75" thickBot="1" x14ac:dyDescent="0.3">
      <c r="A3" s="10">
        <v>3</v>
      </c>
      <c r="B3">
        <v>0.95</v>
      </c>
      <c r="C3" s="11">
        <v>30</v>
      </c>
      <c r="D3" s="18">
        <v>0.28000000000000003</v>
      </c>
    </row>
    <row r="4" spans="1:5" ht="15.75" thickBot="1" x14ac:dyDescent="0.3">
      <c r="A4" s="7">
        <f>A3*(1-D3)</f>
        <v>2.16</v>
      </c>
      <c r="B4" s="13" t="s">
        <v>61</v>
      </c>
      <c r="C4" s="13" t="s">
        <v>59</v>
      </c>
      <c r="D4" s="13" t="s">
        <v>61</v>
      </c>
      <c r="E4" s="8">
        <f>A3*(1+D3)</f>
        <v>3.84</v>
      </c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68" zoomScaleNormal="200" workbookViewId="0">
      <selection sqref="A1:O25"/>
    </sheetView>
  </sheetViews>
  <sheetFormatPr defaultColWidth="8.85546875" defaultRowHeight="15" x14ac:dyDescent="0.25"/>
  <sheetData>
    <row r="1" spans="1:15" ht="15.75" thickBot="1" x14ac:dyDescent="0.3">
      <c r="A1" s="58" t="s">
        <v>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ht="15.75" thickBot="1" x14ac:dyDescent="0.3">
      <c r="A2" s="24"/>
      <c r="B2" s="41"/>
      <c r="C2" s="42"/>
      <c r="D2" s="43" t="s">
        <v>21</v>
      </c>
      <c r="E2" s="42"/>
      <c r="F2" s="44"/>
      <c r="G2" s="26"/>
      <c r="H2" s="48" t="s">
        <v>73</v>
      </c>
      <c r="I2" s="49">
        <v>-2</v>
      </c>
      <c r="J2" s="13">
        <v>-1</v>
      </c>
      <c r="K2" s="13">
        <v>0</v>
      </c>
      <c r="L2" s="13">
        <v>1</v>
      </c>
      <c r="M2" s="36">
        <v>2</v>
      </c>
      <c r="N2" s="1" t="s">
        <v>76</v>
      </c>
      <c r="O2" s="3" t="s">
        <v>77</v>
      </c>
    </row>
    <row r="3" spans="1:15" ht="15.75" thickBot="1" x14ac:dyDescent="0.3">
      <c r="A3" s="15" t="s">
        <v>62</v>
      </c>
      <c r="B3" s="13">
        <v>20</v>
      </c>
      <c r="C3" s="13">
        <v>25</v>
      </c>
      <c r="D3" s="13">
        <v>30</v>
      </c>
      <c r="E3" s="13">
        <v>35</v>
      </c>
      <c r="F3" s="13">
        <v>40</v>
      </c>
      <c r="G3" s="37" t="s">
        <v>22</v>
      </c>
      <c r="H3" s="45">
        <v>-2</v>
      </c>
      <c r="I3" s="31">
        <v>6</v>
      </c>
      <c r="J3" s="32">
        <v>5</v>
      </c>
      <c r="K3" s="32"/>
      <c r="L3" s="32"/>
      <c r="M3" s="33"/>
      <c r="N3" s="1">
        <f>SUM(I10:J10)</f>
        <v>-17</v>
      </c>
      <c r="O3" s="3">
        <f>N3*H3</f>
        <v>34</v>
      </c>
    </row>
    <row r="4" spans="1:15" x14ac:dyDescent="0.25">
      <c r="A4" s="37">
        <v>14</v>
      </c>
      <c r="B4" s="32">
        <v>6</v>
      </c>
      <c r="C4" s="32">
        <v>5</v>
      </c>
      <c r="D4" s="32"/>
      <c r="E4" s="32"/>
      <c r="F4" s="32"/>
      <c r="G4" s="37">
        <f>SUM(B4:F4)</f>
        <v>11</v>
      </c>
      <c r="H4" s="39">
        <v>-1</v>
      </c>
      <c r="I4" s="34"/>
      <c r="J4" s="38">
        <v>5</v>
      </c>
      <c r="K4" s="38">
        <v>12</v>
      </c>
      <c r="L4" s="38"/>
      <c r="M4" s="35"/>
      <c r="N4" s="10">
        <f>SUM(J12:K12)</f>
        <v>-5</v>
      </c>
      <c r="O4" s="11">
        <f t="shared" ref="O4:O7" si="0">N4*H4</f>
        <v>5</v>
      </c>
    </row>
    <row r="5" spans="1:15" x14ac:dyDescent="0.25">
      <c r="A5" s="39">
        <v>24</v>
      </c>
      <c r="B5" s="22"/>
      <c r="C5" s="22">
        <v>5</v>
      </c>
      <c r="D5" s="22">
        <v>12</v>
      </c>
      <c r="E5" s="22"/>
      <c r="F5" s="22"/>
      <c r="G5" s="39">
        <f t="shared" ref="G5:G8" si="1">SUM(B5:F5)</f>
        <v>17</v>
      </c>
      <c r="H5" s="39">
        <v>0</v>
      </c>
      <c r="I5" s="34"/>
      <c r="J5" s="38"/>
      <c r="K5" s="38">
        <v>27</v>
      </c>
      <c r="L5" s="38">
        <v>5</v>
      </c>
      <c r="M5" s="35">
        <v>11</v>
      </c>
      <c r="N5" s="10">
        <f>SUM(K14:M14)</f>
        <v>27</v>
      </c>
      <c r="O5" s="11">
        <f t="shared" si="0"/>
        <v>0</v>
      </c>
    </row>
    <row r="6" spans="1:15" x14ac:dyDescent="0.25">
      <c r="A6" s="39">
        <v>34</v>
      </c>
      <c r="B6" s="22"/>
      <c r="C6" s="22"/>
      <c r="D6" s="22">
        <v>27</v>
      </c>
      <c r="E6" s="22">
        <v>5</v>
      </c>
      <c r="F6" s="22">
        <v>11</v>
      </c>
      <c r="G6" s="39">
        <f t="shared" si="1"/>
        <v>43</v>
      </c>
      <c r="H6" s="46">
        <v>1</v>
      </c>
      <c r="I6" s="34"/>
      <c r="J6" s="38"/>
      <c r="K6" s="38">
        <v>3</v>
      </c>
      <c r="L6" s="38">
        <v>15</v>
      </c>
      <c r="M6" s="35">
        <v>8</v>
      </c>
      <c r="N6" s="10">
        <f>SUM(K16:M16)</f>
        <v>31</v>
      </c>
      <c r="O6" s="11">
        <f t="shared" si="0"/>
        <v>31</v>
      </c>
    </row>
    <row r="7" spans="1:15" ht="15.75" thickBot="1" x14ac:dyDescent="0.3">
      <c r="A7" s="39">
        <v>44</v>
      </c>
      <c r="B7" s="22"/>
      <c r="C7" s="22"/>
      <c r="D7" s="22">
        <v>3</v>
      </c>
      <c r="E7" s="22">
        <v>15</v>
      </c>
      <c r="F7" s="22">
        <v>8</v>
      </c>
      <c r="G7" s="39">
        <f t="shared" si="1"/>
        <v>26</v>
      </c>
      <c r="H7" s="47">
        <v>2</v>
      </c>
      <c r="I7" s="26"/>
      <c r="J7" s="24"/>
      <c r="K7" s="24"/>
      <c r="L7" s="24">
        <v>3</v>
      </c>
      <c r="M7" s="25">
        <v>6</v>
      </c>
      <c r="N7" s="4">
        <f>SUM(L18:M18)</f>
        <v>15</v>
      </c>
      <c r="O7" s="6">
        <f t="shared" si="0"/>
        <v>30</v>
      </c>
    </row>
    <row r="8" spans="1:15" ht="15.75" thickBot="1" x14ac:dyDescent="0.3">
      <c r="A8" s="40">
        <v>54</v>
      </c>
      <c r="B8" s="24"/>
      <c r="C8" s="24"/>
      <c r="D8" s="24"/>
      <c r="E8" s="24">
        <v>3</v>
      </c>
      <c r="F8" s="24">
        <v>6</v>
      </c>
      <c r="G8" s="40">
        <f t="shared" si="1"/>
        <v>9</v>
      </c>
      <c r="H8" s="1" t="s">
        <v>74</v>
      </c>
      <c r="I8" s="1">
        <f>I11</f>
        <v>-12</v>
      </c>
      <c r="J8" s="2">
        <f>SUM(J11,J13)</f>
        <v>-15</v>
      </c>
      <c r="K8" s="2">
        <f>SUM(K13,K15,K17)</f>
        <v>-9</v>
      </c>
      <c r="L8" s="2">
        <f>SUM(L15,L17,L19)</f>
        <v>21</v>
      </c>
      <c r="M8" s="3">
        <f>SUM(M15,M17,M19)</f>
        <v>20</v>
      </c>
      <c r="N8" s="50"/>
      <c r="O8" s="11">
        <f>SUM(O3:O7)</f>
        <v>100</v>
      </c>
    </row>
    <row r="9" spans="1:15" ht="15.75" thickBot="1" x14ac:dyDescent="0.3">
      <c r="A9" s="15" t="s">
        <v>23</v>
      </c>
      <c r="B9" s="13">
        <f>SUM(B4:B8)</f>
        <v>6</v>
      </c>
      <c r="C9" s="13">
        <f t="shared" ref="C9:F9" si="2">SUM(C4:C8)</f>
        <v>10</v>
      </c>
      <c r="D9" s="13">
        <f t="shared" si="2"/>
        <v>42</v>
      </c>
      <c r="E9" s="13">
        <f t="shared" si="2"/>
        <v>23</v>
      </c>
      <c r="F9" s="13">
        <f t="shared" si="2"/>
        <v>25</v>
      </c>
      <c r="G9" s="16">
        <f>SUM(B9:F9)</f>
        <v>106</v>
      </c>
      <c r="H9" s="4" t="s">
        <v>75</v>
      </c>
      <c r="I9" s="4">
        <f>I8*I2</f>
        <v>24</v>
      </c>
      <c r="J9" s="5">
        <f t="shared" ref="J9:M9" si="3">J8*J2</f>
        <v>15</v>
      </c>
      <c r="K9" s="5">
        <f t="shared" si="3"/>
        <v>0</v>
      </c>
      <c r="L9" s="5">
        <f t="shared" si="3"/>
        <v>21</v>
      </c>
      <c r="M9" s="6">
        <f t="shared" si="3"/>
        <v>40</v>
      </c>
      <c r="N9" s="5">
        <f>SUM(I9:M9)</f>
        <v>100</v>
      </c>
      <c r="O9" s="6"/>
    </row>
    <row r="10" spans="1:15" ht="15.75" thickBot="1" x14ac:dyDescent="0.3">
      <c r="A10" s="24"/>
      <c r="B10" s="41"/>
      <c r="C10" s="42"/>
      <c r="D10" s="43" t="s">
        <v>25</v>
      </c>
      <c r="E10" s="42"/>
      <c r="F10" s="44"/>
      <c r="G10" s="26"/>
      <c r="I10" s="53">
        <f>I3*I2</f>
        <v>-12</v>
      </c>
      <c r="J10" s="53">
        <f>J3*J2</f>
        <v>-5</v>
      </c>
    </row>
    <row r="11" spans="1:15" ht="15.75" thickBot="1" x14ac:dyDescent="0.3">
      <c r="A11" s="15" t="s">
        <v>26</v>
      </c>
      <c r="B11" s="13">
        <v>-2</v>
      </c>
      <c r="C11" s="13">
        <v>-1</v>
      </c>
      <c r="D11" s="13">
        <v>0</v>
      </c>
      <c r="E11" s="13">
        <v>1</v>
      </c>
      <c r="F11" s="13">
        <v>2</v>
      </c>
      <c r="G11" s="16" t="s">
        <v>27</v>
      </c>
      <c r="I11" s="52">
        <f>I3*H3</f>
        <v>-12</v>
      </c>
      <c r="J11" s="52">
        <f>J3*H3</f>
        <v>-10</v>
      </c>
    </row>
    <row r="12" spans="1:15" x14ac:dyDescent="0.25">
      <c r="A12" s="37">
        <v>-2</v>
      </c>
      <c r="B12" s="32">
        <v>6</v>
      </c>
      <c r="C12" s="32">
        <v>5</v>
      </c>
      <c r="D12" s="32"/>
      <c r="E12" s="32"/>
      <c r="F12" s="32"/>
      <c r="G12" s="37">
        <f>SUM(B12:F12)</f>
        <v>11</v>
      </c>
      <c r="J12" s="51">
        <f>J4*J2</f>
        <v>-5</v>
      </c>
      <c r="K12" s="51">
        <f>K4*K2</f>
        <v>0</v>
      </c>
    </row>
    <row r="13" spans="1:15" x14ac:dyDescent="0.25">
      <c r="A13" s="39">
        <v>-1</v>
      </c>
      <c r="B13" s="22"/>
      <c r="C13" s="22">
        <v>5</v>
      </c>
      <c r="D13" s="22">
        <v>12</v>
      </c>
      <c r="E13" s="22"/>
      <c r="F13" s="22"/>
      <c r="G13" s="39">
        <f t="shared" ref="G13:G16" si="4">SUM(B13:F13)</f>
        <v>17</v>
      </c>
      <c r="J13" s="52">
        <f>J4*H4</f>
        <v>-5</v>
      </c>
      <c r="K13" s="52">
        <f>K4*H4</f>
        <v>-12</v>
      </c>
    </row>
    <row r="14" spans="1:15" x14ac:dyDescent="0.25">
      <c r="A14" s="39">
        <v>0</v>
      </c>
      <c r="B14" s="22"/>
      <c r="C14" s="22"/>
      <c r="D14" s="22">
        <v>27</v>
      </c>
      <c r="E14" s="22">
        <v>5</v>
      </c>
      <c r="F14" s="22">
        <v>11</v>
      </c>
      <c r="G14" s="39">
        <f t="shared" si="4"/>
        <v>43</v>
      </c>
      <c r="K14" s="51">
        <f>K5*K2</f>
        <v>0</v>
      </c>
      <c r="L14" s="51">
        <f>L5*L2</f>
        <v>5</v>
      </c>
      <c r="M14" s="51">
        <f>M5*M2</f>
        <v>22</v>
      </c>
    </row>
    <row r="15" spans="1:15" x14ac:dyDescent="0.25">
      <c r="A15" s="39">
        <v>1</v>
      </c>
      <c r="B15" s="22"/>
      <c r="C15" s="22"/>
      <c r="D15" s="22">
        <v>3</v>
      </c>
      <c r="E15" s="22">
        <v>15</v>
      </c>
      <c r="F15" s="22">
        <v>8</v>
      </c>
      <c r="G15" s="39">
        <f t="shared" si="4"/>
        <v>26</v>
      </c>
      <c r="K15" s="52">
        <f>K5*H5</f>
        <v>0</v>
      </c>
      <c r="L15" s="52">
        <f>L5*H5</f>
        <v>0</v>
      </c>
      <c r="M15" s="52">
        <f>M5*H5</f>
        <v>0</v>
      </c>
    </row>
    <row r="16" spans="1:15" ht="15.75" thickBot="1" x14ac:dyDescent="0.3">
      <c r="A16" s="40">
        <v>2</v>
      </c>
      <c r="B16" s="24"/>
      <c r="C16" s="24"/>
      <c r="D16" s="24"/>
      <c r="E16" s="24">
        <v>3</v>
      </c>
      <c r="F16" s="24">
        <v>6</v>
      </c>
      <c r="G16" s="40">
        <f t="shared" si="4"/>
        <v>9</v>
      </c>
      <c r="K16" s="51">
        <f>K6*K2</f>
        <v>0</v>
      </c>
      <c r="L16" s="51">
        <f>L6*L2</f>
        <v>15</v>
      </c>
      <c r="M16" s="51">
        <f>M6*M2</f>
        <v>16</v>
      </c>
    </row>
    <row r="17" spans="1:13" ht="15.75" thickBot="1" x14ac:dyDescent="0.3">
      <c r="A17" s="15" t="s">
        <v>72</v>
      </c>
      <c r="B17" s="13">
        <f>SUM(B12:B16)</f>
        <v>6</v>
      </c>
      <c r="C17" s="32">
        <f t="shared" ref="C17" si="5">SUM(C12:C16)</f>
        <v>10</v>
      </c>
      <c r="D17" s="32">
        <f t="shared" ref="D17" si="6">SUM(D12:D16)</f>
        <v>42</v>
      </c>
      <c r="E17" s="13">
        <f t="shared" ref="E17" si="7">SUM(E12:E16)</f>
        <v>23</v>
      </c>
      <c r="F17" s="13">
        <f t="shared" ref="F17" si="8">SUM(F12:F16)</f>
        <v>25</v>
      </c>
      <c r="G17" s="16">
        <f>SUM(B17:F17)</f>
        <v>106</v>
      </c>
      <c r="K17" s="52">
        <f>K6*H6</f>
        <v>3</v>
      </c>
      <c r="L17" s="52">
        <f>L6*H6</f>
        <v>15</v>
      </c>
      <c r="M17" s="52">
        <f>M6*H6</f>
        <v>8</v>
      </c>
    </row>
    <row r="18" spans="1:13" x14ac:dyDescent="0.25">
      <c r="A18" s="54" t="s">
        <v>28</v>
      </c>
      <c r="B18" s="10">
        <f>SUM(B17*B11,C17*C11,D17*D11,E17*E11,F17*F11)/G17</f>
        <v>0.48113207547169812</v>
      </c>
      <c r="C18" s="57" t="s">
        <v>78</v>
      </c>
      <c r="D18" s="17">
        <f>(N9-G9*B18*B19)/(G17*B22*B23)</f>
        <v>0.71820470745163167</v>
      </c>
      <c r="L18" s="51">
        <f>L7*L2</f>
        <v>3</v>
      </c>
      <c r="M18" s="51">
        <f>M7*M2</f>
        <v>12</v>
      </c>
    </row>
    <row r="19" spans="1:13" ht="15.75" thickBot="1" x14ac:dyDescent="0.3">
      <c r="A19" s="55" t="s">
        <v>29</v>
      </c>
      <c r="B19" s="4">
        <f>SUM(G12*A12,G13*A13,G14*A14,G15*A15,G16*A16)/G17</f>
        <v>4.716981132075472E-2</v>
      </c>
      <c r="C19" s="41"/>
      <c r="D19" s="19"/>
      <c r="L19" s="52">
        <f>L7*H7</f>
        <v>6</v>
      </c>
      <c r="M19" s="52">
        <f>M7*H7</f>
        <v>12</v>
      </c>
    </row>
    <row r="20" spans="1:13" x14ac:dyDescent="0.25">
      <c r="A20" s="56" t="s">
        <v>30</v>
      </c>
      <c r="B20" s="17">
        <f>SUM(B17*POWER(B11,2),C17*POWER(C11,2),D17*POWER(D11,2),E17*POWER(E11,2),F17*POWER(F11,2))/100</f>
        <v>1.57</v>
      </c>
      <c r="C20" s="54" t="s">
        <v>79</v>
      </c>
      <c r="D20" s="18">
        <f>C3-B3</f>
        <v>5</v>
      </c>
    </row>
    <row r="21" spans="1:13" ht="15.75" thickBot="1" x14ac:dyDescent="0.3">
      <c r="A21" s="55" t="s">
        <v>31</v>
      </c>
      <c r="B21" s="19">
        <f>SUM(G12*POWER(A12,2),G13*POWER(A13,2),G14*POWER(A14,2),G15*POWER(A15,2),G16*POWER(A16,2))/100</f>
        <v>1.23</v>
      </c>
      <c r="C21" s="55" t="s">
        <v>80</v>
      </c>
      <c r="D21" s="19">
        <f>A5-A4</f>
        <v>10</v>
      </c>
    </row>
    <row r="22" spans="1:13" x14ac:dyDescent="0.25">
      <c r="A22" s="56" t="s">
        <v>32</v>
      </c>
      <c r="B22" s="3">
        <f>SQRT(B20-POWER(B18,2))</f>
        <v>1.1569407616435234</v>
      </c>
      <c r="C22" s="56" t="s">
        <v>81</v>
      </c>
      <c r="D22" s="17">
        <f>B18*D20+B24</f>
        <v>29.40566037735849</v>
      </c>
    </row>
    <row r="23" spans="1:13" ht="15.75" thickBot="1" x14ac:dyDescent="0.3">
      <c r="A23" s="55" t="s">
        <v>33</v>
      </c>
      <c r="B23" s="6">
        <f>SQRT(B21-POWER(B19,2))</f>
        <v>1.1080500931365713</v>
      </c>
      <c r="C23" s="55" t="s">
        <v>82</v>
      </c>
      <c r="D23" s="19">
        <f>B19*D21+B25</f>
        <v>34.471698113207545</v>
      </c>
    </row>
    <row r="24" spans="1:13" x14ac:dyDescent="0.25">
      <c r="A24" s="56" t="s">
        <v>83</v>
      </c>
      <c r="B24" s="17">
        <v>27</v>
      </c>
      <c r="C24" s="56" t="s">
        <v>85</v>
      </c>
      <c r="D24" s="17">
        <f>D20*B22</f>
        <v>5.7847038082176176</v>
      </c>
    </row>
    <row r="25" spans="1:13" ht="15.75" thickBot="1" x14ac:dyDescent="0.3">
      <c r="A25" s="55" t="s">
        <v>84</v>
      </c>
      <c r="B25" s="19">
        <v>34</v>
      </c>
      <c r="C25" s="55" t="s">
        <v>86</v>
      </c>
      <c r="D25" s="19">
        <f>D21*B23</f>
        <v>11.080500931365712</v>
      </c>
    </row>
    <row r="27" spans="1:13" x14ac:dyDescent="0.25">
      <c r="B27" s="22"/>
    </row>
  </sheetData>
  <mergeCells count="1">
    <mergeCell ref="A1:O1"/>
  </mergeCells>
  <pageMargins left="0.7" right="0.7" top="0.75" bottom="0.75" header="0.3" footer="0.3"/>
  <ignoredErrors>
    <ignoredError sqref="G4:G8 B9:F9 G12:G16 B17:G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0" sqref="G20"/>
    </sheetView>
  </sheetViews>
  <sheetFormatPr defaultColWidth="8.85546875" defaultRowHeight="15" x14ac:dyDescent="0.25"/>
  <cols>
    <col min="4" max="4" width="19.42578125" bestFit="1" customWidth="1"/>
  </cols>
  <sheetData>
    <row r="1" spans="1:10" ht="15.75" thickBot="1" x14ac:dyDescent="0.3">
      <c r="A1" s="58" t="s">
        <v>6</v>
      </c>
      <c r="B1" s="62"/>
      <c r="C1" s="62"/>
      <c r="D1" s="62"/>
      <c r="E1" s="62"/>
      <c r="F1" s="62"/>
      <c r="G1" s="62"/>
      <c r="H1" s="62"/>
      <c r="I1" s="62"/>
      <c r="J1" s="63"/>
    </row>
    <row r="2" spans="1:10" x14ac:dyDescent="0.25">
      <c r="A2" s="1" t="s">
        <v>2</v>
      </c>
      <c r="B2" t="s">
        <v>3</v>
      </c>
      <c r="C2" t="s">
        <v>1</v>
      </c>
      <c r="D2" s="11" t="s">
        <v>7</v>
      </c>
      <c r="F2" s="10" t="s">
        <v>9</v>
      </c>
      <c r="J2" s="11"/>
    </row>
    <row r="3" spans="1:10" x14ac:dyDescent="0.25">
      <c r="A3" s="10">
        <v>3</v>
      </c>
      <c r="B3">
        <v>6</v>
      </c>
      <c r="C3">
        <f>SUM(B3:B6)</f>
        <v>24</v>
      </c>
      <c r="D3" s="11">
        <f>B3</f>
        <v>6</v>
      </c>
      <c r="F3" s="10">
        <v>0</v>
      </c>
      <c r="G3" t="s">
        <v>11</v>
      </c>
      <c r="H3">
        <f>A3</f>
        <v>3</v>
      </c>
      <c r="J3" s="11"/>
    </row>
    <row r="4" spans="1:10" x14ac:dyDescent="0.25">
      <c r="A4" s="10">
        <v>5</v>
      </c>
      <c r="B4">
        <v>4</v>
      </c>
      <c r="D4" s="11">
        <f>D3+B4</f>
        <v>10</v>
      </c>
      <c r="F4" s="10">
        <f>D3/$C$3</f>
        <v>0.25</v>
      </c>
      <c r="G4" t="s">
        <v>8</v>
      </c>
      <c r="H4">
        <f>A3</f>
        <v>3</v>
      </c>
      <c r="I4" t="s">
        <v>12</v>
      </c>
      <c r="J4" s="11">
        <f>A4</f>
        <v>5</v>
      </c>
    </row>
    <row r="5" spans="1:10" x14ac:dyDescent="0.25">
      <c r="A5" s="10">
        <v>7</v>
      </c>
      <c r="B5">
        <v>9</v>
      </c>
      <c r="D5" s="11">
        <f t="shared" ref="D5:D6" si="0">D4+B5</f>
        <v>19</v>
      </c>
      <c r="F5" s="10">
        <f>D4/$C$3</f>
        <v>0.41666666666666669</v>
      </c>
      <c r="G5" t="s">
        <v>8</v>
      </c>
      <c r="H5">
        <f>A4</f>
        <v>5</v>
      </c>
      <c r="I5" t="s">
        <v>12</v>
      </c>
      <c r="J5" s="11">
        <f>A5</f>
        <v>7</v>
      </c>
    </row>
    <row r="6" spans="1:10" ht="15.75" thickBot="1" x14ac:dyDescent="0.3">
      <c r="A6" s="4">
        <v>8</v>
      </c>
      <c r="B6" s="5">
        <v>5</v>
      </c>
      <c r="C6" s="5"/>
      <c r="D6" s="6">
        <f t="shared" si="0"/>
        <v>24</v>
      </c>
      <c r="F6" s="10">
        <f>D5/$C$3</f>
        <v>0.79166666666666663</v>
      </c>
      <c r="G6" t="s">
        <v>8</v>
      </c>
      <c r="H6">
        <f>A5</f>
        <v>7</v>
      </c>
      <c r="I6" t="s">
        <v>12</v>
      </c>
      <c r="J6" s="11">
        <f>A6</f>
        <v>8</v>
      </c>
    </row>
    <row r="7" spans="1:10" ht="15.75" thickBot="1" x14ac:dyDescent="0.3">
      <c r="A7" s="12"/>
      <c r="E7" s="11"/>
      <c r="F7" s="4">
        <f>D6/$C$3</f>
        <v>1</v>
      </c>
      <c r="G7" s="5" t="s">
        <v>10</v>
      </c>
      <c r="H7" s="5">
        <f>A6</f>
        <v>8</v>
      </c>
      <c r="I7" s="5"/>
      <c r="J7" s="6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23" sqref="L23"/>
    </sheetView>
  </sheetViews>
  <sheetFormatPr defaultColWidth="8.85546875" defaultRowHeight="15" x14ac:dyDescent="0.25"/>
  <sheetData>
    <row r="1" spans="1:8" ht="15.75" thickBot="1" x14ac:dyDescent="0.3">
      <c r="A1" s="58" t="s">
        <v>13</v>
      </c>
      <c r="B1" s="62"/>
      <c r="C1" s="62"/>
      <c r="D1" s="62"/>
      <c r="E1" s="62"/>
      <c r="F1" s="62"/>
      <c r="G1" s="62"/>
      <c r="H1" s="63"/>
    </row>
    <row r="2" spans="1:8" x14ac:dyDescent="0.25">
      <c r="A2" s="10" t="s">
        <v>2</v>
      </c>
      <c r="B2" s="11" t="s">
        <v>3</v>
      </c>
    </row>
    <row r="3" spans="1:8" x14ac:dyDescent="0.25">
      <c r="A3" s="10">
        <v>3</v>
      </c>
      <c r="B3" s="11">
        <v>7</v>
      </c>
    </row>
    <row r="4" spans="1:8" x14ac:dyDescent="0.25">
      <c r="A4" s="10">
        <v>3</v>
      </c>
      <c r="B4" s="11">
        <v>8</v>
      </c>
    </row>
    <row r="5" spans="1:8" x14ac:dyDescent="0.25">
      <c r="A5" s="10">
        <v>3</v>
      </c>
      <c r="B5" s="11">
        <v>11</v>
      </c>
    </row>
    <row r="6" spans="1:8" ht="15.75" thickBot="1" x14ac:dyDescent="0.3">
      <c r="A6" s="4">
        <v>5</v>
      </c>
      <c r="B6" s="6">
        <v>17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6" workbookViewId="0">
      <selection activeCell="K4" sqref="K4"/>
    </sheetView>
  </sheetViews>
  <sheetFormatPr defaultColWidth="8.85546875" defaultRowHeight="15" x14ac:dyDescent="0.25"/>
  <sheetData>
    <row r="1" spans="1:11" ht="15.75" thickBot="1" x14ac:dyDescent="0.3">
      <c r="A1" s="58" t="s">
        <v>34</v>
      </c>
      <c r="B1" s="62"/>
      <c r="C1" s="62"/>
      <c r="D1" s="62"/>
      <c r="E1" s="62"/>
      <c r="F1" s="62"/>
      <c r="G1" s="62"/>
      <c r="H1" s="63"/>
      <c r="I1" s="21"/>
      <c r="J1" s="21"/>
      <c r="K1" s="21"/>
    </row>
    <row r="2" spans="1:11" x14ac:dyDescent="0.25">
      <c r="A2" s="10" t="s">
        <v>2</v>
      </c>
      <c r="B2" s="11" t="s">
        <v>4</v>
      </c>
      <c r="C2" s="21"/>
    </row>
    <row r="3" spans="1:11" x14ac:dyDescent="0.25">
      <c r="A3" s="10">
        <v>2</v>
      </c>
      <c r="B3" s="11">
        <v>0.13</v>
      </c>
    </row>
    <row r="4" spans="1:11" x14ac:dyDescent="0.25">
      <c r="A4" s="10">
        <v>5</v>
      </c>
      <c r="B4" s="11">
        <v>0.25</v>
      </c>
    </row>
    <row r="5" spans="1:11" x14ac:dyDescent="0.25">
      <c r="A5" s="10">
        <v>5</v>
      </c>
      <c r="B5" s="11">
        <v>0.15</v>
      </c>
    </row>
    <row r="6" spans="1:11" x14ac:dyDescent="0.25">
      <c r="A6" s="10">
        <v>7</v>
      </c>
      <c r="B6" s="11">
        <v>0.1</v>
      </c>
    </row>
    <row r="7" spans="1:11" ht="15.75" thickBot="1" x14ac:dyDescent="0.3">
      <c r="A7" s="4">
        <v>12</v>
      </c>
      <c r="B7" s="6">
        <v>0.5</v>
      </c>
    </row>
    <row r="14" spans="1:11" ht="15.75" thickBot="1" x14ac:dyDescent="0.3"/>
    <row r="15" spans="1:11" ht="15.75" thickBot="1" x14ac:dyDescent="0.3">
      <c r="A15" s="58" t="s">
        <v>35</v>
      </c>
      <c r="B15" s="62"/>
      <c r="C15" s="62"/>
      <c r="D15" s="62"/>
      <c r="E15" s="62"/>
      <c r="F15" s="62"/>
      <c r="G15" s="62"/>
      <c r="H15" s="63"/>
    </row>
    <row r="16" spans="1:11" x14ac:dyDescent="0.25">
      <c r="A16" s="10" t="s">
        <v>2</v>
      </c>
      <c r="B16" s="11" t="s">
        <v>4</v>
      </c>
      <c r="C16" s="21"/>
    </row>
    <row r="17" spans="1:8" x14ac:dyDescent="0.25">
      <c r="A17" s="10">
        <v>2</v>
      </c>
      <c r="B17" s="11">
        <v>0.13</v>
      </c>
    </row>
    <row r="18" spans="1:8" x14ac:dyDescent="0.25">
      <c r="A18" s="10">
        <v>6</v>
      </c>
      <c r="B18" s="11">
        <v>0.3</v>
      </c>
    </row>
    <row r="19" spans="1:8" x14ac:dyDescent="0.25">
      <c r="A19" s="10">
        <v>7</v>
      </c>
      <c r="B19" s="11">
        <v>0.25</v>
      </c>
    </row>
    <row r="20" spans="1:8" x14ac:dyDescent="0.25">
      <c r="A20" s="10">
        <v>10</v>
      </c>
      <c r="B20" s="11">
        <v>0.3</v>
      </c>
    </row>
    <row r="21" spans="1:8" ht="15.75" thickBot="1" x14ac:dyDescent="0.3">
      <c r="A21" s="4">
        <v>7</v>
      </c>
      <c r="B21" s="6">
        <v>0.15</v>
      </c>
    </row>
    <row r="28" spans="1:8" ht="15.75" thickBot="1" x14ac:dyDescent="0.3"/>
    <row r="29" spans="1:8" ht="15.75" thickBot="1" x14ac:dyDescent="0.3">
      <c r="A29" s="58" t="s">
        <v>36</v>
      </c>
      <c r="B29" s="62"/>
      <c r="C29" s="62"/>
      <c r="D29" s="62"/>
      <c r="E29" s="62"/>
      <c r="F29" s="62"/>
      <c r="G29" s="62"/>
      <c r="H29" s="63"/>
    </row>
    <row r="30" spans="1:8" x14ac:dyDescent="0.25">
      <c r="A30" s="1" t="s">
        <v>2</v>
      </c>
      <c r="B30" s="3" t="s">
        <v>4</v>
      </c>
      <c r="C30" s="21"/>
    </row>
    <row r="31" spans="1:8" x14ac:dyDescent="0.25">
      <c r="A31" s="10">
        <v>30</v>
      </c>
      <c r="B31" s="11">
        <v>0.3</v>
      </c>
    </row>
    <row r="32" spans="1:8" x14ac:dyDescent="0.25">
      <c r="A32" s="10">
        <v>20</v>
      </c>
      <c r="B32" s="11">
        <v>0.2</v>
      </c>
    </row>
    <row r="33" spans="1:2" x14ac:dyDescent="0.25">
      <c r="A33" s="10">
        <v>45</v>
      </c>
      <c r="B33" s="11">
        <v>0.5</v>
      </c>
    </row>
    <row r="34" spans="1:2" ht="15.75" thickBot="1" x14ac:dyDescent="0.3">
      <c r="A34" s="4">
        <v>70</v>
      </c>
      <c r="B34" s="6">
        <v>0.4</v>
      </c>
    </row>
  </sheetData>
  <mergeCells count="3">
    <mergeCell ref="A1:H1"/>
    <mergeCell ref="A15:H15"/>
    <mergeCell ref="A29:H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7" sqref="A1:G7"/>
    </sheetView>
  </sheetViews>
  <sheetFormatPr defaultColWidth="8.85546875" defaultRowHeight="15" x14ac:dyDescent="0.25"/>
  <sheetData>
    <row r="1" spans="1:7" ht="15.75" thickBot="1" x14ac:dyDescent="0.3">
      <c r="A1" s="58" t="s">
        <v>14</v>
      </c>
      <c r="B1" s="62"/>
      <c r="C1" s="62"/>
      <c r="D1" s="62"/>
      <c r="E1" s="62"/>
      <c r="F1" s="62"/>
      <c r="G1" s="63"/>
    </row>
    <row r="2" spans="1:7" x14ac:dyDescent="0.25">
      <c r="A2" s="1" t="s">
        <v>15</v>
      </c>
      <c r="B2" s="2" t="s">
        <v>2</v>
      </c>
      <c r="C2" s="2" t="s">
        <v>18</v>
      </c>
      <c r="D2" s="2" t="s">
        <v>3</v>
      </c>
      <c r="E2" s="2" t="s">
        <v>16</v>
      </c>
      <c r="F2" s="3" t="s">
        <v>17</v>
      </c>
      <c r="G2" s="2"/>
    </row>
    <row r="3" spans="1:7" x14ac:dyDescent="0.25">
      <c r="A3" s="10">
        <v>1</v>
      </c>
      <c r="B3">
        <v>1</v>
      </c>
      <c r="C3">
        <v>6</v>
      </c>
      <c r="D3">
        <v>10</v>
      </c>
      <c r="E3">
        <f>D3/$F$3</f>
        <v>1.4285714285714286</v>
      </c>
      <c r="F3" s="11">
        <v>7</v>
      </c>
    </row>
    <row r="4" spans="1:7" x14ac:dyDescent="0.25">
      <c r="A4" s="10">
        <v>2</v>
      </c>
      <c r="B4">
        <v>6</v>
      </c>
      <c r="C4">
        <v>10</v>
      </c>
      <c r="D4">
        <v>30</v>
      </c>
      <c r="E4">
        <f>D4/$F$3</f>
        <v>4.2857142857142856</v>
      </c>
      <c r="F4" s="11"/>
    </row>
    <row r="5" spans="1:7" x14ac:dyDescent="0.25">
      <c r="A5" s="10">
        <v>3</v>
      </c>
      <c r="B5">
        <v>10</v>
      </c>
      <c r="C5">
        <v>12</v>
      </c>
      <c r="D5">
        <v>60</v>
      </c>
      <c r="E5">
        <f>D5/$F$3</f>
        <v>8.5714285714285712</v>
      </c>
      <c r="F5" s="11"/>
    </row>
    <row r="6" spans="1:7" x14ac:dyDescent="0.25">
      <c r="A6" s="10">
        <v>4</v>
      </c>
      <c r="B6">
        <v>12</v>
      </c>
      <c r="C6">
        <v>15</v>
      </c>
      <c r="D6">
        <v>15</v>
      </c>
      <c r="E6">
        <f>D6/$F$3</f>
        <v>2.1428571428571428</v>
      </c>
      <c r="F6" s="11"/>
    </row>
    <row r="7" spans="1:7" ht="15.75" thickBot="1" x14ac:dyDescent="0.3">
      <c r="A7" s="4">
        <v>5</v>
      </c>
      <c r="B7" s="5">
        <v>15</v>
      </c>
      <c r="C7" s="5">
        <v>20</v>
      </c>
      <c r="D7" s="5">
        <v>10</v>
      </c>
      <c r="E7" s="5">
        <f>D7/$F$3</f>
        <v>1.4285714285714286</v>
      </c>
      <c r="F7" s="6"/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21" sqref="A1:H21"/>
    </sheetView>
  </sheetViews>
  <sheetFormatPr defaultColWidth="8.85546875" defaultRowHeight="15" x14ac:dyDescent="0.25"/>
  <sheetData>
    <row r="1" spans="1:8" ht="15.75" thickBot="1" x14ac:dyDescent="0.3">
      <c r="A1" s="58" t="s">
        <v>19</v>
      </c>
      <c r="B1" s="62"/>
      <c r="C1" s="62"/>
      <c r="D1" s="62"/>
      <c r="E1" s="62"/>
      <c r="F1" s="62"/>
      <c r="G1" s="62"/>
      <c r="H1" s="63"/>
    </row>
    <row r="2" spans="1:8" x14ac:dyDescent="0.25">
      <c r="A2" s="1" t="s">
        <v>15</v>
      </c>
      <c r="B2" s="2" t="s">
        <v>2</v>
      </c>
      <c r="C2" s="2" t="s">
        <v>18</v>
      </c>
      <c r="D2" s="2" t="s">
        <v>3</v>
      </c>
      <c r="E2" s="2" t="s">
        <v>4</v>
      </c>
      <c r="F2" s="2" t="s">
        <v>20</v>
      </c>
      <c r="G2" s="2" t="s">
        <v>17</v>
      </c>
      <c r="H2" s="3" t="s">
        <v>1</v>
      </c>
    </row>
    <row r="3" spans="1:8" x14ac:dyDescent="0.25">
      <c r="A3" s="10">
        <v>1</v>
      </c>
      <c r="B3">
        <v>0</v>
      </c>
      <c r="C3">
        <v>3</v>
      </c>
      <c r="D3">
        <f>SUM(B3:C3)</f>
        <v>3</v>
      </c>
      <c r="E3">
        <f>D3/$H$3</f>
        <v>0.10344827586206896</v>
      </c>
      <c r="F3">
        <f>E3/$G$3</f>
        <v>2.0689655172413793E-2</v>
      </c>
      <c r="G3">
        <v>5</v>
      </c>
      <c r="H3" s="11">
        <f>SUM(D3:D5)</f>
        <v>29</v>
      </c>
    </row>
    <row r="4" spans="1:8" x14ac:dyDescent="0.25">
      <c r="A4" s="10">
        <v>2</v>
      </c>
      <c r="B4">
        <f>C3</f>
        <v>3</v>
      </c>
      <c r="C4">
        <v>7</v>
      </c>
      <c r="D4">
        <f t="shared" ref="D4:D5" si="0">SUM(B4:C4)</f>
        <v>10</v>
      </c>
      <c r="E4">
        <f>D4/$H$3</f>
        <v>0.34482758620689657</v>
      </c>
      <c r="F4">
        <f>E4/$G$3</f>
        <v>6.8965517241379309E-2</v>
      </c>
      <c r="H4" s="11"/>
    </row>
    <row r="5" spans="1:8" ht="15.75" thickBot="1" x14ac:dyDescent="0.3">
      <c r="A5" s="10">
        <v>3</v>
      </c>
      <c r="B5">
        <f>C4</f>
        <v>7</v>
      </c>
      <c r="C5">
        <v>9</v>
      </c>
      <c r="D5">
        <f t="shared" si="0"/>
        <v>16</v>
      </c>
      <c r="E5">
        <f>D5/$H$3</f>
        <v>0.55172413793103448</v>
      </c>
      <c r="F5">
        <f>E5/$G$3</f>
        <v>0.1103448275862069</v>
      </c>
      <c r="H5" s="11"/>
    </row>
    <row r="6" spans="1:8" x14ac:dyDescent="0.25">
      <c r="A6" s="2"/>
      <c r="B6" s="2"/>
      <c r="C6" s="2"/>
      <c r="D6" s="2"/>
      <c r="E6" s="2"/>
      <c r="F6" s="2"/>
      <c r="G6" s="2"/>
      <c r="H6" s="2"/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0" sqref="F10"/>
    </sheetView>
  </sheetViews>
  <sheetFormatPr defaultColWidth="8.85546875" defaultRowHeight="15" x14ac:dyDescent="0.25"/>
  <sheetData>
    <row r="1" spans="1:4" ht="15.75" thickBot="1" x14ac:dyDescent="0.3">
      <c r="A1" s="58" t="s">
        <v>37</v>
      </c>
      <c r="B1" s="59"/>
      <c r="C1" s="59"/>
      <c r="D1" s="60"/>
    </row>
    <row r="2" spans="1:4" x14ac:dyDescent="0.25">
      <c r="A2" s="1" t="s">
        <v>2</v>
      </c>
      <c r="B2" s="2" t="s">
        <v>3</v>
      </c>
      <c r="C2" s="1" t="s">
        <v>1</v>
      </c>
      <c r="D2" s="3" t="s">
        <v>21</v>
      </c>
    </row>
    <row r="3" spans="1:4" x14ac:dyDescent="0.25">
      <c r="A3" s="10">
        <v>3</v>
      </c>
      <c r="B3">
        <v>15</v>
      </c>
      <c r="C3" s="10">
        <v>50</v>
      </c>
      <c r="D3" s="11">
        <f>(B3*A3+B4*A4+B5*A5+B6*A6)/C3</f>
        <v>6.06</v>
      </c>
    </row>
    <row r="4" spans="1:4" x14ac:dyDescent="0.25">
      <c r="A4" s="10">
        <v>6</v>
      </c>
      <c r="B4">
        <v>11</v>
      </c>
      <c r="C4" s="10"/>
      <c r="D4" s="11"/>
    </row>
    <row r="5" spans="1:4" x14ac:dyDescent="0.25">
      <c r="A5" s="10">
        <v>7</v>
      </c>
      <c r="B5">
        <v>7</v>
      </c>
      <c r="C5" s="10"/>
      <c r="D5" s="11"/>
    </row>
    <row r="6" spans="1:4" ht="15.75" thickBot="1" x14ac:dyDescent="0.3">
      <c r="A6" s="4">
        <v>11</v>
      </c>
      <c r="B6" s="5">
        <v>13</v>
      </c>
      <c r="C6" s="4"/>
      <c r="D6" s="6"/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25" sqref="F25"/>
    </sheetView>
  </sheetViews>
  <sheetFormatPr defaultColWidth="8.85546875" defaultRowHeight="15" x14ac:dyDescent="0.25"/>
  <sheetData>
    <row r="1" spans="1:4" ht="15.75" thickBot="1" x14ac:dyDescent="0.3">
      <c r="A1" s="58" t="s">
        <v>38</v>
      </c>
      <c r="B1" s="59"/>
      <c r="C1" s="59"/>
      <c r="D1" s="60"/>
    </row>
    <row r="2" spans="1:4" x14ac:dyDescent="0.25">
      <c r="A2" s="1" t="s">
        <v>2</v>
      </c>
      <c r="B2" s="2" t="s">
        <v>3</v>
      </c>
      <c r="C2" s="1" t="s">
        <v>1</v>
      </c>
      <c r="D2" s="3" t="s">
        <v>21</v>
      </c>
    </row>
    <row r="3" spans="1:4" x14ac:dyDescent="0.25">
      <c r="A3" s="10">
        <v>1450</v>
      </c>
      <c r="B3">
        <v>4</v>
      </c>
      <c r="C3" s="10">
        <v>10</v>
      </c>
      <c r="D3" s="11">
        <f>(B3*A3+B4*A4+B5*A5)/C3</f>
        <v>2497</v>
      </c>
    </row>
    <row r="4" spans="1:4" x14ac:dyDescent="0.25">
      <c r="A4" s="10">
        <v>1470</v>
      </c>
      <c r="B4">
        <v>7</v>
      </c>
      <c r="C4" s="10"/>
      <c r="D4" s="11"/>
    </row>
    <row r="5" spans="1:4" ht="15.75" thickBot="1" x14ac:dyDescent="0.3">
      <c r="A5" s="4">
        <v>1480</v>
      </c>
      <c r="B5" s="5">
        <v>6</v>
      </c>
      <c r="C5" s="4"/>
      <c r="D5" s="6"/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2" sqref="I12"/>
    </sheetView>
  </sheetViews>
  <sheetFormatPr defaultColWidth="8.85546875" defaultRowHeight="15" x14ac:dyDescent="0.25"/>
  <sheetData>
    <row r="1" spans="1:6" ht="15.75" thickBot="1" x14ac:dyDescent="0.3">
      <c r="A1" s="58" t="s">
        <v>43</v>
      </c>
      <c r="B1" s="59"/>
      <c r="C1" s="59"/>
      <c r="D1" s="59"/>
      <c r="E1" s="59"/>
      <c r="F1" s="60"/>
    </row>
    <row r="2" spans="1:6" x14ac:dyDescent="0.25">
      <c r="A2" s="23" t="s">
        <v>21</v>
      </c>
      <c r="B2" s="2" t="s">
        <v>1</v>
      </c>
      <c r="C2" s="1" t="s">
        <v>39</v>
      </c>
      <c r="D2" s="2" t="s">
        <v>41</v>
      </c>
      <c r="E2" s="2" t="s">
        <v>40</v>
      </c>
      <c r="F2" s="3" t="s">
        <v>42</v>
      </c>
    </row>
    <row r="3" spans="1:6" x14ac:dyDescent="0.25">
      <c r="A3" s="10">
        <v>96</v>
      </c>
      <c r="B3">
        <v>5</v>
      </c>
      <c r="C3" s="10">
        <f>A3+((A3-A3)+(A4-A3)+(A5-A3)+(A6-A3)+(A7-A3))/$B$3</f>
        <v>104</v>
      </c>
      <c r="D3">
        <f>POWER(A3-$C$3,2)</f>
        <v>64</v>
      </c>
      <c r="E3">
        <f>SUM(D3:D7)/$B$3</f>
        <v>36.799999999999997</v>
      </c>
      <c r="F3" s="11">
        <f>$B$3/($B$3-1)*E3</f>
        <v>46</v>
      </c>
    </row>
    <row r="4" spans="1:6" x14ac:dyDescent="0.25">
      <c r="A4" s="10">
        <v>98</v>
      </c>
      <c r="C4" s="10"/>
      <c r="D4">
        <f t="shared" ref="D4:D7" si="0">POWER(A4-$C$3,2)</f>
        <v>36</v>
      </c>
      <c r="F4" s="11"/>
    </row>
    <row r="5" spans="1:6" x14ac:dyDescent="0.25">
      <c r="A5" s="10">
        <v>106</v>
      </c>
      <c r="C5" s="10"/>
      <c r="D5">
        <f t="shared" si="0"/>
        <v>4</v>
      </c>
      <c r="F5" s="11"/>
    </row>
    <row r="6" spans="1:6" x14ac:dyDescent="0.25">
      <c r="A6" s="10">
        <v>108</v>
      </c>
      <c r="C6" s="10"/>
      <c r="D6">
        <f t="shared" si="0"/>
        <v>16</v>
      </c>
      <c r="F6" s="11"/>
    </row>
    <row r="7" spans="1:6" ht="15.75" thickBot="1" x14ac:dyDescent="0.3">
      <c r="A7" s="4">
        <v>112</v>
      </c>
      <c r="B7" s="5"/>
      <c r="C7" s="4"/>
      <c r="D7" s="5">
        <f t="shared" si="0"/>
        <v>64</v>
      </c>
      <c r="E7" s="5"/>
      <c r="F7" s="6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439</vt:lpstr>
      <vt:lpstr>441</vt:lpstr>
      <vt:lpstr>443</vt:lpstr>
      <vt:lpstr>445</vt:lpstr>
      <vt:lpstr>446</vt:lpstr>
      <vt:lpstr>448</vt:lpstr>
      <vt:lpstr>450</vt:lpstr>
      <vt:lpstr>453</vt:lpstr>
      <vt:lpstr>457</vt:lpstr>
      <vt:lpstr>460</vt:lpstr>
      <vt:lpstr>463</vt:lpstr>
      <vt:lpstr>466</vt:lpstr>
      <vt:lpstr>501</vt:lpstr>
      <vt:lpstr>506</vt:lpstr>
      <vt:lpstr>508</vt:lpstr>
      <vt:lpstr>510</vt:lpstr>
      <vt:lpstr>512</vt:lpstr>
      <vt:lpstr>535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2024-05-03T08:43:42Z</dcterms:modified>
</cp:coreProperties>
</file>