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0BF6DB54-E2FC-834B-876E-949641058C8C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Задание 1" sheetId="1" r:id="rId1"/>
    <sheet name="Задание 2" sheetId="3" r:id="rId2"/>
    <sheet name="Задание 3-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31" i="2"/>
  <c r="C32" i="2"/>
  <c r="C33" i="2"/>
  <c r="C34" i="2"/>
  <c r="C35" i="2"/>
  <c r="C36" i="2"/>
  <c r="C37" i="2"/>
  <c r="C38" i="2"/>
  <c r="C39" i="2"/>
  <c r="C40" i="2"/>
  <c r="C41" i="2"/>
  <c r="C29" i="2"/>
  <c r="C9" i="2"/>
  <c r="C10" i="2"/>
  <c r="C11" i="2"/>
  <c r="C12" i="2"/>
  <c r="G22" i="2" s="1"/>
  <c r="C13" i="2"/>
  <c r="J22" i="2" s="1"/>
  <c r="C14" i="2"/>
  <c r="L43" i="2" s="1"/>
  <c r="C15" i="2"/>
  <c r="C16" i="2"/>
  <c r="A22" i="2" s="1"/>
  <c r="C17" i="2"/>
  <c r="C18" i="2"/>
  <c r="F22" i="2" s="1"/>
  <c r="C19" i="2"/>
  <c r="C20" i="2"/>
  <c r="C8" i="2"/>
  <c r="R22" i="2" s="1"/>
  <c r="C6" i="1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45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43" i="2"/>
  <c r="E43" i="2"/>
  <c r="T43" i="2"/>
  <c r="U43" i="2"/>
  <c r="D43" i="2"/>
  <c r="C43" i="2"/>
  <c r="H22" i="2"/>
  <c r="C22" i="2" l="1"/>
  <c r="K22" i="2"/>
  <c r="S22" i="2"/>
  <c r="F43" i="2"/>
  <c r="N43" i="2"/>
  <c r="V43" i="2"/>
  <c r="D22" i="2"/>
  <c r="L22" i="2"/>
  <c r="T22" i="2"/>
  <c r="G43" i="2"/>
  <c r="O43" i="2"/>
  <c r="E22" i="2"/>
  <c r="M22" i="2"/>
  <c r="V22" i="2"/>
  <c r="H43" i="2"/>
  <c r="P43" i="2"/>
  <c r="N22" i="2"/>
  <c r="U22" i="2"/>
  <c r="A43" i="2"/>
  <c r="I43" i="2"/>
  <c r="Q43" i="2"/>
  <c r="O22" i="2"/>
  <c r="B43" i="2"/>
  <c r="J43" i="2"/>
  <c r="R43" i="2"/>
  <c r="P22" i="2"/>
  <c r="K43" i="2"/>
  <c r="S43" i="2"/>
  <c r="I22" i="2"/>
  <c r="Q22" i="2"/>
  <c r="B22" i="2"/>
  <c r="B18" i="3"/>
  <c r="U8" i="3"/>
  <c r="T8" i="3"/>
  <c r="R8" i="3"/>
  <c r="P8" i="3"/>
  <c r="H8" i="3"/>
  <c r="E8" i="3"/>
  <c r="C17" i="3"/>
  <c r="M6" i="3" s="1"/>
  <c r="C8" i="3"/>
  <c r="Q8" i="3" s="1"/>
  <c r="C7" i="3"/>
  <c r="V6" i="3" s="1"/>
  <c r="C6" i="3"/>
  <c r="T6" i="3" s="1"/>
  <c r="C5" i="3"/>
  <c r="N6" i="3" s="1"/>
  <c r="L6" i="3"/>
  <c r="H6" i="3"/>
  <c r="C9" i="3"/>
  <c r="W8" i="3" s="1"/>
  <c r="C10" i="3"/>
  <c r="F8" i="3" s="1"/>
  <c r="C11" i="3"/>
  <c r="I8" i="3" s="1"/>
  <c r="C12" i="3"/>
  <c r="G8" i="3" s="1"/>
  <c r="C13" i="3"/>
  <c r="K8" i="3" s="1"/>
  <c r="C14" i="3"/>
  <c r="K6" i="3" s="1"/>
  <c r="C15" i="3"/>
  <c r="G6" i="3" s="1"/>
  <c r="C16" i="3"/>
  <c r="M8" i="3" s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9" i="2"/>
  <c r="O32" i="2" s="1"/>
  <c r="Z6" i="3" l="1"/>
  <c r="O8" i="3"/>
  <c r="S8" i="3"/>
  <c r="E6" i="3"/>
  <c r="J30" i="2"/>
  <c r="F9" i="2"/>
  <c r="K30" i="2"/>
  <c r="G9" i="2"/>
  <c r="F30" i="2"/>
  <c r="H30" i="2"/>
  <c r="M30" i="2"/>
  <c r="H9" i="2"/>
  <c r="G30" i="2"/>
  <c r="N31" i="2"/>
  <c r="I30" i="2"/>
  <c r="L30" i="2"/>
  <c r="I6" i="3"/>
  <c r="P6" i="3"/>
  <c r="L8" i="3"/>
  <c r="X8" i="3"/>
  <c r="F6" i="3"/>
  <c r="J6" i="3"/>
  <c r="U6" i="3"/>
  <c r="Y6" i="3"/>
  <c r="J8" i="3"/>
  <c r="N8" i="3"/>
  <c r="V8" i="3"/>
  <c r="X6" i="3"/>
  <c r="O6" i="3"/>
  <c r="W6" i="3"/>
  <c r="R6" i="3"/>
  <c r="S6" i="3"/>
  <c r="Q6" i="3"/>
  <c r="D11" i="2"/>
  <c r="D14" i="2"/>
  <c r="D15" i="2"/>
  <c r="D16" i="2"/>
  <c r="D17" i="2"/>
  <c r="D10" i="2"/>
  <c r="D18" i="2"/>
  <c r="D12" i="2"/>
  <c r="D19" i="2"/>
  <c r="D20" i="2"/>
  <c r="D8" i="2"/>
  <c r="D13" i="2"/>
  <c r="G8" i="2" l="1"/>
  <c r="K29" i="2"/>
  <c r="J29" i="2"/>
  <c r="H8" i="2"/>
  <c r="O31" i="2"/>
  <c r="P30" i="2" s="1"/>
  <c r="L29" i="2"/>
  <c r="I29" i="2"/>
  <c r="F29" i="2"/>
  <c r="N30" i="2"/>
  <c r="G29" i="2"/>
  <c r="M29" i="2"/>
  <c r="H29" i="2"/>
  <c r="F8" i="2"/>
  <c r="G15" i="2"/>
  <c r="I15" i="2"/>
  <c r="F15" i="2"/>
  <c r="G37" i="2"/>
  <c r="F36" i="2"/>
  <c r="H15" i="2"/>
  <c r="H38" i="2"/>
  <c r="G31" i="2"/>
  <c r="H10" i="2"/>
  <c r="H31" i="2"/>
  <c r="F31" i="2"/>
  <c r="F10" i="2"/>
  <c r="G10" i="2"/>
  <c r="L33" i="2"/>
  <c r="K32" i="2"/>
  <c r="J31" i="2"/>
  <c r="M34" i="2"/>
  <c r="I31" i="2"/>
  <c r="J19" i="2"/>
  <c r="H19" i="2"/>
  <c r="F19" i="2"/>
  <c r="G19" i="2"/>
  <c r="I19" i="2"/>
  <c r="F40" i="2"/>
  <c r="F17" i="2"/>
  <c r="I17" i="2"/>
  <c r="G39" i="2"/>
  <c r="H35" i="2" s="1"/>
  <c r="H17" i="2"/>
  <c r="G17" i="2"/>
  <c r="F38" i="2"/>
  <c r="H11" i="2"/>
  <c r="H32" i="2"/>
  <c r="F11" i="2"/>
  <c r="F32" i="2"/>
  <c r="G11" i="2"/>
  <c r="L34" i="2"/>
  <c r="K33" i="2"/>
  <c r="J32" i="2"/>
  <c r="I32" i="2"/>
  <c r="G32" i="2"/>
  <c r="I18" i="2"/>
  <c r="G40" i="2"/>
  <c r="J18" i="2"/>
  <c r="H18" i="2"/>
  <c r="F39" i="2"/>
  <c r="F18" i="2"/>
  <c r="G18" i="2"/>
  <c r="G20" i="2"/>
  <c r="F41" i="2"/>
  <c r="I20" i="2"/>
  <c r="H20" i="2"/>
  <c r="F20" i="2"/>
  <c r="H37" i="2"/>
  <c r="G36" i="2"/>
  <c r="G14" i="2"/>
  <c r="I14" i="2"/>
  <c r="I38" i="2"/>
  <c r="F35" i="2"/>
  <c r="F14" i="2"/>
  <c r="H14" i="2"/>
  <c r="H13" i="2"/>
  <c r="H36" i="2"/>
  <c r="G35" i="2"/>
  <c r="G13" i="2"/>
  <c r="I13" i="2"/>
  <c r="I37" i="2"/>
  <c r="F13" i="2"/>
  <c r="F34" i="2"/>
  <c r="H12" i="2"/>
  <c r="L35" i="2"/>
  <c r="K34" i="2"/>
  <c r="J33" i="2"/>
  <c r="G12" i="2"/>
  <c r="H33" i="2"/>
  <c r="F12" i="2"/>
  <c r="I33" i="2"/>
  <c r="F33" i="2"/>
  <c r="G33" i="2"/>
  <c r="I12" i="2"/>
  <c r="G16" i="2"/>
  <c r="H16" i="2"/>
  <c r="F37" i="2"/>
  <c r="I16" i="2"/>
  <c r="H39" i="2"/>
  <c r="G38" i="2"/>
  <c r="F16" i="2"/>
  <c r="C10" i="1"/>
  <c r="C11" i="1" s="1"/>
  <c r="B16" i="1"/>
  <c r="B15" i="1"/>
  <c r="B14" i="1"/>
  <c r="B8" i="1"/>
  <c r="B7" i="1"/>
  <c r="B6" i="1"/>
  <c r="C2" i="1"/>
  <c r="C3" i="1" s="1"/>
  <c r="B11" i="1" l="1"/>
  <c r="C16" i="1"/>
  <c r="C15" i="1"/>
  <c r="C14" i="1"/>
  <c r="B3" i="1"/>
  <c r="C8" i="1"/>
  <c r="C7" i="1"/>
  <c r="I34" i="2"/>
  <c r="G34" i="2"/>
  <c r="K35" i="2"/>
  <c r="J34" i="2"/>
  <c r="H34" i="2"/>
  <c r="I35" i="2"/>
  <c r="K36" i="2"/>
  <c r="J35" i="2"/>
  <c r="J36" i="2"/>
  <c r="I36" i="2"/>
  <c r="J37" i="2" s="1"/>
  <c r="K31" i="2" l="1"/>
  <c r="L32" i="2" s="1"/>
  <c r="M33" i="2" s="1"/>
  <c r="M32" i="2"/>
  <c r="N33" i="2"/>
  <c r="N32" i="2"/>
  <c r="M31" i="2"/>
  <c r="L31" i="2"/>
  <c r="Q30" i="2" l="1"/>
  <c r="N29" i="2"/>
  <c r="O29" i="2" s="1"/>
  <c r="P31" i="2"/>
  <c r="O30" i="2"/>
  <c r="P29" i="2"/>
  <c r="Q29" i="2" l="1"/>
  <c r="R29" i="2" s="1"/>
</calcChain>
</file>

<file path=xl/sharedStrings.xml><?xml version="1.0" encoding="utf-8"?>
<sst xmlns="http://schemas.openxmlformats.org/spreadsheetml/2006/main" count="125" uniqueCount="53">
  <si>
    <t>Размер изображения</t>
  </si>
  <si>
    <t>1912x1134</t>
  </si>
  <si>
    <t>Теориет. размер (S)</t>
  </si>
  <si>
    <t>Формат файла</t>
  </si>
  <si>
    <t>.bmp</t>
  </si>
  <si>
    <t>.gif</t>
  </si>
  <si>
    <t>.jpeg</t>
  </si>
  <si>
    <t>Степень сжатия (%)</t>
  </si>
  <si>
    <t>Размер файла (КБайт)</t>
  </si>
  <si>
    <t>640x480</t>
  </si>
  <si>
    <t>Вариант 15</t>
  </si>
  <si>
    <t>Текст</t>
  </si>
  <si>
    <t>Мощность 3574444555 Вт</t>
  </si>
  <si>
    <t>Алфавит</t>
  </si>
  <si>
    <t>м</t>
  </si>
  <si>
    <t>о</t>
  </si>
  <si>
    <t>щ</t>
  </si>
  <si>
    <t>н</t>
  </si>
  <si>
    <t>с</t>
  </si>
  <si>
    <t>т</t>
  </si>
  <si>
    <t>ь</t>
  </si>
  <si>
    <t>в</t>
  </si>
  <si>
    <t>Кол-во</t>
  </si>
  <si>
    <t>пробел</t>
  </si>
  <si>
    <t>Код</t>
  </si>
  <si>
    <t>111</t>
  </si>
  <si>
    <t>0111</t>
  </si>
  <si>
    <t>0110</t>
  </si>
  <si>
    <t>0101</t>
  </si>
  <si>
    <t>0100</t>
  </si>
  <si>
    <t>0011</t>
  </si>
  <si>
    <t>0010</t>
  </si>
  <si>
    <t>0000</t>
  </si>
  <si>
    <t>00011</t>
  </si>
  <si>
    <t>00010</t>
  </si>
  <si>
    <t>HEX код</t>
  </si>
  <si>
    <t>BIN код</t>
  </si>
  <si>
    <t xml:space="preserve"> </t>
  </si>
  <si>
    <t>Длина (байт)</t>
  </si>
  <si>
    <t>Результат (%)</t>
  </si>
  <si>
    <t>Метод Шеннона-Фано</t>
  </si>
  <si>
    <t>Метод Хаффмана</t>
  </si>
  <si>
    <t>Двоичный код</t>
  </si>
  <si>
    <t>Десятичный код</t>
  </si>
  <si>
    <t>110</t>
  </si>
  <si>
    <t>100</t>
  </si>
  <si>
    <t>1011</t>
  </si>
  <si>
    <t>1010</t>
  </si>
  <si>
    <t>0001</t>
  </si>
  <si>
    <t>М</t>
  </si>
  <si>
    <t>В</t>
  </si>
  <si>
    <t>Бит</t>
  </si>
  <si>
    <t>Сжатие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</si>
</sst>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0" fillId="3" borderId="8" xfId="0" applyFill="1" applyBorder="1"/>
    <xf numFmtId="0" fontId="0" fillId="3" borderId="3" xfId="0" applyFill="1" applyBorder="1"/>
    <xf numFmtId="0" fontId="0" fillId="5" borderId="0" xfId="0" applyFill="1"/>
    <xf numFmtId="0" fontId="0" fillId="3" borderId="1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1" xfId="0" applyBorder="1"/>
    <xf numFmtId="0" fontId="0" fillId="12" borderId="7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7" borderId="3" xfId="0" applyFill="1" applyBorder="1"/>
    <xf numFmtId="0" fontId="0" fillId="0" borderId="10" xfId="0" applyBorder="1"/>
    <xf numFmtId="0" fontId="0" fillId="13" borderId="0" xfId="0" applyFill="1"/>
    <xf numFmtId="0" fontId="0" fillId="8" borderId="0" xfId="0" applyFill="1"/>
    <xf numFmtId="0" fontId="0" fillId="8" borderId="2" xfId="0" applyFill="1" applyBorder="1"/>
    <xf numFmtId="0" fontId="0" fillId="7" borderId="0" xfId="0" applyFill="1"/>
    <xf numFmtId="0" fontId="0" fillId="6" borderId="0" xfId="0" applyFill="1"/>
    <xf numFmtId="0" fontId="0" fillId="4" borderId="0" xfId="0" applyFill="1"/>
    <xf numFmtId="49" fontId="0" fillId="0" borderId="15" xfId="0" applyNumberFormat="1" applyBorder="1" applyAlignment="1">
      <alignment horizontal="center"/>
    </xf>
    <xf numFmtId="0" fontId="0" fillId="10" borderId="3" xfId="0" applyFill="1" applyBorder="1"/>
    <xf numFmtId="0" fontId="0" fillId="2" borderId="4" xfId="0" applyFill="1" applyBorder="1"/>
    <xf numFmtId="0" fontId="0" fillId="10" borderId="0" xfId="0" applyFill="1"/>
    <xf numFmtId="0" fontId="0" fillId="15" borderId="0" xfId="0" applyFill="1"/>
    <xf numFmtId="0" fontId="0" fillId="11" borderId="0" xfId="0" applyFill="1"/>
    <xf numFmtId="0" fontId="0" fillId="14" borderId="0" xfId="0" applyFill="1"/>
    <xf numFmtId="0" fontId="1" fillId="9" borderId="0" xfId="0" applyFont="1" applyFill="1"/>
    <xf numFmtId="2" fontId="0" fillId="0" borderId="13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4" xfId="0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right"/>
    </xf>
    <xf numFmtId="0" fontId="0" fillId="12" borderId="15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 wrapText="1"/>
    </xf>
    <xf numFmtId="0" fontId="0" fillId="12" borderId="10" xfId="0" applyFill="1" applyBorder="1"/>
    <xf numFmtId="0" fontId="0" fillId="12" borderId="1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3" borderId="9" xfId="0" applyFill="1" applyBorder="1"/>
    <xf numFmtId="0" fontId="0" fillId="8" borderId="6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92" workbookViewId="0">
      <selection activeCell="G10" sqref="G10"/>
    </sheetView>
  </sheetViews>
  <sheetFormatPr baseColWidth="10" defaultColWidth="8.83203125" defaultRowHeight="15" x14ac:dyDescent="0.2"/>
  <cols>
    <col min="1" max="1" width="20.6640625" bestFit="1" customWidth="1"/>
    <col min="2" max="2" width="13.83203125" bestFit="1" customWidth="1"/>
    <col min="3" max="3" width="15.5" bestFit="1" customWidth="1"/>
  </cols>
  <sheetData>
    <row r="1" spans="1:3" ht="16" thickBot="1" x14ac:dyDescent="0.25"/>
    <row r="2" spans="1:3" ht="16" thickBot="1" x14ac:dyDescent="0.25">
      <c r="A2" s="72" t="s">
        <v>0</v>
      </c>
      <c r="B2" s="68" t="s">
        <v>1</v>
      </c>
      <c r="C2" s="21">
        <f>1912*1134</f>
        <v>2168208</v>
      </c>
    </row>
    <row r="3" spans="1:3" ht="16" thickBot="1" x14ac:dyDescent="0.25">
      <c r="A3" s="32" t="s">
        <v>2</v>
      </c>
      <c r="B3" s="27">
        <f>C3/1024</f>
        <v>6352.171875</v>
      </c>
      <c r="C3" s="5">
        <f>C2*3</f>
        <v>6504624</v>
      </c>
    </row>
    <row r="4" spans="1:3" ht="28.5" customHeight="1" thickBot="1" x14ac:dyDescent="0.25"/>
    <row r="5" spans="1:3" ht="33" thickBot="1" x14ac:dyDescent="0.25">
      <c r="A5" s="70" t="s">
        <v>3</v>
      </c>
      <c r="B5" s="73" t="s">
        <v>8</v>
      </c>
      <c r="C5" s="74" t="s">
        <v>7</v>
      </c>
    </row>
    <row r="6" spans="1:3" x14ac:dyDescent="0.2">
      <c r="A6" s="56" t="s">
        <v>4</v>
      </c>
      <c r="B6" s="56">
        <f>6504678/1024</f>
        <v>6352.224609375</v>
      </c>
      <c r="C6" s="8">
        <f>($C$3/1024 - B6)/B6*100</f>
        <v>-8.3017176253766907E-4</v>
      </c>
    </row>
    <row r="7" spans="1:3" x14ac:dyDescent="0.2">
      <c r="A7" s="67" t="s">
        <v>5</v>
      </c>
      <c r="B7" s="67">
        <f>935264/1024</f>
        <v>913.34375</v>
      </c>
      <c r="C7" s="2">
        <f>($C$3/1024 - B7)/B7*100</f>
        <v>595.48533889896328</v>
      </c>
    </row>
    <row r="8" spans="1:3" ht="16" thickBot="1" x14ac:dyDescent="0.25">
      <c r="A8" s="27" t="s">
        <v>6</v>
      </c>
      <c r="B8" s="27">
        <f>667857/1024</f>
        <v>652.2041015625</v>
      </c>
      <c r="C8" s="5">
        <f>(($C$3/1024) - B8)/B8*100</f>
        <v>873.95460405446079</v>
      </c>
    </row>
    <row r="9" spans="1:3" ht="16" thickBot="1" x14ac:dyDescent="0.25"/>
    <row r="10" spans="1:3" ht="16" thickBot="1" x14ac:dyDescent="0.25">
      <c r="A10" s="72" t="s">
        <v>0</v>
      </c>
      <c r="B10" s="68" t="s">
        <v>9</v>
      </c>
      <c r="C10" s="21">
        <f>640*480</f>
        <v>307200</v>
      </c>
    </row>
    <row r="11" spans="1:3" ht="16" thickBot="1" x14ac:dyDescent="0.25">
      <c r="A11" s="32" t="s">
        <v>2</v>
      </c>
      <c r="B11" s="27">
        <f>C11/1024</f>
        <v>900</v>
      </c>
      <c r="C11" s="5">
        <f>C10*3</f>
        <v>921600</v>
      </c>
    </row>
    <row r="12" spans="1:3" ht="16" thickBot="1" x14ac:dyDescent="0.25"/>
    <row r="13" spans="1:3" ht="33" thickBot="1" x14ac:dyDescent="0.25">
      <c r="A13" s="75" t="s">
        <v>3</v>
      </c>
      <c r="B13" s="71" t="s">
        <v>8</v>
      </c>
      <c r="C13" s="76" t="s">
        <v>7</v>
      </c>
    </row>
    <row r="14" spans="1:3" x14ac:dyDescent="0.2">
      <c r="A14" s="6" t="s">
        <v>4</v>
      </c>
      <c r="B14" s="56">
        <f>921654/1024</f>
        <v>900.052734375</v>
      </c>
      <c r="C14" s="8">
        <f>(($C$11/1024) - B14)/B14*100</f>
        <v>-5.8590316973614826E-3</v>
      </c>
    </row>
    <row r="15" spans="1:3" x14ac:dyDescent="0.2">
      <c r="A15" s="1" t="s">
        <v>5</v>
      </c>
      <c r="B15" s="67">
        <f>57931/1024</f>
        <v>56.5732421875</v>
      </c>
      <c r="C15" s="2">
        <f>(($C$11/1024) - B15)/B15*100</f>
        <v>1490.8580897964819</v>
      </c>
    </row>
    <row r="16" spans="1:3" ht="16" thickBot="1" x14ac:dyDescent="0.25">
      <c r="A16" s="3" t="s">
        <v>6</v>
      </c>
      <c r="B16" s="27">
        <f>22136/1024</f>
        <v>21.6171875</v>
      </c>
      <c r="C16" s="5">
        <f>(($C$11/1024) - B16)/B16*100</f>
        <v>4063.353812793639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topLeftCell="O1" zoomScale="172" zoomScaleNormal="85" workbookViewId="0">
      <selection activeCell="F6" sqref="F6"/>
    </sheetView>
  </sheetViews>
  <sheetFormatPr baseColWidth="10" defaultColWidth="8.83203125" defaultRowHeight="15" x14ac:dyDescent="0.2"/>
  <cols>
    <col min="1" max="1" width="23.6640625" bestFit="1" customWidth="1"/>
    <col min="2" max="2" width="8.1640625" bestFit="1" customWidth="1"/>
    <col min="3" max="3" width="9.5" bestFit="1" customWidth="1"/>
    <col min="5" max="5" width="10.1640625" bestFit="1" customWidth="1"/>
    <col min="6" max="6" width="9.33203125" bestFit="1" customWidth="1"/>
    <col min="7" max="7" width="10.1640625" bestFit="1" customWidth="1"/>
    <col min="8" max="8" width="9.33203125" bestFit="1" customWidth="1"/>
    <col min="9" max="9" width="10.1640625" bestFit="1" customWidth="1"/>
    <col min="10" max="10" width="9.33203125" bestFit="1" customWidth="1"/>
    <col min="11" max="11" width="10.1640625" bestFit="1" customWidth="1"/>
    <col min="12" max="26" width="9.33203125" bestFit="1" customWidth="1"/>
  </cols>
  <sheetData>
    <row r="1" spans="1:26" ht="16" thickBot="1" x14ac:dyDescent="0.25">
      <c r="A1" s="65" t="s">
        <v>11</v>
      </c>
    </row>
    <row r="2" spans="1:26" ht="16" thickBot="1" x14ac:dyDescent="0.25">
      <c r="A2" s="31" t="s">
        <v>12</v>
      </c>
    </row>
    <row r="3" spans="1:26" ht="16" thickBot="1" x14ac:dyDescent="0.25"/>
    <row r="4" spans="1:26" ht="33" thickBot="1" x14ac:dyDescent="0.25">
      <c r="A4" s="70" t="s">
        <v>13</v>
      </c>
      <c r="B4" s="70" t="s">
        <v>35</v>
      </c>
      <c r="C4" s="70" t="s">
        <v>36</v>
      </c>
      <c r="D4" s="71" t="s">
        <v>38</v>
      </c>
      <c r="E4" s="3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</row>
    <row r="5" spans="1:26" x14ac:dyDescent="0.2">
      <c r="A5" s="26">
        <v>3</v>
      </c>
      <c r="B5" s="53">
        <v>51</v>
      </c>
      <c r="C5" s="14" t="str">
        <f>DEC2BIN(B5,8)</f>
        <v>00110011</v>
      </c>
      <c r="D5" s="56"/>
      <c r="E5" s="15" t="s">
        <v>14</v>
      </c>
      <c r="F5" s="15" t="s">
        <v>15</v>
      </c>
      <c r="G5" s="15" t="s">
        <v>16</v>
      </c>
      <c r="H5" s="15" t="s">
        <v>17</v>
      </c>
      <c r="I5" s="15" t="s">
        <v>15</v>
      </c>
      <c r="J5" s="15" t="s">
        <v>18</v>
      </c>
      <c r="K5" s="15" t="s">
        <v>19</v>
      </c>
      <c r="L5" s="15" t="s">
        <v>20</v>
      </c>
      <c r="M5" s="15"/>
      <c r="N5" s="15">
        <v>3</v>
      </c>
      <c r="O5" s="15">
        <v>5</v>
      </c>
      <c r="P5" s="15">
        <v>7</v>
      </c>
      <c r="Q5" s="15">
        <v>4</v>
      </c>
      <c r="R5" s="15">
        <v>4</v>
      </c>
      <c r="S5" s="15">
        <v>4</v>
      </c>
      <c r="T5" s="15">
        <v>4</v>
      </c>
      <c r="U5" s="15">
        <v>5</v>
      </c>
      <c r="V5" s="15">
        <v>5</v>
      </c>
      <c r="W5" s="15">
        <v>5</v>
      </c>
      <c r="X5" s="15" t="s">
        <v>37</v>
      </c>
      <c r="Y5" s="15" t="s">
        <v>21</v>
      </c>
      <c r="Z5" s="57" t="s">
        <v>19</v>
      </c>
    </row>
    <row r="6" spans="1:26" x14ac:dyDescent="0.2">
      <c r="A6" s="24">
        <v>4</v>
      </c>
      <c r="B6" s="54">
        <v>52</v>
      </c>
      <c r="C6" s="16" t="str">
        <f>DEC2BIN(B6,8)</f>
        <v>00110100</v>
      </c>
      <c r="D6" s="24">
        <v>22</v>
      </c>
      <c r="E6" s="17" t="str">
        <f>$C$10</f>
        <v>11101100</v>
      </c>
      <c r="F6" s="17" t="str">
        <f>$C$12</f>
        <v>11101110</v>
      </c>
      <c r="G6" s="17" t="str">
        <f>$C$15</f>
        <v>11111001</v>
      </c>
      <c r="H6" s="17" t="str">
        <f>$C$11</f>
        <v>11101101</v>
      </c>
      <c r="I6" s="60" t="str">
        <f>$C$12</f>
        <v>11101110</v>
      </c>
      <c r="J6" s="17" t="str">
        <f>$C$13</f>
        <v>11110001</v>
      </c>
      <c r="K6" s="17" t="str">
        <f>$C$14</f>
        <v>11110010</v>
      </c>
      <c r="L6" s="17" t="str">
        <f>$C$16</f>
        <v>11111100</v>
      </c>
      <c r="M6" s="17" t="str">
        <f>$C$17</f>
        <v>00010100</v>
      </c>
      <c r="N6" s="17" t="str">
        <f>$C$5</f>
        <v>00110011</v>
      </c>
      <c r="O6" s="17" t="str">
        <f>$C$7</f>
        <v>00110101</v>
      </c>
      <c r="P6" s="17" t="str">
        <f>$C$8</f>
        <v>00110111</v>
      </c>
      <c r="Q6" s="17" t="str">
        <f>$C$6</f>
        <v>00110100</v>
      </c>
      <c r="R6" s="17" t="str">
        <f>$C$6</f>
        <v>00110100</v>
      </c>
      <c r="S6" s="17" t="str">
        <f>$C$6</f>
        <v>00110100</v>
      </c>
      <c r="T6" s="17" t="str">
        <f>$C$6</f>
        <v>00110100</v>
      </c>
      <c r="U6" s="17" t="str">
        <f>$C$7</f>
        <v>00110101</v>
      </c>
      <c r="V6" s="17" t="str">
        <f>$C$7</f>
        <v>00110101</v>
      </c>
      <c r="W6" s="17" t="str">
        <f>$C$7</f>
        <v>00110101</v>
      </c>
      <c r="X6" s="17" t="str">
        <f>$C$17</f>
        <v>00010100</v>
      </c>
      <c r="Y6" s="17" t="str">
        <f>$C$9</f>
        <v>11100010</v>
      </c>
      <c r="Z6" s="61" t="str">
        <f>$C$14</f>
        <v>11110010</v>
      </c>
    </row>
    <row r="7" spans="1:26" x14ac:dyDescent="0.2">
      <c r="A7" s="24">
        <v>5</v>
      </c>
      <c r="B7" s="54">
        <v>53</v>
      </c>
      <c r="C7" s="16" t="str">
        <f>DEC2BIN(B7,8)</f>
        <v>00110101</v>
      </c>
      <c r="D7" s="52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61"/>
    </row>
    <row r="8" spans="1:26" x14ac:dyDescent="0.2">
      <c r="A8" s="24">
        <v>7</v>
      </c>
      <c r="B8" s="54">
        <v>55</v>
      </c>
      <c r="C8" s="16" t="str">
        <f>DEC2BIN(B8,8)</f>
        <v>00110111</v>
      </c>
      <c r="D8" s="24">
        <v>20</v>
      </c>
      <c r="E8" s="17" t="str">
        <f>DEC2BIN(12,8)</f>
        <v>00001100</v>
      </c>
      <c r="F8" s="17" t="str">
        <f>$C$10</f>
        <v>11101100</v>
      </c>
      <c r="G8" s="17" t="str">
        <f>$C$12</f>
        <v>11101110</v>
      </c>
      <c r="H8" s="17" t="str">
        <f>$C$15</f>
        <v>11111001</v>
      </c>
      <c r="I8" s="17" t="str">
        <f>$C$11</f>
        <v>11101101</v>
      </c>
      <c r="J8" s="60" t="str">
        <f>$C$12</f>
        <v>11101110</v>
      </c>
      <c r="K8" s="17" t="str">
        <f>$C$13</f>
        <v>11110001</v>
      </c>
      <c r="L8" s="17" t="str">
        <f>$C$14</f>
        <v>11110010</v>
      </c>
      <c r="M8" s="17" t="str">
        <f>$C$16</f>
        <v>11111100</v>
      </c>
      <c r="N8" s="17" t="str">
        <f>$C$17</f>
        <v>00010100</v>
      </c>
      <c r="O8" s="17" t="str">
        <f>$C$5</f>
        <v>00110011</v>
      </c>
      <c r="P8" s="17" t="str">
        <f>$C$7</f>
        <v>00110101</v>
      </c>
      <c r="Q8" s="17" t="str">
        <f>$C$8</f>
        <v>00110111</v>
      </c>
      <c r="R8" s="17" t="str">
        <f>DEC2BIN(128+4,8)</f>
        <v>10000100</v>
      </c>
      <c r="S8" s="17" t="str">
        <f>$C$6</f>
        <v>00110100</v>
      </c>
      <c r="T8" s="17" t="str">
        <f>DEC2BIN(128+3,8)</f>
        <v>10000011</v>
      </c>
      <c r="U8" s="17" t="str">
        <f>DEC2BIN(3,8)</f>
        <v>00000011</v>
      </c>
      <c r="V8" s="17" t="str">
        <f>$C$17</f>
        <v>00010100</v>
      </c>
      <c r="W8" s="17" t="str">
        <f>$C$9</f>
        <v>11100010</v>
      </c>
      <c r="X8" s="17" t="str">
        <f>$C$14</f>
        <v>11110010</v>
      </c>
      <c r="Y8" s="17"/>
      <c r="Z8" s="61"/>
    </row>
    <row r="9" spans="1:26" x14ac:dyDescent="0.2">
      <c r="A9" s="24" t="s">
        <v>21</v>
      </c>
      <c r="B9" s="54">
        <v>226</v>
      </c>
      <c r="C9" s="16" t="str">
        <f t="shared" ref="C9:C16" si="0">DEC2BIN(B9)</f>
        <v>11100010</v>
      </c>
      <c r="D9" s="58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61"/>
    </row>
    <row r="10" spans="1:26" x14ac:dyDescent="0.2">
      <c r="A10" s="24" t="s">
        <v>14</v>
      </c>
      <c r="B10" s="54">
        <v>236</v>
      </c>
      <c r="C10" s="16" t="str">
        <f t="shared" si="0"/>
        <v>11101100</v>
      </c>
      <c r="D10" s="5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61"/>
    </row>
    <row r="11" spans="1:26" x14ac:dyDescent="0.2">
      <c r="A11" s="24" t="s">
        <v>17</v>
      </c>
      <c r="B11" s="54">
        <v>237</v>
      </c>
      <c r="C11" s="16" t="str">
        <f t="shared" si="0"/>
        <v>11101101</v>
      </c>
      <c r="D11" s="5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61"/>
    </row>
    <row r="12" spans="1:26" x14ac:dyDescent="0.2">
      <c r="A12" s="24" t="s">
        <v>15</v>
      </c>
      <c r="B12" s="54">
        <v>238</v>
      </c>
      <c r="C12" s="16" t="str">
        <f t="shared" si="0"/>
        <v>11101110</v>
      </c>
      <c r="D12" s="5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61"/>
    </row>
    <row r="13" spans="1:26" x14ac:dyDescent="0.2">
      <c r="A13" s="24" t="s">
        <v>18</v>
      </c>
      <c r="B13" s="54">
        <v>241</v>
      </c>
      <c r="C13" s="16" t="str">
        <f t="shared" si="0"/>
        <v>11110001</v>
      </c>
      <c r="D13" s="5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61"/>
    </row>
    <row r="14" spans="1:26" x14ac:dyDescent="0.2">
      <c r="A14" s="24" t="s">
        <v>19</v>
      </c>
      <c r="B14" s="54">
        <v>242</v>
      </c>
      <c r="C14" s="16" t="str">
        <f t="shared" si="0"/>
        <v>11110010</v>
      </c>
      <c r="D14" s="5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61"/>
    </row>
    <row r="15" spans="1:26" x14ac:dyDescent="0.2">
      <c r="A15" s="24" t="s">
        <v>16</v>
      </c>
      <c r="B15" s="54">
        <v>249</v>
      </c>
      <c r="C15" s="16" t="str">
        <f t="shared" si="0"/>
        <v>11111001</v>
      </c>
      <c r="D15" s="5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61"/>
    </row>
    <row r="16" spans="1:26" x14ac:dyDescent="0.2">
      <c r="A16" s="24" t="s">
        <v>20</v>
      </c>
      <c r="B16" s="54">
        <v>252</v>
      </c>
      <c r="C16" s="16" t="str">
        <f t="shared" si="0"/>
        <v>11111100</v>
      </c>
      <c r="D16" s="5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61"/>
    </row>
    <row r="17" spans="1:26" ht="16" thickBot="1" x14ac:dyDescent="0.25">
      <c r="A17" s="25" t="s">
        <v>23</v>
      </c>
      <c r="B17" s="55">
        <v>20</v>
      </c>
      <c r="C17" s="18" t="str">
        <f>DEC2BIN(B17,8)</f>
        <v>00010100</v>
      </c>
      <c r="D17" s="5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62"/>
    </row>
    <row r="18" spans="1:26" ht="16" thickBot="1" x14ac:dyDescent="0.25">
      <c r="A18" s="66" t="s">
        <v>39</v>
      </c>
      <c r="B18" s="31">
        <f>($D$6 - D8)/D8*100</f>
        <v>10</v>
      </c>
    </row>
  </sheetData>
  <sortState xmlns:xlrd2="http://schemas.microsoft.com/office/spreadsheetml/2017/richdata2" ref="A5:A17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"/>
  <sheetViews>
    <sheetView tabSelected="1" zoomScaleNormal="100" workbookViewId="0">
      <selection activeCell="X35" sqref="X35"/>
    </sheetView>
  </sheetViews>
  <sheetFormatPr baseColWidth="10" defaultColWidth="8.83203125" defaultRowHeight="15" x14ac:dyDescent="0.2"/>
  <cols>
    <col min="1" max="1" width="23.6640625" bestFit="1" customWidth="1"/>
    <col min="2" max="2" width="11.5" customWidth="1"/>
    <col min="12" max="12" width="12" bestFit="1" customWidth="1"/>
    <col min="20" max="20" width="11.1640625" bestFit="1" customWidth="1"/>
  </cols>
  <sheetData>
    <row r="1" spans="1:10" ht="16" thickBot="1" x14ac:dyDescent="0.25">
      <c r="A1" s="64" t="s">
        <v>10</v>
      </c>
    </row>
    <row r="2" spans="1:10" ht="16" thickBot="1" x14ac:dyDescent="0.25"/>
    <row r="3" spans="1:10" ht="16" thickBot="1" x14ac:dyDescent="0.25">
      <c r="A3" s="69" t="s">
        <v>11</v>
      </c>
    </row>
    <row r="4" spans="1:10" ht="16" thickBot="1" x14ac:dyDescent="0.25">
      <c r="A4" s="31" t="s">
        <v>12</v>
      </c>
    </row>
    <row r="5" spans="1:10" ht="16" thickBot="1" x14ac:dyDescent="0.25"/>
    <row r="6" spans="1:10" ht="16" thickBot="1" x14ac:dyDescent="0.25">
      <c r="A6" s="63" t="s">
        <v>40</v>
      </c>
    </row>
    <row r="7" spans="1:10" ht="33" thickBot="1" x14ac:dyDescent="0.25">
      <c r="A7" s="70" t="s">
        <v>13</v>
      </c>
      <c r="B7" s="79" t="s">
        <v>43</v>
      </c>
      <c r="C7" s="81" t="s">
        <v>42</v>
      </c>
      <c r="D7" s="70" t="s">
        <v>22</v>
      </c>
      <c r="E7" s="80" t="s">
        <v>24</v>
      </c>
      <c r="F7" s="6"/>
      <c r="G7" s="7"/>
      <c r="H7" s="7"/>
      <c r="I7" s="7"/>
      <c r="J7" s="8"/>
    </row>
    <row r="8" spans="1:10" x14ac:dyDescent="0.2">
      <c r="A8" s="26">
        <v>5</v>
      </c>
      <c r="B8" s="14">
        <v>53</v>
      </c>
      <c r="C8" s="26" t="str">
        <f>DEC2BIN(B8,8)</f>
        <v>00110101</v>
      </c>
      <c r="D8" s="15">
        <f>LEN($A$4)-LEN(SUBSTITUTE(LOWER($A$4),A8,""))</f>
        <v>4</v>
      </c>
      <c r="E8" s="44" t="s">
        <v>25</v>
      </c>
      <c r="F8" s="28">
        <f>$D$8/LEN($A$4)</f>
        <v>0.18181818181818182</v>
      </c>
      <c r="G8" s="11">
        <f>$D$8/LEN($A$4)</f>
        <v>0.18181818181818182</v>
      </c>
      <c r="H8" s="11">
        <f>$D$8/LEN($A$4)</f>
        <v>0.18181818181818182</v>
      </c>
      <c r="I8" s="7"/>
      <c r="J8" s="8"/>
    </row>
    <row r="9" spans="1:10" x14ac:dyDescent="0.2">
      <c r="A9" s="24">
        <v>4</v>
      </c>
      <c r="B9" s="16">
        <v>52</v>
      </c>
      <c r="C9" s="24" t="str">
        <f t="shared" ref="C9:C20" si="0">DEC2BIN(B9,8)</f>
        <v>00110100</v>
      </c>
      <c r="D9" s="17">
        <f>LEN($A$4)-LEN(SUBSTITUTE(LOWER($A$4),A9,""))</f>
        <v>4</v>
      </c>
      <c r="E9" s="22">
        <v>110</v>
      </c>
      <c r="F9" s="29">
        <f>$D$9/LEN($A$4)</f>
        <v>0.18181818181818182</v>
      </c>
      <c r="G9" s="9">
        <f>$D$9/LEN($A$4)</f>
        <v>0.18181818181818182</v>
      </c>
      <c r="H9" s="39">
        <f>$D$9/LEN($A$4)</f>
        <v>0.18181818181818182</v>
      </c>
      <c r="J9" s="2"/>
    </row>
    <row r="10" spans="1:10" x14ac:dyDescent="0.2">
      <c r="A10" s="24" t="s">
        <v>15</v>
      </c>
      <c r="B10" s="16">
        <v>238</v>
      </c>
      <c r="C10" s="24" t="str">
        <f t="shared" si="0"/>
        <v>11101110</v>
      </c>
      <c r="D10" s="17">
        <f>LEN($A$4)-LEN(SUBSTITUTE(LOWER($A$4),A10,""))</f>
        <v>2</v>
      </c>
      <c r="E10" s="22">
        <v>101</v>
      </c>
      <c r="F10" s="29">
        <f>$D$10/LEN($A$4)</f>
        <v>9.0909090909090912E-2</v>
      </c>
      <c r="G10" s="39">
        <f>$D$10/LEN($A$4)</f>
        <v>9.0909090909090912E-2</v>
      </c>
      <c r="H10" s="9">
        <f>$D$10/LEN($A$4)</f>
        <v>9.0909090909090912E-2</v>
      </c>
      <c r="J10" s="2"/>
    </row>
    <row r="11" spans="1:10" ht="16" thickBot="1" x14ac:dyDescent="0.25">
      <c r="A11" s="24" t="s">
        <v>23</v>
      </c>
      <c r="B11" s="16">
        <v>20</v>
      </c>
      <c r="C11" s="24" t="str">
        <f t="shared" si="0"/>
        <v>00010100</v>
      </c>
      <c r="D11" s="17">
        <f>LEN($A$4)-LEN(SUBSTITUTE($A$4," ",""))</f>
        <v>2</v>
      </c>
      <c r="E11" s="22">
        <v>100</v>
      </c>
      <c r="F11" s="30">
        <f>$D$11/LEN($A$4)</f>
        <v>9.0909090909090912E-2</v>
      </c>
      <c r="G11" s="35">
        <f>$D$11/LEN($A$4)</f>
        <v>9.0909090909090912E-2</v>
      </c>
      <c r="H11" s="35">
        <f>$D$11/LEN($A$4)</f>
        <v>9.0909090909090912E-2</v>
      </c>
      <c r="I11" s="4"/>
      <c r="J11" s="2"/>
    </row>
    <row r="12" spans="1:10" ht="16" thickBot="1" x14ac:dyDescent="0.25">
      <c r="A12" s="24" t="s">
        <v>19</v>
      </c>
      <c r="B12" s="16">
        <v>242</v>
      </c>
      <c r="C12" s="24" t="str">
        <f t="shared" si="0"/>
        <v>11110010</v>
      </c>
      <c r="D12" s="17">
        <f t="shared" ref="D12:D20" si="1">LEN($A$4)-LEN(SUBSTITUTE(LOWER($A$4),A12,""))</f>
        <v>2</v>
      </c>
      <c r="E12" s="22" t="s">
        <v>26</v>
      </c>
      <c r="F12" s="40">
        <f>$D$12/LEN($A$4)</f>
        <v>9.0909090909090912E-2</v>
      </c>
      <c r="G12" s="9">
        <f>$D$12/LEN($A$4)</f>
        <v>9.0909090909090912E-2</v>
      </c>
      <c r="H12" s="11">
        <f>$D$12/LEN($A$4)</f>
        <v>9.0909090909090912E-2</v>
      </c>
      <c r="I12" s="13">
        <f>$D$12/LEN($A$4)</f>
        <v>9.0909090909090912E-2</v>
      </c>
      <c r="J12" s="2"/>
    </row>
    <row r="13" spans="1:10" ht="16" thickBot="1" x14ac:dyDescent="0.25">
      <c r="A13" s="24">
        <v>3</v>
      </c>
      <c r="B13" s="16">
        <v>51</v>
      </c>
      <c r="C13" s="24" t="str">
        <f t="shared" si="0"/>
        <v>00110011</v>
      </c>
      <c r="D13" s="17">
        <f t="shared" si="1"/>
        <v>1</v>
      </c>
      <c r="E13" s="22" t="s">
        <v>27</v>
      </c>
      <c r="F13" s="33">
        <f>$D$13/LEN($A$4)</f>
        <v>4.5454545454545456E-2</v>
      </c>
      <c r="G13" s="9">
        <f>$D$13/LEN($A$4)</f>
        <v>4.5454545454545456E-2</v>
      </c>
      <c r="H13" s="10">
        <f>$D$13/LEN($A$4)</f>
        <v>4.5454545454545456E-2</v>
      </c>
      <c r="I13" s="35">
        <f>$D$13/LEN($A$4)</f>
        <v>4.5454545454545456E-2</v>
      </c>
      <c r="J13" s="2"/>
    </row>
    <row r="14" spans="1:10" ht="16" thickBot="1" x14ac:dyDescent="0.25">
      <c r="A14" s="24">
        <v>7</v>
      </c>
      <c r="B14" s="16">
        <v>55</v>
      </c>
      <c r="C14" s="24" t="str">
        <f t="shared" si="0"/>
        <v>00110111</v>
      </c>
      <c r="D14" s="17">
        <f t="shared" si="1"/>
        <v>1</v>
      </c>
      <c r="E14" s="22" t="s">
        <v>28</v>
      </c>
      <c r="F14" s="33">
        <f>$D$14/LEN($A$4)</f>
        <v>4.5454545454545456E-2</v>
      </c>
      <c r="G14" s="9">
        <f>$D$14/LEN($A$4)</f>
        <v>4.5454545454545456E-2</v>
      </c>
      <c r="H14" s="39">
        <f>$D$14/LEN($A$4)</f>
        <v>4.5454545454545456E-2</v>
      </c>
      <c r="I14" s="13">
        <f>$D$14/LEN($A$4)</f>
        <v>4.5454545454545456E-2</v>
      </c>
      <c r="J14" s="2"/>
    </row>
    <row r="15" spans="1:10" ht="16" thickBot="1" x14ac:dyDescent="0.25">
      <c r="A15" s="24" t="s">
        <v>21</v>
      </c>
      <c r="B15" s="16">
        <v>226</v>
      </c>
      <c r="C15" s="24" t="str">
        <f t="shared" si="0"/>
        <v>11100010</v>
      </c>
      <c r="D15" s="17">
        <f t="shared" si="1"/>
        <v>1</v>
      </c>
      <c r="E15" s="22" t="s">
        <v>29</v>
      </c>
      <c r="F15" s="33">
        <f>$D$15/LEN($A$4)</f>
        <v>4.5454545454545456E-2</v>
      </c>
      <c r="G15" s="10">
        <f>$D$15/LEN($A$4)</f>
        <v>4.5454545454545456E-2</v>
      </c>
      <c r="H15" s="35">
        <f>$D$15/LEN($A$4)</f>
        <v>4.5454545454545456E-2</v>
      </c>
      <c r="I15" s="35">
        <f>$D$15/LEN($A$4)</f>
        <v>4.5454545454545456E-2</v>
      </c>
      <c r="J15" s="2"/>
    </row>
    <row r="16" spans="1:10" ht="16" thickBot="1" x14ac:dyDescent="0.25">
      <c r="A16" s="24" t="s">
        <v>14</v>
      </c>
      <c r="B16" s="16">
        <v>236</v>
      </c>
      <c r="C16" s="24" t="str">
        <f t="shared" si="0"/>
        <v>11101100</v>
      </c>
      <c r="D16" s="17">
        <f t="shared" si="1"/>
        <v>1</v>
      </c>
      <c r="E16" s="22" t="s">
        <v>30</v>
      </c>
      <c r="F16" s="33">
        <f>$D$16/LEN($A$4)</f>
        <v>4.5454545454545456E-2</v>
      </c>
      <c r="G16" s="39">
        <f>$D$16/LEN($A$4)</f>
        <v>4.5454545454545456E-2</v>
      </c>
      <c r="H16" s="9">
        <f>$D$16/LEN($A$4)</f>
        <v>4.5454545454545456E-2</v>
      </c>
      <c r="I16" s="13">
        <f>$D$16/LEN($A$4)</f>
        <v>4.5454545454545456E-2</v>
      </c>
      <c r="J16" s="2"/>
    </row>
    <row r="17" spans="1:23" ht="16" thickBot="1" x14ac:dyDescent="0.25">
      <c r="A17" s="24" t="s">
        <v>17</v>
      </c>
      <c r="B17" s="16">
        <v>237</v>
      </c>
      <c r="C17" s="24" t="str">
        <f t="shared" si="0"/>
        <v>11101101</v>
      </c>
      <c r="D17" s="17">
        <f t="shared" si="1"/>
        <v>1</v>
      </c>
      <c r="E17" s="22" t="s">
        <v>31</v>
      </c>
      <c r="F17" s="33">
        <f>$D$17/LEN($A$4)</f>
        <v>4.5454545454545456E-2</v>
      </c>
      <c r="G17" s="39">
        <f>$D$17/LEN($A$4)</f>
        <v>4.5454545454545456E-2</v>
      </c>
      <c r="H17" s="10">
        <f>$D$17/LEN($A$4)</f>
        <v>4.5454545454545456E-2</v>
      </c>
      <c r="I17" s="35">
        <f>$D$17/LEN($A$4)</f>
        <v>4.5454545454545456E-2</v>
      </c>
      <c r="J17" s="2"/>
    </row>
    <row r="18" spans="1:23" ht="16" thickBot="1" x14ac:dyDescent="0.25">
      <c r="A18" s="24" t="s">
        <v>18</v>
      </c>
      <c r="B18" s="16">
        <v>241</v>
      </c>
      <c r="C18" s="24" t="str">
        <f t="shared" si="0"/>
        <v>11110001</v>
      </c>
      <c r="D18" s="17">
        <f t="shared" si="1"/>
        <v>1</v>
      </c>
      <c r="E18" s="22" t="s">
        <v>33</v>
      </c>
      <c r="F18" s="33">
        <f>$D$18/LEN($A$4)</f>
        <v>4.5454545454545456E-2</v>
      </c>
      <c r="G18" s="39">
        <f>$D$18/LEN($A$4)</f>
        <v>4.5454545454545456E-2</v>
      </c>
      <c r="H18" s="39">
        <f>$D$18/LEN($A$4)</f>
        <v>4.5454545454545456E-2</v>
      </c>
      <c r="I18" s="9">
        <f>$D$18/LEN($A$4)</f>
        <v>4.5454545454545456E-2</v>
      </c>
      <c r="J18" s="77">
        <f>$D$18/LEN($A$4)</f>
        <v>4.5454545454545456E-2</v>
      </c>
    </row>
    <row r="19" spans="1:23" ht="16" thickBot="1" x14ac:dyDescent="0.25">
      <c r="A19" s="24" t="s">
        <v>16</v>
      </c>
      <c r="B19" s="16">
        <v>249</v>
      </c>
      <c r="C19" s="24" t="str">
        <f t="shared" si="0"/>
        <v>11111001</v>
      </c>
      <c r="D19" s="17">
        <f t="shared" si="1"/>
        <v>1</v>
      </c>
      <c r="E19" s="22" t="s">
        <v>34</v>
      </c>
      <c r="F19" s="33">
        <f>$D$19/LEN($A$4)</f>
        <v>4.5454545454545456E-2</v>
      </c>
      <c r="G19" s="39">
        <f>$D$19/LEN($A$4)</f>
        <v>4.5454545454545456E-2</v>
      </c>
      <c r="H19" s="39">
        <f>$D$19/LEN($A$4)</f>
        <v>4.5454545454545456E-2</v>
      </c>
      <c r="I19" s="10">
        <f>$D$19/LEN($A$4)</f>
        <v>4.5454545454545456E-2</v>
      </c>
      <c r="J19" s="78">
        <f>$D$19/LEN($A$4)</f>
        <v>4.5454545454545456E-2</v>
      </c>
    </row>
    <row r="20" spans="1:23" ht="16" thickBot="1" x14ac:dyDescent="0.25">
      <c r="A20" s="25" t="s">
        <v>20</v>
      </c>
      <c r="B20" s="18">
        <v>252</v>
      </c>
      <c r="C20" s="25" t="str">
        <f t="shared" si="0"/>
        <v>11111100</v>
      </c>
      <c r="D20" s="19">
        <f t="shared" si="1"/>
        <v>1</v>
      </c>
      <c r="E20" s="23" t="s">
        <v>32</v>
      </c>
      <c r="F20" s="34">
        <f>$D$20/LEN($A$4)</f>
        <v>4.5454545454545456E-2</v>
      </c>
      <c r="G20" s="35">
        <f>$D$20/LEN($A$4)</f>
        <v>4.5454545454545456E-2</v>
      </c>
      <c r="H20" s="35">
        <f>$D$20/LEN($A$4)</f>
        <v>4.5454545454545456E-2</v>
      </c>
      <c r="I20" s="35">
        <f>$D$20/LEN($A$4)</f>
        <v>4.5454545454545456E-2</v>
      </c>
      <c r="J20" s="5"/>
    </row>
    <row r="21" spans="1:23" ht="16" thickBot="1" x14ac:dyDescent="0.25">
      <c r="A21" s="85" t="s">
        <v>49</v>
      </c>
      <c r="B21" s="86" t="s">
        <v>15</v>
      </c>
      <c r="C21" s="93" t="s">
        <v>16</v>
      </c>
      <c r="D21" s="86" t="s">
        <v>17</v>
      </c>
      <c r="E21" s="86" t="s">
        <v>15</v>
      </c>
      <c r="F21" s="86" t="s">
        <v>18</v>
      </c>
      <c r="G21" s="86" t="s">
        <v>19</v>
      </c>
      <c r="H21" s="86" t="s">
        <v>20</v>
      </c>
      <c r="I21" s="86"/>
      <c r="J21" s="86">
        <v>3</v>
      </c>
      <c r="K21" s="86">
        <v>5</v>
      </c>
      <c r="L21" s="86">
        <v>7</v>
      </c>
      <c r="M21" s="86">
        <v>4</v>
      </c>
      <c r="N21" s="86">
        <v>4</v>
      </c>
      <c r="O21" s="86">
        <v>4</v>
      </c>
      <c r="P21" s="86">
        <v>4</v>
      </c>
      <c r="Q21" s="86">
        <v>5</v>
      </c>
      <c r="R21" s="86">
        <v>5</v>
      </c>
      <c r="S21" s="86">
        <v>5</v>
      </c>
      <c r="T21" s="86"/>
      <c r="U21" s="86" t="s">
        <v>50</v>
      </c>
      <c r="V21" s="87" t="s">
        <v>19</v>
      </c>
      <c r="W21" s="83" t="s">
        <v>51</v>
      </c>
    </row>
    <row r="22" spans="1:23" x14ac:dyDescent="0.2">
      <c r="A22" s="88" t="str">
        <f>$C$16</f>
        <v>11101100</v>
      </c>
      <c r="B22" s="89" t="str">
        <f>$C$10</f>
        <v>11101110</v>
      </c>
      <c r="C22" s="89" t="str">
        <f>$C$19</f>
        <v>11111001</v>
      </c>
      <c r="D22" s="89" t="str">
        <f>$C$17</f>
        <v>11101101</v>
      </c>
      <c r="E22" s="89" t="str">
        <f>$C$10</f>
        <v>11101110</v>
      </c>
      <c r="F22" s="89" t="str">
        <f>$C$18</f>
        <v>11110001</v>
      </c>
      <c r="G22" s="89" t="str">
        <f>$C$12</f>
        <v>11110010</v>
      </c>
      <c r="H22" s="89" t="str">
        <f>$C$20</f>
        <v>11111100</v>
      </c>
      <c r="I22" s="89" t="str">
        <f>$C$11</f>
        <v>00010100</v>
      </c>
      <c r="J22" s="89" t="str">
        <f>$C$13</f>
        <v>00110011</v>
      </c>
      <c r="K22" s="89" t="str">
        <f>$C$8</f>
        <v>00110101</v>
      </c>
      <c r="L22" s="89" t="str">
        <f>$C$14</f>
        <v>00110111</v>
      </c>
      <c r="M22" s="89" t="str">
        <f>$C$9</f>
        <v>00110100</v>
      </c>
      <c r="N22" s="89" t="str">
        <f>$C$9</f>
        <v>00110100</v>
      </c>
      <c r="O22" s="89" t="str">
        <f>$C$9</f>
        <v>00110100</v>
      </c>
      <c r="P22" s="89" t="str">
        <f>$C$9</f>
        <v>00110100</v>
      </c>
      <c r="Q22" s="89" t="str">
        <f>$C$8</f>
        <v>00110101</v>
      </c>
      <c r="R22" s="89" t="str">
        <f>$C$8</f>
        <v>00110101</v>
      </c>
      <c r="S22" s="89" t="str">
        <f>$C$8</f>
        <v>00110101</v>
      </c>
      <c r="T22" s="89" t="str">
        <f>$C$11</f>
        <v>00010100</v>
      </c>
      <c r="U22" s="89" t="str">
        <f>$C$15</f>
        <v>11100010</v>
      </c>
      <c r="V22" s="89" t="str">
        <f>$C$12</f>
        <v>11110010</v>
      </c>
      <c r="W22" s="83">
        <v>176</v>
      </c>
    </row>
    <row r="23" spans="1:23" ht="16" thickBot="1" x14ac:dyDescent="0.25">
      <c r="A23" s="90" t="str">
        <f>$E$16</f>
        <v>0011</v>
      </c>
      <c r="B23" s="91">
        <f>$E$10</f>
        <v>101</v>
      </c>
      <c r="C23" s="91" t="str">
        <f>$E$19</f>
        <v>00010</v>
      </c>
      <c r="D23" s="91" t="str">
        <f>$E$17</f>
        <v>0010</v>
      </c>
      <c r="E23" s="91">
        <f>$E$10</f>
        <v>101</v>
      </c>
      <c r="F23" s="91" t="str">
        <f>$E$18</f>
        <v>00011</v>
      </c>
      <c r="G23" s="91" t="str">
        <f>$E$12</f>
        <v>0111</v>
      </c>
      <c r="H23" s="91" t="str">
        <f>$E$20</f>
        <v>0000</v>
      </c>
      <c r="I23" s="91">
        <f>$E$11</f>
        <v>100</v>
      </c>
      <c r="J23" s="91" t="str">
        <f>$E$13</f>
        <v>0110</v>
      </c>
      <c r="K23" s="91" t="str">
        <f>$E$8</f>
        <v>111</v>
      </c>
      <c r="L23" s="91" t="str">
        <f>$E$14</f>
        <v>0101</v>
      </c>
      <c r="M23" s="91">
        <f>$E$9</f>
        <v>110</v>
      </c>
      <c r="N23" s="91">
        <f>$E$9</f>
        <v>110</v>
      </c>
      <c r="O23" s="91">
        <f>$E$9</f>
        <v>110</v>
      </c>
      <c r="P23" s="91">
        <f>$E$9</f>
        <v>110</v>
      </c>
      <c r="Q23" s="91" t="str">
        <f>$E$8</f>
        <v>111</v>
      </c>
      <c r="R23" s="91" t="str">
        <f>$E$8</f>
        <v>111</v>
      </c>
      <c r="S23" s="91" t="str">
        <f>$E$8</f>
        <v>111</v>
      </c>
      <c r="T23" s="91">
        <f>$E$11</f>
        <v>100</v>
      </c>
      <c r="U23" s="91" t="str">
        <f>$E$15</f>
        <v>0100</v>
      </c>
      <c r="V23" s="91" t="str">
        <f>$E$12</f>
        <v>0111</v>
      </c>
      <c r="W23" s="84">
        <v>76</v>
      </c>
    </row>
    <row r="24" spans="1:23" ht="16" thickBot="1" x14ac:dyDescent="0.25">
      <c r="A24" s="82" t="s">
        <v>52</v>
      </c>
      <c r="B24" s="31">
        <f>(W22 - W23)/W23*100</f>
        <v>131.57894736842107</v>
      </c>
    </row>
    <row r="26" spans="1:23" ht="16" thickBot="1" x14ac:dyDescent="0.25"/>
    <row r="27" spans="1:23" ht="16" thickBot="1" x14ac:dyDescent="0.25">
      <c r="A27" s="63" t="s">
        <v>41</v>
      </c>
    </row>
    <row r="28" spans="1:23" ht="33" thickBot="1" x14ac:dyDescent="0.25">
      <c r="A28" s="70" t="s">
        <v>13</v>
      </c>
      <c r="B28" s="79" t="s">
        <v>43</v>
      </c>
      <c r="C28" s="81" t="s">
        <v>42</v>
      </c>
      <c r="D28" s="70" t="s">
        <v>22</v>
      </c>
      <c r="E28" s="80" t="s">
        <v>24</v>
      </c>
      <c r="F28" s="3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</row>
    <row r="29" spans="1:23" x14ac:dyDescent="0.2">
      <c r="A29" s="26">
        <v>5</v>
      </c>
      <c r="B29" s="14">
        <v>53</v>
      </c>
      <c r="C29" s="26" t="str">
        <f>DEC2BIN(B29,8)</f>
        <v>00110101</v>
      </c>
      <c r="D29" s="57">
        <f>LEN($A$4)-LEN(SUBSTITUTE(LOWER($A$4),A29,""))</f>
        <v>4</v>
      </c>
      <c r="E29" s="44" t="s">
        <v>25</v>
      </c>
      <c r="F29" s="6">
        <f t="shared" ref="F29:M29" si="2">$D$8/LEN($A$4)</f>
        <v>0.18181818181818182</v>
      </c>
      <c r="G29" s="7">
        <f t="shared" si="2"/>
        <v>0.18181818181818182</v>
      </c>
      <c r="H29" s="7">
        <f t="shared" si="2"/>
        <v>0.18181818181818182</v>
      </c>
      <c r="I29" s="7">
        <f t="shared" si="2"/>
        <v>0.18181818181818182</v>
      </c>
      <c r="J29" s="7">
        <f t="shared" si="2"/>
        <v>0.18181818181818182</v>
      </c>
      <c r="K29" s="7">
        <f t="shared" si="2"/>
        <v>0.18181818181818182</v>
      </c>
      <c r="L29" s="7">
        <f t="shared" si="2"/>
        <v>0.18181818181818182</v>
      </c>
      <c r="M29" s="7">
        <f t="shared" si="2"/>
        <v>0.18181818181818182</v>
      </c>
      <c r="N29" s="45">
        <f>SUM($M$33,$M$34)</f>
        <v>0.27272727272727271</v>
      </c>
      <c r="O29" s="36">
        <f>SUM($N$32,$N$33)</f>
        <v>0.36363636363636365</v>
      </c>
      <c r="P29" s="36">
        <f>SUM($N$32,$N$33)</f>
        <v>0.36363636363636365</v>
      </c>
      <c r="Q29" s="11">
        <f>SUM($P$30,$P$31)</f>
        <v>0.63636363636363635</v>
      </c>
      <c r="R29" s="46">
        <f>SUM($Q$29,$Q$30)</f>
        <v>1</v>
      </c>
    </row>
    <row r="30" spans="1:23" x14ac:dyDescent="0.2">
      <c r="A30" s="24">
        <v>4</v>
      </c>
      <c r="B30" s="16">
        <v>52</v>
      </c>
      <c r="C30" s="24" t="str">
        <f t="shared" ref="C30:C41" si="3">DEC2BIN(B30,8)</f>
        <v>00110100</v>
      </c>
      <c r="D30" s="61">
        <f>LEN($A$4)-LEN(SUBSTITUTE(LOWER($A$4),A30,""))</f>
        <v>4</v>
      </c>
      <c r="E30" s="22" t="s">
        <v>44</v>
      </c>
      <c r="F30" s="1">
        <f t="shared" ref="F30:M30" si="4">$D$9/LEN($A$4)</f>
        <v>0.18181818181818182</v>
      </c>
      <c r="G30">
        <f t="shared" si="4"/>
        <v>0.18181818181818182</v>
      </c>
      <c r="H30">
        <f t="shared" si="4"/>
        <v>0.18181818181818182</v>
      </c>
      <c r="I30">
        <f t="shared" si="4"/>
        <v>0.18181818181818182</v>
      </c>
      <c r="J30">
        <f t="shared" si="4"/>
        <v>0.18181818181818182</v>
      </c>
      <c r="K30">
        <f t="shared" si="4"/>
        <v>0.18181818181818182</v>
      </c>
      <c r="L30">
        <f t="shared" si="4"/>
        <v>0.18181818181818182</v>
      </c>
      <c r="M30">
        <f t="shared" si="4"/>
        <v>0.18181818181818182</v>
      </c>
      <c r="N30">
        <f>$D$8/LEN($A$4)</f>
        <v>0.18181818181818182</v>
      </c>
      <c r="O30" s="47">
        <f>SUM($M$33,$M$34)</f>
        <v>0.27272727272727271</v>
      </c>
      <c r="P30" s="48">
        <f>SUM($O$31,$O$32)</f>
        <v>0.36363636363636365</v>
      </c>
      <c r="Q30" s="41">
        <f>SUM($N$32,$N$33)</f>
        <v>0.36363636363636365</v>
      </c>
      <c r="R30" s="2"/>
    </row>
    <row r="31" spans="1:23" x14ac:dyDescent="0.2">
      <c r="A31" s="24" t="s">
        <v>15</v>
      </c>
      <c r="B31" s="16">
        <v>238</v>
      </c>
      <c r="C31" s="24" t="str">
        <f t="shared" si="3"/>
        <v>11101110</v>
      </c>
      <c r="D31" s="61">
        <f>LEN($A$4)-LEN(SUBSTITUTE(LOWER($A$4),A31,""))</f>
        <v>2</v>
      </c>
      <c r="E31" s="22" t="s">
        <v>45</v>
      </c>
      <c r="F31" s="1">
        <f>$D$10/LEN($A$4)</f>
        <v>9.0909090909090912E-2</v>
      </c>
      <c r="G31">
        <f>$D$10/LEN($A$4)</f>
        <v>9.0909090909090912E-2</v>
      </c>
      <c r="H31">
        <f>$D$10/LEN($A$4)</f>
        <v>9.0909090909090912E-2</v>
      </c>
      <c r="I31">
        <f>$D$10/LEN($A$4)</f>
        <v>9.0909090909090912E-2</v>
      </c>
      <c r="J31">
        <f>$D$10/LEN($A$4)</f>
        <v>9.0909090909090912E-2</v>
      </c>
      <c r="K31" s="38">
        <f>SUM($J$36,$J$37)</f>
        <v>0.18181818181818182</v>
      </c>
      <c r="L31" s="38">
        <f>SUM($J$36,$J$37)</f>
        <v>0.18181818181818182</v>
      </c>
      <c r="M31" s="38">
        <f>SUM($J$36,$J$37)</f>
        <v>0.18181818181818182</v>
      </c>
      <c r="N31">
        <f>$D$9/LEN($A$4)</f>
        <v>0.18181818181818182</v>
      </c>
      <c r="O31">
        <f>$D$8/LEN($A$4)</f>
        <v>0.18181818181818182</v>
      </c>
      <c r="P31" s="47">
        <f>SUM($M$33,$M$34)</f>
        <v>0.27272727272727271</v>
      </c>
      <c r="R31" s="2"/>
    </row>
    <row r="32" spans="1:23" x14ac:dyDescent="0.2">
      <c r="A32" s="24" t="s">
        <v>23</v>
      </c>
      <c r="B32" s="16">
        <v>20</v>
      </c>
      <c r="C32" s="24" t="str">
        <f t="shared" si="3"/>
        <v>00010100</v>
      </c>
      <c r="D32" s="61">
        <f>LEN($A$4)-LEN(SUBSTITUTE($A$4," ",""))</f>
        <v>2</v>
      </c>
      <c r="E32" s="22" t="s">
        <v>46</v>
      </c>
      <c r="F32" s="1">
        <f>$D$11/LEN($A$4)</f>
        <v>9.0909090909090912E-2</v>
      </c>
      <c r="G32">
        <f>$D$11/LEN($A$4)</f>
        <v>9.0909090909090912E-2</v>
      </c>
      <c r="H32">
        <f>$D$11/LEN($A$4)</f>
        <v>9.0909090909090912E-2</v>
      </c>
      <c r="I32">
        <f>$D$11/LEN($A$4)</f>
        <v>9.0909090909090912E-2</v>
      </c>
      <c r="J32">
        <f>$D$11/LEN($A$4)</f>
        <v>9.0909090909090912E-2</v>
      </c>
      <c r="K32">
        <f>$D$10/LEN($A$4)</f>
        <v>9.0909090909090912E-2</v>
      </c>
      <c r="L32" s="43">
        <f>SUM($K$35,$K$36)</f>
        <v>0.18181818181818182</v>
      </c>
      <c r="M32" s="43">
        <f>SUM($K$35,$K$36)</f>
        <v>0.18181818181818182</v>
      </c>
      <c r="N32" s="38">
        <f>SUM($J$36,$J$37)</f>
        <v>0.18181818181818182</v>
      </c>
      <c r="O32">
        <f>$D$9/LEN($A$4)</f>
        <v>0.18181818181818182</v>
      </c>
      <c r="R32" s="2"/>
    </row>
    <row r="33" spans="1:23" x14ac:dyDescent="0.2">
      <c r="A33" s="24" t="s">
        <v>19</v>
      </c>
      <c r="B33" s="16">
        <v>242</v>
      </c>
      <c r="C33" s="24" t="str">
        <f t="shared" si="3"/>
        <v>11110010</v>
      </c>
      <c r="D33" s="61">
        <f t="shared" ref="D33:D41" si="5">LEN($A$4)-LEN(SUBSTITUTE(LOWER($A$4),A33,""))</f>
        <v>2</v>
      </c>
      <c r="E33" s="22" t="s">
        <v>47</v>
      </c>
      <c r="F33" s="1">
        <f>$D$12/LEN($A$4)</f>
        <v>9.0909090909090912E-2</v>
      </c>
      <c r="G33">
        <f>$D$12/LEN($A$4)</f>
        <v>9.0909090909090912E-2</v>
      </c>
      <c r="H33">
        <f>$D$12/LEN($A$4)</f>
        <v>9.0909090909090912E-2</v>
      </c>
      <c r="I33">
        <f>$D$12/LEN($A$4)</f>
        <v>9.0909090909090912E-2</v>
      </c>
      <c r="J33">
        <f>$D$12/LEN($A$4)</f>
        <v>9.0909090909090912E-2</v>
      </c>
      <c r="K33">
        <f>$D$11/LEN($A$4)</f>
        <v>9.0909090909090912E-2</v>
      </c>
      <c r="L33">
        <f>$D$10/LEN($A$4)</f>
        <v>9.0909090909090912E-2</v>
      </c>
      <c r="M33" s="12">
        <f>SUM($L$34,$L$35)</f>
        <v>0.18181818181818182</v>
      </c>
      <c r="N33" s="43">
        <f>SUM($K$35,$K$36)</f>
        <v>0.18181818181818182</v>
      </c>
      <c r="R33" s="2"/>
    </row>
    <row r="34" spans="1:23" x14ac:dyDescent="0.2">
      <c r="A34" s="24">
        <v>3</v>
      </c>
      <c r="B34" s="16">
        <v>51</v>
      </c>
      <c r="C34" s="24" t="str">
        <f t="shared" si="3"/>
        <v>00110011</v>
      </c>
      <c r="D34" s="61">
        <f t="shared" si="5"/>
        <v>1</v>
      </c>
      <c r="E34" s="22" t="s">
        <v>26</v>
      </c>
      <c r="F34" s="1">
        <f>$D$13/LEN($A$4)</f>
        <v>4.5454545454545456E-2</v>
      </c>
      <c r="G34" s="49">
        <f>SUM($F$40,$F$41)</f>
        <v>9.0909090909090912E-2</v>
      </c>
      <c r="H34" s="49">
        <f>SUM($F$40,$F$41)</f>
        <v>9.0909090909090912E-2</v>
      </c>
      <c r="I34" s="49">
        <f>SUM($F$40,$F$41)</f>
        <v>9.0909090909090912E-2</v>
      </c>
      <c r="J34" s="49">
        <f>SUM($F$40,$F$41)</f>
        <v>9.0909090909090912E-2</v>
      </c>
      <c r="K34">
        <f>$D$12/LEN($A$4)</f>
        <v>9.0909090909090912E-2</v>
      </c>
      <c r="L34">
        <f>$D$11/LEN($A$4)</f>
        <v>9.0909090909090912E-2</v>
      </c>
      <c r="M34">
        <f>$D$10/LEN($A$4)</f>
        <v>9.0909090909090912E-2</v>
      </c>
      <c r="R34" s="2"/>
    </row>
    <row r="35" spans="1:23" x14ac:dyDescent="0.2">
      <c r="A35" s="24">
        <v>7</v>
      </c>
      <c r="B35" s="16">
        <v>55</v>
      </c>
      <c r="C35" s="24" t="str">
        <f t="shared" si="3"/>
        <v>00110111</v>
      </c>
      <c r="D35" s="61">
        <f t="shared" si="5"/>
        <v>1</v>
      </c>
      <c r="E35" s="22" t="s">
        <v>27</v>
      </c>
      <c r="F35" s="1">
        <f>$D$14/LEN($A$4)</f>
        <v>4.5454545454545456E-2</v>
      </c>
      <c r="G35">
        <f>$D$13/LEN($A$4)</f>
        <v>4.5454545454545456E-2</v>
      </c>
      <c r="H35" s="50">
        <f>SUM($G$39,$G$40)</f>
        <v>9.0909090909090912E-2</v>
      </c>
      <c r="I35" s="50">
        <f>SUM($G$39,$G$40)</f>
        <v>9.0909090909090912E-2</v>
      </c>
      <c r="J35" s="50">
        <f>SUM($G$39,$G$40)</f>
        <v>9.0909090909090912E-2</v>
      </c>
      <c r="K35" s="49">
        <f>SUM($F$40,$F$41)</f>
        <v>9.0909090909090912E-2</v>
      </c>
      <c r="L35">
        <f>$D$12/LEN($A$4)</f>
        <v>9.0909090909090912E-2</v>
      </c>
      <c r="R35" s="2"/>
    </row>
    <row r="36" spans="1:23" x14ac:dyDescent="0.2">
      <c r="A36" s="24" t="s">
        <v>21</v>
      </c>
      <c r="B36" s="16">
        <v>226</v>
      </c>
      <c r="C36" s="24" t="str">
        <f t="shared" si="3"/>
        <v>11100010</v>
      </c>
      <c r="D36" s="61">
        <f t="shared" si="5"/>
        <v>1</v>
      </c>
      <c r="E36" s="22" t="s">
        <v>28</v>
      </c>
      <c r="F36" s="1">
        <f>$D$15/LEN($A$4)</f>
        <v>4.5454545454545456E-2</v>
      </c>
      <c r="G36">
        <f>$D$14/LEN($A$4)</f>
        <v>4.5454545454545456E-2</v>
      </c>
      <c r="H36">
        <f>$D$13/LEN($A$4)</f>
        <v>4.5454545454545456E-2</v>
      </c>
      <c r="I36" s="51">
        <f>SUM($H$38,$H$39)</f>
        <v>9.0909090909090912E-2</v>
      </c>
      <c r="J36" s="51">
        <f>SUM($H$38,$H$39)</f>
        <v>9.0909090909090912E-2</v>
      </c>
      <c r="K36" s="50">
        <f>SUM($G$39,$G$40)</f>
        <v>9.0909090909090912E-2</v>
      </c>
      <c r="R36" s="2"/>
    </row>
    <row r="37" spans="1:23" x14ac:dyDescent="0.2">
      <c r="A37" s="24" t="s">
        <v>14</v>
      </c>
      <c r="B37" s="16">
        <v>236</v>
      </c>
      <c r="C37" s="24" t="str">
        <f t="shared" si="3"/>
        <v>11101100</v>
      </c>
      <c r="D37" s="61">
        <f t="shared" si="5"/>
        <v>1</v>
      </c>
      <c r="E37" s="22" t="s">
        <v>29</v>
      </c>
      <c r="F37" s="1">
        <f>$D$16/LEN($A$4)</f>
        <v>4.5454545454545456E-2</v>
      </c>
      <c r="G37">
        <f>$D$15/LEN($A$4)</f>
        <v>4.5454545454545456E-2</v>
      </c>
      <c r="H37">
        <f>$D$14/LEN($A$4)</f>
        <v>4.5454545454545456E-2</v>
      </c>
      <c r="I37">
        <f>$D$13/LEN($A$4)</f>
        <v>4.5454545454545456E-2</v>
      </c>
      <c r="J37" s="42">
        <f>SUM($I$37,$I$38)</f>
        <v>9.0909090909090912E-2</v>
      </c>
      <c r="R37" s="2"/>
    </row>
    <row r="38" spans="1:23" x14ac:dyDescent="0.2">
      <c r="A38" s="24" t="s">
        <v>17</v>
      </c>
      <c r="B38" s="16">
        <v>237</v>
      </c>
      <c r="C38" s="24" t="str">
        <f t="shared" si="3"/>
        <v>11101101</v>
      </c>
      <c r="D38" s="61">
        <f t="shared" si="5"/>
        <v>1</v>
      </c>
      <c r="E38" s="22" t="s">
        <v>30</v>
      </c>
      <c r="F38" s="1">
        <f>$D$17/LEN($A$4)</f>
        <v>4.5454545454545456E-2</v>
      </c>
      <c r="G38">
        <f>$D$16/LEN($A$4)</f>
        <v>4.5454545454545456E-2</v>
      </c>
      <c r="H38">
        <f>$D$15/LEN($A$4)</f>
        <v>4.5454545454545456E-2</v>
      </c>
      <c r="I38">
        <f>$D$14/LEN($A$4)</f>
        <v>4.5454545454545456E-2</v>
      </c>
      <c r="R38" s="2"/>
    </row>
    <row r="39" spans="1:23" x14ac:dyDescent="0.2">
      <c r="A39" s="24" t="s">
        <v>18</v>
      </c>
      <c r="B39" s="16">
        <v>241</v>
      </c>
      <c r="C39" s="24" t="str">
        <f t="shared" si="3"/>
        <v>11110001</v>
      </c>
      <c r="D39" s="61">
        <f t="shared" si="5"/>
        <v>1</v>
      </c>
      <c r="E39" s="22" t="s">
        <v>31</v>
      </c>
      <c r="F39" s="1">
        <f>$D$18/LEN($A$4)</f>
        <v>4.5454545454545456E-2</v>
      </c>
      <c r="G39">
        <f>$D$17/LEN($A$4)</f>
        <v>4.5454545454545456E-2</v>
      </c>
      <c r="H39">
        <f>$D$16/LEN($A$4)</f>
        <v>4.5454545454545456E-2</v>
      </c>
      <c r="R39" s="2"/>
    </row>
    <row r="40" spans="1:23" x14ac:dyDescent="0.2">
      <c r="A40" s="24" t="s">
        <v>16</v>
      </c>
      <c r="B40" s="16">
        <v>249</v>
      </c>
      <c r="C40" s="24" t="str">
        <f t="shared" si="3"/>
        <v>11111001</v>
      </c>
      <c r="D40" s="61">
        <f t="shared" si="5"/>
        <v>1</v>
      </c>
      <c r="E40" s="22" t="s">
        <v>48</v>
      </c>
      <c r="F40" s="1">
        <f>$D$19/LEN($A$4)</f>
        <v>4.5454545454545456E-2</v>
      </c>
      <c r="G40">
        <f>$D$18/LEN($A$4)</f>
        <v>4.5454545454545456E-2</v>
      </c>
      <c r="R40" s="2"/>
    </row>
    <row r="41" spans="1:23" ht="16" thickBot="1" x14ac:dyDescent="0.25">
      <c r="A41" s="25" t="s">
        <v>20</v>
      </c>
      <c r="B41" s="18">
        <v>252</v>
      </c>
      <c r="C41" s="25" t="str">
        <f t="shared" si="3"/>
        <v>11111100</v>
      </c>
      <c r="D41" s="62">
        <f t="shared" si="5"/>
        <v>1</v>
      </c>
      <c r="E41" s="23" t="s">
        <v>32</v>
      </c>
      <c r="F41" s="3">
        <f>$D$20/LEN($A$4)</f>
        <v>4.5454545454545456E-2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</row>
    <row r="42" spans="1:23" ht="16" thickBot="1" x14ac:dyDescent="0.25">
      <c r="A42" s="85" t="s">
        <v>49</v>
      </c>
      <c r="B42" s="86" t="s">
        <v>15</v>
      </c>
      <c r="C42" s="93" t="s">
        <v>16</v>
      </c>
      <c r="D42" s="86" t="s">
        <v>17</v>
      </c>
      <c r="E42" s="86" t="s">
        <v>15</v>
      </c>
      <c r="F42" s="86" t="s">
        <v>18</v>
      </c>
      <c r="G42" s="86" t="s">
        <v>19</v>
      </c>
      <c r="H42" s="86" t="s">
        <v>20</v>
      </c>
      <c r="I42" s="86"/>
      <c r="J42" s="86">
        <v>3</v>
      </c>
      <c r="K42" s="86">
        <v>5</v>
      </c>
      <c r="L42" s="86">
        <v>7</v>
      </c>
      <c r="M42" s="86">
        <v>4</v>
      </c>
      <c r="N42" s="86">
        <v>4</v>
      </c>
      <c r="O42" s="86">
        <v>4</v>
      </c>
      <c r="P42" s="86">
        <v>4</v>
      </c>
      <c r="Q42" s="86">
        <v>5</v>
      </c>
      <c r="R42" s="86">
        <v>5</v>
      </c>
      <c r="S42" s="86">
        <v>5</v>
      </c>
      <c r="T42" s="86"/>
      <c r="U42" s="86" t="s">
        <v>50</v>
      </c>
      <c r="V42" s="87" t="s">
        <v>19</v>
      </c>
      <c r="W42" s="83" t="s">
        <v>51</v>
      </c>
    </row>
    <row r="43" spans="1:23" x14ac:dyDescent="0.2">
      <c r="A43" s="88" t="str">
        <f>$C$16</f>
        <v>11101100</v>
      </c>
      <c r="B43" s="89" t="str">
        <f>$C$10</f>
        <v>11101110</v>
      </c>
      <c r="C43" s="89" t="str">
        <f>$C$19</f>
        <v>11111001</v>
      </c>
      <c r="D43" s="89" t="str">
        <f>$C$17</f>
        <v>11101101</v>
      </c>
      <c r="E43" s="89" t="str">
        <f>$C$10</f>
        <v>11101110</v>
      </c>
      <c r="F43" s="89" t="str">
        <f>$C$18</f>
        <v>11110001</v>
      </c>
      <c r="G43" s="89" t="str">
        <f>$C$12</f>
        <v>11110010</v>
      </c>
      <c r="H43" s="89" t="str">
        <f>$C$20</f>
        <v>11111100</v>
      </c>
      <c r="I43" s="89" t="str">
        <f>$C$11</f>
        <v>00010100</v>
      </c>
      <c r="J43" s="89" t="str">
        <f>$C$13</f>
        <v>00110011</v>
      </c>
      <c r="K43" s="89" t="str">
        <f>$C$8</f>
        <v>00110101</v>
      </c>
      <c r="L43" s="89" t="str">
        <f>$C$14</f>
        <v>00110111</v>
      </c>
      <c r="M43" s="89" t="str">
        <f>$C$9</f>
        <v>00110100</v>
      </c>
      <c r="N43" s="89" t="str">
        <f>$C$9</f>
        <v>00110100</v>
      </c>
      <c r="O43" s="89" t="str">
        <f>$C$9</f>
        <v>00110100</v>
      </c>
      <c r="P43" s="89" t="str">
        <f>$C$9</f>
        <v>00110100</v>
      </c>
      <c r="Q43" s="89" t="str">
        <f>$C$8</f>
        <v>00110101</v>
      </c>
      <c r="R43" s="89" t="str">
        <f>$C$8</f>
        <v>00110101</v>
      </c>
      <c r="S43" s="89" t="str">
        <f>$C$8</f>
        <v>00110101</v>
      </c>
      <c r="T43" s="89" t="str">
        <f>$C$11</f>
        <v>00010100</v>
      </c>
      <c r="U43" s="89" t="str">
        <f>$C$15</f>
        <v>11100010</v>
      </c>
      <c r="V43" s="89" t="str">
        <f>$C$12</f>
        <v>11110010</v>
      </c>
      <c r="W43" s="83">
        <v>176</v>
      </c>
    </row>
    <row r="44" spans="1:23" ht="16" thickBot="1" x14ac:dyDescent="0.25">
      <c r="A44" s="92" t="str">
        <f>E37</f>
        <v>0100</v>
      </c>
      <c r="B44" s="91" t="str">
        <f>E31</f>
        <v>100</v>
      </c>
      <c r="C44" s="91" t="str">
        <f>E40</f>
        <v>0001</v>
      </c>
      <c r="D44" s="91" t="str">
        <f>E38</f>
        <v>0011</v>
      </c>
      <c r="E44" s="91" t="str">
        <f>E31</f>
        <v>100</v>
      </c>
      <c r="F44" s="91" t="str">
        <f>E39</f>
        <v>0010</v>
      </c>
      <c r="G44" s="91" t="str">
        <f>E33</f>
        <v>1010</v>
      </c>
      <c r="H44" s="91" t="str">
        <f>E41</f>
        <v>0000</v>
      </c>
      <c r="I44" s="91" t="str">
        <f>E32</f>
        <v>1011</v>
      </c>
      <c r="J44" s="91" t="str">
        <f>E34</f>
        <v>0111</v>
      </c>
      <c r="K44" s="91" t="str">
        <f>E29</f>
        <v>111</v>
      </c>
      <c r="L44" s="91" t="str">
        <f>E35</f>
        <v>0110</v>
      </c>
      <c r="M44" s="93" t="str">
        <f>E30</f>
        <v>110</v>
      </c>
      <c r="N44" s="93" t="str">
        <f>E30</f>
        <v>110</v>
      </c>
      <c r="O44" s="93" t="str">
        <f>E30</f>
        <v>110</v>
      </c>
      <c r="P44" s="93" t="str">
        <f>E30</f>
        <v>110</v>
      </c>
      <c r="Q44" s="91" t="str">
        <f>E29</f>
        <v>111</v>
      </c>
      <c r="R44" s="91" t="str">
        <f>E29</f>
        <v>111</v>
      </c>
      <c r="S44" s="91" t="str">
        <f>E29</f>
        <v>111</v>
      </c>
      <c r="T44" s="91" t="str">
        <f>E32</f>
        <v>1011</v>
      </c>
      <c r="U44" s="91" t="str">
        <f>E36</f>
        <v>0101</v>
      </c>
      <c r="V44" s="91" t="str">
        <f>E33</f>
        <v>1010</v>
      </c>
      <c r="W44" s="84">
        <v>78</v>
      </c>
    </row>
    <row r="45" spans="1:23" ht="16" thickBot="1" x14ac:dyDescent="0.25">
      <c r="A45" s="82" t="s">
        <v>52</v>
      </c>
      <c r="B45" s="31">
        <f>(W43 - W44)/W44*100</f>
        <v>125.64102564102564</v>
      </c>
    </row>
  </sheetData>
  <sortState xmlns:xlrd2="http://schemas.microsoft.com/office/spreadsheetml/2017/richdata2" ref="Q29:Q30">
    <sortCondition descending="1" ref="Q21"/>
  </sortState>
  <pageMargins left="0.7" right="0.7" top="0.75" bottom="0.75" header="0.3" footer="0.3"/>
  <pageSetup paperSize="9" orientation="portrait" r:id="rId1"/>
  <ignoredErrors>
    <ignoredError sqref="D11 D32" formula="1"/>
    <ignoredError sqref="E8:E20 E29:E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2024-06-02T22:58:08Z</dcterms:modified>
</cp:coreProperties>
</file>