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40" yWindow="240" windowWidth="25360" windowHeight="1582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M2" i="3"/>
  <c r="Q5" i="3"/>
  <c r="Q3" i="3"/>
  <c r="K2" i="3"/>
  <c r="L2" i="3"/>
  <c r="Q2" i="3"/>
  <c r="F8" i="3"/>
  <c r="F9" i="3"/>
  <c r="F10" i="3"/>
  <c r="F11" i="3"/>
  <c r="F12" i="3"/>
  <c r="F13" i="3"/>
  <c r="F14" i="3"/>
  <c r="F15" i="3"/>
  <c r="F7" i="3"/>
  <c r="F3" i="3"/>
  <c r="F4" i="3"/>
  <c r="F5" i="3"/>
  <c r="E2" i="3"/>
  <c r="F2" i="3"/>
  <c r="E8" i="3"/>
  <c r="E9" i="3"/>
  <c r="E10" i="3"/>
  <c r="E11" i="3"/>
  <c r="E12" i="3"/>
  <c r="E13" i="3"/>
  <c r="E14" i="3"/>
  <c r="E15" i="3"/>
  <c r="E7" i="3"/>
  <c r="E3" i="3"/>
  <c r="E4" i="3"/>
  <c r="E5" i="3"/>
  <c r="D8" i="3"/>
  <c r="D9" i="3"/>
  <c r="D10" i="3"/>
  <c r="D11" i="3"/>
  <c r="D12" i="3"/>
  <c r="D13" i="3"/>
  <c r="D14" i="3"/>
  <c r="D15" i="3"/>
  <c r="D7" i="3"/>
  <c r="D3" i="3"/>
  <c r="D4" i="3"/>
  <c r="D5" i="3"/>
  <c r="C8" i="3"/>
  <c r="C9" i="3"/>
  <c r="C10" i="3"/>
  <c r="C11" i="3"/>
  <c r="C12" i="3"/>
  <c r="C13" i="3"/>
  <c r="C14" i="3"/>
  <c r="C15" i="3"/>
  <c r="C7" i="3"/>
  <c r="C3" i="3"/>
  <c r="C4" i="3"/>
  <c r="C5" i="3"/>
  <c r="C2" i="3"/>
  <c r="D40" i="2"/>
  <c r="D41" i="2"/>
  <c r="D42" i="2"/>
  <c r="D43" i="2"/>
  <c r="D44" i="2"/>
  <c r="D45" i="2"/>
  <c r="D46" i="2"/>
  <c r="D47" i="2"/>
  <c r="D39" i="2"/>
  <c r="C40" i="2"/>
  <c r="C41" i="2"/>
  <c r="C42" i="2"/>
  <c r="C43" i="2"/>
  <c r="C44" i="2"/>
  <c r="C45" i="2"/>
  <c r="C46" i="2"/>
  <c r="C47" i="2"/>
  <c r="C39" i="2"/>
  <c r="E1" i="2"/>
  <c r="C23" i="2"/>
  <c r="C24" i="2"/>
  <c r="C25" i="2"/>
  <c r="C26" i="2"/>
  <c r="C27" i="2"/>
  <c r="C28" i="2"/>
  <c r="C29" i="2"/>
  <c r="C30" i="2"/>
  <c r="C22" i="2"/>
  <c r="C2" i="2"/>
  <c r="C3" i="2"/>
  <c r="C4" i="2"/>
  <c r="C6" i="2"/>
  <c r="C7" i="2"/>
  <c r="C8" i="2"/>
  <c r="C9" i="2"/>
  <c r="C10" i="2"/>
  <c r="C11" i="2"/>
  <c r="C12" i="2"/>
  <c r="C13" i="2"/>
  <c r="C1" i="2"/>
  <c r="D38" i="1"/>
  <c r="G31" i="1"/>
  <c r="G36" i="1"/>
  <c r="H35" i="1"/>
  <c r="G35" i="1"/>
  <c r="H34" i="1"/>
  <c r="G34" i="1"/>
  <c r="H30" i="1"/>
  <c r="G30" i="1"/>
  <c r="G12" i="1"/>
  <c r="H16" i="1"/>
  <c r="H28" i="1"/>
  <c r="G28" i="1"/>
  <c r="H36" i="1"/>
  <c r="H37" i="1"/>
  <c r="H31" i="1"/>
  <c r="G37" i="1"/>
  <c r="H32" i="1"/>
  <c r="G32" i="1"/>
  <c r="L33" i="1"/>
  <c r="K33" i="1"/>
  <c r="I17" i="1"/>
  <c r="C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37" i="1"/>
  <c r="D37" i="1"/>
  <c r="E37" i="1"/>
  <c r="C36" i="1"/>
  <c r="D36" i="1"/>
  <c r="E36" i="1"/>
  <c r="C35" i="1"/>
  <c r="D35" i="1"/>
  <c r="E35" i="1"/>
  <c r="C34" i="1"/>
  <c r="D34" i="1"/>
  <c r="E34" i="1"/>
  <c r="C33" i="1"/>
  <c r="D33" i="1"/>
  <c r="E33" i="1"/>
  <c r="C32" i="1"/>
  <c r="D32" i="1"/>
  <c r="E32" i="1"/>
  <c r="C31" i="1"/>
  <c r="D31" i="1"/>
  <c r="E31" i="1"/>
  <c r="C30" i="1"/>
  <c r="D30" i="1"/>
  <c r="E30" i="1"/>
  <c r="C29" i="1"/>
  <c r="D29" i="1"/>
  <c r="E29" i="1"/>
  <c r="C28" i="1"/>
  <c r="D28" i="1"/>
  <c r="E28" i="1"/>
  <c r="C27" i="1"/>
  <c r="D27" i="1"/>
  <c r="E27" i="1"/>
  <c r="C26" i="1"/>
  <c r="D26" i="1"/>
  <c r="E26" i="1"/>
  <c r="C25" i="1"/>
  <c r="D25" i="1"/>
  <c r="E25" i="1"/>
  <c r="C24" i="1"/>
  <c r="D24" i="1"/>
  <c r="E24" i="1"/>
  <c r="C23" i="1"/>
  <c r="D23" i="1"/>
  <c r="E2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C16" i="1"/>
  <c r="D16" i="1"/>
  <c r="E15" i="1"/>
  <c r="C15" i="1"/>
  <c r="D15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<sst xmlns="http://schemas.openxmlformats.org/spreadsheetml/2006/main" count="34" uniqueCount="26">
  <si>
    <t>Pos</t>
  </si>
  <si>
    <t>Dist</t>
  </si>
  <si>
    <t>Mult</t>
  </si>
  <si>
    <t>total length</t>
  </si>
  <si>
    <t>total width</t>
  </si>
  <si>
    <t>Len (mm)</t>
  </si>
  <si>
    <t>len (in)</t>
  </si>
  <si>
    <t>82j</t>
  </si>
  <si>
    <t>19c</t>
  </si>
  <si>
    <t>86k</t>
  </si>
  <si>
    <t>56c</t>
  </si>
  <si>
    <t>MeV</t>
  </si>
  <si>
    <t>Mass</t>
  </si>
  <si>
    <t>MeV/g</t>
  </si>
  <si>
    <t>J/g</t>
  </si>
  <si>
    <t>Gy</t>
  </si>
  <si>
    <t>t_1/2</t>
  </si>
  <si>
    <t>A0</t>
  </si>
  <si>
    <t>A(t)</t>
  </si>
  <si>
    <t>BR</t>
  </si>
  <si>
    <t>t_exp</t>
  </si>
  <si>
    <t>t</t>
  </si>
  <si>
    <t>lambda</t>
  </si>
  <si>
    <t>A (bq)</t>
  </si>
  <si>
    <t>Num SP</t>
  </si>
  <si>
    <t>Gy/SP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</si>
</sst>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11" fontId="0" fillId="5" borderId="0" xfId="0" applyNumberFormat="1" applyFill="1" applyBorder="1"/>
    <xf numFmtId="11" fontId="0" fillId="5" borderId="5" xfId="0" applyNumberFormat="1" applyFill="1" applyBorder="1"/>
    <xf numFmtId="0" fontId="0" fillId="5" borderId="0" xfId="0" applyFill="1" applyBorder="1"/>
    <xf numFmtId="0" fontId="0" fillId="5" borderId="5" xfId="0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11" fontId="0" fillId="6" borderId="4" xfId="0" applyNumberFormat="1" applyFill="1" applyBorder="1"/>
    <xf numFmtId="0" fontId="0" fillId="6" borderId="4" xfId="0" applyFill="1" applyBorder="1"/>
    <xf numFmtId="11" fontId="0" fillId="6" borderId="6" xfId="0" applyNumberFormat="1" applyFill="1" applyBorder="1"/>
    <xf numFmtId="11" fontId="0" fillId="6" borderId="0" xfId="0" applyNumberFormat="1" applyFill="1" applyBorder="1"/>
    <xf numFmtId="0" fontId="0" fillId="6" borderId="0" xfId="0" applyFill="1" applyBorder="1"/>
    <xf numFmtId="11" fontId="0" fillId="6" borderId="7" xfId="0" applyNumberFormat="1" applyFill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Sheet2!$B$6:$B$13</c:f>
              <c:numCache>
                <c:formatCode>General</c:formatCode>
                <c:ptCount val="8"/>
                <c:pt idx="0">
                  <c:v>5.0</c:v>
                </c:pt>
                <c:pt idx="1">
                  <c:v>15.0</c:v>
                </c:pt>
                <c:pt idx="2">
                  <c:v>25.0</c:v>
                </c:pt>
                <c:pt idx="3">
                  <c:v>35.0</c:v>
                </c:pt>
                <c:pt idx="4">
                  <c:v>45.0</c:v>
                </c:pt>
                <c:pt idx="5">
                  <c:v>65.0</c:v>
                </c:pt>
                <c:pt idx="6">
                  <c:v>75.0</c:v>
                </c:pt>
                <c:pt idx="7">
                  <c:v>85.0</c:v>
                </c:pt>
              </c:numCache>
            </c:numRef>
          </c:xVal>
          <c:yVal>
            <c:numRef>
              <c:f>Sheet2!$C$6:$C$13</c:f>
              <c:numCache>
                <c:formatCode>0.00E+00</c:formatCode>
                <c:ptCount val="8"/>
                <c:pt idx="0">
                  <c:v>8.009408E8</c:v>
                </c:pt>
                <c:pt idx="1">
                  <c:v>1.4387472E8</c:v>
                </c:pt>
                <c:pt idx="2">
                  <c:v>4.2867792E7</c:v>
                </c:pt>
                <c:pt idx="3">
                  <c:v>1.6723322E7</c:v>
                </c:pt>
                <c:pt idx="4">
                  <c:v>7.039604E6</c:v>
                </c:pt>
                <c:pt idx="5">
                  <c:v>3.0037326E6</c:v>
                </c:pt>
                <c:pt idx="6">
                  <c:v>1.3412894E6</c:v>
                </c:pt>
                <c:pt idx="7">
                  <c:v>808988.4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343656"/>
        <c:axId val="-2090367848"/>
      </c:scatterChart>
      <c:valAx>
        <c:axId val="-209034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367848"/>
        <c:crosses val="autoZero"/>
        <c:crossBetween val="midCat"/>
      </c:valAx>
      <c:valAx>
        <c:axId val="-20903678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90343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Sheet2!$A$22:$A$30</c:f>
              <c:numCache>
                <c:formatCode>General</c:formatCode>
                <c:ptCount val="9"/>
                <c:pt idx="0">
                  <c:v>5.0</c:v>
                </c:pt>
                <c:pt idx="1">
                  <c:v>15.0</c:v>
                </c:pt>
                <c:pt idx="2">
                  <c:v>25.0</c:v>
                </c:pt>
                <c:pt idx="3">
                  <c:v>35.0</c:v>
                </c:pt>
                <c:pt idx="4">
                  <c:v>45.0</c:v>
                </c:pt>
                <c:pt idx="5">
                  <c:v>65.0</c:v>
                </c:pt>
                <c:pt idx="6">
                  <c:v>75.0</c:v>
                </c:pt>
                <c:pt idx="7">
                  <c:v>85.0</c:v>
                </c:pt>
                <c:pt idx="8">
                  <c:v>95.0</c:v>
                </c:pt>
              </c:numCache>
            </c:numRef>
          </c:xVal>
          <c:yVal>
            <c:numRef>
              <c:f>Sheet2!$B$22:$B$30</c:f>
              <c:numCache>
                <c:formatCode>0.00E+00</c:formatCode>
                <c:ptCount val="9"/>
                <c:pt idx="0">
                  <c:v>0.3673</c:v>
                </c:pt>
                <c:pt idx="1">
                  <c:v>0.076825</c:v>
                </c:pt>
                <c:pt idx="2">
                  <c:v>0.02135</c:v>
                </c:pt>
                <c:pt idx="3">
                  <c:v>0.007558</c:v>
                </c:pt>
                <c:pt idx="4">
                  <c:v>0.003011</c:v>
                </c:pt>
                <c:pt idx="5">
                  <c:v>0.001337</c:v>
                </c:pt>
                <c:pt idx="6">
                  <c:v>0.000613</c:v>
                </c:pt>
                <c:pt idx="7">
                  <c:v>0.0003</c:v>
                </c:pt>
                <c:pt idx="8">
                  <c:v>0.000133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873928"/>
        <c:axId val="-2090313768"/>
      </c:scatterChart>
      <c:valAx>
        <c:axId val="-208987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313768"/>
        <c:crosses val="autoZero"/>
        <c:crossBetween val="midCat"/>
      </c:valAx>
      <c:valAx>
        <c:axId val="-20903137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89873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Sheet3!$F$7:$F$15</c:f>
              <c:numCache>
                <c:formatCode>0.00E+00</c:formatCode>
                <c:ptCount val="9"/>
                <c:pt idx="0">
                  <c:v>1.729388763804303</c:v>
                </c:pt>
                <c:pt idx="1">
                  <c:v>0.31141005848419</c:v>
                </c:pt>
                <c:pt idx="2">
                  <c:v>0.0945341374102189</c:v>
                </c:pt>
                <c:pt idx="3">
                  <c:v>0.0359690773897328</c:v>
                </c:pt>
                <c:pt idx="4">
                  <c:v>0.0152725241478822</c:v>
                </c:pt>
                <c:pt idx="5">
                  <c:v>0.00653551957929902</c:v>
                </c:pt>
                <c:pt idx="6">
                  <c:v>0.00281304565945545</c:v>
                </c:pt>
                <c:pt idx="7">
                  <c:v>0.00150942557506017</c:v>
                </c:pt>
                <c:pt idx="8">
                  <c:v>0.000574202137019846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031432"/>
        <c:axId val="-2090031064"/>
      </c:scatterChart>
      <c:valAx>
        <c:axId val="-209003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031064"/>
        <c:crosses val="autoZero"/>
        <c:crossBetween val="midCat"/>
      </c:valAx>
      <c:valAx>
        <c:axId val="-20900310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90031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158750</xdr:rowOff>
    </xdr:from>
    <xdr:to>
      <xdr:col>13</xdr:col>
      <xdr:colOff>330200</xdr:colOff>
      <xdr:row>23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774700</xdr:colOff>
      <xdr:row>11</xdr:row>
      <xdr:rowOff>101600</xdr:rowOff>
    </xdr:from>
    <xdr:to>
      <xdr:col>19</xdr:col>
      <xdr:colOff>622300</xdr:colOff>
      <xdr:row>37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9</xdr:row>
      <xdr:rowOff>127000</xdr:rowOff>
    </xdr:from>
    <xdr:to>
      <xdr:col>16</xdr:col>
      <xdr:colOff>914400</xdr:colOff>
      <xdr:row>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B2" workbookViewId="0">
      <selection activeCell="M41" sqref="M41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8">
      <c r="A2">
        <v>1</v>
      </c>
      <c r="B2">
        <v>204.08799999999999</v>
      </c>
      <c r="C2">
        <f>B2/$B$2</f>
        <v>1</v>
      </c>
      <c r="D2">
        <f>C2*9.7</f>
        <v>9.6999999999999993</v>
      </c>
      <c r="E2">
        <f t="shared" ref="E2:E14" si="0">D2/10*0.394</f>
        <v>0.38218000000000002</v>
      </c>
    </row>
    <row r="3" spans="1:8">
      <c r="A3">
        <v>2</v>
      </c>
      <c r="B3">
        <v>1728.0419999999999</v>
      </c>
      <c r="C3">
        <f t="shared" ref="C3:C16" si="1">B3/$B$2</f>
        <v>8.467141625181295</v>
      </c>
      <c r="D3">
        <f t="shared" ref="D3:D16" si="2">C3*9.7</f>
        <v>82.131273764258552</v>
      </c>
      <c r="E3">
        <f t="shared" si="0"/>
        <v>3.2359721863117872</v>
      </c>
    </row>
    <row r="4" spans="1:8">
      <c r="A4">
        <v>3</v>
      </c>
      <c r="B4">
        <v>1800.09</v>
      </c>
      <c r="C4">
        <f t="shared" si="1"/>
        <v>8.8201658108267029</v>
      </c>
      <c r="D4">
        <f t="shared" si="2"/>
        <v>85.555608365019012</v>
      </c>
      <c r="E4">
        <f t="shared" si="0"/>
        <v>3.3708909695817488</v>
      </c>
    </row>
    <row r="5" spans="1:8">
      <c r="A5">
        <v>4</v>
      </c>
      <c r="B5">
        <v>2028.222</v>
      </c>
      <c r="C5">
        <f t="shared" si="1"/>
        <v>9.9379777350946661</v>
      </c>
      <c r="D5">
        <f t="shared" si="2"/>
        <v>96.398384030418256</v>
      </c>
      <c r="E5">
        <f t="shared" si="0"/>
        <v>3.798096330798479</v>
      </c>
    </row>
    <row r="6" spans="1:8">
      <c r="A6">
        <v>5</v>
      </c>
      <c r="B6">
        <v>1986.0820000000001</v>
      </c>
      <c r="C6">
        <f t="shared" si="1"/>
        <v>9.7314981772568707</v>
      </c>
      <c r="D6">
        <f t="shared" si="2"/>
        <v>94.395532319391634</v>
      </c>
      <c r="E6">
        <f t="shared" si="0"/>
        <v>3.7191839733840304</v>
      </c>
    </row>
    <row r="7" spans="1:8">
      <c r="A7">
        <v>6</v>
      </c>
      <c r="B7">
        <v>258</v>
      </c>
      <c r="C7">
        <f t="shared" si="1"/>
        <v>1.2641605581905846</v>
      </c>
      <c r="D7">
        <f t="shared" si="2"/>
        <v>12.262357414448669</v>
      </c>
      <c r="E7">
        <f t="shared" si="0"/>
        <v>0.48313688212927752</v>
      </c>
    </row>
    <row r="8" spans="1:8">
      <c r="A8">
        <v>7</v>
      </c>
      <c r="B8">
        <v>288.06200000000001</v>
      </c>
      <c r="C8">
        <f t="shared" si="1"/>
        <v>1.4114597624554115</v>
      </c>
      <c r="D8">
        <f t="shared" si="2"/>
        <v>13.69115969581749</v>
      </c>
      <c r="E8">
        <f t="shared" si="0"/>
        <v>0.53943169201520913</v>
      </c>
    </row>
    <row r="9" spans="1:8">
      <c r="A9">
        <v>8</v>
      </c>
      <c r="B9">
        <v>312.23099999999999</v>
      </c>
      <c r="C9">
        <f t="shared" si="1"/>
        <v>1.5298841676139705</v>
      </c>
      <c r="D9">
        <f t="shared" si="2"/>
        <v>14.839876425855513</v>
      </c>
      <c r="E9">
        <f t="shared" si="0"/>
        <v>0.5846911311787073</v>
      </c>
    </row>
    <row r="10" spans="1:8">
      <c r="A10">
        <v>9</v>
      </c>
      <c r="B10">
        <v>324.22199999999998</v>
      </c>
      <c r="C10">
        <f t="shared" si="1"/>
        <v>1.588638234487084</v>
      </c>
      <c r="D10">
        <f t="shared" si="2"/>
        <v>15.409790874524713</v>
      </c>
      <c r="E10">
        <f t="shared" si="0"/>
        <v>0.60714576045627378</v>
      </c>
    </row>
    <row r="11" spans="1:8">
      <c r="A11">
        <v>10</v>
      </c>
      <c r="B11">
        <v>660.02700000000004</v>
      </c>
      <c r="C11">
        <f t="shared" si="1"/>
        <v>3.2340313982203757</v>
      </c>
      <c r="D11">
        <f t="shared" si="2"/>
        <v>31.370104562737641</v>
      </c>
      <c r="E11">
        <f t="shared" si="0"/>
        <v>1.2359821197718632</v>
      </c>
    </row>
    <row r="12" spans="1:8">
      <c r="A12">
        <v>11</v>
      </c>
      <c r="B12" s="1">
        <v>42</v>
      </c>
      <c r="C12" s="1">
        <f t="shared" si="1"/>
        <v>0.20579357924032771</v>
      </c>
      <c r="D12" s="1">
        <f t="shared" si="2"/>
        <v>1.9961977186311786</v>
      </c>
      <c r="E12" s="1">
        <f t="shared" si="0"/>
        <v>7.8650190114068444E-2</v>
      </c>
      <c r="G12">
        <f>0.5*D12</f>
        <v>0.99809885931558928</v>
      </c>
    </row>
    <row r="13" spans="1:8">
      <c r="A13">
        <v>12</v>
      </c>
      <c r="B13">
        <v>2046.079</v>
      </c>
      <c r="C13">
        <f t="shared" si="1"/>
        <v>10.025474305201678</v>
      </c>
      <c r="D13">
        <f t="shared" si="2"/>
        <v>97.247100760456277</v>
      </c>
      <c r="E13">
        <f t="shared" si="0"/>
        <v>3.8315357699619779</v>
      </c>
    </row>
    <row r="14" spans="1:8">
      <c r="A14">
        <v>13</v>
      </c>
      <c r="B14">
        <v>282</v>
      </c>
      <c r="C14">
        <f t="shared" si="1"/>
        <v>1.3817568891850576</v>
      </c>
      <c r="D14">
        <f t="shared" si="2"/>
        <v>13.403041825095057</v>
      </c>
      <c r="E14">
        <f t="shared" si="0"/>
        <v>0.52807984790874529</v>
      </c>
    </row>
    <row r="15" spans="1:8">
      <c r="A15">
        <v>14</v>
      </c>
      <c r="B15">
        <v>4338.1490000000003</v>
      </c>
      <c r="C15">
        <f t="shared" si="1"/>
        <v>21.256266904472582</v>
      </c>
      <c r="D15">
        <f t="shared" si="2"/>
        <v>206.18578897338404</v>
      </c>
      <c r="E15">
        <f>D15/10*0.394</f>
        <v>8.1237200855513301</v>
      </c>
      <c r="G15" t="s">
        <v>3</v>
      </c>
    </row>
    <row r="16" spans="1:8">
      <c r="A16">
        <v>15</v>
      </c>
      <c r="B16">
        <v>1242.058</v>
      </c>
      <c r="C16">
        <f t="shared" si="1"/>
        <v>6.0858943200972133</v>
      </c>
      <c r="D16">
        <f t="shared" si="2"/>
        <v>59.033174904942967</v>
      </c>
      <c r="E16">
        <f>D16/10*0.394</f>
        <v>2.325907091254753</v>
      </c>
      <c r="G16" t="s">
        <v>4</v>
      </c>
      <c r="H16">
        <f>0.5*D16</f>
        <v>29.516587452471484</v>
      </c>
    </row>
    <row r="17" spans="2:9">
      <c r="I17">
        <f>0.5*E16</f>
        <v>1.1629535456273765</v>
      </c>
    </row>
    <row r="22" spans="2:9">
      <c r="B22" t="s">
        <v>1</v>
      </c>
      <c r="C22" t="s">
        <v>2</v>
      </c>
      <c r="D22" t="s">
        <v>5</v>
      </c>
      <c r="E22" t="s">
        <v>6</v>
      </c>
    </row>
    <row r="23" spans="2:9">
      <c r="B23" s="1">
        <v>204.08799999999999</v>
      </c>
      <c r="C23" s="1">
        <f>B23/$B$2</f>
        <v>1</v>
      </c>
      <c r="D23" s="1">
        <f>C23*9.7</f>
        <v>9.6999999999999993</v>
      </c>
      <c r="E23" s="1">
        <f t="shared" ref="E23:E35" si="3">D23/10*0.394</f>
        <v>0.38218000000000002</v>
      </c>
    </row>
    <row r="24" spans="2:9">
      <c r="B24">
        <v>2287.134</v>
      </c>
      <c r="C24">
        <f t="shared" ref="C24:C47" si="4">B24/$B$2</f>
        <v>11.206606953863039</v>
      </c>
      <c r="D24">
        <f t="shared" ref="D24:D47" si="5">C24*9.7</f>
        <v>108.70408745247147</v>
      </c>
      <c r="E24">
        <f t="shared" si="3"/>
        <v>4.2829410456273758</v>
      </c>
    </row>
    <row r="25" spans="2:9">
      <c r="B25">
        <v>2040.221</v>
      </c>
      <c r="C25">
        <f t="shared" si="4"/>
        <v>9.9967710007447774</v>
      </c>
      <c r="D25">
        <f t="shared" si="5"/>
        <v>96.968678707224328</v>
      </c>
      <c r="E25">
        <f t="shared" si="3"/>
        <v>3.8205659410646384</v>
      </c>
    </row>
    <row r="26" spans="2:9">
      <c r="B26">
        <v>348</v>
      </c>
      <c r="C26">
        <f t="shared" si="4"/>
        <v>1.7051467994198581</v>
      </c>
      <c r="D26">
        <f t="shared" si="5"/>
        <v>16.539923954372622</v>
      </c>
      <c r="E26">
        <f t="shared" si="3"/>
        <v>0.65167300380228133</v>
      </c>
    </row>
    <row r="27" spans="2:9">
      <c r="B27">
        <v>312</v>
      </c>
      <c r="C27">
        <f t="shared" si="4"/>
        <v>1.5287523029281487</v>
      </c>
      <c r="D27">
        <f t="shared" si="5"/>
        <v>14.82889733840304</v>
      </c>
      <c r="E27">
        <f t="shared" si="3"/>
        <v>0.58425855513307978</v>
      </c>
    </row>
    <row r="28" spans="2:9">
      <c r="B28">
        <v>174</v>
      </c>
      <c r="C28">
        <f t="shared" si="4"/>
        <v>0.85257339970992907</v>
      </c>
      <c r="D28">
        <f t="shared" si="5"/>
        <v>8.2699619771863109</v>
      </c>
      <c r="E28">
        <f t="shared" si="3"/>
        <v>0.32583650190114066</v>
      </c>
      <c r="G28">
        <f>D28-0.5*D23</f>
        <v>3.4199619771863112</v>
      </c>
      <c r="H28">
        <f>D28+0.5*D23</f>
        <v>13.119961977186311</v>
      </c>
    </row>
    <row r="29" spans="2:9">
      <c r="B29" s="1">
        <v>204.08799999999999</v>
      </c>
      <c r="C29" s="1">
        <f t="shared" si="4"/>
        <v>1</v>
      </c>
      <c r="D29" s="1">
        <f t="shared" si="5"/>
        <v>9.6999999999999993</v>
      </c>
      <c r="E29" s="1">
        <f t="shared" si="3"/>
        <v>0.38218000000000002</v>
      </c>
    </row>
    <row r="30" spans="2:9">
      <c r="B30">
        <v>174.10300000000001</v>
      </c>
      <c r="C30">
        <f t="shared" si="4"/>
        <v>0.85307808396378038</v>
      </c>
      <c r="D30">
        <f t="shared" si="5"/>
        <v>8.2748574144486682</v>
      </c>
      <c r="E30">
        <f t="shared" si="3"/>
        <v>0.32602938212927757</v>
      </c>
      <c r="G30">
        <f>D30-0.5*D23</f>
        <v>3.4248574144486685</v>
      </c>
      <c r="H30">
        <f>D30+0.5*D23</f>
        <v>13.124857414448668</v>
      </c>
    </row>
    <row r="31" spans="2:9">
      <c r="B31">
        <v>180.1</v>
      </c>
      <c r="C31">
        <f t="shared" si="4"/>
        <v>0.88246246717102428</v>
      </c>
      <c r="D31">
        <f t="shared" si="5"/>
        <v>8.5598859315589344</v>
      </c>
      <c r="E31">
        <f t="shared" si="3"/>
        <v>0.33725950570342206</v>
      </c>
      <c r="G31" s="2">
        <f>D31-0.5*D23</f>
        <v>3.7098859315589348</v>
      </c>
      <c r="H31" s="2">
        <f>D31+0.5*D23</f>
        <v>13.409885931558934</v>
      </c>
    </row>
    <row r="32" spans="2:9">
      <c r="B32">
        <v>150</v>
      </c>
      <c r="C32">
        <f t="shared" si="4"/>
        <v>0.73497706871545609</v>
      </c>
      <c r="D32">
        <f t="shared" si="5"/>
        <v>7.1292775665399235</v>
      </c>
      <c r="E32">
        <f t="shared" si="3"/>
        <v>0.280893536121673</v>
      </c>
      <c r="G32">
        <f>D32-0.5*D23</f>
        <v>2.2792775665399239</v>
      </c>
      <c r="H32">
        <f>D32+0.5*D23</f>
        <v>11.979277566539924</v>
      </c>
    </row>
    <row r="33" spans="2:13">
      <c r="B33">
        <v>42</v>
      </c>
      <c r="C33">
        <f t="shared" si="4"/>
        <v>0.20579357924032771</v>
      </c>
      <c r="D33">
        <f t="shared" si="5"/>
        <v>1.9961977186311786</v>
      </c>
      <c r="E33">
        <f t="shared" si="3"/>
        <v>7.8650190114068444E-2</v>
      </c>
      <c r="K33">
        <f>0.5*D33</f>
        <v>0.99809885931558928</v>
      </c>
      <c r="L33">
        <f>K33/10</f>
        <v>9.9809885931558928E-2</v>
      </c>
    </row>
    <row r="34" spans="2:13">
      <c r="B34">
        <v>234</v>
      </c>
      <c r="C34">
        <f t="shared" si="4"/>
        <v>1.1465642271961116</v>
      </c>
      <c r="D34">
        <f t="shared" si="5"/>
        <v>11.121673003802282</v>
      </c>
      <c r="E34">
        <f t="shared" si="3"/>
        <v>0.43819391634980992</v>
      </c>
      <c r="G34">
        <f>D34-0.5*D29</f>
        <v>6.2716730038022828</v>
      </c>
      <c r="H34">
        <f>D34+0.5*D29</f>
        <v>15.971673003802282</v>
      </c>
    </row>
    <row r="35" spans="2:13">
      <c r="B35">
        <v>282</v>
      </c>
      <c r="C35">
        <f t="shared" si="4"/>
        <v>1.3817568891850576</v>
      </c>
      <c r="D35">
        <f t="shared" si="5"/>
        <v>13.403041825095057</v>
      </c>
      <c r="E35">
        <f t="shared" si="3"/>
        <v>0.52807984790874529</v>
      </c>
      <c r="G35">
        <f>D35+0.5*D23</f>
        <v>18.253041825095057</v>
      </c>
      <c r="H35">
        <f>D35-0.5*D23</f>
        <v>8.5530418250950575</v>
      </c>
    </row>
    <row r="36" spans="2:13">
      <c r="B36">
        <v>150.12</v>
      </c>
      <c r="C36">
        <f t="shared" si="4"/>
        <v>0.73556505037042852</v>
      </c>
      <c r="D36">
        <f t="shared" si="5"/>
        <v>7.1349809885931563</v>
      </c>
      <c r="E36">
        <f>D36/10*0.394</f>
        <v>0.28111825095057036</v>
      </c>
      <c r="G36">
        <f>D36-0.5*D29</f>
        <v>2.2849809885931567</v>
      </c>
      <c r="H36">
        <f>D36+0.5*D29</f>
        <v>11.984980988593156</v>
      </c>
    </row>
    <row r="37" spans="2:13">
      <c r="B37">
        <v>174</v>
      </c>
      <c r="C37">
        <f t="shared" si="4"/>
        <v>0.85257339970992907</v>
      </c>
      <c r="D37">
        <f t="shared" si="5"/>
        <v>8.2699619771863109</v>
      </c>
      <c r="E37">
        <f>D37/10*0.394</f>
        <v>0.32583650190114066</v>
      </c>
      <c r="G37" s="2">
        <f>D37-0.5*D29</f>
        <v>3.4199619771863112</v>
      </c>
      <c r="H37" s="2">
        <f>D37+0.5*D29</f>
        <v>13.119961977186311</v>
      </c>
    </row>
    <row r="38" spans="2:13">
      <c r="B38">
        <v>204</v>
      </c>
      <c r="C38">
        <f t="shared" si="4"/>
        <v>0.99956881345302029</v>
      </c>
      <c r="D38">
        <f t="shared" si="5"/>
        <v>9.6958174904942958</v>
      </c>
      <c r="E38">
        <f t="shared" ref="E38:E47" si="6">D38/10*0.394</f>
        <v>0.38201520912547526</v>
      </c>
    </row>
    <row r="39" spans="2:13">
      <c r="B39">
        <v>150</v>
      </c>
      <c r="C39">
        <f t="shared" si="4"/>
        <v>0.73497706871545609</v>
      </c>
      <c r="D39">
        <f t="shared" si="5"/>
        <v>7.1292775665399235</v>
      </c>
      <c r="E39">
        <f t="shared" si="6"/>
        <v>0.280893536121673</v>
      </c>
    </row>
    <row r="40" spans="2:13">
      <c r="B40">
        <v>168.107</v>
      </c>
      <c r="C40">
        <f t="shared" si="4"/>
        <v>0.82369860060366118</v>
      </c>
      <c r="D40">
        <f t="shared" si="5"/>
        <v>7.9898764258555133</v>
      </c>
      <c r="E40">
        <f t="shared" si="6"/>
        <v>0.31480113117870723</v>
      </c>
    </row>
    <row r="41" spans="2:13">
      <c r="B41">
        <v>180</v>
      </c>
      <c r="C41">
        <f t="shared" si="4"/>
        <v>0.88197248245854731</v>
      </c>
      <c r="D41">
        <f t="shared" si="5"/>
        <v>8.5551330798479075</v>
      </c>
      <c r="E41">
        <f t="shared" si="6"/>
        <v>0.33707224334600755</v>
      </c>
      <c r="M41">
        <v>11</v>
      </c>
    </row>
    <row r="42" spans="2:13">
      <c r="B42">
        <v>228</v>
      </c>
      <c r="C42">
        <f t="shared" si="4"/>
        <v>1.1171651444474933</v>
      </c>
      <c r="D42">
        <f t="shared" si="5"/>
        <v>10.836501901140684</v>
      </c>
      <c r="E42">
        <f t="shared" si="6"/>
        <v>0.42695817490494298</v>
      </c>
    </row>
    <row r="43" spans="2:13">
      <c r="B43">
        <v>132</v>
      </c>
      <c r="C43">
        <f t="shared" si="4"/>
        <v>0.64677982046960136</v>
      </c>
      <c r="D43">
        <f t="shared" si="5"/>
        <v>6.2737642585551328</v>
      </c>
      <c r="E43">
        <f t="shared" si="6"/>
        <v>0.24718631178707223</v>
      </c>
    </row>
    <row r="44" spans="2:13">
      <c r="B44">
        <v>240</v>
      </c>
      <c r="C44">
        <f t="shared" si="4"/>
        <v>1.1759633099447298</v>
      </c>
      <c r="D44">
        <f t="shared" si="5"/>
        <v>11.406844106463877</v>
      </c>
      <c r="E44">
        <f t="shared" si="6"/>
        <v>0.44942965779467681</v>
      </c>
    </row>
    <row r="45" spans="2:13">
      <c r="B45">
        <v>156.11500000000001</v>
      </c>
      <c r="C45">
        <f t="shared" si="4"/>
        <v>0.7649396338834229</v>
      </c>
      <c r="D45">
        <f t="shared" si="5"/>
        <v>7.4199144486692017</v>
      </c>
      <c r="E45">
        <f t="shared" si="6"/>
        <v>0.29234462927756655</v>
      </c>
    </row>
    <row r="46" spans="2:13">
      <c r="B46">
        <v>1251.058</v>
      </c>
      <c r="C46">
        <f t="shared" si="4"/>
        <v>6.1299929442201408</v>
      </c>
      <c r="D46">
        <f t="shared" si="5"/>
        <v>59.460931558935364</v>
      </c>
      <c r="E46">
        <f t="shared" si="6"/>
        <v>2.3427607034220537</v>
      </c>
    </row>
    <row r="47" spans="2:13">
      <c r="B47">
        <v>1252.058</v>
      </c>
      <c r="C47">
        <f t="shared" si="4"/>
        <v>6.1348927913449103</v>
      </c>
      <c r="D47">
        <f t="shared" si="5"/>
        <v>59.508460076045623</v>
      </c>
      <c r="E47">
        <f t="shared" si="6"/>
        <v>2.3446333269961976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B1" workbookViewId="0">
      <selection activeCell="B1" sqref="B1:B4"/>
    </sheetView>
  </sheetViews>
  <sheetFormatPr baseColWidth="10" defaultRowHeight="15" x14ac:dyDescent="0"/>
  <sheetData>
    <row r="1" spans="1:5">
      <c r="A1" s="3">
        <v>2.2142E-12</v>
      </c>
      <c r="B1" t="s">
        <v>8</v>
      </c>
      <c r="C1" s="3">
        <f>A1*$D$1</f>
        <v>151008440</v>
      </c>
      <c r="D1" s="3">
        <v>6.82E+19</v>
      </c>
      <c r="E1" s="3">
        <f>D1*0.8</f>
        <v>5.456E+19</v>
      </c>
    </row>
    <row r="2" spans="1:5">
      <c r="A2" s="3">
        <v>1.7284E-12</v>
      </c>
      <c r="B2" t="s">
        <v>7</v>
      </c>
      <c r="C2" s="3">
        <f t="shared" ref="C2:C10" si="0">A2*$D$1</f>
        <v>117876880</v>
      </c>
    </row>
    <row r="3" spans="1:5">
      <c r="A3" s="3">
        <v>3.6015E-12</v>
      </c>
      <c r="B3" t="s">
        <v>9</v>
      </c>
      <c r="C3" s="3">
        <f t="shared" si="0"/>
        <v>245622300</v>
      </c>
    </row>
    <row r="4" spans="1:5">
      <c r="A4" s="3">
        <v>5.0276999999999997E-12</v>
      </c>
      <c r="B4" t="s">
        <v>10</v>
      </c>
      <c r="C4" s="3">
        <f t="shared" si="0"/>
        <v>342889140</v>
      </c>
    </row>
    <row r="5" spans="1:5">
      <c r="C5" s="3"/>
    </row>
    <row r="6" spans="1:5">
      <c r="A6" s="3">
        <v>1.1744E-11</v>
      </c>
      <c r="B6">
        <v>5</v>
      </c>
      <c r="C6" s="3">
        <f t="shared" si="0"/>
        <v>800940800</v>
      </c>
    </row>
    <row r="7" spans="1:5">
      <c r="A7" s="3">
        <v>2.1095999999999998E-12</v>
      </c>
      <c r="B7">
        <v>15</v>
      </c>
      <c r="C7" s="3">
        <f t="shared" si="0"/>
        <v>143874720</v>
      </c>
    </row>
    <row r="8" spans="1:5">
      <c r="A8" s="3">
        <v>6.2856E-13</v>
      </c>
      <c r="B8">
        <v>25</v>
      </c>
      <c r="C8" s="3">
        <f t="shared" si="0"/>
        <v>42867792</v>
      </c>
    </row>
    <row r="9" spans="1:5">
      <c r="A9" s="3">
        <v>2.4521000000000002E-13</v>
      </c>
      <c r="B9">
        <v>35</v>
      </c>
      <c r="C9" s="3">
        <f t="shared" si="0"/>
        <v>16723322.000000002</v>
      </c>
    </row>
    <row r="10" spans="1:5">
      <c r="A10" s="3">
        <v>1.0322E-13</v>
      </c>
      <c r="B10">
        <v>45</v>
      </c>
      <c r="C10" s="3">
        <f t="shared" si="0"/>
        <v>7039604</v>
      </c>
    </row>
    <row r="11" spans="1:5">
      <c r="A11" s="3">
        <v>4.4042999999999997E-14</v>
      </c>
      <c r="B11">
        <v>65</v>
      </c>
      <c r="C11" s="3">
        <f>A11*$D$1</f>
        <v>3003732.5999999996</v>
      </c>
    </row>
    <row r="12" spans="1:5">
      <c r="A12" s="3">
        <v>1.9667E-14</v>
      </c>
      <c r="B12">
        <v>75</v>
      </c>
      <c r="C12" s="3">
        <f>A12*$D$1</f>
        <v>1341289.3999999999</v>
      </c>
    </row>
    <row r="13" spans="1:5">
      <c r="A13" s="3">
        <v>1.1862000000000001E-14</v>
      </c>
      <c r="B13">
        <v>85</v>
      </c>
      <c r="C13" s="3">
        <f>A13*$D$1</f>
        <v>808988.4</v>
      </c>
    </row>
    <row r="17" spans="1:4">
      <c r="A17" s="3">
        <v>3.1329999999999999E-3</v>
      </c>
    </row>
    <row r="18" spans="1:4">
      <c r="A18" s="3">
        <v>2.8530000000000001E-3</v>
      </c>
    </row>
    <row r="19" spans="1:4">
      <c r="A19" s="3">
        <v>5.5719999999999997E-3</v>
      </c>
    </row>
    <row r="20" spans="1:4">
      <c r="A20" s="3">
        <v>8.0660000000000003E-3</v>
      </c>
    </row>
    <row r="22" spans="1:4">
      <c r="A22">
        <v>5</v>
      </c>
      <c r="B22" s="3">
        <v>0.36730000000000002</v>
      </c>
      <c r="C22" s="3">
        <f>B22*0.0000000001602</f>
        <v>5.8841460000000003E-11</v>
      </c>
      <c r="D22" s="3"/>
    </row>
    <row r="23" spans="1:4">
      <c r="A23">
        <v>15</v>
      </c>
      <c r="B23" s="3">
        <v>7.6825000000000004E-2</v>
      </c>
      <c r="C23" s="3">
        <f t="shared" ref="C23:C30" si="1">B23*0.0000000001602</f>
        <v>1.2307365000000001E-11</v>
      </c>
    </row>
    <row r="24" spans="1:4">
      <c r="A24">
        <v>25</v>
      </c>
      <c r="B24" s="3">
        <v>2.1350000000000001E-2</v>
      </c>
      <c r="C24" s="3">
        <f t="shared" si="1"/>
        <v>3.4202700000000003E-12</v>
      </c>
    </row>
    <row r="25" spans="1:4">
      <c r="A25">
        <v>35</v>
      </c>
      <c r="B25" s="3">
        <v>7.5579999999999996E-3</v>
      </c>
      <c r="C25" s="3">
        <f t="shared" si="1"/>
        <v>1.2107915999999998E-12</v>
      </c>
    </row>
    <row r="26" spans="1:4">
      <c r="A26">
        <v>45</v>
      </c>
      <c r="B26" s="3">
        <v>3.0109999999999998E-3</v>
      </c>
      <c r="C26" s="3">
        <f t="shared" si="1"/>
        <v>4.8236219999999993E-13</v>
      </c>
    </row>
    <row r="27" spans="1:4">
      <c r="A27">
        <v>65</v>
      </c>
      <c r="B27" s="3">
        <v>1.3370000000000001E-3</v>
      </c>
      <c r="C27" s="3">
        <f t="shared" si="1"/>
        <v>2.1418740000000001E-13</v>
      </c>
    </row>
    <row r="28" spans="1:4">
      <c r="A28">
        <v>75</v>
      </c>
      <c r="B28" s="3">
        <v>6.1300000000000005E-4</v>
      </c>
      <c r="C28" s="3">
        <f t="shared" si="1"/>
        <v>9.8202600000000012E-14</v>
      </c>
    </row>
    <row r="29" spans="1:4">
      <c r="A29">
        <v>85</v>
      </c>
      <c r="B29" s="3">
        <v>2.9999999999999997E-4</v>
      </c>
      <c r="C29" s="3">
        <f t="shared" si="1"/>
        <v>4.8059999999999993E-14</v>
      </c>
    </row>
    <row r="30" spans="1:4">
      <c r="A30">
        <v>95</v>
      </c>
      <c r="B30" s="3">
        <v>1.3300000000000001E-4</v>
      </c>
      <c r="C30" s="3">
        <f t="shared" si="1"/>
        <v>2.1306600000000003E-14</v>
      </c>
    </row>
    <row r="34" spans="2:4">
      <c r="B34" s="3">
        <v>9.5125999999999994E-6</v>
      </c>
    </row>
    <row r="35" spans="2:4">
      <c r="B35" s="3">
        <v>7.9872000000000004E-6</v>
      </c>
    </row>
    <row r="36" spans="2:4">
      <c r="B36" s="3">
        <v>1.6351999999999999E-5</v>
      </c>
    </row>
    <row r="37" spans="2:4">
      <c r="B37" s="3">
        <v>2.3257000000000001E-5</v>
      </c>
    </row>
    <row r="39" spans="2:4">
      <c r="B39" s="3">
        <v>4.6661999999999997E-3</v>
      </c>
      <c r="C39" s="3">
        <f>B39*$E$1</f>
        <v>2.5458787199999997E+17</v>
      </c>
      <c r="D39" s="3">
        <f>C39*0.0000000001602</f>
        <v>40784977.094399996</v>
      </c>
    </row>
    <row r="40" spans="2:4">
      <c r="B40" s="3">
        <v>8.4024000000000002E-4</v>
      </c>
      <c r="C40" s="3">
        <f t="shared" ref="C40:C47" si="2">B40*$E$1</f>
        <v>4.58434944E+16</v>
      </c>
      <c r="D40" s="3">
        <f t="shared" ref="D40:D47" si="3">C40*0.0000000001602</f>
        <v>7344127.8028800003</v>
      </c>
    </row>
    <row r="41" spans="2:4">
      <c r="B41" s="3">
        <v>2.5506999999999998E-4</v>
      </c>
      <c r="C41" s="3">
        <f t="shared" si="2"/>
        <v>1.39166192E+16</v>
      </c>
      <c r="D41" s="3">
        <f t="shared" si="3"/>
        <v>2229442.3958399999</v>
      </c>
    </row>
    <row r="42" spans="2:4">
      <c r="B42" s="3">
        <v>9.7051000000000003E-5</v>
      </c>
      <c r="C42" s="3">
        <f t="shared" si="2"/>
        <v>5295102560000000</v>
      </c>
      <c r="D42" s="3">
        <f t="shared" si="3"/>
        <v>848275.43011199997</v>
      </c>
    </row>
    <row r="43" spans="2:4">
      <c r="B43" s="3">
        <v>4.1208000000000003E-5</v>
      </c>
      <c r="C43" s="3">
        <f t="shared" si="2"/>
        <v>2248308480000000.2</v>
      </c>
      <c r="D43" s="3">
        <f t="shared" si="3"/>
        <v>360179.01849600003</v>
      </c>
    </row>
    <row r="44" spans="2:4">
      <c r="B44" s="3">
        <v>1.7634000000000001E-5</v>
      </c>
      <c r="C44" s="3">
        <f t="shared" si="2"/>
        <v>962111040000000</v>
      </c>
      <c r="D44" s="3">
        <f t="shared" si="3"/>
        <v>154130.188608</v>
      </c>
    </row>
    <row r="45" spans="2:4">
      <c r="B45" s="3">
        <v>7.5901000000000004E-6</v>
      </c>
      <c r="C45" s="3">
        <f t="shared" si="2"/>
        <v>414115856000000</v>
      </c>
      <c r="D45" s="3">
        <f t="shared" si="3"/>
        <v>66341.360131199996</v>
      </c>
    </row>
    <row r="46" spans="2:4">
      <c r="B46" s="3">
        <v>4.0727E-6</v>
      </c>
      <c r="C46" s="3">
        <f t="shared" si="2"/>
        <v>222206512000000</v>
      </c>
      <c r="D46" s="3">
        <f t="shared" si="3"/>
        <v>35597.483222399998</v>
      </c>
    </row>
    <row r="47" spans="2:4">
      <c r="B47" s="3">
        <v>1.5492999999999999E-6</v>
      </c>
      <c r="C47" s="3">
        <f t="shared" si="2"/>
        <v>84529808000000</v>
      </c>
      <c r="D47" s="3">
        <f t="shared" si="3"/>
        <v>13541.6752416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P33" sqref="P33"/>
    </sheetView>
  </sheetViews>
  <sheetFormatPr baseColWidth="10" defaultRowHeight="15" x14ac:dyDescent="0"/>
  <cols>
    <col min="7" max="7" width="5" customWidth="1"/>
    <col min="13" max="13" width="11.1640625" bestFit="1" customWidth="1"/>
    <col min="17" max="17" width="12.1640625" bestFit="1" customWidth="1"/>
  </cols>
  <sheetData>
    <row r="1" spans="1:17">
      <c r="A1" s="4" t="s">
        <v>11</v>
      </c>
      <c r="B1" s="5" t="s">
        <v>12</v>
      </c>
      <c r="C1" s="5" t="s">
        <v>13</v>
      </c>
      <c r="D1" s="5" t="s">
        <v>14</v>
      </c>
      <c r="E1" s="5" t="s">
        <v>25</v>
      </c>
      <c r="F1" s="6" t="s">
        <v>15</v>
      </c>
      <c r="H1" s="4" t="s">
        <v>17</v>
      </c>
      <c r="I1" s="5" t="s">
        <v>16</v>
      </c>
      <c r="J1" s="5" t="s">
        <v>21</v>
      </c>
      <c r="K1" s="5" t="s">
        <v>22</v>
      </c>
      <c r="L1" s="5" t="s">
        <v>18</v>
      </c>
      <c r="M1" s="5" t="s">
        <v>23</v>
      </c>
      <c r="N1" s="5" t="s">
        <v>19</v>
      </c>
      <c r="O1" s="5" t="s">
        <v>20</v>
      </c>
      <c r="P1" s="5"/>
      <c r="Q1" s="6" t="s">
        <v>24</v>
      </c>
    </row>
    <row r="2" spans="1:17">
      <c r="A2" s="17">
        <v>9.5125999999999994E-6</v>
      </c>
      <c r="B2" s="7">
        <v>7.2213899999999998E-2</v>
      </c>
      <c r="C2" s="20">
        <f>A2/B2</f>
        <v>1.3172810220746974E-4</v>
      </c>
      <c r="D2" s="7">
        <f>C2*0.0000000000001602</f>
        <v>2.110284197363665E-17</v>
      </c>
      <c r="E2" s="20">
        <f>D2*1000</f>
        <v>2.110284197363665E-14</v>
      </c>
      <c r="F2" s="8">
        <f>$Q$2*E2</f>
        <v>0.31169891474576328</v>
      </c>
      <c r="G2" s="1" t="s">
        <v>8</v>
      </c>
      <c r="H2" s="13">
        <v>100</v>
      </c>
      <c r="I2" s="9">
        <v>423.7</v>
      </c>
      <c r="J2" s="9">
        <v>41.86</v>
      </c>
      <c r="K2" s="9">
        <f>LN(2)/I2</f>
        <v>1.6359385899455871E-3</v>
      </c>
      <c r="L2" s="9">
        <f>H2*EXP(-K2*J2)</f>
        <v>93.381177255634086</v>
      </c>
      <c r="M2" s="9">
        <f>L2*37000000</f>
        <v>3455103558.4584613</v>
      </c>
      <c r="N2" s="9">
        <v>0.35899999999999999</v>
      </c>
      <c r="O2" s="9">
        <v>11908</v>
      </c>
      <c r="P2" s="9"/>
      <c r="Q2" s="10">
        <f>M2*N2*O2</f>
        <v>14770470969510.285</v>
      </c>
    </row>
    <row r="3" spans="1:17">
      <c r="A3" s="17">
        <v>7.9872000000000004E-6</v>
      </c>
      <c r="B3" s="7">
        <v>7.2213899999999998E-2</v>
      </c>
      <c r="C3" s="20">
        <f t="shared" ref="C3:C5" si="0">A3/B3</f>
        <v>1.1060474506985499E-4</v>
      </c>
      <c r="D3" s="7">
        <f t="shared" ref="D3:D5" si="1">C3*0.0000000000001602</f>
        <v>1.7718880160190766E-17</v>
      </c>
      <c r="E3" s="20">
        <f t="shared" ref="E3:E5" si="2">D3*1000</f>
        <v>1.7718880160190768E-14</v>
      </c>
      <c r="F3" s="8">
        <f t="shared" ref="F3:F5" si="3">$Q$2*E3</f>
        <v>0.26171620501832948</v>
      </c>
      <c r="G3" s="1" t="s">
        <v>7</v>
      </c>
      <c r="H3" s="14"/>
      <c r="I3" s="15"/>
      <c r="J3" s="15"/>
      <c r="K3" s="15"/>
      <c r="L3" s="15"/>
      <c r="M3" s="15">
        <v>3455103558.4584613</v>
      </c>
      <c r="N3" s="15">
        <v>2.3E-2</v>
      </c>
      <c r="O3" s="15">
        <v>11908</v>
      </c>
      <c r="P3" s="15"/>
      <c r="Q3" s="16">
        <f>M3*N3*O3</f>
        <v>946297583004.83716</v>
      </c>
    </row>
    <row r="4" spans="1:17">
      <c r="A4" s="17">
        <v>1.6351999999999999E-5</v>
      </c>
      <c r="B4" s="7">
        <v>7.2213899999999998E-2</v>
      </c>
      <c r="C4" s="20">
        <f t="shared" si="0"/>
        <v>2.2643840036336494E-4</v>
      </c>
      <c r="D4" s="7">
        <f t="shared" si="1"/>
        <v>3.6275431738211061E-17</v>
      </c>
      <c r="E4" s="20">
        <f t="shared" si="2"/>
        <v>3.6275431738211062E-14</v>
      </c>
      <c r="F4" s="8">
        <f t="shared" si="3"/>
        <v>0.53580521139569848</v>
      </c>
      <c r="G4" s="1" t="s">
        <v>9</v>
      </c>
    </row>
    <row r="5" spans="1:17">
      <c r="A5" s="17">
        <v>2.3257000000000001E-5</v>
      </c>
      <c r="B5" s="7">
        <v>7.2213899999999998E-2</v>
      </c>
      <c r="C5" s="20">
        <f t="shared" si="0"/>
        <v>3.2205711088862396E-4</v>
      </c>
      <c r="D5" s="7">
        <f t="shared" si="1"/>
        <v>5.1593549164357553E-17</v>
      </c>
      <c r="E5" s="20">
        <f t="shared" si="2"/>
        <v>5.159354916435755E-14</v>
      </c>
      <c r="F5" s="8">
        <f t="shared" si="3"/>
        <v>0.76206102014614485</v>
      </c>
      <c r="G5" s="1" t="s">
        <v>10</v>
      </c>
      <c r="Q5">
        <f>SUM(Q2+Q3)</f>
        <v>15716768552515.123</v>
      </c>
    </row>
    <row r="6" spans="1:17">
      <c r="A6" s="18"/>
      <c r="B6" s="9"/>
      <c r="C6" s="21"/>
      <c r="D6" s="9"/>
      <c r="E6" s="21"/>
      <c r="F6" s="10"/>
    </row>
    <row r="7" spans="1:17">
      <c r="A7" s="17">
        <v>4.6661999999999997E-3</v>
      </c>
      <c r="B7" s="7">
        <v>6.3845099999999997</v>
      </c>
      <c r="C7" s="20">
        <f>A7/B7</f>
        <v>7.3086266604641549E-4</v>
      </c>
      <c r="D7" s="7">
        <f>0.0000000000001602*C7</f>
        <v>1.1708419910063576E-16</v>
      </c>
      <c r="E7" s="20">
        <f>D7*1000</f>
        <v>1.1708419910063576E-13</v>
      </c>
      <c r="F7" s="8">
        <f>$Q$2*E7</f>
        <v>1.7293887638043026</v>
      </c>
    </row>
    <row r="8" spans="1:17">
      <c r="A8" s="17">
        <v>8.4024000000000002E-4</v>
      </c>
      <c r="B8" s="7">
        <v>6.3845099999999997</v>
      </c>
      <c r="C8" s="20">
        <f t="shared" ref="C8:C15" si="4">A8/B8</f>
        <v>1.3160602771395143E-4</v>
      </c>
      <c r="D8" s="7">
        <f t="shared" ref="D8:D15" si="5">0.0000000000001602*C8</f>
        <v>2.1083285639775018E-17</v>
      </c>
      <c r="E8" s="20">
        <f t="shared" ref="E8:E15" si="6">D8*1000</f>
        <v>2.1083285639775019E-14</v>
      </c>
      <c r="F8" s="8">
        <f t="shared" ref="F8:F15" si="7">$Q$2*E8</f>
        <v>0.31141005848419001</v>
      </c>
    </row>
    <row r="9" spans="1:17">
      <c r="A9" s="17">
        <v>2.5506999999999998E-4</v>
      </c>
      <c r="B9" s="7">
        <v>6.3845099999999997</v>
      </c>
      <c r="C9" s="20">
        <f t="shared" si="4"/>
        <v>3.9951382330045686E-5</v>
      </c>
      <c r="D9" s="7">
        <f t="shared" si="5"/>
        <v>6.4002114492733185E-18</v>
      </c>
      <c r="E9" s="20">
        <f t="shared" si="6"/>
        <v>6.4002114492733184E-15</v>
      </c>
      <c r="F9" s="8">
        <f t="shared" si="7"/>
        <v>9.4534137410218891E-2</v>
      </c>
    </row>
    <row r="10" spans="1:17">
      <c r="A10" s="17">
        <v>9.7051000000000003E-5</v>
      </c>
      <c r="B10" s="7">
        <v>6.3845099999999997</v>
      </c>
      <c r="C10" s="20">
        <f t="shared" si="4"/>
        <v>1.5201009944381011E-5</v>
      </c>
      <c r="D10" s="7">
        <f t="shared" si="5"/>
        <v>2.4352017930898378E-18</v>
      </c>
      <c r="E10" s="20">
        <f t="shared" si="6"/>
        <v>2.4352017930898379E-15</v>
      </c>
      <c r="F10" s="8">
        <f t="shared" si="7"/>
        <v>3.5969077389732845E-2</v>
      </c>
    </row>
    <row r="11" spans="1:17">
      <c r="A11" s="17">
        <v>4.1208000000000003E-5</v>
      </c>
      <c r="B11" s="7">
        <v>6.3845099999999997</v>
      </c>
      <c r="C11" s="20">
        <f t="shared" si="4"/>
        <v>6.4543715962540594E-6</v>
      </c>
      <c r="D11" s="7">
        <f t="shared" si="5"/>
        <v>1.0339903297199003E-18</v>
      </c>
      <c r="E11" s="20">
        <f t="shared" si="6"/>
        <v>1.0339903297199003E-15</v>
      </c>
      <c r="F11" s="8">
        <f t="shared" si="7"/>
        <v>1.5272524147882155E-2</v>
      </c>
    </row>
    <row r="12" spans="1:17">
      <c r="A12" s="17">
        <v>1.7634000000000001E-5</v>
      </c>
      <c r="B12" s="7">
        <v>6.3845099999999997</v>
      </c>
      <c r="C12" s="20">
        <f t="shared" si="4"/>
        <v>2.7619973968245021E-6</v>
      </c>
      <c r="D12" s="7">
        <f t="shared" si="5"/>
        <v>4.4247198297128522E-19</v>
      </c>
      <c r="E12" s="20">
        <f t="shared" si="6"/>
        <v>4.4247198297128523E-16</v>
      </c>
      <c r="F12" s="8">
        <f t="shared" si="7"/>
        <v>6.5355195792990177E-3</v>
      </c>
    </row>
    <row r="13" spans="1:17">
      <c r="A13" s="17">
        <v>7.5901000000000004E-6</v>
      </c>
      <c r="B13" s="7">
        <v>6.3845099999999997</v>
      </c>
      <c r="C13" s="20">
        <f t="shared" si="4"/>
        <v>1.1888304662378163E-6</v>
      </c>
      <c r="D13" s="7">
        <f t="shared" si="5"/>
        <v>1.9045064069129816E-19</v>
      </c>
      <c r="E13" s="20">
        <f t="shared" si="6"/>
        <v>1.9045064069129816E-16</v>
      </c>
      <c r="F13" s="8">
        <f t="shared" si="7"/>
        <v>2.8130456594554539E-3</v>
      </c>
    </row>
    <row r="14" spans="1:17">
      <c r="A14" s="17">
        <v>4.0727E-6</v>
      </c>
      <c r="B14" s="7">
        <v>6.3845099999999997</v>
      </c>
      <c r="C14" s="20">
        <f t="shared" si="4"/>
        <v>6.3790330033158383E-7</v>
      </c>
      <c r="D14" s="7">
        <f t="shared" si="5"/>
        <v>1.0219210871311972E-19</v>
      </c>
      <c r="E14" s="20">
        <f t="shared" si="6"/>
        <v>1.0219210871311972E-16</v>
      </c>
      <c r="F14" s="8">
        <f t="shared" si="7"/>
        <v>1.509425575060174E-3</v>
      </c>
    </row>
    <row r="15" spans="1:17">
      <c r="A15" s="19">
        <v>1.5492999999999999E-6</v>
      </c>
      <c r="B15" s="11">
        <v>6.3845099999999997</v>
      </c>
      <c r="C15" s="22">
        <f t="shared" si="4"/>
        <v>2.426654512249178E-7</v>
      </c>
      <c r="D15" s="11">
        <f t="shared" si="5"/>
        <v>3.8875005286231829E-20</v>
      </c>
      <c r="E15" s="22">
        <f t="shared" si="6"/>
        <v>3.8875005286231828E-17</v>
      </c>
      <c r="F15" s="12">
        <f t="shared" si="7"/>
        <v>5.742021370198461E-4</v>
      </c>
    </row>
    <row r="19" spans="6:6">
      <c r="F19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Omara</dc:creator>
  <cp:lastModifiedBy>Ryan Omara</cp:lastModifiedBy>
  <dcterms:created xsi:type="dcterms:W3CDTF">2017-01-04T23:09:31Z</dcterms:created>
  <dcterms:modified xsi:type="dcterms:W3CDTF">2017-01-17T13:04:51Z</dcterms:modified>
</cp:coreProperties>
</file>