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ntuedu-my.sharepoint.com/personal/bchua026_e_ntu_edu_sg/Documents/OFYP/CalorimetryAnalysis/i_data_processed/"/>
    </mc:Choice>
  </mc:AlternateContent>
  <xr:revisionPtr revIDLastSave="54" documentId="8_{8B2A0E6A-583F-454D-97C0-893CC528C2D7}" xr6:coauthVersionLast="47" xr6:coauthVersionMax="47" xr10:uidLastSave="{5FC000A3-921E-49E3-B715-7A60C6137E6F}"/>
  <bookViews>
    <workbookView xWindow="-120" yWindow="-120" windowWidth="29040" windowHeight="17520" xr2:uid="{00000000-000D-0000-FFFF-FFFF00000000}"/>
  </bookViews>
  <sheets>
    <sheet name="Hildenbrand_Giauque_0.64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1" i="1" l="1"/>
  <c r="D12" i="1"/>
  <c r="D13" i="1"/>
  <c r="D14" i="1"/>
  <c r="D15" i="1"/>
  <c r="D16" i="1"/>
  <c r="D17" i="1"/>
  <c r="D18" i="1"/>
  <c r="D19" i="1"/>
  <c r="C11" i="1"/>
  <c r="C12" i="1"/>
  <c r="C13" i="1"/>
  <c r="S13" i="1" s="1"/>
  <c r="C14" i="1"/>
  <c r="S14" i="1" s="1"/>
  <c r="C15" i="1"/>
  <c r="S15" i="1" s="1"/>
  <c r="C16" i="1"/>
  <c r="S16" i="1" s="1"/>
  <c r="C17" i="1"/>
  <c r="S17" i="1" s="1"/>
  <c r="C18" i="1"/>
  <c r="S18" i="1" s="1"/>
  <c r="C19" i="1"/>
  <c r="S19" i="1" s="1"/>
  <c r="S2" i="1"/>
  <c r="S3" i="1"/>
  <c r="S4" i="1"/>
  <c r="S5" i="1"/>
  <c r="S6" i="1"/>
  <c r="S7" i="1"/>
  <c r="S8" i="1"/>
  <c r="S9" i="1"/>
  <c r="S10" i="1"/>
  <c r="S11" i="1"/>
  <c r="S12" i="1"/>
  <c r="K2" i="1" l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" i="1"/>
  <c r="P5" i="1"/>
  <c r="P4" i="1"/>
  <c r="Q2" i="1"/>
  <c r="P2" i="1"/>
  <c r="C3" i="1"/>
  <c r="H11" i="1"/>
  <c r="I11" i="1"/>
  <c r="J11" i="1"/>
  <c r="K11" i="1"/>
  <c r="H12" i="1"/>
  <c r="I12" i="1"/>
  <c r="J12" i="1"/>
  <c r="K12" i="1"/>
  <c r="H13" i="1"/>
  <c r="I13" i="1"/>
  <c r="J13" i="1"/>
  <c r="K13" i="1"/>
  <c r="H14" i="1"/>
  <c r="I14" i="1"/>
  <c r="J14" i="1"/>
  <c r="K14" i="1"/>
  <c r="H15" i="1"/>
  <c r="I15" i="1"/>
  <c r="J15" i="1"/>
  <c r="K15" i="1"/>
  <c r="H16" i="1"/>
  <c r="I16" i="1"/>
  <c r="J16" i="1"/>
  <c r="K16" i="1"/>
  <c r="H17" i="1"/>
  <c r="I17" i="1"/>
  <c r="J17" i="1"/>
  <c r="K17" i="1"/>
  <c r="H18" i="1"/>
  <c r="I18" i="1"/>
  <c r="J18" i="1"/>
  <c r="K18" i="1"/>
  <c r="H19" i="1"/>
  <c r="I19" i="1"/>
  <c r="J19" i="1"/>
  <c r="K19" i="1"/>
  <c r="G11" i="1"/>
  <c r="G12" i="1"/>
  <c r="G13" i="1"/>
  <c r="G14" i="1"/>
  <c r="G15" i="1"/>
  <c r="G16" i="1"/>
  <c r="G17" i="1"/>
  <c r="G18" i="1"/>
  <c r="G19" i="1"/>
  <c r="L2" i="1"/>
  <c r="K3" i="1"/>
  <c r="K4" i="1"/>
  <c r="K5" i="1"/>
  <c r="K6" i="1"/>
  <c r="K7" i="1"/>
  <c r="K8" i="1"/>
  <c r="K9" i="1"/>
  <c r="K10" i="1"/>
  <c r="G3" i="1"/>
  <c r="G4" i="1"/>
  <c r="C4" i="1" s="1"/>
  <c r="G5" i="1"/>
  <c r="C5" i="1" s="1"/>
  <c r="G6" i="1"/>
  <c r="C6" i="1" s="1"/>
  <c r="G7" i="1"/>
  <c r="G8" i="1"/>
  <c r="G9" i="1"/>
  <c r="G10" i="1"/>
  <c r="G2" i="1"/>
  <c r="C2" i="1" s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" i="1"/>
  <c r="H3" i="1"/>
  <c r="H4" i="1"/>
  <c r="H5" i="1"/>
  <c r="H6" i="1"/>
  <c r="H7" i="1"/>
  <c r="H8" i="1"/>
  <c r="H9" i="1"/>
  <c r="H10" i="1"/>
  <c r="H2" i="1"/>
  <c r="I3" i="1"/>
  <c r="I4" i="1"/>
  <c r="I5" i="1"/>
  <c r="I6" i="1"/>
  <c r="I7" i="1"/>
  <c r="I8" i="1"/>
  <c r="J8" i="1" s="1"/>
  <c r="I9" i="1"/>
  <c r="I10" i="1"/>
  <c r="I2" i="1"/>
  <c r="C7" i="1"/>
  <c r="C8" i="1"/>
  <c r="C9" i="1"/>
  <c r="C10" i="1"/>
  <c r="J9" i="1" l="1"/>
  <c r="J10" i="1"/>
  <c r="D10" i="1"/>
  <c r="J7" i="1"/>
  <c r="D7" i="1" s="1"/>
  <c r="J2" i="1"/>
  <c r="D2" i="1" s="1"/>
  <c r="J3" i="1"/>
  <c r="J4" i="1"/>
  <c r="D9" i="1"/>
  <c r="D8" i="1"/>
  <c r="J6" i="1"/>
  <c r="D6" i="1" s="1"/>
  <c r="J5" i="1"/>
  <c r="D5" i="1" s="1"/>
  <c r="D4" i="1"/>
  <c r="D3" i="1"/>
</calcChain>
</file>

<file path=xl/sharedStrings.xml><?xml version="1.0" encoding="utf-8"?>
<sst xmlns="http://schemas.openxmlformats.org/spreadsheetml/2006/main" count="11" uniqueCount="10">
  <si>
    <t>T(K)</t>
  </si>
  <si>
    <t>cpm(J/molK)</t>
  </si>
  <si>
    <t>X</t>
  </si>
  <si>
    <t>cp(J/gK)</t>
  </si>
  <si>
    <t>J/gK</t>
  </si>
  <si>
    <t>mol_H2O</t>
  </si>
  <si>
    <t>mol_NH3</t>
  </si>
  <si>
    <t>mol_sol</t>
  </si>
  <si>
    <t>J/molK</t>
  </si>
  <si>
    <t>cal/molK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</si>
</sst>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9"/>
  <sheetViews>
    <sheetView tabSelected="1" workbookViewId="0">
      <selection activeCell="K2" sqref="K2"/>
    </sheetView>
  </sheetViews>
  <sheetFormatPr defaultRowHeight="15" x14ac:dyDescent="0.25"/>
  <cols>
    <col min="14" max="14" width="11" bestFit="1" customWidth="1"/>
  </cols>
  <sheetData>
    <row r="1" spans="1:19" x14ac:dyDescent="0.25">
      <c r="A1" t="s">
        <v>0</v>
      </c>
      <c r="B1" t="s">
        <v>2</v>
      </c>
      <c r="C1" t="s">
        <v>3</v>
      </c>
      <c r="D1" t="s">
        <v>1</v>
      </c>
      <c r="E1" t="s">
        <v>9</v>
      </c>
      <c r="F1" t="s">
        <v>8</v>
      </c>
      <c r="G1" t="s">
        <v>4</v>
      </c>
      <c r="H1" t="s">
        <v>6</v>
      </c>
      <c r="I1" t="s">
        <v>5</v>
      </c>
      <c r="J1" t="s">
        <v>7</v>
      </c>
      <c r="K1" t="s">
        <v>8</v>
      </c>
    </row>
    <row r="2" spans="1:19" x14ac:dyDescent="0.25">
      <c r="A2">
        <v>197.12</v>
      </c>
      <c r="B2">
        <v>0.48596</v>
      </c>
      <c r="C2">
        <f>G2</f>
        <v>3.3858918130740854</v>
      </c>
      <c r="D2">
        <f>K2</f>
        <v>59.331447678426883</v>
      </c>
      <c r="E2">
        <v>28.36</v>
      </c>
      <c r="F2">
        <f>E2*4.184</f>
        <v>118.65824000000001</v>
      </c>
      <c r="G2">
        <f>F2/35.0449</f>
        <v>3.3858918130740854</v>
      </c>
      <c r="H2">
        <f t="shared" ref="H2:H10" si="0">B2*1/17.031</f>
        <v>2.8533850038165699E-2</v>
      </c>
      <c r="I2">
        <f t="shared" ref="I2:I10" si="1">(1-B2)*1/18.01528</f>
        <v>2.8533555959163556E-2</v>
      </c>
      <c r="J2">
        <f>I2+H2</f>
        <v>5.7067405997329256E-2</v>
      </c>
      <c r="K2">
        <f>G2/J2</f>
        <v>59.331447678426883</v>
      </c>
      <c r="L2">
        <f>K2*2</f>
        <v>118.66289535685377</v>
      </c>
      <c r="M2">
        <v>28.36</v>
      </c>
      <c r="N2">
        <f>H2/((1-B2)/1000)</f>
        <v>55.509007155407552</v>
      </c>
      <c r="P2">
        <f>B2*100</f>
        <v>48.596000000000004</v>
      </c>
      <c r="Q2">
        <f>100-P2</f>
        <v>51.403999999999996</v>
      </c>
      <c r="S2">
        <f>C2*(B2*17.031+(1-B2)*18.01528)</f>
        <v>59.378246890287592</v>
      </c>
    </row>
    <row r="3" spans="1:19" x14ac:dyDescent="0.25">
      <c r="A3">
        <v>201.38</v>
      </c>
      <c r="B3">
        <v>0.48596</v>
      </c>
      <c r="C3">
        <f>G3</f>
        <v>3.4312598980165445</v>
      </c>
      <c r="D3">
        <f t="shared" ref="D3:D19" si="2">K3</f>
        <v>60.126438867347971</v>
      </c>
      <c r="E3">
        <v>28.74</v>
      </c>
      <c r="F3">
        <f t="shared" ref="F3:F19" si="3">E3*4.184</f>
        <v>120.24816</v>
      </c>
      <c r="G3">
        <f t="shared" ref="G3:G19" si="4">F3/35.0449</f>
        <v>3.4312598980165445</v>
      </c>
      <c r="H3">
        <f t="shared" si="0"/>
        <v>2.8533850038165699E-2</v>
      </c>
      <c r="I3">
        <f t="shared" si="1"/>
        <v>2.8533555959163556E-2</v>
      </c>
      <c r="J3">
        <f t="shared" ref="J3:J10" si="5">I3+H3</f>
        <v>5.7067405997329256E-2</v>
      </c>
      <c r="K3">
        <f t="shared" ref="K3:K10" si="6">G3/J3</f>
        <v>60.126438867347971</v>
      </c>
      <c r="M3">
        <v>28.74</v>
      </c>
      <c r="N3">
        <f t="shared" ref="N3:N19" si="7">H3/((1-B3)/1000)</f>
        <v>55.509007155407552</v>
      </c>
      <c r="S3">
        <f t="shared" ref="S3:S19" si="8">C3*(B3*17.031+(1-B3)*18.01528)</f>
        <v>60.173865149043202</v>
      </c>
    </row>
    <row r="4" spans="1:19" x14ac:dyDescent="0.25">
      <c r="A4">
        <v>206.38</v>
      </c>
      <c r="B4">
        <v>0.48596</v>
      </c>
      <c r="C4">
        <f t="shared" ref="C3:C19" si="9">G4</f>
        <v>3.4802096738755139</v>
      </c>
      <c r="D4">
        <f t="shared" si="2"/>
        <v>60.984192518552305</v>
      </c>
      <c r="E4">
        <v>29.15</v>
      </c>
      <c r="F4">
        <f t="shared" si="3"/>
        <v>121.9636</v>
      </c>
      <c r="G4">
        <f t="shared" si="4"/>
        <v>3.4802096738755139</v>
      </c>
      <c r="H4">
        <f t="shared" si="0"/>
        <v>2.8533850038165699E-2</v>
      </c>
      <c r="I4">
        <f t="shared" si="1"/>
        <v>2.8533555959163556E-2</v>
      </c>
      <c r="J4">
        <f t="shared" si="5"/>
        <v>5.7067405997329256E-2</v>
      </c>
      <c r="K4">
        <f t="shared" si="6"/>
        <v>60.984192518552305</v>
      </c>
      <c r="M4">
        <v>29.15</v>
      </c>
      <c r="N4">
        <f t="shared" si="7"/>
        <v>55.509007155407552</v>
      </c>
      <c r="P4">
        <f>P2/17.031</f>
        <v>2.85338500381657</v>
      </c>
      <c r="S4">
        <f t="shared" si="8"/>
        <v>61.032295375595311</v>
      </c>
    </row>
    <row r="5" spans="1:19" x14ac:dyDescent="0.25">
      <c r="A5">
        <v>211.61</v>
      </c>
      <c r="B5">
        <v>0.48596</v>
      </c>
      <c r="C5">
        <f t="shared" si="9"/>
        <v>3.5363228315675035</v>
      </c>
      <c r="D5">
        <f t="shared" si="2"/>
        <v>61.967471094323137</v>
      </c>
      <c r="E5">
        <v>29.62</v>
      </c>
      <c r="F5">
        <f t="shared" si="3"/>
        <v>123.93008</v>
      </c>
      <c r="G5">
        <f t="shared" si="4"/>
        <v>3.5363228315675035</v>
      </c>
      <c r="H5">
        <f t="shared" si="0"/>
        <v>2.8533850038165699E-2</v>
      </c>
      <c r="I5">
        <f t="shared" si="1"/>
        <v>2.8533555959163556E-2</v>
      </c>
      <c r="J5">
        <f t="shared" si="5"/>
        <v>5.7067405997329256E-2</v>
      </c>
      <c r="K5">
        <f t="shared" si="6"/>
        <v>61.967471094323137</v>
      </c>
      <c r="M5">
        <v>29.62</v>
      </c>
      <c r="N5">
        <f t="shared" si="7"/>
        <v>55.509007155407552</v>
      </c>
      <c r="P5">
        <f>P4/(Q2/1000)</f>
        <v>55.509007155407559</v>
      </c>
      <c r="S5">
        <f t="shared" si="8"/>
        <v>62.016349537740417</v>
      </c>
    </row>
    <row r="6" spans="1:19" x14ac:dyDescent="0.25">
      <c r="A6">
        <v>216.93</v>
      </c>
      <c r="B6">
        <v>0.48596</v>
      </c>
      <c r="C6">
        <f t="shared" si="9"/>
        <v>3.5936298862316636</v>
      </c>
      <c r="D6">
        <f t="shared" si="2"/>
        <v>62.971670490855054</v>
      </c>
      <c r="E6">
        <v>30.1</v>
      </c>
      <c r="F6">
        <f t="shared" si="3"/>
        <v>125.93840000000002</v>
      </c>
      <c r="G6">
        <f t="shared" si="4"/>
        <v>3.5936298862316636</v>
      </c>
      <c r="H6">
        <f t="shared" si="0"/>
        <v>2.8533850038165699E-2</v>
      </c>
      <c r="I6">
        <f t="shared" si="1"/>
        <v>2.8533555959163556E-2</v>
      </c>
      <c r="J6">
        <f t="shared" si="5"/>
        <v>5.7067405997329256E-2</v>
      </c>
      <c r="K6">
        <f t="shared" si="6"/>
        <v>62.971670490855054</v>
      </c>
      <c r="M6">
        <v>30.1</v>
      </c>
      <c r="N6">
        <f t="shared" si="7"/>
        <v>55.509007155407552</v>
      </c>
      <c r="S6">
        <f t="shared" si="8"/>
        <v>63.021341022484364</v>
      </c>
    </row>
    <row r="7" spans="1:19" x14ac:dyDescent="0.25">
      <c r="A7">
        <v>222.37</v>
      </c>
      <c r="B7">
        <v>0.48596</v>
      </c>
      <c r="C7">
        <f t="shared" si="9"/>
        <v>3.653324734840163</v>
      </c>
      <c r="D7">
        <f t="shared" si="2"/>
        <v>64.017711528909132</v>
      </c>
      <c r="E7">
        <v>30.6</v>
      </c>
      <c r="F7">
        <f t="shared" si="3"/>
        <v>128.03040000000001</v>
      </c>
      <c r="G7">
        <f t="shared" si="4"/>
        <v>3.653324734840163</v>
      </c>
      <c r="H7">
        <f t="shared" si="0"/>
        <v>2.8533850038165699E-2</v>
      </c>
      <c r="I7">
        <f t="shared" si="1"/>
        <v>2.8533555959163556E-2</v>
      </c>
      <c r="J7">
        <f t="shared" si="5"/>
        <v>5.7067405997329256E-2</v>
      </c>
      <c r="K7">
        <f t="shared" si="6"/>
        <v>64.017711528909132</v>
      </c>
      <c r="M7">
        <v>30.6</v>
      </c>
      <c r="N7">
        <f t="shared" si="7"/>
        <v>55.509007155407552</v>
      </c>
      <c r="S7">
        <f t="shared" si="8"/>
        <v>64.06820715242597</v>
      </c>
    </row>
    <row r="8" spans="1:19" x14ac:dyDescent="0.25">
      <c r="A8">
        <v>227.89</v>
      </c>
      <c r="B8">
        <v>0.48596</v>
      </c>
      <c r="C8">
        <f t="shared" si="9"/>
        <v>3.7118256864764914</v>
      </c>
      <c r="D8">
        <f t="shared" si="2"/>
        <v>65.042831746202097</v>
      </c>
      <c r="E8">
        <v>31.09</v>
      </c>
      <c r="F8">
        <f t="shared" si="3"/>
        <v>130.08055999999999</v>
      </c>
      <c r="G8">
        <f t="shared" si="4"/>
        <v>3.7118256864764914</v>
      </c>
      <c r="H8">
        <f t="shared" si="0"/>
        <v>2.8533850038165699E-2</v>
      </c>
      <c r="I8">
        <f t="shared" si="1"/>
        <v>2.8533555959163556E-2</v>
      </c>
      <c r="J8">
        <f t="shared" si="5"/>
        <v>5.7067405997329256E-2</v>
      </c>
      <c r="K8">
        <f t="shared" si="6"/>
        <v>65.042831746202097</v>
      </c>
      <c r="M8">
        <v>31.09</v>
      </c>
      <c r="N8">
        <f t="shared" si="7"/>
        <v>55.509007155407552</v>
      </c>
      <c r="S8">
        <f t="shared" si="8"/>
        <v>65.094135959768721</v>
      </c>
    </row>
    <row r="9" spans="1:19" x14ac:dyDescent="0.25">
      <c r="A9">
        <v>233.47</v>
      </c>
      <c r="B9">
        <v>0.48596</v>
      </c>
      <c r="C9">
        <f t="shared" si="9"/>
        <v>3.7727144320571613</v>
      </c>
      <c r="D9">
        <f t="shared" si="2"/>
        <v>66.109793605017259</v>
      </c>
      <c r="E9">
        <v>31.6</v>
      </c>
      <c r="F9">
        <f t="shared" si="3"/>
        <v>132.21440000000001</v>
      </c>
      <c r="G9">
        <f t="shared" si="4"/>
        <v>3.7727144320571613</v>
      </c>
      <c r="H9">
        <f t="shared" si="0"/>
        <v>2.8533850038165699E-2</v>
      </c>
      <c r="I9">
        <f t="shared" si="1"/>
        <v>2.8533555959163556E-2</v>
      </c>
      <c r="J9">
        <f t="shared" si="5"/>
        <v>5.7067405997329256E-2</v>
      </c>
      <c r="K9">
        <f t="shared" si="6"/>
        <v>66.109793605017259</v>
      </c>
      <c r="M9">
        <v>31.6</v>
      </c>
      <c r="N9">
        <f t="shared" si="7"/>
        <v>55.509007155407552</v>
      </c>
      <c r="S9">
        <f t="shared" si="8"/>
        <v>66.161939412309167</v>
      </c>
    </row>
    <row r="10" spans="1:19" x14ac:dyDescent="0.25">
      <c r="A10">
        <v>239.13</v>
      </c>
      <c r="B10">
        <v>0.48596</v>
      </c>
      <c r="C10">
        <f t="shared" si="9"/>
        <v>3.83479707461</v>
      </c>
      <c r="D10">
        <f t="shared" si="2"/>
        <v>67.197676284593484</v>
      </c>
      <c r="E10">
        <v>32.119999999999997</v>
      </c>
      <c r="F10">
        <f t="shared" si="3"/>
        <v>134.39007999999998</v>
      </c>
      <c r="G10">
        <f t="shared" si="4"/>
        <v>3.83479707461</v>
      </c>
      <c r="H10">
        <f t="shared" si="0"/>
        <v>2.8533850038165699E-2</v>
      </c>
      <c r="I10">
        <f t="shared" si="1"/>
        <v>2.8533555959163556E-2</v>
      </c>
      <c r="J10">
        <f t="shared" si="5"/>
        <v>5.7067405997329256E-2</v>
      </c>
      <c r="K10">
        <f t="shared" si="6"/>
        <v>67.197676284593484</v>
      </c>
      <c r="M10">
        <v>32.119999999999997</v>
      </c>
      <c r="N10">
        <f t="shared" si="7"/>
        <v>55.509007155407552</v>
      </c>
      <c r="S10">
        <f t="shared" si="8"/>
        <v>67.25068018744841</v>
      </c>
    </row>
    <row r="11" spans="1:19" x14ac:dyDescent="0.25">
      <c r="A11">
        <v>244.84</v>
      </c>
      <c r="B11">
        <v>0.48596</v>
      </c>
      <c r="C11">
        <f t="shared" si="9"/>
        <v>3.8956858201906699</v>
      </c>
      <c r="D11">
        <f t="shared" si="2"/>
        <v>68.264638143408646</v>
      </c>
      <c r="E11">
        <v>32.630000000000003</v>
      </c>
      <c r="F11">
        <f t="shared" si="3"/>
        <v>136.52392</v>
      </c>
      <c r="G11">
        <f t="shared" si="4"/>
        <v>3.8956858201906699</v>
      </c>
      <c r="H11">
        <f t="shared" ref="H11:H19" si="10">B11*1/17.031</f>
        <v>2.8533850038165699E-2</v>
      </c>
      <c r="I11">
        <f t="shared" ref="I11:I19" si="11">(1-B11)*1/18.01528</f>
        <v>2.8533555959163556E-2</v>
      </c>
      <c r="J11">
        <f t="shared" ref="J11:J19" si="12">I11+H11</f>
        <v>5.7067405997329256E-2</v>
      </c>
      <c r="K11">
        <f t="shared" ref="K11:K19" si="13">G11/J11</f>
        <v>68.264638143408646</v>
      </c>
      <c r="M11">
        <v>32.630000000000003</v>
      </c>
      <c r="N11">
        <f t="shared" si="7"/>
        <v>55.509007155407552</v>
      </c>
      <c r="S11">
        <f t="shared" si="8"/>
        <v>68.318483639988855</v>
      </c>
    </row>
    <row r="12" spans="1:19" x14ac:dyDescent="0.25">
      <c r="A12">
        <v>250.62</v>
      </c>
      <c r="B12">
        <v>0.48596</v>
      </c>
      <c r="C12">
        <f t="shared" si="9"/>
        <v>3.9601562566878497</v>
      </c>
      <c r="D12">
        <f t="shared" si="2"/>
        <v>69.394362464507054</v>
      </c>
      <c r="E12">
        <v>33.17</v>
      </c>
      <c r="F12">
        <f t="shared" si="3"/>
        <v>138.78328000000002</v>
      </c>
      <c r="G12">
        <f t="shared" si="4"/>
        <v>3.9601562566878497</v>
      </c>
      <c r="H12">
        <f t="shared" si="10"/>
        <v>2.8533850038165699E-2</v>
      </c>
      <c r="I12">
        <f t="shared" si="11"/>
        <v>2.8533555959163556E-2</v>
      </c>
      <c r="J12">
        <f t="shared" si="12"/>
        <v>5.7067405997329256E-2</v>
      </c>
      <c r="K12">
        <f t="shared" si="13"/>
        <v>69.394362464507054</v>
      </c>
      <c r="M12">
        <v>33.17</v>
      </c>
      <c r="N12">
        <f t="shared" si="7"/>
        <v>55.509007155407552</v>
      </c>
      <c r="S12">
        <f t="shared" si="8"/>
        <v>69.449099060325793</v>
      </c>
    </row>
    <row r="13" spans="1:19" x14ac:dyDescent="0.25">
      <c r="A13">
        <v>256.44</v>
      </c>
      <c r="B13">
        <v>0.48596</v>
      </c>
      <c r="C13">
        <f t="shared" si="9"/>
        <v>4.0174633113520084</v>
      </c>
      <c r="D13">
        <f t="shared" si="2"/>
        <v>70.398561861038942</v>
      </c>
      <c r="E13">
        <v>33.65</v>
      </c>
      <c r="F13">
        <f t="shared" si="3"/>
        <v>140.79159999999999</v>
      </c>
      <c r="G13">
        <f t="shared" si="4"/>
        <v>4.0174633113520084</v>
      </c>
      <c r="H13">
        <f t="shared" si="10"/>
        <v>2.8533850038165699E-2</v>
      </c>
      <c r="I13">
        <f t="shared" si="11"/>
        <v>2.8533555959163556E-2</v>
      </c>
      <c r="J13">
        <f t="shared" si="12"/>
        <v>5.7067405997329256E-2</v>
      </c>
      <c r="K13">
        <f t="shared" si="13"/>
        <v>70.398561861038942</v>
      </c>
      <c r="M13">
        <v>33.65</v>
      </c>
      <c r="N13">
        <f t="shared" si="7"/>
        <v>55.509007155407552</v>
      </c>
      <c r="S13">
        <f t="shared" si="8"/>
        <v>70.454090545069718</v>
      </c>
    </row>
    <row r="14" spans="1:19" x14ac:dyDescent="0.25">
      <c r="A14">
        <v>262.35000000000002</v>
      </c>
      <c r="B14">
        <v>0.48596</v>
      </c>
      <c r="C14">
        <f t="shared" si="9"/>
        <v>4.0819337478491882</v>
      </c>
      <c r="D14">
        <f t="shared" si="2"/>
        <v>71.52828618213735</v>
      </c>
      <c r="E14">
        <v>34.19</v>
      </c>
      <c r="F14">
        <f t="shared" si="3"/>
        <v>143.05096</v>
      </c>
      <c r="G14">
        <f t="shared" si="4"/>
        <v>4.0819337478491882</v>
      </c>
      <c r="H14">
        <f t="shared" si="10"/>
        <v>2.8533850038165699E-2</v>
      </c>
      <c r="I14">
        <f t="shared" si="11"/>
        <v>2.8533555959163556E-2</v>
      </c>
      <c r="J14">
        <f t="shared" si="12"/>
        <v>5.7067405997329256E-2</v>
      </c>
      <c r="K14">
        <f t="shared" si="13"/>
        <v>71.52828618213735</v>
      </c>
      <c r="M14">
        <v>34.19</v>
      </c>
      <c r="N14">
        <f t="shared" si="7"/>
        <v>55.509007155407552</v>
      </c>
      <c r="S14">
        <f t="shared" si="8"/>
        <v>71.584705965406656</v>
      </c>
    </row>
    <row r="15" spans="1:19" x14ac:dyDescent="0.25">
      <c r="A15">
        <v>268.27999999999997</v>
      </c>
      <c r="B15">
        <v>0.48596</v>
      </c>
      <c r="C15">
        <f t="shared" si="9"/>
        <v>4.1416285964576867</v>
      </c>
      <c r="D15">
        <f t="shared" si="2"/>
        <v>72.574327220191407</v>
      </c>
      <c r="E15">
        <v>34.69</v>
      </c>
      <c r="F15">
        <f t="shared" si="3"/>
        <v>145.14295999999999</v>
      </c>
      <c r="G15">
        <f t="shared" si="4"/>
        <v>4.1416285964576867</v>
      </c>
      <c r="H15">
        <f t="shared" si="10"/>
        <v>2.8533850038165699E-2</v>
      </c>
      <c r="I15">
        <f t="shared" si="11"/>
        <v>2.8533555959163556E-2</v>
      </c>
      <c r="J15">
        <f t="shared" si="12"/>
        <v>5.7067405997329256E-2</v>
      </c>
      <c r="K15">
        <f t="shared" si="13"/>
        <v>72.574327220191407</v>
      </c>
      <c r="M15">
        <v>34.69</v>
      </c>
      <c r="N15">
        <f t="shared" si="7"/>
        <v>55.509007155407552</v>
      </c>
      <c r="S15">
        <f t="shared" si="8"/>
        <v>72.631572095348233</v>
      </c>
    </row>
    <row r="16" spans="1:19" x14ac:dyDescent="0.25">
      <c r="A16">
        <v>274.12</v>
      </c>
      <c r="B16">
        <v>0.48596</v>
      </c>
      <c r="C16">
        <f t="shared" si="9"/>
        <v>4.1965478571775066</v>
      </c>
      <c r="D16">
        <f t="shared" si="2"/>
        <v>73.536684975201155</v>
      </c>
      <c r="E16">
        <v>35.15</v>
      </c>
      <c r="F16">
        <f t="shared" si="3"/>
        <v>147.0676</v>
      </c>
      <c r="G16">
        <f t="shared" si="4"/>
        <v>4.1965478571775066</v>
      </c>
      <c r="H16">
        <f t="shared" si="10"/>
        <v>2.8533850038165699E-2</v>
      </c>
      <c r="I16">
        <f t="shared" si="11"/>
        <v>2.8533555959163556E-2</v>
      </c>
      <c r="J16">
        <f t="shared" si="12"/>
        <v>5.7067405997329256E-2</v>
      </c>
      <c r="K16">
        <f t="shared" si="13"/>
        <v>73.536684975201155</v>
      </c>
      <c r="M16">
        <v>35.15</v>
      </c>
      <c r="N16">
        <f t="shared" si="7"/>
        <v>55.509007155407552</v>
      </c>
      <c r="S16">
        <f t="shared" si="8"/>
        <v>73.594688934894521</v>
      </c>
    </row>
    <row r="17" spans="1:19" x14ac:dyDescent="0.25">
      <c r="A17">
        <v>279.81</v>
      </c>
      <c r="B17">
        <v>0.48596</v>
      </c>
      <c r="C17">
        <f t="shared" si="9"/>
        <v>4.2526610148694957</v>
      </c>
      <c r="D17">
        <f t="shared" si="2"/>
        <v>74.51996355097198</v>
      </c>
      <c r="E17">
        <v>35.619999999999997</v>
      </c>
      <c r="F17">
        <f t="shared" si="3"/>
        <v>149.03407999999999</v>
      </c>
      <c r="G17">
        <f t="shared" si="4"/>
        <v>4.2526610148694957</v>
      </c>
      <c r="H17">
        <f t="shared" si="10"/>
        <v>2.8533850038165699E-2</v>
      </c>
      <c r="I17">
        <f t="shared" si="11"/>
        <v>2.8533555959163556E-2</v>
      </c>
      <c r="J17">
        <f t="shared" si="12"/>
        <v>5.7067405997329256E-2</v>
      </c>
      <c r="K17">
        <f t="shared" si="13"/>
        <v>74.51996355097198</v>
      </c>
      <c r="M17">
        <v>35.619999999999997</v>
      </c>
      <c r="N17">
        <f t="shared" si="7"/>
        <v>55.509007155407552</v>
      </c>
      <c r="S17">
        <f t="shared" si="8"/>
        <v>74.57874309703962</v>
      </c>
    </row>
    <row r="18" spans="1:19" x14ac:dyDescent="0.25">
      <c r="A18">
        <v>285.33</v>
      </c>
      <c r="B18">
        <v>0.48596</v>
      </c>
      <c r="C18">
        <f t="shared" si="9"/>
        <v>4.3051924816449763</v>
      </c>
      <c r="D18">
        <f t="shared" si="2"/>
        <v>75.440479664459573</v>
      </c>
      <c r="E18">
        <v>36.06</v>
      </c>
      <c r="F18">
        <f t="shared" si="3"/>
        <v>150.87504000000001</v>
      </c>
      <c r="G18">
        <f t="shared" si="4"/>
        <v>4.3051924816449763</v>
      </c>
      <c r="H18">
        <f t="shared" si="10"/>
        <v>2.8533850038165699E-2</v>
      </c>
      <c r="I18">
        <f t="shared" si="11"/>
        <v>2.8533555959163556E-2</v>
      </c>
      <c r="J18">
        <f t="shared" si="12"/>
        <v>5.7067405997329256E-2</v>
      </c>
      <c r="K18">
        <f t="shared" si="13"/>
        <v>75.440479664459573</v>
      </c>
      <c r="M18">
        <v>36.06</v>
      </c>
      <c r="N18">
        <f t="shared" si="7"/>
        <v>55.509007155407552</v>
      </c>
      <c r="S18">
        <f t="shared" si="8"/>
        <v>75.499985291388242</v>
      </c>
    </row>
    <row r="19" spans="1:19" x14ac:dyDescent="0.25">
      <c r="A19">
        <v>290.20999999999998</v>
      </c>
      <c r="B19">
        <v>0.48596</v>
      </c>
      <c r="C19">
        <f t="shared" si="9"/>
        <v>4.3445910817265858</v>
      </c>
      <c r="D19">
        <f t="shared" si="2"/>
        <v>76.130866749575262</v>
      </c>
      <c r="E19">
        <v>36.39</v>
      </c>
      <c r="F19">
        <f t="shared" si="3"/>
        <v>152.25576000000001</v>
      </c>
      <c r="G19">
        <f t="shared" si="4"/>
        <v>4.3445910817265858</v>
      </c>
      <c r="H19">
        <f t="shared" si="10"/>
        <v>2.8533850038165699E-2</v>
      </c>
      <c r="I19">
        <f t="shared" si="11"/>
        <v>2.8533555959163556E-2</v>
      </c>
      <c r="J19">
        <f t="shared" si="12"/>
        <v>5.7067405997329256E-2</v>
      </c>
      <c r="K19">
        <f t="shared" si="13"/>
        <v>76.130866749575262</v>
      </c>
      <c r="M19">
        <v>36.39</v>
      </c>
      <c r="N19">
        <f t="shared" si="7"/>
        <v>55.509007155407552</v>
      </c>
      <c r="S19">
        <f t="shared" si="8"/>
        <v>76.190916937149709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Hildenbrand_Giauque_0.64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Bing Hong</cp:lastModifiedBy>
  <dcterms:created xsi:type="dcterms:W3CDTF">2022-08-21T00:19:10Z</dcterms:created>
  <dcterms:modified xsi:type="dcterms:W3CDTF">2022-08-29T20:11:08Z</dcterms:modified>
</cp:coreProperties>
</file>