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N:\電子知識平台\股權投資部\$$$$$股權管理科\0000Report(建構中)\B彙整報告類\B06_投資月會(季資料)\2025\Q2投會經濟指標數據更新\1.季報告-股市及債市經濟及市場指標\"/>
    </mc:Choice>
  </mc:AlternateContent>
  <xr:revisionPtr revIDLastSave="0" documentId="13_ncr:1_{68C4AB0B-052B-4921-9876-7996D9374696}" xr6:coauthVersionLast="47" xr6:coauthVersionMax="47" xr10:uidLastSave="{00000000-0000-0000-0000-000000000000}"/>
  <bookViews>
    <workbookView xWindow="-108" yWindow="-108" windowWidth="23256" windowHeight="12456" tabRatio="724" activeTab="2" xr2:uid="{00000000-000D-0000-FFFF-FFFF00000000}"/>
  </bookViews>
  <sheets>
    <sheet name="封面" sheetId="94" r:id="rId1"/>
    <sheet name="配置建議分析表" sheetId="41" r:id="rId2"/>
    <sheet name="國內股市當年度投資決策建議表 " sheetId="90" r:id="rId3"/>
    <sheet name="國外股市當年度投資評等分析表 " sheetId="91" r:id="rId4"/>
    <sheet name="國內股市對應ticker" sheetId="92" r:id="rId5"/>
    <sheet name="國外股市對應ticker" sheetId="93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4" hidden="1">國內股市對應ticker!$A$1:$I$26</definedName>
    <definedName name="_Key1" localSheetId="0" hidden="1">#REF!</definedName>
    <definedName name="_Key1" localSheetId="1" hidden="1">#REF!</definedName>
    <definedName name="_Key1" localSheetId="3" hidden="1">#REF!</definedName>
    <definedName name="_Key1" hidden="1">#REF!</definedName>
    <definedName name="_Key2" hidden="1">#REF!</definedName>
    <definedName name="_Order1" hidden="1">255</definedName>
    <definedName name="_Sort" localSheetId="0" hidden="1">#REF!</definedName>
    <definedName name="_Sort" localSheetId="1" hidden="1">#REF!</definedName>
    <definedName name="_Sort" localSheetId="2" hidden="1">#REF!</definedName>
    <definedName name="_Sort" localSheetId="3" hidden="1">#REF!</definedName>
    <definedName name="_Sort" hidden="1">#REF!</definedName>
    <definedName name="aas" localSheetId="0" hidden="1">#REF!</definedName>
    <definedName name="aas" localSheetId="1" hidden="1">#REF!</definedName>
    <definedName name="aas" localSheetId="2" hidden="1">#REF!</definedName>
    <definedName name="aas" localSheetId="3" hidden="1">#REF!</definedName>
    <definedName name="aas" hidden="1">#REF!</definedName>
    <definedName name="anscount" hidden="1">3</definedName>
    <definedName name="Area_BIS">OFFSET([1]PriceData!$AA$5,0,0,COUNTA([1]PriceData!$AA$5:$AA$1003),1)</definedName>
    <definedName name="Area_Cash_TA">OFFSET([1]PriceData!$BA$5,0,0,COUNTA([1]PriceData!$BA$5:$BA$1003),1)</definedName>
    <definedName name="Area_Comm_Loan">OFFSET([1]PriceData!$AE$5,0,0,COUNTA([1]PriceData!$AE$5:$AE$1003),1)</definedName>
    <definedName name="Area_Cons_Loan">OFFSET([1]PriceData!$AF$5,0,0,COUNTA([1]PriceData!$AF$5:$AF$1003),1)</definedName>
    <definedName name="Area_Date">OFFSET([1]PriceData!$L$4,1,0,COUNTA([1]PriceData!$M$5:$M$1002),1)</definedName>
    <definedName name="Area_dpst">OFFSET([1]PriceData!$W$5,0,0,COUNTA([1]PriceData!$W$5:$W$1003),1)</definedName>
    <definedName name="Area_DPSt_TA">OFFSET([1]PriceData!$BF$5,0,0,COUNTA([1]PriceData!$BF$5:$BF$1003),1)</definedName>
    <definedName name="Area_dpstGrowth">OFFSET([1]PriceData!$X$5,0,0,COUNTA([1]PriceData!$X$5:$X$1003),1)</definedName>
    <definedName name="Area_EffR">OFFSET([1]PriceData!$U$5,0,0,COUNTA([1]PriceData!$U$5:$U$1003),1)</definedName>
    <definedName name="Area_EPS">OFFSET([1]PriceData!$S$5,0,0,COUNTA([1]PriceData!$S$5:$S$1003),1)</definedName>
    <definedName name="Area_EPSGrowth">OFFSET([1]PriceData!$T$5,0,0,COUNTA([1]PriceData!$T$5:$T$1003),1)</definedName>
    <definedName name="Area_Eqy_TA">OFFSET([1]PriceData!$BK$5,0,0,COUNTA([1]PriceData!$BK$5:$BK$1003),1)</definedName>
    <definedName name="Area_Interbank_TA">OFFSET([1]PriceData!$BB$5,0,0,COUNTA([1]PriceData!$BB$5:$BB$1003),1)</definedName>
    <definedName name="Area_LevRatio">OFFSET([1]PriceData!$AB$5,0,0,COUNTA([1]PriceData!$AB$5:$AB$1003),1)</definedName>
    <definedName name="Area_Loan_Dpst">OFFSET([1]PriceData!$Y$5,0,0,COUNTA([1]PriceData!$Y$5:$Y$1003),1)</definedName>
    <definedName name="Area_LT_TA">OFFSET([1]PriceData!$BI$5,0,0,COUNTA([1]PriceData!$BI$5:$BI$1003),1)</definedName>
    <definedName name="Area_Mkt_TA">OFFSET([1]PriceData!$BC$5,0,0,COUNTA([1]PriceData!$BC$5:$BC$1003),1)</definedName>
    <definedName name="Area_NCO_PROV">OFFSET([1]PriceData!$AK$5,0,0,COUNTA([1]PriceData!$AK$5:$AK$1003),1)</definedName>
    <definedName name="Area_NI">OFFSET([1]PriceData!$Q$5,0,0,COUNTA([1]PriceData!$Q$5:$Q$1003),1)</definedName>
    <definedName name="Area_NIGrowth">OFFSET([1]PriceData!$R$5,0,0,COUNTA([1]PriceData!$R$5:$R$1003),1)</definedName>
    <definedName name="Area_NIM">OFFSET([1]PriceData!$N$4,1,0,COUNTA([1]PriceData!$N$5:$N$1002),1)</definedName>
    <definedName name="Area_NL_TA">OFFSET([1]PriceData!$BD$5,0,0,COUNTA([1]PriceData!$BD$5:$BD$1003),1)</definedName>
    <definedName name="Area_OA_TA">OFFSET([1]PriceData!$BE$5,0,0,COUNTA([1]PriceData!$BE$5:$BE$1003),1)</definedName>
    <definedName name="Area_OLT_TA">OFFSET([1]PriceData!$BJ$5,0,0,COUNTA([1]PriceData!$BJ$5:$BJ$1003),1)</definedName>
    <definedName name="Area_OST_TA">OFFSET([1]PriceData!$BH$5,0,0,COUNTA([1]PriceData!$BH$5:$BH$1003),1)</definedName>
    <definedName name="Area_Others_Loan">OFFSET([1]PriceData!$AG$5,0,0,COUNTA([1]PriceData!$AG$5:$AG$1003),1)</definedName>
    <definedName name="Area_PROV">OFFSET([1]PriceData!$AH$5,0,0,COUNTA([1]PriceData!$AH$5:$AH$1003),1)</definedName>
    <definedName name="Area_PROV_TL">OFFSET([1]PriceData!$AJ$5,0,0,COUNTA([1]PriceData!$AJ$5:$AJ$1003),1)</definedName>
    <definedName name="Area_PROVGrowth">OFFSET([1]PriceData!$AI$5,0,0,COUNTA([1]PriceData!$AI$5:$AI$1003),1)</definedName>
    <definedName name="Area_ROA">OFFSET([1]GeneralMonitor!$R$5,0,0,COUNTA([1]GeneralMonitor!$R$5:$R$994),1)</definedName>
    <definedName name="Area_ROE">OFFSET([1]PriceData!$O$4,1,0,COUNTA([1]PriceData!$O$5:$O$1002),1)</definedName>
    <definedName name="Area_ST_TA">OFFSET([1]PriceData!$BG$5,0,0,COUNTA([1]PriceData!$BG$5:$BG$1003),1)</definedName>
    <definedName name="Area_TA">OFFSET([1]PriceData!$AL$5,0,0,COUNTA([1]PriceData!$AL$5:$AL$1003),1)</definedName>
    <definedName name="Area_TAGrowth">OFFSET([1]PriceData!$AM$5,0,0,COUNTA([1]PriceData!$AM$5:$AM$1003),1)</definedName>
    <definedName name="Area_Tier1CR">OFFSET([1]PriceData!$Z$5,0,0,COUNTA([1]PriceData!$Z$5:$Z$1003),1)</definedName>
    <definedName name="Area_TLoan">OFFSET([1]PriceData!$AC$5,0,0,COUNTA([1]PriceData!$AC$5:$AC$1003),1)</definedName>
    <definedName name="Area_TLoanGrowth">OFFSET([1]PriceData!$AD$5,0,0,COUNTA([1]PriceData!$AD$5:$AD$1003),1)</definedName>
    <definedName name="AUpdate">1</definedName>
    <definedName name="BUpdate">1</definedName>
    <definedName name="DataArray">OFFSET([0]!Table,0,0,COUNTA(OFFSET([0]!Table,0,0,10000,1)),COUNTA(OFFSET([0]!Table,0,0,1,100)))</definedName>
    <definedName name="_xlnm.Database">#REF!</definedName>
    <definedName name="date">[2]RawData_Report!$B$1</definedName>
    <definedName name="DTD">#REF!</definedName>
    <definedName name="EffectiveDate">[3]新增商品資料!$L$86</definedName>
    <definedName name="GUpdate">0</definedName>
    <definedName name="iii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kkk">OFFSET([0]!Table,0,0,COUNTA(OFFSET([0]!Table,0,0,10000,1)),COUNTA(OFFSET([0]!Table,0,0,1,100)))</definedName>
    <definedName name="limcount" hidden="1">6</definedName>
    <definedName name="MTD">#REF!</definedName>
    <definedName name="Option">[3]新增商品資料!$L$74</definedName>
    <definedName name="OrderType2">[3]新增商品資料!$L$84</definedName>
    <definedName name="PerfArea">OFFSET(PerfTable,0,0,COUNTA(OFFSET(PerfTable,0,0,10000,1)),4)</definedName>
    <definedName name="PortfolioTable">OFFSET([0]!Table,0,0,COUNTA(OFFSET([0]!Table,0,0,10000,1)),COUNTA(OFFSET([0]!Table,0,0,1,50)))</definedName>
    <definedName name="PortRating_AAAArray">OFFSET([0]!PortRating_AAA,1,0,COUNTA(OFFSET([0]!PortRating_AAA,1,0,40,1)),1)</definedName>
    <definedName name="PortRating_AAArray">OFFSET([0]!PortRating_AA,1,0,COUNTA(OFFSET([0]!PortRating_AA,1,0,40,1)),1)</definedName>
    <definedName name="PortRating_AArray">OFFSET([0]!PortRating_A,1,0,COUNTA(OFFSET([0]!PortRating_A,1,0,40,1)),1)</definedName>
    <definedName name="PortRating_BArray">OFFSET([0]!PortRating_B,1,0,COUNTA(OFFSET([0]!PortRating_B,1,0,40,1)),1)</definedName>
    <definedName name="PortRating_BBArray">OFFSET([0]!PortRating_BB,1,0,COUNTA(OFFSET([0]!PortRating_BB,1,0,40,1)),1)</definedName>
    <definedName name="PortRating_BBBArray">OFFSET([0]!PortRating_BBB,1,0,COUNTA(OFFSET([0]!PortRating_BBB,1,0,40,1)),1)</definedName>
    <definedName name="PortRating_CreditLossArray">OFFSET(PortRating_CreditLoss,1,0,COUNTA(OFFSET([0]!PortRating_CreditLoss,1,0,40,1)),1)</definedName>
    <definedName name="PortRating_CreditLossPercentArray">OFFSET(PortRating_CreditLossPercent,1,0,COUNTA(OFFSET([0]!PortRating_CreditLossPercent,1,0,40,1)),1)</definedName>
    <definedName name="PortRating_DateArray">OFFSET([0]!PortRating_Date,1,0,COUNTA(OFFSET([0]!PortRating_Date,1,0,40,1)),1)</definedName>
    <definedName name="PortRating_NRArray">OFFSET([0]!PortRating_NR,1,0,COUNTA(OFFSET([0]!PortRating_NR,1,0,40,1)),1)</definedName>
    <definedName name="PortRating_WARFArray">OFFSET([0]!PortRating_WARF,1,0,COUNTA(OFFSET([0]!PortRating_WARF,1,0,40,1)),1)</definedName>
    <definedName name="price">[4]收盤價!$B$4:$F$24</definedName>
    <definedName name="_xlnm.Print_Area" localSheetId="0">封面!$A$1:$I$23</definedName>
    <definedName name="_xlnm.Print_Area" localSheetId="1">配置建議分析表!$A$1:$K$17</definedName>
    <definedName name="_xlnm.Print_Area" localSheetId="2">'國內股市當年度投資決策建議表 '!$A$1:$X$59</definedName>
    <definedName name="_xlnm.Print_Area" localSheetId="3">'國外股市當年度投資評等分析表 '!$A$1:$X$55</definedName>
    <definedName name="_xlnm.Print_Area">'[5]行動方案-稽核室(92年)'!$A$1:$S$37</definedName>
    <definedName name="PrintDetailArea">OFFSET(PosTable,-2,0,COUNTA(OFFSET(PosTable,0,0,10000,1))+2,COUNTA(OFFSET(PosTable,0,0,1,100)))</definedName>
    <definedName name="Range_HistoryCF">OFFSET(CF_Detail,0,0,COUNTA(OFFSET(CF_Detail,0,0,10000,1)),COUNTA(OFFSET(CF_Detail,0,0,1,100)))</definedName>
    <definedName name="ReportDate">[6]SETTING!$C$1</definedName>
    <definedName name="ReportDate1">[7]SETTING!$C$1</definedName>
    <definedName name="RERERE">[8]SETTING!$C$1</definedName>
    <definedName name="rngKeyInput">OFFSET([9]在建土地!$A$4,0,0,1,COUNTA([9]在建土地!$A$3:$IV$3))</definedName>
    <definedName name="sencount" hidden="1">6</definedName>
    <definedName name="source_file">[10]Main!#REF!</definedName>
    <definedName name="StatisticTable_PL">OFFSET(PL_Detail,0,0,COUNTA(OFFSET(PL_Detail,0,0,10000,1)),COUNTA(OFFSET(PL_Detail,0,0,1,100)))</definedName>
    <definedName name="StatisticTable2">OFFSET([11]國外_預估Prepayment金額!$A$210,0,0,COUNTA(OFFSET([11]國外_預估Prepayment金額!$A$210,0,0,10000,1)),COUNTA(OFFSET([11]國外_預估Prepayment金額!$A$210,0,0,1,100)))</definedName>
    <definedName name="TraderList">OFFSET([3]ListData!$H$2,0,0,COUNTA([3]ListData!$H$2:$H$1002),1)</definedName>
    <definedName name="TUpdate">1</definedName>
    <definedName name="wrn.月報." localSheetId="0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wrn.月報." localSheetId="1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wrn.月報." localSheetId="2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wrn.月報." localSheetId="3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wrn.月報." hidden="1">{#N/A,#N/A,TRUE,"項次";#N/A,#N/A,TRUE,"月報封面";#N/A,#N/A,TRUE,"工地基本資料";#N/A,#N/A,TRUE,"全程營運控制表";#N/A,#N/A,TRUE,"雙週進度表";#N/A,#N/A,TRUE,"支出統計表";#N/A,#N/A,TRUE,"收入統計表";#N/A,#N/A,TRUE,"收支差異統計表 ";#N/A,#N/A,TRUE,"工率分析統計表"}</definedName>
    <definedName name="WTD">[6]SETTING!$C$5</definedName>
    <definedName name="Z_11E9F2C0_97C0_11D9_9902_00E018340979_.wvu.Cols" localSheetId="1" hidden="1">[12]房地銷售明細!$M$1:$P$65536,[12]房地銷售明細!$U$1:$Z$65536,[12]房地銷售明細!$AH$1:$AR$65536</definedName>
    <definedName name="Z_11E9F2C0_97C0_11D9_9902_00E018340979_.wvu.Cols" localSheetId="2" hidden="1">[12]房地銷售明細!$M$1:$P$65536,[12]房地銷售明細!$U$1:$Z$65536,[12]房地銷售明細!$AH$1:$AR$65536</definedName>
    <definedName name="Z_11E9F2C0_97C0_11D9_9902_00E018340979_.wvu.Cols" localSheetId="3" hidden="1">[12]房地銷售明細!$M$1:$P$65536,[12]房地銷售明細!$U$1:$Z$65536,[12]房地銷售明細!$AH$1:$AR$65536</definedName>
    <definedName name="Z_11E9F2C0_97C0_11D9_9902_00E018340979_.wvu.Cols" hidden="1">[12]房地銷售明細!$M$1:$P$65536,[12]房地銷售明細!$U$1:$Z$65536,[12]房地銷售明細!$AH$1:$AR$65536</definedName>
    <definedName name="Z_2F086320_6578_11D9_9902_00105A63E6E8_.wvu.Rows" localSheetId="1" hidden="1">[13]H32!$A$47:$IV$47,[13]H32!$A$49:$IV$49,[13]H32!$A$89:$IV$96</definedName>
    <definedName name="Z_2F086320_6578_11D9_9902_00105A63E6E8_.wvu.Rows" localSheetId="2" hidden="1">[13]H32!$A$47:$IV$47,[13]H32!$A$49:$IV$49,[13]H32!$A$89:$IV$96</definedName>
    <definedName name="Z_2F086320_6578_11D9_9902_00105A63E6E8_.wvu.Rows" localSheetId="3" hidden="1">[13]H32!$A$47:$IV$47,[13]H32!$A$49:$IV$49,[13]H32!$A$89:$IV$96</definedName>
    <definedName name="Z_2F086320_6578_11D9_9902_00105A63E6E8_.wvu.Rows" hidden="1">[13]H32!$A$47:$IV$47,[13]H32!$A$49:$IV$49,[13]H32!$A$89:$IV$96</definedName>
    <definedName name="Z_84E9460A_692F_11D9_9901_00E01839F779_.wvu.Rows" localSheetId="1" hidden="1">[13]H32!$A$41:$IV$42,[13]H32!$A$47:$IV$47,[13]H32!$A$49:$IV$49,[13]H32!$A$89:$IV$96</definedName>
    <definedName name="Z_84E9460A_692F_11D9_9901_00E01839F779_.wvu.Rows" localSheetId="2" hidden="1">[13]H32!$A$41:$IV$42,[13]H32!$A$47:$IV$47,[13]H32!$A$49:$IV$49,[13]H32!$A$89:$IV$96</definedName>
    <definedName name="Z_84E9460A_692F_11D9_9901_00E01839F779_.wvu.Rows" localSheetId="3" hidden="1">[13]H32!$A$41:$IV$42,[13]H32!$A$47:$IV$47,[13]H32!$A$49:$IV$49,[13]H32!$A$89:$IV$96</definedName>
    <definedName name="Z_84E9460A_692F_11D9_9901_00E01839F779_.wvu.Rows" hidden="1">[13]H32!$A$41:$IV$42,[13]H32!$A$47:$IV$47,[13]H32!$A$49:$IV$49,[13]H32!$A$89:$IV$96</definedName>
    <definedName name="Z_A91A94A1_6490_11D9_9902_00E018340979_.wvu.Rows" localSheetId="1" hidden="1">[13]H32!$A$41:$IV$42,[13]H32!$A$47:$IV$47,[13]H32!$A$49:$IV$49,[13]H32!$A$89:$IV$96</definedName>
    <definedName name="Z_A91A94A1_6490_11D9_9902_00E018340979_.wvu.Rows" localSheetId="2" hidden="1">[13]H32!$A$41:$IV$42,[13]H32!$A$47:$IV$47,[13]H32!$A$49:$IV$49,[13]H32!$A$89:$IV$96</definedName>
    <definedName name="Z_A91A94A1_6490_11D9_9902_00E018340979_.wvu.Rows" localSheetId="3" hidden="1">[13]H32!$A$41:$IV$42,[13]H32!$A$47:$IV$47,[13]H32!$A$49:$IV$49,[13]H32!$A$89:$IV$96</definedName>
    <definedName name="Z_A91A94A1_6490_11D9_9902_00E018340979_.wvu.Rows" hidden="1">[13]H32!$A$41:$IV$42,[13]H32!$A$47:$IV$47,[13]H32!$A$49:$IV$49,[13]H32!$A$89:$IV$96</definedName>
    <definedName name="Z_E121C383_660B_11D9_9902_00105A63E6A9_.wvu.Rows" localSheetId="1" hidden="1">[13]H32!$A$47:$IV$47,[13]H32!$A$49:$IV$49,[13]H32!$A$89:$IV$96</definedName>
    <definedName name="Z_E121C383_660B_11D9_9902_00105A63E6A9_.wvu.Rows" localSheetId="2" hidden="1">[13]H32!$A$47:$IV$47,[13]H32!$A$49:$IV$49,[13]H32!$A$89:$IV$96</definedName>
    <definedName name="Z_E121C383_660B_11D9_9902_00105A63E6A9_.wvu.Rows" localSheetId="3" hidden="1">[13]H32!$A$47:$IV$47,[13]H32!$A$49:$IV$49,[13]H32!$A$89:$IV$96</definedName>
    <definedName name="Z_E121C383_660B_11D9_9902_00105A63E6A9_.wvu.Rows" hidden="1">[13]H32!$A$47:$IV$47,[13]H32!$A$49:$IV$49,[13]H32!$A$89:$IV$96</definedName>
    <definedName name="上季">'國內股市當年度投資決策建議表 '!$AE$1</definedName>
    <definedName name="日期">'國內股市當年度投資決策建議表 '!$AA$1</definedName>
    <definedName name="台灣50">'[14]總表-現(分類)'!#REF!</definedName>
    <definedName name="本季">'國內股市當年度投資決策建議表 '!$AC$1</definedName>
    <definedName name="長榮">[14]收盤價!#REF!</definedName>
    <definedName name="智邦">'[14]總表-現(分類)'!#REF!</definedName>
    <definedName name="華新科">'[14]總表-現(分類)'!#REF!</definedName>
    <definedName name="資料月">'[15]1.資產管理體系績效統計表'!$B$2</definedName>
    <definedName name="資料年">'[15]1.資產管理體系績效統計表'!$B$1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1" l="1"/>
  <c r="D23" i="94" l="1"/>
  <c r="J4" i="91"/>
  <c r="J41" i="91" s="1"/>
  <c r="K4" i="91"/>
  <c r="K41" i="91" s="1"/>
  <c r="J4" i="90"/>
  <c r="J32" i="90" s="1"/>
  <c r="J39" i="90" s="1"/>
  <c r="J44" i="90" s="1"/>
  <c r="K4" i="90"/>
  <c r="K32" i="90" s="1"/>
  <c r="K39" i="90" s="1"/>
  <c r="K44" i="90" s="1"/>
  <c r="W3" i="91"/>
  <c r="W3" i="90"/>
  <c r="AC1" i="90"/>
  <c r="Z5" i="90" s="1"/>
  <c r="AE12" i="90"/>
  <c r="AE11" i="90"/>
  <c r="AS11" i="90" s="1"/>
  <c r="AP7" i="90"/>
  <c r="AH28" i="90"/>
  <c r="AV28" i="90" s="1"/>
  <c r="AE6" i="91"/>
  <c r="AS6" i="91" s="1"/>
  <c r="AE12" i="91"/>
  <c r="AS12" i="91" s="1"/>
  <c r="AK33" i="91"/>
  <c r="AY33" i="91" s="1"/>
  <c r="AL33" i="91"/>
  <c r="AZ33" i="91" s="1"/>
  <c r="AF33" i="91"/>
  <c r="AT33" i="91" s="1"/>
  <c r="AG33" i="91"/>
  <c r="AU33" i="91" s="1"/>
  <c r="AH33" i="91"/>
  <c r="AV33" i="91" s="1"/>
  <c r="AI33" i="91"/>
  <c r="AW33" i="91" s="1"/>
  <c r="AJ33" i="91"/>
  <c r="AE33" i="91"/>
  <c r="AS33" i="91" s="1"/>
  <c r="AE32" i="91"/>
  <c r="AS32" i="91" s="1"/>
  <c r="AE31" i="91"/>
  <c r="AS31" i="91" s="1"/>
  <c r="AE14" i="90"/>
  <c r="AE6" i="90"/>
  <c r="AS6" i="90" s="1"/>
  <c r="AO6" i="91"/>
  <c r="BC6" i="91"/>
  <c r="AP6" i="91"/>
  <c r="BD6" i="91" s="1"/>
  <c r="AQ6" i="91"/>
  <c r="BE6" i="91" s="1"/>
  <c r="AO7" i="91"/>
  <c r="BC7" i="91" s="1"/>
  <c r="AP7" i="91"/>
  <c r="BD7" i="91" s="1"/>
  <c r="AQ7" i="91"/>
  <c r="BE7" i="91" s="1"/>
  <c r="AO8" i="91"/>
  <c r="BC8" i="91"/>
  <c r="AP8" i="91"/>
  <c r="BD8" i="91" s="1"/>
  <c r="AQ8" i="91"/>
  <c r="BE8" i="91" s="1"/>
  <c r="AO9" i="91"/>
  <c r="BC9" i="91" s="1"/>
  <c r="AP9" i="91"/>
  <c r="BD9" i="91" s="1"/>
  <c r="AQ9" i="91"/>
  <c r="BE9" i="91" s="1"/>
  <c r="AO10" i="91"/>
  <c r="BC10" i="91" s="1"/>
  <c r="AP10" i="91"/>
  <c r="BD10" i="91" s="1"/>
  <c r="AQ10" i="91"/>
  <c r="BE10" i="91" s="1"/>
  <c r="AO11" i="91"/>
  <c r="BC11" i="91" s="1"/>
  <c r="AP11" i="91"/>
  <c r="BD11" i="91" s="1"/>
  <c r="AQ11" i="91"/>
  <c r="BE11" i="91" s="1"/>
  <c r="AO12" i="91"/>
  <c r="BC12" i="91" s="1"/>
  <c r="AP12" i="91"/>
  <c r="BD12" i="91" s="1"/>
  <c r="AQ12" i="91"/>
  <c r="BE12" i="91" s="1"/>
  <c r="AO13" i="91"/>
  <c r="BC13" i="91" s="1"/>
  <c r="AP13" i="91"/>
  <c r="BD13" i="91" s="1"/>
  <c r="AQ13" i="91"/>
  <c r="BE13" i="91" s="1"/>
  <c r="AO14" i="91"/>
  <c r="BC14" i="91" s="1"/>
  <c r="AP14" i="91"/>
  <c r="BD14" i="91" s="1"/>
  <c r="AQ14" i="91"/>
  <c r="BE14" i="91" s="1"/>
  <c r="AO15" i="91"/>
  <c r="BC15" i="91" s="1"/>
  <c r="AP15" i="91"/>
  <c r="BD15" i="91"/>
  <c r="AQ15" i="91"/>
  <c r="BE15" i="91" s="1"/>
  <c r="AO16" i="91"/>
  <c r="BC16" i="91" s="1"/>
  <c r="AP16" i="91"/>
  <c r="BD16" i="91" s="1"/>
  <c r="AQ16" i="91"/>
  <c r="BE16" i="91" s="1"/>
  <c r="AO17" i="91"/>
  <c r="BC17" i="91" s="1"/>
  <c r="AP17" i="91"/>
  <c r="BD17" i="91" s="1"/>
  <c r="AQ17" i="91"/>
  <c r="BE17" i="91" s="1"/>
  <c r="AO18" i="91"/>
  <c r="BC18" i="91" s="1"/>
  <c r="AP18" i="91"/>
  <c r="BD18" i="91" s="1"/>
  <c r="AQ18" i="91"/>
  <c r="BE18" i="91" s="1"/>
  <c r="AO19" i="91"/>
  <c r="BC19" i="91" s="1"/>
  <c r="AP19" i="91"/>
  <c r="BD19" i="91" s="1"/>
  <c r="AQ19" i="91"/>
  <c r="BE19" i="91" s="1"/>
  <c r="AO20" i="91"/>
  <c r="BC20" i="91" s="1"/>
  <c r="AP20" i="91"/>
  <c r="BD20" i="91" s="1"/>
  <c r="AQ20" i="91"/>
  <c r="BE20" i="91" s="1"/>
  <c r="AO21" i="91"/>
  <c r="BC21" i="91" s="1"/>
  <c r="AP21" i="91"/>
  <c r="BD21" i="91" s="1"/>
  <c r="AQ21" i="91"/>
  <c r="BE21" i="91" s="1"/>
  <c r="AO22" i="91"/>
  <c r="BC22" i="91"/>
  <c r="AP22" i="91"/>
  <c r="BD22" i="91" s="1"/>
  <c r="AQ22" i="91"/>
  <c r="BE22" i="91" s="1"/>
  <c r="AO23" i="91"/>
  <c r="BC23" i="91" s="1"/>
  <c r="AP23" i="91"/>
  <c r="BD23" i="91" s="1"/>
  <c r="AQ23" i="91"/>
  <c r="BE23" i="91" s="1"/>
  <c r="AO24" i="91"/>
  <c r="BC24" i="91"/>
  <c r="AP24" i="91"/>
  <c r="BD24" i="91" s="1"/>
  <c r="AQ24" i="91"/>
  <c r="BE24" i="91" s="1"/>
  <c r="AO25" i="91"/>
  <c r="BC25" i="91" s="1"/>
  <c r="AP25" i="91"/>
  <c r="BD25" i="91" s="1"/>
  <c r="AQ25" i="91"/>
  <c r="BE25" i="91" s="1"/>
  <c r="AO26" i="91"/>
  <c r="BC26" i="91"/>
  <c r="AP26" i="91"/>
  <c r="BD26" i="91" s="1"/>
  <c r="AQ26" i="91"/>
  <c r="BE26" i="91" s="1"/>
  <c r="AO27" i="91"/>
  <c r="BC27" i="91" s="1"/>
  <c r="AP27" i="91"/>
  <c r="BD27" i="91" s="1"/>
  <c r="AQ27" i="91"/>
  <c r="BE27" i="91" s="1"/>
  <c r="AO28" i="91"/>
  <c r="BC28" i="91" s="1"/>
  <c r="AP28" i="91"/>
  <c r="BD28" i="91" s="1"/>
  <c r="AQ28" i="91"/>
  <c r="BE28" i="91" s="1"/>
  <c r="AO29" i="91"/>
  <c r="BC29" i="91" s="1"/>
  <c r="AP29" i="91"/>
  <c r="BD29" i="91" s="1"/>
  <c r="AQ29" i="91"/>
  <c r="BE29" i="91" s="1"/>
  <c r="AO30" i="91"/>
  <c r="BC30" i="91"/>
  <c r="AP30" i="91"/>
  <c r="BD30" i="91" s="1"/>
  <c r="AQ30" i="91"/>
  <c r="BE30" i="91" s="1"/>
  <c r="AO31" i="91"/>
  <c r="BC31" i="91" s="1"/>
  <c r="AP31" i="91"/>
  <c r="BD31" i="91" s="1"/>
  <c r="AQ31" i="91"/>
  <c r="BE31" i="91" s="1"/>
  <c r="AO32" i="91"/>
  <c r="BC32" i="91" s="1"/>
  <c r="AP32" i="91"/>
  <c r="BD32" i="91" s="1"/>
  <c r="AQ32" i="91"/>
  <c r="BE32" i="91"/>
  <c r="AO33" i="91"/>
  <c r="BC33" i="91" s="1"/>
  <c r="AP33" i="91"/>
  <c r="BD33" i="91" s="1"/>
  <c r="AQ33" i="91"/>
  <c r="BE33" i="91" s="1"/>
  <c r="AO34" i="91"/>
  <c r="BC34" i="91" s="1"/>
  <c r="AP34" i="91"/>
  <c r="BD34" i="91" s="1"/>
  <c r="AQ34" i="91"/>
  <c r="BE34" i="91" s="1"/>
  <c r="AO35" i="91"/>
  <c r="BC35" i="91" s="1"/>
  <c r="AP35" i="91"/>
  <c r="BD35" i="91" s="1"/>
  <c r="AQ35" i="91"/>
  <c r="BE35" i="91" s="1"/>
  <c r="AO36" i="91"/>
  <c r="BC36" i="91" s="1"/>
  <c r="AP36" i="91"/>
  <c r="BD36" i="91" s="1"/>
  <c r="AQ36" i="91"/>
  <c r="BE36" i="91" s="1"/>
  <c r="AO37" i="91"/>
  <c r="BC37" i="91" s="1"/>
  <c r="AP37" i="91"/>
  <c r="BD37" i="91"/>
  <c r="AQ37" i="91"/>
  <c r="BE37" i="91" s="1"/>
  <c r="AO38" i="91"/>
  <c r="BC38" i="91" s="1"/>
  <c r="AP38" i="91"/>
  <c r="BD38" i="91" s="1"/>
  <c r="AQ38" i="91"/>
  <c r="BE38" i="91" s="1"/>
  <c r="AO39" i="91"/>
  <c r="BC39" i="91" s="1"/>
  <c r="AP39" i="91"/>
  <c r="BD39" i="91" s="1"/>
  <c r="AQ39" i="91"/>
  <c r="BE39" i="91" s="1"/>
  <c r="AN28" i="91"/>
  <c r="BB28" i="91" s="1"/>
  <c r="AN25" i="91"/>
  <c r="BB25" i="91" s="1"/>
  <c r="AN21" i="91"/>
  <c r="AM21" i="91"/>
  <c r="BA21" i="91" s="1"/>
  <c r="AM25" i="91"/>
  <c r="BA25" i="91" s="1"/>
  <c r="AM28" i="91"/>
  <c r="BA28" i="91" s="1"/>
  <c r="AL28" i="91"/>
  <c r="AZ28" i="91" s="1"/>
  <c r="AL21" i="91"/>
  <c r="AN20" i="91"/>
  <c r="BB20" i="91" s="1"/>
  <c r="AM20" i="91"/>
  <c r="BA20" i="91" s="1"/>
  <c r="AL20" i="91"/>
  <c r="AZ20" i="91" s="1"/>
  <c r="AL25" i="91"/>
  <c r="AZ25" i="91" s="1"/>
  <c r="AN10" i="91"/>
  <c r="BB10" i="91" s="1"/>
  <c r="AM10" i="91"/>
  <c r="BA10" i="91" s="1"/>
  <c r="AL10" i="91"/>
  <c r="AN9" i="91"/>
  <c r="BB9" i="91" s="1"/>
  <c r="AM9" i="91"/>
  <c r="BA9" i="91" s="1"/>
  <c r="AL8" i="91"/>
  <c r="AZ8" i="91" s="1"/>
  <c r="AN7" i="91"/>
  <c r="BB7" i="91" s="1"/>
  <c r="AL7" i="91"/>
  <c r="AQ12" i="90"/>
  <c r="BE12" i="90" s="1"/>
  <c r="AP12" i="90"/>
  <c r="BD12" i="90" s="1"/>
  <c r="AO12" i="90"/>
  <c r="BC12" i="90" s="1"/>
  <c r="AN12" i="90"/>
  <c r="BB12" i="90" s="1"/>
  <c r="AM12" i="90"/>
  <c r="BA12" i="90" s="1"/>
  <c r="AL12" i="90"/>
  <c r="AZ12" i="90" s="1"/>
  <c r="AN6" i="90"/>
  <c r="AO6" i="90"/>
  <c r="BC6" i="90" s="1"/>
  <c r="AP6" i="90"/>
  <c r="BD6" i="90" s="1"/>
  <c r="AQ6" i="90"/>
  <c r="BE6" i="90" s="1"/>
  <c r="AN7" i="90"/>
  <c r="BB7" i="90" s="1"/>
  <c r="AO7" i="90"/>
  <c r="BC7" i="90"/>
  <c r="BD7" i="90"/>
  <c r="AQ7" i="90"/>
  <c r="BE7" i="90" s="1"/>
  <c r="AN8" i="90"/>
  <c r="BB8" i="90" s="1"/>
  <c r="AO8" i="90"/>
  <c r="BC8" i="90" s="1"/>
  <c r="AP8" i="90"/>
  <c r="BD8" i="90" s="1"/>
  <c r="AQ8" i="90"/>
  <c r="BE8" i="90" s="1"/>
  <c r="AN9" i="90"/>
  <c r="AO9" i="90"/>
  <c r="BC9" i="90" s="1"/>
  <c r="AP9" i="90"/>
  <c r="BD9" i="90" s="1"/>
  <c r="AQ9" i="90"/>
  <c r="BE9" i="90" s="1"/>
  <c r="AN10" i="90"/>
  <c r="BB10" i="90" s="1"/>
  <c r="AO10" i="90"/>
  <c r="BC10" i="90" s="1"/>
  <c r="AP10" i="90"/>
  <c r="BD10" i="90" s="1"/>
  <c r="AQ10" i="90"/>
  <c r="BE10" i="90" s="1"/>
  <c r="AN11" i="90"/>
  <c r="BB11" i="90" s="1"/>
  <c r="AO11" i="90"/>
  <c r="BC11" i="90" s="1"/>
  <c r="AP11" i="90"/>
  <c r="BD11" i="90" s="1"/>
  <c r="AQ11" i="90"/>
  <c r="BE11" i="90" s="1"/>
  <c r="AN13" i="90"/>
  <c r="BB13" i="90" s="1"/>
  <c r="AO13" i="90"/>
  <c r="BC13" i="90" s="1"/>
  <c r="AP13" i="90"/>
  <c r="BD13" i="90" s="1"/>
  <c r="AQ13" i="90"/>
  <c r="BE13" i="90" s="1"/>
  <c r="AN14" i="90"/>
  <c r="BB14" i="90" s="1"/>
  <c r="AO14" i="90"/>
  <c r="BC14" i="90" s="1"/>
  <c r="AP14" i="90"/>
  <c r="BD14" i="90"/>
  <c r="AQ14" i="90"/>
  <c r="BE14" i="90" s="1"/>
  <c r="AN15" i="90"/>
  <c r="BB15" i="90" s="1"/>
  <c r="AO15" i="90"/>
  <c r="BC15" i="90" s="1"/>
  <c r="AP15" i="90"/>
  <c r="BD15" i="90" s="1"/>
  <c r="AQ15" i="90"/>
  <c r="BE15" i="90" s="1"/>
  <c r="AN16" i="90"/>
  <c r="AO16" i="90"/>
  <c r="BC16" i="90" s="1"/>
  <c r="AP16" i="90"/>
  <c r="BD16" i="90" s="1"/>
  <c r="AQ16" i="90"/>
  <c r="BE16" i="90" s="1"/>
  <c r="AN17" i="90"/>
  <c r="AO17" i="90"/>
  <c r="BC17" i="90"/>
  <c r="AP17" i="90"/>
  <c r="BD17" i="90" s="1"/>
  <c r="AQ17" i="90"/>
  <c r="BE17" i="90" s="1"/>
  <c r="AN18" i="90"/>
  <c r="BB18" i="90" s="1"/>
  <c r="AO18" i="90"/>
  <c r="BC18" i="90" s="1"/>
  <c r="AP18" i="90"/>
  <c r="BD18" i="90"/>
  <c r="AQ18" i="90"/>
  <c r="BE18" i="90" s="1"/>
  <c r="AN19" i="90"/>
  <c r="BB19" i="90" s="1"/>
  <c r="AO19" i="90"/>
  <c r="BC19" i="90" s="1"/>
  <c r="AP19" i="90"/>
  <c r="BD19" i="90" s="1"/>
  <c r="AQ19" i="90"/>
  <c r="BE19" i="90" s="1"/>
  <c r="AN20" i="90"/>
  <c r="BB20" i="90" s="1"/>
  <c r="AO20" i="90"/>
  <c r="BC20" i="90" s="1"/>
  <c r="AP20" i="90"/>
  <c r="BD20" i="90"/>
  <c r="AQ20" i="90"/>
  <c r="BE20" i="90" s="1"/>
  <c r="AN21" i="90"/>
  <c r="AO21" i="90"/>
  <c r="BC21" i="90" s="1"/>
  <c r="AP21" i="90"/>
  <c r="BD21" i="90" s="1"/>
  <c r="AQ21" i="90"/>
  <c r="BE21" i="90"/>
  <c r="AN22" i="90"/>
  <c r="AO22" i="90"/>
  <c r="BC22" i="90" s="1"/>
  <c r="AP22" i="90"/>
  <c r="BD22" i="90" s="1"/>
  <c r="AQ22" i="90"/>
  <c r="BE22" i="90" s="1"/>
  <c r="AN23" i="90"/>
  <c r="BB23" i="90" s="1"/>
  <c r="AO23" i="90"/>
  <c r="BC23" i="90" s="1"/>
  <c r="AP23" i="90"/>
  <c r="BD23" i="90" s="1"/>
  <c r="AQ23" i="90"/>
  <c r="BE23" i="90" s="1"/>
  <c r="AN24" i="90"/>
  <c r="AO24" i="90"/>
  <c r="BC24" i="90" s="1"/>
  <c r="AP24" i="90"/>
  <c r="BD24" i="90" s="1"/>
  <c r="AQ24" i="90"/>
  <c r="BE24" i="90" s="1"/>
  <c r="AN25" i="90"/>
  <c r="BB25" i="90" s="1"/>
  <c r="AO25" i="90"/>
  <c r="BC25" i="90" s="1"/>
  <c r="AP25" i="90"/>
  <c r="BD25" i="90" s="1"/>
  <c r="AQ25" i="90"/>
  <c r="BE25" i="90" s="1"/>
  <c r="AN26" i="90"/>
  <c r="BB26" i="90" s="1"/>
  <c r="AO26" i="90"/>
  <c r="BC26" i="90"/>
  <c r="AP26" i="90"/>
  <c r="BD26" i="90"/>
  <c r="AQ26" i="90"/>
  <c r="BE26" i="90"/>
  <c r="AN27" i="90"/>
  <c r="BB27" i="90" s="1"/>
  <c r="AO27" i="90"/>
  <c r="BC27" i="90" s="1"/>
  <c r="AP27" i="90"/>
  <c r="BD27" i="90"/>
  <c r="AQ27" i="90"/>
  <c r="BE27" i="90" s="1"/>
  <c r="AN28" i="90"/>
  <c r="BB28" i="90" s="1"/>
  <c r="AO28" i="90"/>
  <c r="BC28" i="90"/>
  <c r="AP28" i="90"/>
  <c r="BD28" i="90"/>
  <c r="AQ28" i="90"/>
  <c r="BE28" i="90"/>
  <c r="AN29" i="90"/>
  <c r="AO29" i="90"/>
  <c r="BC29" i="90" s="1"/>
  <c r="AP29" i="90"/>
  <c r="BD29" i="90" s="1"/>
  <c r="AQ29" i="90"/>
  <c r="BE29" i="90"/>
  <c r="AN30" i="90"/>
  <c r="BB30" i="90" s="1"/>
  <c r="AO30" i="90"/>
  <c r="BC30" i="90" s="1"/>
  <c r="AP30" i="90"/>
  <c r="BD30" i="90" s="1"/>
  <c r="AQ30" i="90"/>
  <c r="BE30" i="90" s="1"/>
  <c r="AM26" i="90"/>
  <c r="BA26" i="90" s="1"/>
  <c r="AM27" i="90"/>
  <c r="AM28" i="90"/>
  <c r="BA28" i="90" s="1"/>
  <c r="AM29" i="90"/>
  <c r="AM30" i="90"/>
  <c r="BA30" i="90" s="1"/>
  <c r="AK10" i="91"/>
  <c r="AY10" i="91" s="1"/>
  <c r="AZ10" i="91"/>
  <c r="AJ10" i="91"/>
  <c r="AX10" i="91" s="1"/>
  <c r="AL6" i="91"/>
  <c r="AZ6" i="91" s="1"/>
  <c r="AM6" i="91"/>
  <c r="BA6" i="91" s="1"/>
  <c r="AN6" i="91"/>
  <c r="BB6" i="91" s="1"/>
  <c r="AZ7" i="91"/>
  <c r="AM7" i="91"/>
  <c r="BA7" i="91" s="1"/>
  <c r="AM8" i="91"/>
  <c r="BA8" i="91" s="1"/>
  <c r="AN8" i="91"/>
  <c r="BB8" i="91" s="1"/>
  <c r="AL9" i="91"/>
  <c r="AZ9" i="91" s="1"/>
  <c r="AL11" i="91"/>
  <c r="AZ11" i="91" s="1"/>
  <c r="AM11" i="91"/>
  <c r="BA11" i="91" s="1"/>
  <c r="AN11" i="91"/>
  <c r="BB11" i="91" s="1"/>
  <c r="AL12" i="91"/>
  <c r="AZ12" i="91" s="1"/>
  <c r="AM12" i="91"/>
  <c r="BA12" i="91" s="1"/>
  <c r="AN12" i="91"/>
  <c r="BB12" i="91"/>
  <c r="AL13" i="91"/>
  <c r="AZ13" i="91" s="1"/>
  <c r="AM13" i="91"/>
  <c r="BA13" i="91" s="1"/>
  <c r="AN13" i="91"/>
  <c r="BB13" i="91" s="1"/>
  <c r="AL14" i="91"/>
  <c r="AZ14" i="91" s="1"/>
  <c r="AM14" i="91"/>
  <c r="BA14" i="91" s="1"/>
  <c r="AN14" i="91"/>
  <c r="BB14" i="91" s="1"/>
  <c r="AL15" i="91"/>
  <c r="AZ15" i="91" s="1"/>
  <c r="AM15" i="91"/>
  <c r="BA15" i="91" s="1"/>
  <c r="AN15" i="91"/>
  <c r="BB15" i="91" s="1"/>
  <c r="AL16" i="91"/>
  <c r="AZ16" i="91" s="1"/>
  <c r="AM16" i="91"/>
  <c r="BA16" i="91" s="1"/>
  <c r="AN16" i="91"/>
  <c r="BB16" i="91" s="1"/>
  <c r="AL17" i="91"/>
  <c r="AZ17" i="91" s="1"/>
  <c r="AM17" i="91"/>
  <c r="BA17" i="91" s="1"/>
  <c r="AN17" i="91"/>
  <c r="BB17" i="91" s="1"/>
  <c r="AL18" i="91"/>
  <c r="AZ18" i="91" s="1"/>
  <c r="AM18" i="91"/>
  <c r="BA18" i="91" s="1"/>
  <c r="AN18" i="91"/>
  <c r="BB18" i="91" s="1"/>
  <c r="AL19" i="91"/>
  <c r="AZ19" i="91" s="1"/>
  <c r="AM19" i="91"/>
  <c r="BA19" i="91" s="1"/>
  <c r="AN19" i="91"/>
  <c r="BB19" i="91" s="1"/>
  <c r="AZ21" i="91"/>
  <c r="BB21" i="91"/>
  <c r="AL22" i="91"/>
  <c r="AZ22" i="91" s="1"/>
  <c r="AM22" i="91"/>
  <c r="BA22" i="91"/>
  <c r="AN22" i="91"/>
  <c r="BB22" i="91" s="1"/>
  <c r="AL23" i="91"/>
  <c r="AZ23" i="91" s="1"/>
  <c r="AM23" i="91"/>
  <c r="BA23" i="91" s="1"/>
  <c r="AN23" i="91"/>
  <c r="BB23" i="91" s="1"/>
  <c r="AL24" i="91"/>
  <c r="AZ24" i="91" s="1"/>
  <c r="AM24" i="91"/>
  <c r="BA24" i="91"/>
  <c r="AN24" i="91"/>
  <c r="BB24" i="91" s="1"/>
  <c r="AL26" i="91"/>
  <c r="AZ26" i="91"/>
  <c r="AM26" i="91"/>
  <c r="BA26" i="91" s="1"/>
  <c r="AN26" i="91"/>
  <c r="BB26" i="91" s="1"/>
  <c r="AL27" i="91"/>
  <c r="AZ27" i="91" s="1"/>
  <c r="AM27" i="91"/>
  <c r="BA27" i="91" s="1"/>
  <c r="AN27" i="91"/>
  <c r="BB27" i="91" s="1"/>
  <c r="AL29" i="91"/>
  <c r="AZ29" i="91" s="1"/>
  <c r="AM29" i="91"/>
  <c r="BA29" i="91" s="1"/>
  <c r="AN29" i="91"/>
  <c r="BB29" i="91" s="1"/>
  <c r="AL30" i="91"/>
  <c r="AZ30" i="91" s="1"/>
  <c r="AM30" i="91"/>
  <c r="BA30" i="91" s="1"/>
  <c r="AN30" i="91"/>
  <c r="BB30" i="91" s="1"/>
  <c r="AL31" i="91"/>
  <c r="AZ31" i="91" s="1"/>
  <c r="AM31" i="91"/>
  <c r="BA31" i="91"/>
  <c r="AN31" i="91"/>
  <c r="BB31" i="91" s="1"/>
  <c r="AL32" i="91"/>
  <c r="AZ32" i="91" s="1"/>
  <c r="AM32" i="91"/>
  <c r="BA32" i="91" s="1"/>
  <c r="AN32" i="91"/>
  <c r="BB32" i="91" s="1"/>
  <c r="AM33" i="91"/>
  <c r="BA33" i="91" s="1"/>
  <c r="AN33" i="91"/>
  <c r="BB33" i="91" s="1"/>
  <c r="AL34" i="91"/>
  <c r="AZ34" i="91" s="1"/>
  <c r="AM34" i="91"/>
  <c r="BA34" i="91" s="1"/>
  <c r="AN34" i="91"/>
  <c r="BB34" i="91" s="1"/>
  <c r="AL35" i="91"/>
  <c r="AZ35" i="91" s="1"/>
  <c r="AM35" i="91"/>
  <c r="BA35" i="91" s="1"/>
  <c r="AN35" i="91"/>
  <c r="BB35" i="91" s="1"/>
  <c r="AL36" i="91"/>
  <c r="AZ36" i="91" s="1"/>
  <c r="AM36" i="91"/>
  <c r="BA36" i="91" s="1"/>
  <c r="AN36" i="91"/>
  <c r="BB36" i="91" s="1"/>
  <c r="AL37" i="91"/>
  <c r="AZ37" i="91" s="1"/>
  <c r="AM37" i="91"/>
  <c r="BA37" i="91" s="1"/>
  <c r="AN37" i="91"/>
  <c r="BB37" i="91"/>
  <c r="AL38" i="91"/>
  <c r="AZ38" i="91" s="1"/>
  <c r="AM38" i="91"/>
  <c r="BA38" i="91" s="1"/>
  <c r="AN38" i="91"/>
  <c r="BB38" i="91" s="1"/>
  <c r="AL39" i="91"/>
  <c r="AZ39" i="91" s="1"/>
  <c r="AM39" i="91"/>
  <c r="BA39" i="91" s="1"/>
  <c r="AN39" i="91"/>
  <c r="BB39" i="91" s="1"/>
  <c r="BB6" i="90"/>
  <c r="BB9" i="90"/>
  <c r="BB16" i="90"/>
  <c r="BB17" i="90"/>
  <c r="BB21" i="90"/>
  <c r="BB22" i="90"/>
  <c r="BB24" i="90"/>
  <c r="BB29" i="90"/>
  <c r="AM6" i="90"/>
  <c r="BA6" i="90" s="1"/>
  <c r="AM7" i="90"/>
  <c r="BA7" i="90" s="1"/>
  <c r="AM8" i="90"/>
  <c r="BA8" i="90" s="1"/>
  <c r="AM9" i="90"/>
  <c r="BA9" i="90" s="1"/>
  <c r="AM10" i="90"/>
  <c r="BA10" i="90" s="1"/>
  <c r="AM11" i="90"/>
  <c r="BA11" i="90" s="1"/>
  <c r="AM13" i="90"/>
  <c r="BA13" i="90" s="1"/>
  <c r="AM14" i="90"/>
  <c r="BA14" i="90" s="1"/>
  <c r="AM15" i="90"/>
  <c r="BA15" i="90" s="1"/>
  <c r="AM16" i="90"/>
  <c r="BA16" i="90" s="1"/>
  <c r="AM17" i="90"/>
  <c r="BA17" i="90" s="1"/>
  <c r="AM18" i="90"/>
  <c r="BA18" i="90" s="1"/>
  <c r="AM19" i="90"/>
  <c r="BA19" i="90" s="1"/>
  <c r="AM20" i="90"/>
  <c r="BA20" i="90" s="1"/>
  <c r="AM21" i="90"/>
  <c r="BA21" i="90" s="1"/>
  <c r="AM22" i="90"/>
  <c r="BA22" i="90" s="1"/>
  <c r="AM23" i="90"/>
  <c r="BA23" i="90" s="1"/>
  <c r="AM24" i="90"/>
  <c r="BA24" i="90" s="1"/>
  <c r="AM25" i="90"/>
  <c r="BA25" i="90" s="1"/>
  <c r="BA27" i="90"/>
  <c r="BA29" i="90"/>
  <c r="AL6" i="90"/>
  <c r="AZ6" i="90" s="1"/>
  <c r="AL7" i="90"/>
  <c r="AZ7" i="90" s="1"/>
  <c r="AL8" i="90"/>
  <c r="AZ8" i="90" s="1"/>
  <c r="AL9" i="90"/>
  <c r="AZ9" i="90" s="1"/>
  <c r="AL10" i="90"/>
  <c r="AZ10" i="90" s="1"/>
  <c r="AL11" i="90"/>
  <c r="AZ11" i="90" s="1"/>
  <c r="AL13" i="90"/>
  <c r="AZ13" i="90"/>
  <c r="AL14" i="90"/>
  <c r="AZ14" i="90" s="1"/>
  <c r="AL15" i="90"/>
  <c r="AZ15" i="90" s="1"/>
  <c r="AL16" i="90"/>
  <c r="AZ16" i="90" s="1"/>
  <c r="AL17" i="90"/>
  <c r="AZ17" i="90" s="1"/>
  <c r="AL18" i="90"/>
  <c r="AZ18" i="90" s="1"/>
  <c r="AL19" i="90"/>
  <c r="AZ19" i="90" s="1"/>
  <c r="AL20" i="90"/>
  <c r="AZ20" i="90" s="1"/>
  <c r="AL21" i="90"/>
  <c r="AZ21" i="90" s="1"/>
  <c r="AL22" i="90"/>
  <c r="AZ22" i="90" s="1"/>
  <c r="AL23" i="90"/>
  <c r="AZ23" i="90" s="1"/>
  <c r="AL24" i="90"/>
  <c r="AZ24" i="90" s="1"/>
  <c r="AL25" i="90"/>
  <c r="AZ25" i="90" s="1"/>
  <c r="AL26" i="90"/>
  <c r="AZ26" i="90" s="1"/>
  <c r="AL27" i="90"/>
  <c r="AZ27" i="90" s="1"/>
  <c r="AL28" i="90"/>
  <c r="AZ28" i="90" s="1"/>
  <c r="AL29" i="90"/>
  <c r="AZ29" i="90"/>
  <c r="AL30" i="90"/>
  <c r="AZ30" i="90" s="1"/>
  <c r="AK6" i="91"/>
  <c r="AY6" i="91" s="1"/>
  <c r="AK7" i="91"/>
  <c r="AY7" i="91" s="1"/>
  <c r="AK8" i="91"/>
  <c r="AY8" i="91" s="1"/>
  <c r="AK9" i="91"/>
  <c r="AY9" i="91" s="1"/>
  <c r="AK11" i="91"/>
  <c r="AY11" i="91" s="1"/>
  <c r="AK12" i="91"/>
  <c r="AY12" i="91" s="1"/>
  <c r="AK13" i="91"/>
  <c r="AY13" i="91" s="1"/>
  <c r="AK14" i="91"/>
  <c r="AY14" i="91" s="1"/>
  <c r="AK15" i="91"/>
  <c r="AY15" i="91" s="1"/>
  <c r="AK16" i="91"/>
  <c r="AY16" i="91" s="1"/>
  <c r="AK17" i="91"/>
  <c r="AY17" i="91" s="1"/>
  <c r="AK18" i="91"/>
  <c r="AY18" i="91" s="1"/>
  <c r="AK19" i="91"/>
  <c r="AY19" i="91" s="1"/>
  <c r="AK20" i="91"/>
  <c r="AY20" i="91" s="1"/>
  <c r="AK21" i="91"/>
  <c r="AY21" i="91" s="1"/>
  <c r="AK22" i="91"/>
  <c r="AY22" i="91" s="1"/>
  <c r="AK23" i="91"/>
  <c r="AY23" i="91" s="1"/>
  <c r="AK24" i="91"/>
  <c r="AY24" i="91" s="1"/>
  <c r="AK25" i="91"/>
  <c r="AY25" i="91" s="1"/>
  <c r="AK26" i="91"/>
  <c r="AY26" i="91" s="1"/>
  <c r="AK27" i="91"/>
  <c r="AY27" i="91" s="1"/>
  <c r="AK28" i="91"/>
  <c r="AY28" i="91" s="1"/>
  <c r="AK29" i="91"/>
  <c r="AY29" i="91" s="1"/>
  <c r="AK30" i="91"/>
  <c r="AY30" i="91" s="1"/>
  <c r="AK31" i="91"/>
  <c r="AY31" i="91" s="1"/>
  <c r="AK32" i="91"/>
  <c r="AY32" i="91" s="1"/>
  <c r="AK34" i="91"/>
  <c r="AY34" i="91" s="1"/>
  <c r="AK35" i="91"/>
  <c r="AY35" i="91" s="1"/>
  <c r="AK36" i="91"/>
  <c r="AY36" i="91" s="1"/>
  <c r="AK37" i="91"/>
  <c r="AY37" i="91" s="1"/>
  <c r="AK38" i="91"/>
  <c r="AY38" i="91" s="1"/>
  <c r="AK39" i="91"/>
  <c r="AY39" i="91" s="1"/>
  <c r="AI6" i="91"/>
  <c r="AW6" i="91" s="1"/>
  <c r="AJ6" i="91"/>
  <c r="AX6" i="91" s="1"/>
  <c r="AI7" i="91"/>
  <c r="AW7" i="91" s="1"/>
  <c r="AJ7" i="91"/>
  <c r="AX7" i="91" s="1"/>
  <c r="AI8" i="91"/>
  <c r="AW8" i="91" s="1"/>
  <c r="AJ8" i="91"/>
  <c r="AX8" i="91" s="1"/>
  <c r="AI9" i="91"/>
  <c r="AW9" i="91" s="1"/>
  <c r="AJ9" i="91"/>
  <c r="AX9" i="91" s="1"/>
  <c r="AI10" i="91"/>
  <c r="AW10" i="91" s="1"/>
  <c r="AI11" i="91"/>
  <c r="AW11" i="91" s="1"/>
  <c r="AJ11" i="91"/>
  <c r="AX11" i="91" s="1"/>
  <c r="AI12" i="91"/>
  <c r="AW12" i="91" s="1"/>
  <c r="AJ12" i="91"/>
  <c r="AX12" i="91" s="1"/>
  <c r="AI13" i="91"/>
  <c r="AW13" i="91" s="1"/>
  <c r="AJ13" i="91"/>
  <c r="AX13" i="91" s="1"/>
  <c r="AI14" i="91"/>
  <c r="AW14" i="91" s="1"/>
  <c r="AJ14" i="91"/>
  <c r="AX14" i="91" s="1"/>
  <c r="AI15" i="91"/>
  <c r="AW15" i="91" s="1"/>
  <c r="AJ15" i="91"/>
  <c r="AX15" i="91" s="1"/>
  <c r="AI16" i="91"/>
  <c r="AW16" i="91" s="1"/>
  <c r="AJ16" i="91"/>
  <c r="AX16" i="91" s="1"/>
  <c r="AI17" i="91"/>
  <c r="AW17" i="91" s="1"/>
  <c r="AJ17" i="91"/>
  <c r="AX17" i="91" s="1"/>
  <c r="AI18" i="91"/>
  <c r="AW18" i="91" s="1"/>
  <c r="AJ18" i="91"/>
  <c r="AX18" i="91" s="1"/>
  <c r="AI19" i="91"/>
  <c r="AW19" i="91" s="1"/>
  <c r="AJ19" i="91"/>
  <c r="AX19" i="91" s="1"/>
  <c r="AI20" i="91"/>
  <c r="AW20" i="91" s="1"/>
  <c r="AJ20" i="91"/>
  <c r="AX20" i="91" s="1"/>
  <c r="AI21" i="91"/>
  <c r="AW21" i="91" s="1"/>
  <c r="AJ21" i="91"/>
  <c r="AX21" i="91" s="1"/>
  <c r="AI22" i="91"/>
  <c r="AW22" i="91" s="1"/>
  <c r="AJ22" i="91"/>
  <c r="AX22" i="91" s="1"/>
  <c r="AI23" i="91"/>
  <c r="AW23" i="91" s="1"/>
  <c r="AJ23" i="91"/>
  <c r="AX23" i="91" s="1"/>
  <c r="AI24" i="91"/>
  <c r="AW24" i="91" s="1"/>
  <c r="AJ24" i="91"/>
  <c r="AX24" i="91" s="1"/>
  <c r="AI25" i="91"/>
  <c r="AW25" i="91" s="1"/>
  <c r="AJ25" i="91"/>
  <c r="AX25" i="91" s="1"/>
  <c r="AI26" i="91"/>
  <c r="AW26" i="91" s="1"/>
  <c r="AJ26" i="91"/>
  <c r="AX26" i="91" s="1"/>
  <c r="AI27" i="91"/>
  <c r="AW27" i="91" s="1"/>
  <c r="AJ27" i="91"/>
  <c r="AX27" i="91" s="1"/>
  <c r="AI28" i="91"/>
  <c r="AW28" i="91" s="1"/>
  <c r="AJ28" i="91"/>
  <c r="AX28" i="91" s="1"/>
  <c r="AI29" i="91"/>
  <c r="AW29" i="91" s="1"/>
  <c r="AJ29" i="91"/>
  <c r="AX29" i="91" s="1"/>
  <c r="AI30" i="91"/>
  <c r="AW30" i="91" s="1"/>
  <c r="AJ30" i="91"/>
  <c r="AX30" i="91" s="1"/>
  <c r="AI31" i="91"/>
  <c r="AW31" i="91" s="1"/>
  <c r="AJ31" i="91"/>
  <c r="AX31" i="91" s="1"/>
  <c r="AI32" i="91"/>
  <c r="AW32" i="91" s="1"/>
  <c r="AJ32" i="91"/>
  <c r="AX32" i="91" s="1"/>
  <c r="AX33" i="91"/>
  <c r="AI34" i="91"/>
  <c r="AW34" i="91" s="1"/>
  <c r="AJ34" i="91"/>
  <c r="AX34" i="91"/>
  <c r="AI35" i="91"/>
  <c r="AW35" i="91" s="1"/>
  <c r="AJ35" i="91"/>
  <c r="AX35" i="91" s="1"/>
  <c r="AI36" i="91"/>
  <c r="AW36" i="91" s="1"/>
  <c r="AJ36" i="91"/>
  <c r="AX36" i="91" s="1"/>
  <c r="AI37" i="91"/>
  <c r="AW37" i="91" s="1"/>
  <c r="AJ37" i="91"/>
  <c r="AX37" i="91" s="1"/>
  <c r="AI38" i="91"/>
  <c r="AW38" i="91" s="1"/>
  <c r="AJ38" i="91"/>
  <c r="AX38" i="91" s="1"/>
  <c r="AI39" i="91"/>
  <c r="AW39" i="91" s="1"/>
  <c r="AJ39" i="91"/>
  <c r="AX39" i="91" s="1"/>
  <c r="AH6" i="90"/>
  <c r="AJ6" i="90"/>
  <c r="AX6" i="90" s="1"/>
  <c r="AI6" i="90"/>
  <c r="AW6" i="90" s="1"/>
  <c r="AK6" i="90"/>
  <c r="AY6" i="90" s="1"/>
  <c r="AJ7" i="90"/>
  <c r="AX7" i="90" s="1"/>
  <c r="AK7" i="90"/>
  <c r="AY7" i="90" s="1"/>
  <c r="AJ8" i="90"/>
  <c r="AX8" i="90" s="1"/>
  <c r="AK8" i="90"/>
  <c r="AY8" i="90" s="1"/>
  <c r="AJ9" i="90"/>
  <c r="AX9" i="90" s="1"/>
  <c r="AK9" i="90"/>
  <c r="AY9" i="90" s="1"/>
  <c r="AJ10" i="90"/>
  <c r="AX10" i="90"/>
  <c r="AK10" i="90"/>
  <c r="AY10" i="90" s="1"/>
  <c r="AJ11" i="90"/>
  <c r="AX11" i="90" s="1"/>
  <c r="AK11" i="90"/>
  <c r="AY11" i="90" s="1"/>
  <c r="AJ12" i="90"/>
  <c r="AX12" i="90" s="1"/>
  <c r="AK12" i="90"/>
  <c r="AY12" i="90" s="1"/>
  <c r="AJ13" i="90"/>
  <c r="AX13" i="90" s="1"/>
  <c r="AK13" i="90"/>
  <c r="AY13" i="90" s="1"/>
  <c r="AJ14" i="90"/>
  <c r="AX14" i="90" s="1"/>
  <c r="AK14" i="90"/>
  <c r="AY14" i="90" s="1"/>
  <c r="AJ15" i="90"/>
  <c r="AX15" i="90" s="1"/>
  <c r="AK15" i="90"/>
  <c r="AY15" i="90" s="1"/>
  <c r="AJ16" i="90"/>
  <c r="AX16" i="90" s="1"/>
  <c r="AK16" i="90"/>
  <c r="AY16" i="90" s="1"/>
  <c r="AJ17" i="90"/>
  <c r="AX17" i="90" s="1"/>
  <c r="AK17" i="90"/>
  <c r="AY17" i="90" s="1"/>
  <c r="AJ18" i="90"/>
  <c r="AX18" i="90"/>
  <c r="AK18" i="90"/>
  <c r="AY18" i="90" s="1"/>
  <c r="AJ19" i="90"/>
  <c r="AX19" i="90" s="1"/>
  <c r="AK19" i="90"/>
  <c r="AY19" i="90" s="1"/>
  <c r="AJ20" i="90"/>
  <c r="AX20" i="90" s="1"/>
  <c r="AK20" i="90"/>
  <c r="AY20" i="90" s="1"/>
  <c r="AJ21" i="90"/>
  <c r="AX21" i="90" s="1"/>
  <c r="AK21" i="90"/>
  <c r="AY21" i="90" s="1"/>
  <c r="AJ22" i="90"/>
  <c r="AX22" i="90" s="1"/>
  <c r="AK22" i="90"/>
  <c r="AY22" i="90" s="1"/>
  <c r="AJ23" i="90"/>
  <c r="AX23" i="90" s="1"/>
  <c r="AK23" i="90"/>
  <c r="AY23" i="90" s="1"/>
  <c r="AJ24" i="90"/>
  <c r="AX24" i="90" s="1"/>
  <c r="AK24" i="90"/>
  <c r="AY24" i="90" s="1"/>
  <c r="AJ25" i="90"/>
  <c r="AX25" i="90" s="1"/>
  <c r="AK25" i="90"/>
  <c r="AY25" i="90" s="1"/>
  <c r="AJ26" i="90"/>
  <c r="AX26" i="90" s="1"/>
  <c r="AK26" i="90"/>
  <c r="AY26" i="90" s="1"/>
  <c r="AJ27" i="90"/>
  <c r="AX27" i="90" s="1"/>
  <c r="AK27" i="90"/>
  <c r="AY27" i="90" s="1"/>
  <c r="AJ28" i="90"/>
  <c r="AX28" i="90" s="1"/>
  <c r="AK28" i="90"/>
  <c r="AY28" i="90" s="1"/>
  <c r="AJ29" i="90"/>
  <c r="AX29" i="90" s="1"/>
  <c r="AK29" i="90"/>
  <c r="AY29" i="90" s="1"/>
  <c r="AJ30" i="90"/>
  <c r="AX30" i="90" s="1"/>
  <c r="AK30" i="90"/>
  <c r="AY30" i="90" s="1"/>
  <c r="AI7" i="90"/>
  <c r="AW7" i="90" s="1"/>
  <c r="AI8" i="90"/>
  <c r="AW8" i="90" s="1"/>
  <c r="AI9" i="90"/>
  <c r="AW9" i="90" s="1"/>
  <c r="AI10" i="90"/>
  <c r="AW10" i="90" s="1"/>
  <c r="AI11" i="90"/>
  <c r="AW11" i="90" s="1"/>
  <c r="AI12" i="90"/>
  <c r="AW12" i="90" s="1"/>
  <c r="AI13" i="90"/>
  <c r="AW13" i="90" s="1"/>
  <c r="AI14" i="90"/>
  <c r="AW14" i="90" s="1"/>
  <c r="AI15" i="90"/>
  <c r="AW15" i="90" s="1"/>
  <c r="AI16" i="90"/>
  <c r="AW16" i="90" s="1"/>
  <c r="AI17" i="90"/>
  <c r="AW17" i="90" s="1"/>
  <c r="AI18" i="90"/>
  <c r="AW18" i="90" s="1"/>
  <c r="AI19" i="90"/>
  <c r="AW19" i="90" s="1"/>
  <c r="AI20" i="90"/>
  <c r="AW20" i="90" s="1"/>
  <c r="AI21" i="90"/>
  <c r="AW21" i="90" s="1"/>
  <c r="AI22" i="90"/>
  <c r="AW22" i="90" s="1"/>
  <c r="AI23" i="90"/>
  <c r="AW23" i="90" s="1"/>
  <c r="AI24" i="90"/>
  <c r="AW24" i="90" s="1"/>
  <c r="AI25" i="90"/>
  <c r="AW25" i="90" s="1"/>
  <c r="AI26" i="90"/>
  <c r="AW26" i="90" s="1"/>
  <c r="AI27" i="90"/>
  <c r="AW27" i="90" s="1"/>
  <c r="AI28" i="90"/>
  <c r="AW28" i="90" s="1"/>
  <c r="AI29" i="90"/>
  <c r="AW29" i="90" s="1"/>
  <c r="AI30" i="90"/>
  <c r="AW30" i="90" s="1"/>
  <c r="AV6" i="90"/>
  <c r="AH39" i="91"/>
  <c r="AV39" i="91" s="1"/>
  <c r="AG39" i="91"/>
  <c r="AU39" i="91" s="1"/>
  <c r="AF39" i="91"/>
  <c r="AT39" i="91" s="1"/>
  <c r="AE39" i="91"/>
  <c r="AS39" i="91" s="1"/>
  <c r="AH38" i="91"/>
  <c r="AV38" i="91" s="1"/>
  <c r="AG38" i="91"/>
  <c r="AU38" i="91" s="1"/>
  <c r="AF38" i="91"/>
  <c r="AT38" i="91" s="1"/>
  <c r="AE38" i="91"/>
  <c r="AS38" i="91" s="1"/>
  <c r="AH37" i="91"/>
  <c r="AV37" i="91" s="1"/>
  <c r="AG37" i="91"/>
  <c r="AU37" i="91" s="1"/>
  <c r="AF37" i="91"/>
  <c r="AT37" i="91" s="1"/>
  <c r="AE37" i="91"/>
  <c r="AS37" i="91" s="1"/>
  <c r="AH36" i="91"/>
  <c r="AV36" i="91" s="1"/>
  <c r="AG36" i="91"/>
  <c r="AU36" i="91" s="1"/>
  <c r="AF36" i="91"/>
  <c r="AT36" i="91" s="1"/>
  <c r="AE36" i="91"/>
  <c r="AS36" i="91" s="1"/>
  <c r="AH35" i="91"/>
  <c r="AV35" i="91" s="1"/>
  <c r="AG35" i="91"/>
  <c r="AU35" i="91" s="1"/>
  <c r="AF35" i="91"/>
  <c r="AT35" i="91" s="1"/>
  <c r="AE35" i="91"/>
  <c r="AS35" i="91" s="1"/>
  <c r="AH34" i="91"/>
  <c r="AV34" i="91" s="1"/>
  <c r="AG34" i="91"/>
  <c r="AU34" i="91" s="1"/>
  <c r="AF34" i="91"/>
  <c r="AT34" i="91" s="1"/>
  <c r="AE34" i="91"/>
  <c r="AS34" i="91" s="1"/>
  <c r="AH32" i="91"/>
  <c r="AV32" i="91" s="1"/>
  <c r="AG32" i="91"/>
  <c r="AU32" i="91" s="1"/>
  <c r="AF32" i="91"/>
  <c r="AT32" i="91" s="1"/>
  <c r="AH31" i="91"/>
  <c r="AV31" i="91" s="1"/>
  <c r="AG31" i="91"/>
  <c r="AU31" i="91" s="1"/>
  <c r="AF31" i="91"/>
  <c r="AT31" i="91" s="1"/>
  <c r="AH30" i="91"/>
  <c r="AV30" i="91" s="1"/>
  <c r="AG30" i="91"/>
  <c r="AU30" i="91" s="1"/>
  <c r="AF30" i="91"/>
  <c r="AT30" i="91" s="1"/>
  <c r="AE30" i="91"/>
  <c r="AS30" i="91" s="1"/>
  <c r="AH29" i="91"/>
  <c r="AV29" i="91" s="1"/>
  <c r="AG29" i="91"/>
  <c r="AU29" i="91" s="1"/>
  <c r="AF29" i="91"/>
  <c r="AT29" i="91" s="1"/>
  <c r="AE29" i="91"/>
  <c r="AS29" i="91" s="1"/>
  <c r="AH28" i="91"/>
  <c r="AV28" i="91" s="1"/>
  <c r="AG28" i="91"/>
  <c r="AU28" i="91" s="1"/>
  <c r="AF28" i="91"/>
  <c r="AT28" i="91" s="1"/>
  <c r="AE28" i="91"/>
  <c r="AS28" i="91" s="1"/>
  <c r="AH27" i="91"/>
  <c r="AV27" i="91" s="1"/>
  <c r="AG27" i="91"/>
  <c r="AU27" i="91" s="1"/>
  <c r="AF27" i="91"/>
  <c r="AT27" i="91" s="1"/>
  <c r="AE27" i="91"/>
  <c r="AS27" i="91" s="1"/>
  <c r="AH26" i="91"/>
  <c r="AV26" i="91" s="1"/>
  <c r="AG26" i="91"/>
  <c r="AU26" i="91" s="1"/>
  <c r="AF26" i="91"/>
  <c r="AT26" i="91" s="1"/>
  <c r="AE26" i="91"/>
  <c r="AS26" i="91" s="1"/>
  <c r="AH25" i="91"/>
  <c r="AV25" i="91" s="1"/>
  <c r="AG25" i="91"/>
  <c r="AU25" i="91" s="1"/>
  <c r="AF25" i="91"/>
  <c r="AT25" i="91" s="1"/>
  <c r="AE25" i="91"/>
  <c r="AS25" i="91" s="1"/>
  <c r="AH24" i="91"/>
  <c r="AV24" i="91" s="1"/>
  <c r="AG24" i="91"/>
  <c r="AU24" i="91" s="1"/>
  <c r="AF24" i="91"/>
  <c r="AT24" i="91" s="1"/>
  <c r="AE24" i="91"/>
  <c r="AS24" i="91" s="1"/>
  <c r="AH23" i="91"/>
  <c r="AV23" i="91" s="1"/>
  <c r="AG23" i="91"/>
  <c r="AU23" i="91" s="1"/>
  <c r="AF23" i="91"/>
  <c r="AT23" i="91" s="1"/>
  <c r="AE23" i="91"/>
  <c r="AS23" i="91" s="1"/>
  <c r="AH22" i="91"/>
  <c r="AV22" i="91" s="1"/>
  <c r="AG22" i="91"/>
  <c r="AU22" i="91" s="1"/>
  <c r="AF22" i="91"/>
  <c r="AT22" i="91"/>
  <c r="AE22" i="91"/>
  <c r="AS22" i="91" s="1"/>
  <c r="AH21" i="91"/>
  <c r="AV21" i="91" s="1"/>
  <c r="AG21" i="91"/>
  <c r="AU21" i="91" s="1"/>
  <c r="AF21" i="91"/>
  <c r="AT21" i="91" s="1"/>
  <c r="AE21" i="91"/>
  <c r="AS21" i="91" s="1"/>
  <c r="AH20" i="91"/>
  <c r="AV20" i="91" s="1"/>
  <c r="AG20" i="91"/>
  <c r="AU20" i="91" s="1"/>
  <c r="AF20" i="91"/>
  <c r="AT20" i="91" s="1"/>
  <c r="AE20" i="91"/>
  <c r="AS20" i="91" s="1"/>
  <c r="AH19" i="91"/>
  <c r="AV19" i="91" s="1"/>
  <c r="AG19" i="91"/>
  <c r="AU19" i="91" s="1"/>
  <c r="AF19" i="91"/>
  <c r="AT19" i="91" s="1"/>
  <c r="AE19" i="91"/>
  <c r="AS19" i="91" s="1"/>
  <c r="AH18" i="91"/>
  <c r="AV18" i="91" s="1"/>
  <c r="AG18" i="91"/>
  <c r="AU18" i="91" s="1"/>
  <c r="AF18" i="91"/>
  <c r="AT18" i="91" s="1"/>
  <c r="AE18" i="91"/>
  <c r="AS18" i="91" s="1"/>
  <c r="AH17" i="91"/>
  <c r="AV17" i="91" s="1"/>
  <c r="AG17" i="91"/>
  <c r="AU17" i="91" s="1"/>
  <c r="AF17" i="91"/>
  <c r="AT17" i="91" s="1"/>
  <c r="AE17" i="91"/>
  <c r="AS17" i="91" s="1"/>
  <c r="AH16" i="91"/>
  <c r="AV16" i="91" s="1"/>
  <c r="AG16" i="91"/>
  <c r="AU16" i="91" s="1"/>
  <c r="AF16" i="91"/>
  <c r="AT16" i="91" s="1"/>
  <c r="AE16" i="91"/>
  <c r="AS16" i="91"/>
  <c r="AH15" i="91"/>
  <c r="AV15" i="91" s="1"/>
  <c r="AG15" i="91"/>
  <c r="AU15" i="91" s="1"/>
  <c r="AF15" i="91"/>
  <c r="AT15" i="91" s="1"/>
  <c r="AE15" i="91"/>
  <c r="AS15" i="91" s="1"/>
  <c r="AH14" i="91"/>
  <c r="AV14" i="91" s="1"/>
  <c r="AG14" i="91"/>
  <c r="AU14" i="91" s="1"/>
  <c r="AF14" i="91"/>
  <c r="AT14" i="91" s="1"/>
  <c r="AE14" i="91"/>
  <c r="AS14" i="91" s="1"/>
  <c r="AH13" i="91"/>
  <c r="AV13" i="91" s="1"/>
  <c r="AG13" i="91"/>
  <c r="AU13" i="91" s="1"/>
  <c r="AF13" i="91"/>
  <c r="AT13" i="91" s="1"/>
  <c r="AE13" i="91"/>
  <c r="AS13" i="91" s="1"/>
  <c r="AH12" i="91"/>
  <c r="AV12" i="91" s="1"/>
  <c r="AG12" i="91"/>
  <c r="AU12" i="91" s="1"/>
  <c r="AF12" i="91"/>
  <c r="AT12" i="91" s="1"/>
  <c r="AH11" i="91"/>
  <c r="AV11" i="91" s="1"/>
  <c r="AG11" i="91"/>
  <c r="AU11" i="91" s="1"/>
  <c r="AF11" i="91"/>
  <c r="AT11" i="91" s="1"/>
  <c r="AE11" i="91"/>
  <c r="AS11" i="91" s="1"/>
  <c r="AH10" i="91"/>
  <c r="AV10" i="91" s="1"/>
  <c r="AG10" i="91"/>
  <c r="AU10" i="91" s="1"/>
  <c r="AF10" i="91"/>
  <c r="AT10" i="91" s="1"/>
  <c r="AE10" i="91"/>
  <c r="AS10" i="91" s="1"/>
  <c r="AH9" i="91"/>
  <c r="AV9" i="91" s="1"/>
  <c r="AG9" i="91"/>
  <c r="AU9" i="91" s="1"/>
  <c r="AF9" i="91"/>
  <c r="AT9" i="91" s="1"/>
  <c r="AE9" i="91"/>
  <c r="AS9" i="91" s="1"/>
  <c r="AH8" i="91"/>
  <c r="AV8" i="91" s="1"/>
  <c r="AG8" i="91"/>
  <c r="AU8" i="91" s="1"/>
  <c r="AF8" i="91"/>
  <c r="AT8" i="91" s="1"/>
  <c r="AE8" i="91"/>
  <c r="AS8" i="91" s="1"/>
  <c r="AH7" i="91"/>
  <c r="AV7" i="91" s="1"/>
  <c r="AG7" i="91"/>
  <c r="AU7" i="91" s="1"/>
  <c r="AF7" i="91"/>
  <c r="AT7" i="91" s="1"/>
  <c r="AE7" i="91"/>
  <c r="AS7" i="91" s="1"/>
  <c r="AH6" i="91"/>
  <c r="AV6" i="91" s="1"/>
  <c r="AG6" i="91"/>
  <c r="AU6" i="91" s="1"/>
  <c r="AF6" i="91"/>
  <c r="AT6" i="91" s="1"/>
  <c r="AH30" i="90"/>
  <c r="AV30" i="90" s="1"/>
  <c r="AG30" i="90"/>
  <c r="AU30" i="90" s="1"/>
  <c r="AF30" i="90"/>
  <c r="AT30" i="90"/>
  <c r="AE30" i="90"/>
  <c r="AS30" i="90" s="1"/>
  <c r="AH29" i="90"/>
  <c r="AV29" i="90" s="1"/>
  <c r="AG29" i="90"/>
  <c r="AU29" i="90" s="1"/>
  <c r="AF29" i="90"/>
  <c r="AT29" i="90" s="1"/>
  <c r="AE29" i="90"/>
  <c r="AS29" i="90" s="1"/>
  <c r="AG28" i="90"/>
  <c r="AU28" i="90" s="1"/>
  <c r="AF28" i="90"/>
  <c r="AT28" i="90"/>
  <c r="AE28" i="90"/>
  <c r="AS28" i="90" s="1"/>
  <c r="AH27" i="90"/>
  <c r="AV27" i="90" s="1"/>
  <c r="AG27" i="90"/>
  <c r="AU27" i="90"/>
  <c r="AF27" i="90"/>
  <c r="AT27" i="90" s="1"/>
  <c r="AE27" i="90"/>
  <c r="AS27" i="90" s="1"/>
  <c r="AH26" i="90"/>
  <c r="AV26" i="90" s="1"/>
  <c r="AG26" i="90"/>
  <c r="AU26" i="90" s="1"/>
  <c r="AF26" i="90"/>
  <c r="AT26" i="90" s="1"/>
  <c r="AE26" i="90"/>
  <c r="AS26" i="90" s="1"/>
  <c r="AH25" i="90"/>
  <c r="AG25" i="90"/>
  <c r="AU25" i="90" s="1"/>
  <c r="AF25" i="90"/>
  <c r="AT25" i="90" s="1"/>
  <c r="AE25" i="90"/>
  <c r="AS25" i="90" s="1"/>
  <c r="AH24" i="90"/>
  <c r="AV24" i="90" s="1"/>
  <c r="AG24" i="90"/>
  <c r="AU24" i="90" s="1"/>
  <c r="AF24" i="90"/>
  <c r="AT24" i="90" s="1"/>
  <c r="AE24" i="90"/>
  <c r="AS24" i="90" s="1"/>
  <c r="AH23" i="90"/>
  <c r="AV23" i="90" s="1"/>
  <c r="AG23" i="90"/>
  <c r="AU23" i="90" s="1"/>
  <c r="AF23" i="90"/>
  <c r="AT23" i="90" s="1"/>
  <c r="AE23" i="90"/>
  <c r="AS23" i="90" s="1"/>
  <c r="AH22" i="90"/>
  <c r="AV22" i="90" s="1"/>
  <c r="AG22" i="90"/>
  <c r="AU22" i="90" s="1"/>
  <c r="AF22" i="90"/>
  <c r="AT22" i="90" s="1"/>
  <c r="AE22" i="90"/>
  <c r="AS22" i="90" s="1"/>
  <c r="AH21" i="90"/>
  <c r="AV21" i="90" s="1"/>
  <c r="AG21" i="90"/>
  <c r="AU21" i="90" s="1"/>
  <c r="AF21" i="90"/>
  <c r="AT21" i="90" s="1"/>
  <c r="AE21" i="90"/>
  <c r="AS21" i="90" s="1"/>
  <c r="AH20" i="90"/>
  <c r="AG20" i="90"/>
  <c r="AU20" i="90" s="1"/>
  <c r="AF20" i="90"/>
  <c r="AT20" i="90" s="1"/>
  <c r="AE20" i="90"/>
  <c r="AS20" i="90" s="1"/>
  <c r="AH19" i="90"/>
  <c r="AV19" i="90" s="1"/>
  <c r="AG19" i="90"/>
  <c r="AU19" i="90" s="1"/>
  <c r="AF19" i="90"/>
  <c r="AT19" i="90" s="1"/>
  <c r="AE19" i="90"/>
  <c r="AS19" i="90" s="1"/>
  <c r="AH18" i="90"/>
  <c r="AV18" i="90" s="1"/>
  <c r="AG18" i="90"/>
  <c r="AU18" i="90" s="1"/>
  <c r="AF18" i="90"/>
  <c r="AT18" i="90" s="1"/>
  <c r="AE18" i="90"/>
  <c r="AS18" i="90" s="1"/>
  <c r="AH17" i="90"/>
  <c r="AG17" i="90"/>
  <c r="AU17" i="90" s="1"/>
  <c r="AF17" i="90"/>
  <c r="AT17" i="90" s="1"/>
  <c r="AE17" i="90"/>
  <c r="AS17" i="90" s="1"/>
  <c r="AH16" i="90"/>
  <c r="AV16" i="90" s="1"/>
  <c r="AG16" i="90"/>
  <c r="AU16" i="90" s="1"/>
  <c r="AF16" i="90"/>
  <c r="AT16" i="90" s="1"/>
  <c r="AE16" i="90"/>
  <c r="AS16" i="90"/>
  <c r="AH15" i="90"/>
  <c r="AV15" i="90" s="1"/>
  <c r="AG15" i="90"/>
  <c r="AU15" i="90" s="1"/>
  <c r="AF15" i="90"/>
  <c r="AT15" i="90" s="1"/>
  <c r="AE15" i="90"/>
  <c r="AS15" i="90" s="1"/>
  <c r="AH14" i="90"/>
  <c r="AV14" i="90" s="1"/>
  <c r="AG14" i="90"/>
  <c r="AU14" i="90" s="1"/>
  <c r="AF14" i="90"/>
  <c r="AT14" i="90" s="1"/>
  <c r="AS14" i="90"/>
  <c r="AH13" i="90"/>
  <c r="AV13" i="90" s="1"/>
  <c r="AG13" i="90"/>
  <c r="AU13" i="90" s="1"/>
  <c r="AF13" i="90"/>
  <c r="AT13" i="90" s="1"/>
  <c r="AE13" i="90"/>
  <c r="AS13" i="90" s="1"/>
  <c r="AH12" i="90"/>
  <c r="AV12" i="90" s="1"/>
  <c r="AG12" i="90"/>
  <c r="AU12" i="90" s="1"/>
  <c r="AF12" i="90"/>
  <c r="AT12" i="90" s="1"/>
  <c r="AS12" i="90"/>
  <c r="AH11" i="90"/>
  <c r="AV11" i="90" s="1"/>
  <c r="AG11" i="90"/>
  <c r="AU11" i="90" s="1"/>
  <c r="AF11" i="90"/>
  <c r="AT11" i="90" s="1"/>
  <c r="AH10" i="90"/>
  <c r="AV10" i="90" s="1"/>
  <c r="AG10" i="90"/>
  <c r="AU10" i="90" s="1"/>
  <c r="AF10" i="90"/>
  <c r="AT10" i="90" s="1"/>
  <c r="AE10" i="90"/>
  <c r="AS10" i="90" s="1"/>
  <c r="AH9" i="90"/>
  <c r="AV9" i="90" s="1"/>
  <c r="AG9" i="90"/>
  <c r="AU9" i="90" s="1"/>
  <c r="AF9" i="90"/>
  <c r="AT9" i="90" s="1"/>
  <c r="AE9" i="90"/>
  <c r="AS9" i="90" s="1"/>
  <c r="AH8" i="90"/>
  <c r="AV8" i="90" s="1"/>
  <c r="AG8" i="90"/>
  <c r="AU8" i="90" s="1"/>
  <c r="AF8" i="90"/>
  <c r="AT8" i="90" s="1"/>
  <c r="AE8" i="90"/>
  <c r="AS8" i="90" s="1"/>
  <c r="AH7" i="90"/>
  <c r="AV7" i="90" s="1"/>
  <c r="AG7" i="90"/>
  <c r="AU7" i="90" s="1"/>
  <c r="AF7" i="90"/>
  <c r="AT7" i="90" s="1"/>
  <c r="AE7" i="90"/>
  <c r="AS7" i="90" s="1"/>
  <c r="AG6" i="90"/>
  <c r="AU6" i="90" s="1"/>
  <c r="AF6" i="90"/>
  <c r="AT6" i="90" s="1"/>
  <c r="AV20" i="90"/>
  <c r="AV17" i="90"/>
  <c r="AV25" i="90"/>
  <c r="AB6" i="91" l="1"/>
  <c r="Z22" i="90"/>
  <c r="AB19" i="91"/>
  <c r="Z30" i="90"/>
  <c r="AB24" i="91"/>
  <c r="Y38" i="91"/>
  <c r="W38" i="91" s="1"/>
  <c r="Z25" i="90"/>
  <c r="Z16" i="90"/>
  <c r="AB9" i="91"/>
  <c r="AB31" i="91"/>
  <c r="AB15" i="91"/>
  <c r="AB14" i="91"/>
  <c r="AB11" i="91"/>
  <c r="AB26" i="91"/>
  <c r="Z24" i="90"/>
  <c r="BG14" i="91"/>
  <c r="AB20" i="91"/>
  <c r="BE40" i="91"/>
  <c r="V40" i="91" s="1"/>
  <c r="V43" i="91" s="1"/>
  <c r="BC40" i="91"/>
  <c r="T40" i="91" s="1"/>
  <c r="T44" i="91" s="1"/>
  <c r="BD40" i="91"/>
  <c r="U40" i="91" s="1"/>
  <c r="U44" i="91" s="1"/>
  <c r="Z19" i="90"/>
  <c r="Z20" i="90"/>
  <c r="AB21" i="90"/>
  <c r="BD31" i="90"/>
  <c r="U31" i="90" s="1"/>
  <c r="U42" i="90" s="1"/>
  <c r="Z7" i="90"/>
  <c r="BC31" i="90"/>
  <c r="T31" i="90" s="1"/>
  <c r="T36" i="90" s="1"/>
  <c r="BE31" i="90"/>
  <c r="V31" i="90" s="1"/>
  <c r="V36" i="90" s="1"/>
  <c r="Z12" i="90"/>
  <c r="Z9" i="90"/>
  <c r="Z31" i="91"/>
  <c r="Z14" i="91"/>
  <c r="Z13" i="91"/>
  <c r="BB40" i="91"/>
  <c r="S40" i="91" s="1"/>
  <c r="S44" i="91" s="1"/>
  <c r="BA40" i="91"/>
  <c r="R40" i="91" s="1"/>
  <c r="R43" i="91" s="1"/>
  <c r="AZ40" i="91"/>
  <c r="Q40" i="91" s="1"/>
  <c r="Q46" i="91" s="1"/>
  <c r="BA31" i="90"/>
  <c r="R31" i="90" s="1"/>
  <c r="R37" i="90" s="1"/>
  <c r="BB31" i="90"/>
  <c r="S31" i="90" s="1"/>
  <c r="S35" i="90" s="1"/>
  <c r="AB25" i="90"/>
  <c r="Z14" i="90"/>
  <c r="Z10" i="90"/>
  <c r="AB9" i="90"/>
  <c r="AV40" i="91"/>
  <c r="M40" i="91" s="1"/>
  <c r="M43" i="91" s="1"/>
  <c r="AZ31" i="90"/>
  <c r="Q31" i="90" s="1"/>
  <c r="Q37" i="90" s="1"/>
  <c r="AX31" i="90"/>
  <c r="O31" i="90" s="1"/>
  <c r="O42" i="90" s="1"/>
  <c r="AU31" i="90"/>
  <c r="L31" i="90" s="1"/>
  <c r="L36" i="90" s="1"/>
  <c r="AV31" i="90"/>
  <c r="M31" i="90" s="1"/>
  <c r="M34" i="90" s="1"/>
  <c r="AT31" i="90"/>
  <c r="K31" i="90" s="1"/>
  <c r="K42" i="90" s="1"/>
  <c r="AU40" i="91"/>
  <c r="L40" i="91" s="1"/>
  <c r="L43" i="91" s="1"/>
  <c r="AT40" i="91"/>
  <c r="K40" i="91" s="1"/>
  <c r="K43" i="91" s="1"/>
  <c r="AS40" i="91"/>
  <c r="J40" i="91" s="1"/>
  <c r="J45" i="91" s="1"/>
  <c r="AX40" i="91"/>
  <c r="O40" i="91" s="1"/>
  <c r="AY40" i="91"/>
  <c r="P40" i="91" s="1"/>
  <c r="P46" i="91" s="1"/>
  <c r="AW40" i="91"/>
  <c r="N40" i="91" s="1"/>
  <c r="N45" i="91" s="1"/>
  <c r="AS31" i="90"/>
  <c r="J31" i="90" s="1"/>
  <c r="AW31" i="90"/>
  <c r="N31" i="90" s="1"/>
  <c r="AY31" i="90"/>
  <c r="P31" i="90" s="1"/>
  <c r="AB6" i="90"/>
  <c r="AB10" i="90"/>
  <c r="AB14" i="90"/>
  <c r="AB18" i="90"/>
  <c r="AB22" i="90"/>
  <c r="AB26" i="90"/>
  <c r="AB30" i="90"/>
  <c r="Z5" i="91"/>
  <c r="Y33" i="91"/>
  <c r="W33" i="91" s="1"/>
  <c r="Y6" i="90"/>
  <c r="W6" i="90" s="1"/>
  <c r="AB36" i="91"/>
  <c r="AB35" i="91"/>
  <c r="AB34" i="91"/>
  <c r="Z33" i="91"/>
  <c r="Y16" i="90"/>
  <c r="W16" i="90" s="1"/>
  <c r="Y18" i="90"/>
  <c r="W18" i="90" s="1"/>
  <c r="Y20" i="90"/>
  <c r="W20" i="90" s="1"/>
  <c r="Y29" i="90"/>
  <c r="W29" i="90" s="1"/>
  <c r="Y30" i="90"/>
  <c r="W30" i="90" s="1"/>
  <c r="Y17" i="90"/>
  <c r="W17" i="90" s="1"/>
  <c r="Y22" i="90"/>
  <c r="W22" i="90" s="1"/>
  <c r="Y23" i="90"/>
  <c r="W23" i="90" s="1"/>
  <c r="Y25" i="90"/>
  <c r="W25" i="90" s="1"/>
  <c r="Y26" i="90"/>
  <c r="W26" i="90" s="1"/>
  <c r="Y7" i="90"/>
  <c r="W7" i="90" s="1"/>
  <c r="Y8" i="90"/>
  <c r="W8" i="90" s="1"/>
  <c r="Y9" i="90"/>
  <c r="W9" i="90" s="1"/>
  <c r="Y15" i="90"/>
  <c r="W15" i="90" s="1"/>
  <c r="Y19" i="90"/>
  <c r="W19" i="90" s="1"/>
  <c r="Y21" i="90"/>
  <c r="W21" i="90" s="1"/>
  <c r="Y24" i="90"/>
  <c r="W24" i="90" s="1"/>
  <c r="Y27" i="90"/>
  <c r="W27" i="90" s="1"/>
  <c r="Y10" i="90"/>
  <c r="W10" i="90" s="1"/>
  <c r="Y11" i="90"/>
  <c r="W11" i="90" s="1"/>
  <c r="Y12" i="90"/>
  <c r="W12" i="90" s="1"/>
  <c r="Y13" i="90"/>
  <c r="W13" i="90" s="1"/>
  <c r="Y14" i="90"/>
  <c r="W14" i="90" s="1"/>
  <c r="Y36" i="91"/>
  <c r="W36" i="91" s="1"/>
  <c r="Y13" i="91"/>
  <c r="W13" i="91" s="1"/>
  <c r="Z35" i="91"/>
  <c r="Z37" i="91"/>
  <c r="Y12" i="91"/>
  <c r="W12" i="91" s="1"/>
  <c r="Y14" i="91"/>
  <c r="W14" i="91" s="1"/>
  <c r="Y34" i="91"/>
  <c r="W34" i="91" s="1"/>
  <c r="Z32" i="91"/>
  <c r="AB29" i="91"/>
  <c r="AB25" i="91"/>
  <c r="AB21" i="91"/>
  <c r="AB17" i="91"/>
  <c r="AB13" i="91"/>
  <c r="AB10" i="91"/>
  <c r="Z6" i="91"/>
  <c r="AB7" i="90"/>
  <c r="AB11" i="90"/>
  <c r="AB15" i="90"/>
  <c r="AB19" i="90"/>
  <c r="AB23" i="90"/>
  <c r="AB27" i="90"/>
  <c r="AE1" i="90"/>
  <c r="AB5" i="91" s="1"/>
  <c r="Y28" i="90"/>
  <c r="W28" i="90" s="1"/>
  <c r="Z6" i="90"/>
  <c r="Z28" i="90"/>
  <c r="AB33" i="91"/>
  <c r="Z7" i="91"/>
  <c r="Z8" i="91"/>
  <c r="Z9" i="91"/>
  <c r="Z10" i="91"/>
  <c r="Z11" i="91"/>
  <c r="Z15" i="91"/>
  <c r="Z16" i="91"/>
  <c r="Z17" i="91"/>
  <c r="Z18" i="91"/>
  <c r="Z19" i="91"/>
  <c r="Z20" i="91"/>
  <c r="Z21" i="91"/>
  <c r="Z22" i="91"/>
  <c r="Z23" i="91"/>
  <c r="Z24" i="91"/>
  <c r="Z25" i="91"/>
  <c r="Z26" i="91"/>
  <c r="Z27" i="91"/>
  <c r="Z28" i="91"/>
  <c r="Z29" i="91"/>
  <c r="Z30" i="91"/>
  <c r="Y32" i="91"/>
  <c r="W32" i="91" s="1"/>
  <c r="Y35" i="91"/>
  <c r="W35" i="91" s="1"/>
  <c r="Y37" i="91"/>
  <c r="W37" i="91" s="1"/>
  <c r="AB39" i="91"/>
  <c r="AB32" i="91"/>
  <c r="AB8" i="90"/>
  <c r="AB12" i="90"/>
  <c r="AB16" i="90"/>
  <c r="AB20" i="90"/>
  <c r="AB24" i="90"/>
  <c r="AB28" i="90"/>
  <c r="Z38" i="91"/>
  <c r="Z39" i="91"/>
  <c r="Y6" i="91"/>
  <c r="W6" i="91" s="1"/>
  <c r="Y7" i="91"/>
  <c r="W7" i="91" s="1"/>
  <c r="Y8" i="91"/>
  <c r="W8" i="91" s="1"/>
  <c r="Y9" i="91"/>
  <c r="W9" i="91" s="1"/>
  <c r="Y10" i="91"/>
  <c r="W10" i="91" s="1"/>
  <c r="Y11" i="91"/>
  <c r="W11" i="91" s="1"/>
  <c r="Y15" i="91"/>
  <c r="W15" i="91" s="1"/>
  <c r="Y16" i="91"/>
  <c r="W16" i="91" s="1"/>
  <c r="Y17" i="91"/>
  <c r="W17" i="91" s="1"/>
  <c r="Y18" i="91"/>
  <c r="W18" i="91" s="1"/>
  <c r="Y19" i="91"/>
  <c r="W19" i="91" s="1"/>
  <c r="Y20" i="91"/>
  <c r="W20" i="91" s="1"/>
  <c r="Y21" i="91"/>
  <c r="W21" i="91" s="1"/>
  <c r="Y22" i="91"/>
  <c r="W22" i="91" s="1"/>
  <c r="Y23" i="91"/>
  <c r="W23" i="91" s="1"/>
  <c r="Y24" i="91"/>
  <c r="W24" i="91" s="1"/>
  <c r="Y25" i="91"/>
  <c r="W25" i="91" s="1"/>
  <c r="Y26" i="91"/>
  <c r="W26" i="91" s="1"/>
  <c r="Y27" i="91"/>
  <c r="W27" i="91" s="1"/>
  <c r="Y28" i="91"/>
  <c r="W28" i="91" s="1"/>
  <c r="Y29" i="91"/>
  <c r="W29" i="91" s="1"/>
  <c r="Y30" i="91"/>
  <c r="W30" i="91" s="1"/>
  <c r="AB7" i="91"/>
  <c r="AB12" i="91"/>
  <c r="AB16" i="91"/>
  <c r="AB22" i="91"/>
  <c r="AB27" i="91"/>
  <c r="AB37" i="91"/>
  <c r="AB30" i="91"/>
  <c r="Z34" i="91"/>
  <c r="Y39" i="91"/>
  <c r="W39" i="91" s="1"/>
  <c r="Y31" i="91"/>
  <c r="W31" i="91" s="1"/>
  <c r="Z36" i="91"/>
  <c r="Z13" i="90"/>
  <c r="Z11" i="90"/>
  <c r="Z27" i="90"/>
  <c r="Z21" i="90"/>
  <c r="Z15" i="90"/>
  <c r="Z8" i="90"/>
  <c r="Z26" i="90"/>
  <c r="Z23" i="90"/>
  <c r="Z17" i="90"/>
  <c r="Z29" i="90"/>
  <c r="Z18" i="90"/>
  <c r="AB17" i="90"/>
  <c r="AB8" i="91"/>
  <c r="Z12" i="91"/>
  <c r="AB18" i="91"/>
  <c r="AB23" i="91"/>
  <c r="AB28" i="91"/>
  <c r="AB38" i="91"/>
  <c r="AB29" i="90"/>
  <c r="AB13" i="90"/>
  <c r="T42" i="90" l="1"/>
  <c r="U35" i="90"/>
  <c r="T41" i="90"/>
  <c r="T43" i="91"/>
  <c r="V44" i="91"/>
  <c r="V45" i="91"/>
  <c r="V46" i="91"/>
  <c r="T45" i="91"/>
  <c r="T46" i="91"/>
  <c r="V41" i="90"/>
  <c r="U45" i="91"/>
  <c r="U43" i="91"/>
  <c r="U41" i="90"/>
  <c r="U43" i="90" s="1"/>
  <c r="U49" i="90" s="1"/>
  <c r="U46" i="91"/>
  <c r="R41" i="90"/>
  <c r="L41" i="90"/>
  <c r="L45" i="91"/>
  <c r="R46" i="91"/>
  <c r="Q43" i="91"/>
  <c r="U37" i="90"/>
  <c r="U34" i="90"/>
  <c r="U36" i="90"/>
  <c r="R42" i="90"/>
  <c r="S34" i="90"/>
  <c r="K37" i="90"/>
  <c r="V34" i="90"/>
  <c r="V35" i="90"/>
  <c r="V37" i="90"/>
  <c r="V42" i="90"/>
  <c r="Q34" i="90"/>
  <c r="T37" i="90"/>
  <c r="T35" i="90"/>
  <c r="T34" i="90"/>
  <c r="S37" i="90"/>
  <c r="AB5" i="90"/>
  <c r="K36" i="90"/>
  <c r="R36" i="90"/>
  <c r="R34" i="90"/>
  <c r="R35" i="90"/>
  <c r="R44" i="91"/>
  <c r="R45" i="91"/>
  <c r="S45" i="91"/>
  <c r="S43" i="91"/>
  <c r="S41" i="90"/>
  <c r="S46" i="91"/>
  <c r="Q41" i="90"/>
  <c r="J46" i="91"/>
  <c r="Q45" i="91"/>
  <c r="Q44" i="91"/>
  <c r="J43" i="91"/>
  <c r="M44" i="91"/>
  <c r="K46" i="91"/>
  <c r="M46" i="91"/>
  <c r="S42" i="90"/>
  <c r="S36" i="90"/>
  <c r="K35" i="90"/>
  <c r="O36" i="90"/>
  <c r="K34" i="90"/>
  <c r="L35" i="90"/>
  <c r="O37" i="90"/>
  <c r="Q36" i="90"/>
  <c r="Q42" i="90"/>
  <c r="O34" i="90"/>
  <c r="Q35" i="90"/>
  <c r="K44" i="91"/>
  <c r="K45" i="91"/>
  <c r="M45" i="91"/>
  <c r="M35" i="90"/>
  <c r="AA50" i="91"/>
  <c r="O35" i="90"/>
  <c r="L42" i="90"/>
  <c r="K41" i="90"/>
  <c r="K43" i="90" s="1"/>
  <c r="L44" i="91"/>
  <c r="M41" i="90"/>
  <c r="J41" i="90"/>
  <c r="L46" i="91"/>
  <c r="M37" i="90"/>
  <c r="L37" i="90"/>
  <c r="M36" i="90"/>
  <c r="L34" i="90"/>
  <c r="M42" i="90"/>
  <c r="P41" i="90"/>
  <c r="P44" i="91"/>
  <c r="N46" i="91"/>
  <c r="J44" i="91"/>
  <c r="O43" i="91"/>
  <c r="O45" i="91"/>
  <c r="O46" i="91"/>
  <c r="O41" i="90"/>
  <c r="O43" i="90" s="1"/>
  <c r="O44" i="91"/>
  <c r="N41" i="90"/>
  <c r="P45" i="91"/>
  <c r="AB40" i="91"/>
  <c r="N44" i="91"/>
  <c r="N43" i="91"/>
  <c r="P43" i="91"/>
  <c r="N37" i="90"/>
  <c r="N35" i="90"/>
  <c r="N36" i="90"/>
  <c r="N42" i="90"/>
  <c r="N34" i="90"/>
  <c r="J35" i="90"/>
  <c r="J42" i="90"/>
  <c r="J36" i="90"/>
  <c r="J37" i="90"/>
  <c r="J34" i="90"/>
  <c r="P35" i="90"/>
  <c r="P36" i="90"/>
  <c r="P42" i="90"/>
  <c r="P37" i="90"/>
  <c r="P34" i="90"/>
  <c r="AA16" i="90"/>
  <c r="X15" i="90" s="1"/>
  <c r="Z54" i="90" s="1"/>
  <c r="AA54" i="90" s="1"/>
  <c r="AA35" i="91"/>
  <c r="X34" i="91" s="1"/>
  <c r="Z31" i="90"/>
  <c r="AA10" i="90"/>
  <c r="AA38" i="91"/>
  <c r="X37" i="91" s="1"/>
  <c r="AB31" i="90"/>
  <c r="AA26" i="90"/>
  <c r="X21" i="90" s="1"/>
  <c r="Z55" i="90" s="1"/>
  <c r="AA55" i="90" s="1"/>
  <c r="Z40" i="91"/>
  <c r="W40" i="91" s="1"/>
  <c r="W43" i="91" s="1"/>
  <c r="AA19" i="91"/>
  <c r="W41" i="90" l="1"/>
  <c r="R43" i="90"/>
  <c r="R46" i="90" s="1"/>
  <c r="T43" i="90"/>
  <c r="T47" i="90"/>
  <c r="T48" i="90"/>
  <c r="T49" i="90"/>
  <c r="T46" i="90"/>
  <c r="L43" i="90"/>
  <c r="L47" i="90" s="1"/>
  <c r="V43" i="90"/>
  <c r="V49" i="90" s="1"/>
  <c r="M43" i="90"/>
  <c r="M47" i="90" s="1"/>
  <c r="U48" i="90"/>
  <c r="W42" i="90"/>
  <c r="U47" i="90"/>
  <c r="V46" i="90"/>
  <c r="V48" i="90"/>
  <c r="V47" i="90"/>
  <c r="U46" i="90"/>
  <c r="R48" i="90"/>
  <c r="Q43" i="90"/>
  <c r="Q47" i="90" s="1"/>
  <c r="S43" i="90"/>
  <c r="S49" i="90" s="1"/>
  <c r="R47" i="90"/>
  <c r="R49" i="90"/>
  <c r="Q49" i="90"/>
  <c r="AA52" i="91"/>
  <c r="Z52" i="91"/>
  <c r="AA51" i="91"/>
  <c r="Z51" i="91"/>
  <c r="J43" i="90"/>
  <c r="J49" i="90" s="1"/>
  <c r="N43" i="90"/>
  <c r="N48" i="90" s="1"/>
  <c r="P43" i="90"/>
  <c r="P48" i="90" s="1"/>
  <c r="O46" i="90"/>
  <c r="O48" i="90"/>
  <c r="O47" i="90"/>
  <c r="O49" i="90"/>
  <c r="K47" i="90"/>
  <c r="K49" i="90"/>
  <c r="K48" i="90"/>
  <c r="K46" i="90"/>
  <c r="N47" i="90"/>
  <c r="X6" i="90"/>
  <c r="Z53" i="90" s="1"/>
  <c r="AA53" i="90" s="1"/>
  <c r="AA31" i="90"/>
  <c r="W31" i="90" s="1"/>
  <c r="W34" i="90" s="1"/>
  <c r="AA40" i="91"/>
  <c r="X6" i="91"/>
  <c r="Z50" i="91" s="1"/>
  <c r="L49" i="90" l="1"/>
  <c r="M49" i="90"/>
  <c r="L48" i="90"/>
  <c r="L46" i="90"/>
  <c r="M48" i="90"/>
  <c r="M46" i="90"/>
  <c r="Q46" i="90"/>
  <c r="Q48" i="90"/>
  <c r="S46" i="90"/>
  <c r="S47" i="90"/>
  <c r="S48" i="90"/>
  <c r="J46" i="90"/>
  <c r="J48" i="90"/>
  <c r="J47" i="90"/>
  <c r="N49" i="90"/>
  <c r="P47" i="90"/>
  <c r="N46" i="90"/>
  <c r="W43" i="90"/>
  <c r="P49" i="90"/>
  <c r="P46" i="9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#37股權投資部-潘佳怡</author>
  </authors>
  <commentList>
    <comment ref="W44" authorId="0" shapeId="0" xr:uid="{00000000-0006-0000-0200-000001000000}">
      <text>
        <r>
          <rPr>
            <b/>
            <sz val="12"/>
            <color indexed="81"/>
            <rFont val="微軟正黑體"/>
            <family val="2"/>
            <charset val="136"/>
          </rPr>
          <t>#37股權投資部-潘佳怡:</t>
        </r>
        <r>
          <rPr>
            <sz val="12"/>
            <color indexed="81"/>
            <rFont val="微軟正黑體"/>
            <family val="2"/>
            <charset val="136"/>
          </rPr>
          <t xml:space="preserve">
待年底風委會議結束後才確定金額</t>
        </r>
      </text>
    </comment>
  </commentList>
</comments>
</file>

<file path=xl/sharedStrings.xml><?xml version="1.0" encoding="utf-8"?>
<sst xmlns="http://schemas.openxmlformats.org/spreadsheetml/2006/main" count="766" uniqueCount="507">
  <si>
    <t>決策說明</t>
    <phoneticPr fontId="1" type="noConversion"/>
  </si>
  <si>
    <t>決策指標綜合分析</t>
    <phoneticPr fontId="1" type="noConversion"/>
  </si>
  <si>
    <t>值</t>
  </si>
  <si>
    <t>ISM製造業指數</t>
  </si>
  <si>
    <t>美國耐久財訂單</t>
  </si>
  <si>
    <t>千人</t>
  </si>
  <si>
    <t>美國失業率</t>
  </si>
  <si>
    <t>美國CPI</t>
  </si>
  <si>
    <t>成屋銷售量</t>
  </si>
  <si>
    <t>%</t>
  </si>
  <si>
    <t>歐元區經濟景氣指標</t>
  </si>
  <si>
    <t>歐元區貿易收支</t>
  </si>
  <si>
    <t>歐元區零售指數</t>
  </si>
  <si>
    <t>歐元區失業率</t>
  </si>
  <si>
    <t>歐元區CPI</t>
  </si>
  <si>
    <t>歐元區M1-M2</t>
  </si>
  <si>
    <t>中國發電產量</t>
  </si>
  <si>
    <t>中國貿易收支</t>
  </si>
  <si>
    <t>中國城鎮失業率　</t>
  </si>
  <si>
    <t>中國M1-M2</t>
  </si>
  <si>
    <t>倍</t>
  </si>
  <si>
    <t>S&amp;P500本益比</t>
  </si>
  <si>
    <t>中國零售銷售</t>
  </si>
  <si>
    <t>實質GDP成長率</t>
  </si>
  <si>
    <t>總經面</t>
  </si>
  <si>
    <t>台灣領先指標</t>
  </si>
  <si>
    <t>台灣貿易收支</t>
  </si>
  <si>
    <t>台灣失業率</t>
  </si>
  <si>
    <t>台灣CPI</t>
  </si>
  <si>
    <t>加權指數乖離率</t>
  </si>
  <si>
    <t>OTC指數乖離率</t>
  </si>
  <si>
    <t>OTC指數MACD</t>
  </si>
  <si>
    <t>加權指數本益比</t>
  </si>
  <si>
    <t>台灣中型100指數本益比</t>
  </si>
  <si>
    <t>OTC指數本益比</t>
  </si>
  <si>
    <t>台灣50指數股價淨值比</t>
  </si>
  <si>
    <t>批發零售新設家數</t>
  </si>
  <si>
    <t>運輸倉儲新設家數</t>
  </si>
  <si>
    <t>製造業新設家數</t>
  </si>
  <si>
    <t>辦公室平均租金</t>
  </si>
  <si>
    <t>商業區地價指數</t>
  </si>
  <si>
    <t>工業區地價指數</t>
  </si>
  <si>
    <t>批發零售資本額</t>
  </si>
  <si>
    <t>運輸倉儲資本額</t>
  </si>
  <si>
    <t>製造業資本額</t>
  </si>
  <si>
    <t>批發零售就業人口</t>
  </si>
  <si>
    <t>投資分類</t>
    <phoneticPr fontId="1" type="noConversion"/>
  </si>
  <si>
    <t>指標項目</t>
    <phoneticPr fontId="1" type="noConversion"/>
  </si>
  <si>
    <t>配置建議</t>
    <phoneticPr fontId="1" type="noConversion"/>
  </si>
  <si>
    <t>說明</t>
  </si>
  <si>
    <t>經濟及市場指標對資產配置建議分析表</t>
    <phoneticPr fontId="1" type="noConversion"/>
  </si>
  <si>
    <t>技術面</t>
    <phoneticPr fontId="1" type="noConversion"/>
  </si>
  <si>
    <t>百萬
美元</t>
    <phoneticPr fontId="1" type="noConversion"/>
  </si>
  <si>
    <t>台灣</t>
    <phoneticPr fontId="1" type="noConversion"/>
  </si>
  <si>
    <t>國內股市當年度投資決策建議表</t>
    <phoneticPr fontId="1" type="noConversion"/>
  </si>
  <si>
    <t>分類</t>
    <phoneticPr fontId="1" type="noConversion"/>
  </si>
  <si>
    <t>區域</t>
    <phoneticPr fontId="1" type="noConversion"/>
  </si>
  <si>
    <t>指    標    名    稱</t>
    <phoneticPr fontId="1" type="noConversion"/>
  </si>
  <si>
    <t>單
位</t>
    <phoneticPr fontId="1" type="noConversion"/>
  </si>
  <si>
    <t>臨界值</t>
    <phoneticPr fontId="1" type="noConversion"/>
  </si>
  <si>
    <t>等級</t>
    <phoneticPr fontId="1" type="noConversion"/>
  </si>
  <si>
    <t>得分</t>
    <phoneticPr fontId="1" type="noConversion"/>
  </si>
  <si>
    <t>A</t>
    <phoneticPr fontId="1" type="noConversion"/>
  </si>
  <si>
    <t>B</t>
    <phoneticPr fontId="1" type="noConversion"/>
  </si>
  <si>
    <t>十二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</si>
  <si>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</si>
  <si>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</si>
  <si>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</si>
  <si>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</si>
  <si>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</si>
  <si>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</si>
  <si>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</si>
  <si>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</si>
  <si>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九</t>
    <phoneticPr fontId="1" type="noConversion"/>
  </si>
  <si>
    <t>十</t>
    <phoneticPr fontId="1" type="noConversion"/>
  </si>
  <si>
    <t>十一</t>
    <phoneticPr fontId="1" type="noConversion"/>
  </si>
  <si>
    <t>總經面</t>
    <phoneticPr fontId="1" type="noConversion"/>
  </si>
  <si>
    <t>台灣</t>
    <phoneticPr fontId="1" type="noConversion"/>
  </si>
  <si>
    <t>十億
美元</t>
    <phoneticPr fontId="1" type="noConversion"/>
  </si>
  <si>
    <t>十億
台幣</t>
    <phoneticPr fontId="1" type="noConversion"/>
  </si>
  <si>
    <t>加權指數MACD</t>
    <phoneticPr fontId="1" type="noConversion"/>
  </si>
  <si>
    <t>值</t>
    <phoneticPr fontId="1" type="noConversion"/>
  </si>
  <si>
    <t>加權指數DIF</t>
    <phoneticPr fontId="1" type="noConversion"/>
  </si>
  <si>
    <t>加權指數ADX</t>
    <phoneticPr fontId="1" type="noConversion"/>
  </si>
  <si>
    <t>評價面</t>
    <phoneticPr fontId="1" type="noConversion"/>
  </si>
  <si>
    <t>台灣股市指標總分</t>
    <phoneticPr fontId="1" type="noConversion"/>
  </si>
  <si>
    <t>評等標準</t>
    <phoneticPr fontId="1" type="noConversion"/>
  </si>
  <si>
    <t>評等分級</t>
    <phoneticPr fontId="1" type="noConversion"/>
  </si>
  <si>
    <t>本期評等</t>
    <phoneticPr fontId="1" type="noConversion"/>
  </si>
  <si>
    <t>總分大於 75</t>
    <phoneticPr fontId="1" type="noConversion"/>
  </si>
  <si>
    <t>優</t>
    <phoneticPr fontId="1" type="noConversion"/>
  </si>
  <si>
    <t>好</t>
    <phoneticPr fontId="1" type="noConversion"/>
  </si>
  <si>
    <t>總分60~ 75</t>
    <phoneticPr fontId="1" type="noConversion"/>
  </si>
  <si>
    <t>總分50~ 60</t>
    <phoneticPr fontId="1" type="noConversion"/>
  </si>
  <si>
    <t>普通</t>
    <phoneticPr fontId="1" type="noConversion"/>
  </si>
  <si>
    <t>總分小於 50</t>
    <phoneticPr fontId="1" type="noConversion"/>
  </si>
  <si>
    <t>劣</t>
    <phoneticPr fontId="1" type="noConversion"/>
  </si>
  <si>
    <t>總合判斷</t>
    <phoneticPr fontId="1" type="noConversion"/>
  </si>
  <si>
    <t>當期得分</t>
    <phoneticPr fontId="1" type="noConversion"/>
  </si>
  <si>
    <t>國外股市指標總分(權重 50%)</t>
    <phoneticPr fontId="1" type="noConversion"/>
  </si>
  <si>
    <t>台灣股市指標總分(權重 50%)</t>
    <phoneticPr fontId="1" type="noConversion"/>
  </si>
  <si>
    <t>持股比例上限</t>
    <phoneticPr fontId="1" type="noConversion"/>
  </si>
  <si>
    <t>大於 75</t>
    <phoneticPr fontId="1" type="noConversion"/>
  </si>
  <si>
    <t>60~ 75</t>
    <phoneticPr fontId="1" type="noConversion"/>
  </si>
  <si>
    <t>50~ 60</t>
    <phoneticPr fontId="1" type="noConversion"/>
  </si>
  <si>
    <t>小於 50</t>
    <phoneticPr fontId="1" type="noConversion"/>
  </si>
  <si>
    <t xml:space="preserve">
</t>
    <phoneticPr fontId="1" type="noConversion"/>
  </si>
  <si>
    <t>國外股市當年度投資評等分析表</t>
    <phoneticPr fontId="1" type="noConversion"/>
  </si>
  <si>
    <t>分類</t>
    <phoneticPr fontId="1" type="noConversion"/>
  </si>
  <si>
    <t>區域</t>
    <phoneticPr fontId="1" type="noConversion"/>
  </si>
  <si>
    <t>指    標    名    稱</t>
    <phoneticPr fontId="1" type="noConversion"/>
  </si>
  <si>
    <t>單
位</t>
    <phoneticPr fontId="1" type="noConversion"/>
  </si>
  <si>
    <t>臨界值</t>
    <phoneticPr fontId="1" type="noConversion"/>
  </si>
  <si>
    <t>等級</t>
    <phoneticPr fontId="1" type="noConversion"/>
  </si>
  <si>
    <t>得分</t>
    <phoneticPr fontId="1" type="noConversion"/>
  </si>
  <si>
    <t>A</t>
    <phoneticPr fontId="1" type="noConversion"/>
  </si>
  <si>
    <t>十二</t>
    <phoneticPr fontId="1" type="noConversion"/>
  </si>
  <si>
    <t>一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</si>
  <si>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</si>
  <si>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</si>
  <si>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</si>
  <si>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</si>
  <si>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</si>
  <si>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七</t>
    <phoneticPr fontId="1" type="noConversion"/>
  </si>
  <si>
    <t>八</t>
    <phoneticPr fontId="1" type="noConversion"/>
  </si>
  <si>
    <t>九</t>
    <phoneticPr fontId="1" type="noConversion"/>
  </si>
  <si>
    <t>十</t>
    <phoneticPr fontId="1" type="noConversion"/>
  </si>
  <si>
    <t>十一</t>
    <phoneticPr fontId="1" type="noConversion"/>
  </si>
  <si>
    <t>全球</t>
    <phoneticPr fontId="1" type="noConversion"/>
  </si>
  <si>
    <t>美國</t>
    <phoneticPr fontId="1" type="noConversion"/>
  </si>
  <si>
    <t>百萬
美元</t>
    <phoneticPr fontId="1" type="noConversion"/>
  </si>
  <si>
    <t>百萬
戶</t>
    <phoneticPr fontId="1" type="noConversion"/>
  </si>
  <si>
    <t>歐
元
區</t>
    <phoneticPr fontId="1" type="noConversion"/>
  </si>
  <si>
    <t>歐元區領先指標</t>
    <phoneticPr fontId="1" type="noConversion"/>
  </si>
  <si>
    <t>百萬
歐元</t>
    <phoneticPr fontId="1" type="noConversion"/>
  </si>
  <si>
    <t>中國</t>
    <phoneticPr fontId="1" type="noConversion"/>
  </si>
  <si>
    <t>中國領先指標</t>
    <phoneticPr fontId="1" type="noConversion"/>
  </si>
  <si>
    <t>ISM製造業指數</t>
    <phoneticPr fontId="1" type="noConversion"/>
  </si>
  <si>
    <t>十億
KW/H</t>
    <phoneticPr fontId="1" type="noConversion"/>
  </si>
  <si>
    <t>十億
美元</t>
    <phoneticPr fontId="1" type="noConversion"/>
  </si>
  <si>
    <t>十億
人民幣</t>
    <phoneticPr fontId="1" type="noConversion"/>
  </si>
  <si>
    <t>技術面</t>
    <phoneticPr fontId="1" type="noConversion"/>
  </si>
  <si>
    <t>美國</t>
    <phoneticPr fontId="1" type="noConversion"/>
  </si>
  <si>
    <t>歐元區</t>
    <phoneticPr fontId="1" type="noConversion"/>
  </si>
  <si>
    <t>中國</t>
    <phoneticPr fontId="1" type="noConversion"/>
  </si>
  <si>
    <t>評價面</t>
    <phoneticPr fontId="1" type="noConversion"/>
  </si>
  <si>
    <t>國外股市指標總分</t>
    <phoneticPr fontId="1" type="noConversion"/>
  </si>
  <si>
    <t>評等標準</t>
    <phoneticPr fontId="1" type="noConversion"/>
  </si>
  <si>
    <t>評等分級</t>
    <phoneticPr fontId="1" type="noConversion"/>
  </si>
  <si>
    <t>本期評等</t>
    <phoneticPr fontId="1" type="noConversion"/>
  </si>
  <si>
    <t>總分大於 75</t>
    <phoneticPr fontId="1" type="noConversion"/>
  </si>
  <si>
    <t>優</t>
    <phoneticPr fontId="1" type="noConversion"/>
  </si>
  <si>
    <t>好</t>
    <phoneticPr fontId="1" type="noConversion"/>
  </si>
  <si>
    <t>總分60~ 75</t>
    <phoneticPr fontId="1" type="noConversion"/>
  </si>
  <si>
    <t>總分50~ 60</t>
    <phoneticPr fontId="1" type="noConversion"/>
  </si>
  <si>
    <t>普通</t>
    <phoneticPr fontId="1" type="noConversion"/>
  </si>
  <si>
    <t>總分小於 50</t>
    <phoneticPr fontId="1" type="noConversion"/>
  </si>
  <si>
    <t>劣</t>
    <phoneticPr fontId="1" type="noConversion"/>
  </si>
  <si>
    <t>歐元區工業生產
指數</t>
    <phoneticPr fontId="1" type="noConversion"/>
  </si>
  <si>
    <t>MSCI歐洲指數
乖離率</t>
    <phoneticPr fontId="1" type="noConversion"/>
  </si>
  <si>
    <t>上海綜合指數
乖離率</t>
    <phoneticPr fontId="1" type="noConversion"/>
  </si>
  <si>
    <t>上海綜合指數
本益比</t>
    <phoneticPr fontId="1" type="noConversion"/>
  </si>
  <si>
    <t>中國金融機構
新增貸款</t>
    <phoneticPr fontId="1" type="noConversion"/>
  </si>
  <si>
    <t>台灣高股息指數股價淨值比</t>
    <phoneticPr fontId="1" type="noConversion"/>
  </si>
  <si>
    <t>OTC指數股價
淨值比</t>
    <phoneticPr fontId="1" type="noConversion"/>
  </si>
  <si>
    <t>台灣中型100指數股價淨值比</t>
    <phoneticPr fontId="1" type="noConversion"/>
  </si>
  <si>
    <t>加權指數股價
淨值比</t>
    <phoneticPr fontId="1" type="noConversion"/>
  </si>
  <si>
    <t>台灣高股息指數本益比</t>
    <phoneticPr fontId="1" type="noConversion"/>
  </si>
  <si>
    <t>台灣50指數
本益比</t>
    <phoneticPr fontId="1" type="noConversion"/>
  </si>
  <si>
    <t>台灣工業生產
指數</t>
    <phoneticPr fontId="1" type="noConversion"/>
  </si>
  <si>
    <t>美國領先指標</t>
    <phoneticPr fontId="1" type="noConversion"/>
  </si>
  <si>
    <t>台灣外銷訂單</t>
    <phoneticPr fontId="1" type="noConversion"/>
  </si>
  <si>
    <t>台灣零售銷售</t>
    <phoneticPr fontId="1" type="noConversion"/>
  </si>
  <si>
    <t>中國CPI</t>
    <phoneticPr fontId="1" type="noConversion"/>
  </si>
  <si>
    <t>MSCI歐洲指數
本益比</t>
    <phoneticPr fontId="1" type="noConversion"/>
  </si>
  <si>
    <t>美國零售銷售</t>
    <phoneticPr fontId="1" type="noConversion"/>
  </si>
  <si>
    <t>S&amp;P500指數
乖離率</t>
    <phoneticPr fontId="1" type="noConversion"/>
  </si>
  <si>
    <t>ISM製造業指數</t>
    <phoneticPr fontId="1" type="noConversion"/>
  </si>
  <si>
    <t>股權投資</t>
    <phoneticPr fontId="1" type="noConversion"/>
  </si>
  <si>
    <t>國內股市</t>
    <phoneticPr fontId="1" type="noConversion"/>
  </si>
  <si>
    <t>國外股市</t>
    <phoneticPr fontId="1" type="noConversion"/>
  </si>
  <si>
    <t>貼要做的</t>
    <phoneticPr fontId="1" type="noConversion"/>
  </si>
  <si>
    <t>分數(每月更新新分數)</t>
    <phoneticPr fontId="1" type="noConversion"/>
  </si>
  <si>
    <t>等級A/B/C(每月更新新等級)</t>
    <phoneticPr fontId="1" type="noConversion"/>
  </si>
  <si>
    <t>等級A/B/C(每月更新等級)</t>
    <phoneticPr fontId="1" type="noConversion"/>
  </si>
  <si>
    <t>分數(每月更新分數)</t>
    <phoneticPr fontId="1" type="noConversion"/>
  </si>
  <si>
    <t>總分</t>
    <phoneticPr fontId="1" type="noConversion"/>
  </si>
  <si>
    <t>B</t>
    <phoneticPr fontId="1" type="noConversion"/>
  </si>
  <si>
    <t>指標名稱</t>
    <phoneticPr fontId="1" type="noConversion"/>
  </si>
  <si>
    <t>單位</t>
    <phoneticPr fontId="1" type="noConversion"/>
  </si>
  <si>
    <t>資料來源</t>
    <phoneticPr fontId="1" type="noConversion"/>
  </si>
  <si>
    <t>TICKER</t>
    <phoneticPr fontId="1" type="noConversion"/>
  </si>
  <si>
    <t>資料來源2</t>
    <phoneticPr fontId="1" type="noConversion"/>
  </si>
  <si>
    <t>資料頻率</t>
    <phoneticPr fontId="1" type="noConversion"/>
  </si>
  <si>
    <t>工作表</t>
    <phoneticPr fontId="1" type="noConversion"/>
  </si>
  <si>
    <t>Lag Length</t>
    <phoneticPr fontId="1" type="noConversion"/>
  </si>
  <si>
    <t>判斷標準</t>
    <phoneticPr fontId="1" type="noConversion"/>
  </si>
  <si>
    <t>總經面</t>
    <phoneticPr fontId="1" type="noConversion"/>
  </si>
  <si>
    <t>台灣領先指標</t>
    <phoneticPr fontId="1" type="noConversion"/>
  </si>
  <si>
    <t>BLOOMBERG</t>
    <phoneticPr fontId="1" type="noConversion"/>
  </si>
  <si>
    <t>BLOOMBERG</t>
    <phoneticPr fontId="1" type="noConversion"/>
  </si>
  <si>
    <t>TWCILI Index</t>
  </si>
  <si>
    <t>MONTHLY</t>
    <phoneticPr fontId="1" type="noConversion"/>
  </si>
  <si>
    <t>MONTHLY</t>
    <phoneticPr fontId="1" type="noConversion"/>
  </si>
  <si>
    <t>26-27D,1M-</t>
    <phoneticPr fontId="1" type="noConversion"/>
  </si>
  <si>
    <t>ISM製造業指數</t>
    <phoneticPr fontId="1" type="noConversion"/>
  </si>
  <si>
    <t>值</t>
    <phoneticPr fontId="1" type="noConversion"/>
  </si>
  <si>
    <t>MPMITWMA Index</t>
    <phoneticPr fontId="1" type="noConversion"/>
  </si>
  <si>
    <t>30-32D,1M+</t>
    <phoneticPr fontId="1" type="noConversion"/>
  </si>
  <si>
    <t>台灣外銷訂單</t>
    <phoneticPr fontId="1" type="noConversion"/>
  </si>
  <si>
    <t>M USD</t>
    <phoneticPr fontId="1" type="noConversion"/>
  </si>
  <si>
    <t>M USD</t>
    <phoneticPr fontId="1" type="noConversion"/>
  </si>
  <si>
    <t>BLOOMBERG</t>
    <phoneticPr fontId="1" type="noConversion"/>
  </si>
  <si>
    <t>TWEOTTL Index</t>
    <phoneticPr fontId="1" type="noConversion"/>
  </si>
  <si>
    <t>N/A</t>
    <phoneticPr fontId="1" type="noConversion"/>
  </si>
  <si>
    <t>台灣工業生產指數</t>
    <phoneticPr fontId="1" type="noConversion"/>
  </si>
  <si>
    <t>值</t>
    <phoneticPr fontId="1" type="noConversion"/>
  </si>
  <si>
    <t>BLOOMBERG</t>
    <phoneticPr fontId="1" type="noConversion"/>
  </si>
  <si>
    <t>TWINDPI Index</t>
    <phoneticPr fontId="1" type="noConversion"/>
  </si>
  <si>
    <t>MONTHLY</t>
    <phoneticPr fontId="1" type="noConversion"/>
  </si>
  <si>
    <t>N/A</t>
    <phoneticPr fontId="1" type="noConversion"/>
  </si>
  <si>
    <t>台灣貿易收支</t>
    <phoneticPr fontId="1" type="noConversion"/>
  </si>
  <si>
    <t>B USD</t>
    <phoneticPr fontId="1" type="noConversion"/>
  </si>
  <si>
    <t>B USD</t>
    <phoneticPr fontId="1" type="noConversion"/>
  </si>
  <si>
    <t>TWTRBAL Index</t>
    <phoneticPr fontId="1" type="noConversion"/>
  </si>
  <si>
    <t>MONTHLY</t>
    <phoneticPr fontId="1" type="noConversion"/>
  </si>
  <si>
    <t>7-8D,1W</t>
    <phoneticPr fontId="1" type="noConversion"/>
  </si>
  <si>
    <t>台灣零售銷售</t>
    <phoneticPr fontId="1" type="noConversion"/>
  </si>
  <si>
    <t>B NTD</t>
    <phoneticPr fontId="1" type="noConversion"/>
  </si>
  <si>
    <t>TARSTTL Index</t>
    <phoneticPr fontId="1" type="noConversion"/>
  </si>
  <si>
    <t>23-24D,1M-</t>
    <phoneticPr fontId="1" type="noConversion"/>
  </si>
  <si>
    <t>台灣失業率</t>
    <phoneticPr fontId="1" type="noConversion"/>
  </si>
  <si>
    <t>%</t>
    <phoneticPr fontId="1" type="noConversion"/>
  </si>
  <si>
    <t>%</t>
    <phoneticPr fontId="1" type="noConversion"/>
  </si>
  <si>
    <t>TWLFADJ Index</t>
    <phoneticPr fontId="1" type="noConversion"/>
  </si>
  <si>
    <t>22D,1M-</t>
    <phoneticPr fontId="1" type="noConversion"/>
  </si>
  <si>
    <t>反向</t>
    <phoneticPr fontId="1" type="noConversion"/>
  </si>
  <si>
    <t>台灣CPI</t>
    <phoneticPr fontId="1" type="noConversion"/>
  </si>
  <si>
    <t>TWCPIYOY Index</t>
    <phoneticPr fontId="1" type="noConversion"/>
  </si>
  <si>
    <t>7-10D,1W+</t>
    <phoneticPr fontId="1" type="noConversion"/>
  </si>
  <si>
    <t>台灣M1B-M2</t>
    <phoneticPr fontId="1" type="noConversion"/>
  </si>
  <si>
    <t>B TWD</t>
    <phoneticPr fontId="1" type="noConversion"/>
  </si>
  <si>
    <t>Cmoney</t>
    <phoneticPr fontId="1" type="noConversion"/>
  </si>
  <si>
    <t>-</t>
    <phoneticPr fontId="1" type="noConversion"/>
  </si>
  <si>
    <t>財經M平方-台灣M1B及M2數值</t>
    <phoneticPr fontId="1" type="noConversion"/>
  </si>
  <si>
    <t>24D,1M-</t>
    <phoneticPr fontId="1" type="noConversion"/>
  </si>
  <si>
    <t>加權指數乖離率</t>
    <phoneticPr fontId="1" type="noConversion"/>
  </si>
  <si>
    <t>%</t>
    <phoneticPr fontId="1" type="noConversion"/>
  </si>
  <si>
    <t>TWA00</t>
    <phoneticPr fontId="1" type="noConversion"/>
  </si>
  <si>
    <t>DAILY</t>
    <phoneticPr fontId="1" type="noConversion"/>
  </si>
  <si>
    <t>國內擴充_乖離率</t>
    <phoneticPr fontId="1" type="noConversion"/>
  </si>
  <si>
    <t>絕對值越大越好</t>
    <phoneticPr fontId="1" type="noConversion"/>
  </si>
  <si>
    <t>OTC指數乖離率</t>
    <phoneticPr fontId="1" type="noConversion"/>
  </si>
  <si>
    <t>TWC00</t>
    <phoneticPr fontId="1" type="noConversion"/>
  </si>
  <si>
    <t>DAILY</t>
    <phoneticPr fontId="1" type="noConversion"/>
  </si>
  <si>
    <t>國內擴充_乖離率</t>
    <phoneticPr fontId="1" type="noConversion"/>
  </si>
  <si>
    <t>加權指數MACD</t>
    <phoneticPr fontId="1" type="noConversion"/>
  </si>
  <si>
    <t>Cmoney</t>
    <phoneticPr fontId="1" type="noConversion"/>
  </si>
  <si>
    <t>國內擴充_MACD</t>
    <phoneticPr fontId="1" type="noConversion"/>
  </si>
  <si>
    <t>OTC指數MACD</t>
    <phoneticPr fontId="1" type="noConversion"/>
  </si>
  <si>
    <t>國內擴充_MACD</t>
    <phoneticPr fontId="1" type="noConversion"/>
  </si>
  <si>
    <t>TWA00</t>
    <phoneticPr fontId="1" type="noConversion"/>
  </si>
  <si>
    <t>DAILY</t>
    <phoneticPr fontId="1" type="noConversion"/>
  </si>
  <si>
    <t>國內擴充_DIF</t>
    <phoneticPr fontId="1" type="noConversion"/>
  </si>
  <si>
    <t>加權指數ADX</t>
    <phoneticPr fontId="1" type="noConversion"/>
  </si>
  <si>
    <t>國內擴充_ADX</t>
    <phoneticPr fontId="1" type="noConversion"/>
  </si>
  <si>
    <t>評價面</t>
    <phoneticPr fontId="1" type="noConversion"/>
  </si>
  <si>
    <t>加權指數本益比</t>
    <phoneticPr fontId="1" type="noConversion"/>
  </si>
  <si>
    <t>倍</t>
    <phoneticPr fontId="1" type="noConversion"/>
  </si>
  <si>
    <t>Cmoney</t>
    <phoneticPr fontId="1" type="noConversion"/>
  </si>
  <si>
    <t>TWA00</t>
    <phoneticPr fontId="1" type="noConversion"/>
  </si>
  <si>
    <t>國內擴充_PE</t>
    <phoneticPr fontId="1" type="noConversion"/>
  </si>
  <si>
    <t>反向</t>
    <phoneticPr fontId="1" type="noConversion"/>
  </si>
  <si>
    <t>台灣50指數本益比</t>
    <phoneticPr fontId="1" type="noConversion"/>
  </si>
  <si>
    <t>TWA50</t>
    <phoneticPr fontId="1" type="noConversion"/>
  </si>
  <si>
    <t>台灣中型100指數本益比</t>
    <phoneticPr fontId="1" type="noConversion"/>
  </si>
  <si>
    <t>Cmoney</t>
    <phoneticPr fontId="1" type="noConversion"/>
  </si>
  <si>
    <t>TWA51</t>
    <phoneticPr fontId="1" type="noConversion"/>
  </si>
  <si>
    <t>國內擴充_PE</t>
    <phoneticPr fontId="1" type="noConversion"/>
  </si>
  <si>
    <t>台灣高股息指數本益比</t>
    <phoneticPr fontId="1" type="noConversion"/>
  </si>
  <si>
    <t>倍</t>
    <phoneticPr fontId="1" type="noConversion"/>
  </si>
  <si>
    <t>TWA54</t>
    <phoneticPr fontId="1" type="noConversion"/>
  </si>
  <si>
    <t>OTC指數本益比</t>
    <phoneticPr fontId="1" type="noConversion"/>
  </si>
  <si>
    <t>TWC00</t>
    <phoneticPr fontId="1" type="noConversion"/>
  </si>
  <si>
    <t>國內擴充_PE</t>
    <phoneticPr fontId="1" type="noConversion"/>
  </si>
  <si>
    <t>加權指數股價淨值比</t>
    <phoneticPr fontId="1" type="noConversion"/>
  </si>
  <si>
    <t>倍</t>
    <phoneticPr fontId="1" type="noConversion"/>
  </si>
  <si>
    <t>國內擴充_PB</t>
    <phoneticPr fontId="1" type="noConversion"/>
  </si>
  <si>
    <t>台灣50指數股價淨值比</t>
    <phoneticPr fontId="1" type="noConversion"/>
  </si>
  <si>
    <t>TWA50</t>
    <phoneticPr fontId="1" type="noConversion"/>
  </si>
  <si>
    <t>國內擴充_PB</t>
    <phoneticPr fontId="1" type="noConversion"/>
  </si>
  <si>
    <t>反向</t>
    <phoneticPr fontId="1" type="noConversion"/>
  </si>
  <si>
    <t>台灣中型100股價淨值比</t>
    <phoneticPr fontId="1" type="noConversion"/>
  </si>
  <si>
    <t>TWA51</t>
    <phoneticPr fontId="1" type="noConversion"/>
  </si>
  <si>
    <t>國內擴充_PB</t>
    <phoneticPr fontId="1" type="noConversion"/>
  </si>
  <si>
    <t>反向</t>
    <phoneticPr fontId="1" type="noConversion"/>
  </si>
  <si>
    <t>台灣高股息指數股價淨值比</t>
    <phoneticPr fontId="1" type="noConversion"/>
  </si>
  <si>
    <t>TWA54</t>
    <phoneticPr fontId="1" type="noConversion"/>
  </si>
  <si>
    <t>OTC指數股價淨值比</t>
    <phoneticPr fontId="1" type="noConversion"/>
  </si>
  <si>
    <t>指標名稱</t>
    <phoneticPr fontId="1" type="noConversion"/>
  </si>
  <si>
    <t>單位</t>
    <phoneticPr fontId="1" type="noConversion"/>
  </si>
  <si>
    <t>資料來源</t>
    <phoneticPr fontId="1" type="noConversion"/>
  </si>
  <si>
    <t>Ticker</t>
    <phoneticPr fontId="1" type="noConversion"/>
  </si>
  <si>
    <t>資料來源2</t>
    <phoneticPr fontId="1" type="noConversion"/>
  </si>
  <si>
    <t>資料(更新)頻率</t>
    <phoneticPr fontId="1" type="noConversion"/>
  </si>
  <si>
    <t>工作表</t>
    <phoneticPr fontId="1" type="noConversion"/>
  </si>
  <si>
    <t>Lag Length</t>
    <phoneticPr fontId="1" type="noConversion"/>
  </si>
  <si>
    <t>判斷標準</t>
    <phoneticPr fontId="1" type="noConversion"/>
  </si>
  <si>
    <t>總經面</t>
    <phoneticPr fontId="1" type="noConversion"/>
  </si>
  <si>
    <t>全球</t>
    <phoneticPr fontId="1" type="noConversion"/>
  </si>
  <si>
    <t>實質GDP成長率</t>
    <phoneticPr fontId="1" type="noConversion"/>
  </si>
  <si>
    <t>%</t>
    <phoneticPr fontId="1" type="noConversion"/>
  </si>
  <si>
    <t>IMF40</t>
    <phoneticPr fontId="1" type="noConversion"/>
  </si>
  <si>
    <t>ANNUALLY</t>
    <phoneticPr fontId="1" type="noConversion"/>
  </si>
  <si>
    <t>美國</t>
    <phoneticPr fontId="1" type="noConversion"/>
  </si>
  <si>
    <t>領先指標</t>
    <phoneticPr fontId="1" type="noConversion"/>
  </si>
  <si>
    <t>值</t>
    <phoneticPr fontId="1" type="noConversion"/>
  </si>
  <si>
    <t>LEI TOTL Index</t>
    <phoneticPr fontId="1" type="noConversion"/>
  </si>
  <si>
    <t>17-21D,2/3M</t>
    <phoneticPr fontId="1" type="noConversion"/>
  </si>
  <si>
    <t>ISM製造業指數</t>
    <phoneticPr fontId="1" type="noConversion"/>
  </si>
  <si>
    <t>值</t>
    <phoneticPr fontId="1" type="noConversion"/>
  </si>
  <si>
    <t>MPMIUSCA Index</t>
    <phoneticPr fontId="1" type="noConversion"/>
  </si>
  <si>
    <t>3-5D,1W-</t>
    <phoneticPr fontId="1" type="noConversion"/>
  </si>
  <si>
    <t>美國耐久財訂單</t>
    <phoneticPr fontId="1" type="noConversion"/>
  </si>
  <si>
    <t>BLOOMBERG</t>
    <phoneticPr fontId="1" type="noConversion"/>
  </si>
  <si>
    <t>DGNOTOT Index</t>
    <phoneticPr fontId="1" type="noConversion"/>
  </si>
  <si>
    <t>MONTHLY</t>
    <phoneticPr fontId="1" type="noConversion"/>
  </si>
  <si>
    <t>32-35D,1M+</t>
    <phoneticPr fontId="1" type="noConversion"/>
  </si>
  <si>
    <t>美國零售銷售</t>
    <phoneticPr fontId="1" type="noConversion"/>
  </si>
  <si>
    <t>B USD</t>
    <phoneticPr fontId="1" type="noConversion"/>
  </si>
  <si>
    <t>BLOOMBERG</t>
    <phoneticPr fontId="1" type="noConversion"/>
  </si>
  <si>
    <t>RSTATOTL Index</t>
    <phoneticPr fontId="1" type="noConversion"/>
  </si>
  <si>
    <t>MONTHLY</t>
    <phoneticPr fontId="1" type="noConversion"/>
  </si>
  <si>
    <t>45D,1.5M</t>
    <phoneticPr fontId="1" type="noConversion"/>
  </si>
  <si>
    <t>美國非農就業數據</t>
    <phoneticPr fontId="1" type="noConversion"/>
  </si>
  <si>
    <t>1000人</t>
    <phoneticPr fontId="1" type="noConversion"/>
  </si>
  <si>
    <t>NFP T Index</t>
    <phoneticPr fontId="1" type="noConversion"/>
  </si>
  <si>
    <t>3-7D,1W-</t>
    <phoneticPr fontId="1" type="noConversion"/>
  </si>
  <si>
    <t>美國失業率</t>
    <phoneticPr fontId="1" type="noConversion"/>
  </si>
  <si>
    <t>%</t>
    <phoneticPr fontId="1" type="noConversion"/>
  </si>
  <si>
    <t>USURTOT Index</t>
    <phoneticPr fontId="1" type="noConversion"/>
  </si>
  <si>
    <t>3-7D,1W-</t>
    <phoneticPr fontId="1" type="noConversion"/>
  </si>
  <si>
    <t>反</t>
    <phoneticPr fontId="1" type="noConversion"/>
  </si>
  <si>
    <t>美國消費者物價指數</t>
    <phoneticPr fontId="1" type="noConversion"/>
  </si>
  <si>
    <t>CPI CHNG Index</t>
    <phoneticPr fontId="1" type="noConversion"/>
  </si>
  <si>
    <t>財經M平方-美國消費者物價指數年增率</t>
    <phoneticPr fontId="1" type="noConversion"/>
  </si>
  <si>
    <t>10-12D,1/3M</t>
    <phoneticPr fontId="1" type="noConversion"/>
  </si>
  <si>
    <t>成屋銷售量</t>
    <phoneticPr fontId="1" type="noConversion"/>
  </si>
  <si>
    <t>百萬戶</t>
    <phoneticPr fontId="1" type="noConversion"/>
  </si>
  <si>
    <t>ETSLTOTL Index</t>
    <phoneticPr fontId="1" type="noConversion"/>
  </si>
  <si>
    <t>21-22D,2/3M</t>
    <phoneticPr fontId="1" type="noConversion"/>
  </si>
  <si>
    <t>美國M2-M1</t>
    <phoneticPr fontId="1" type="noConversion"/>
  </si>
  <si>
    <t>美國</t>
    <phoneticPr fontId="1" type="noConversion"/>
  </si>
  <si>
    <t>WEEKLY</t>
    <phoneticPr fontId="1" type="noConversion"/>
  </si>
  <si>
    <t>歐元區</t>
    <phoneticPr fontId="1" type="noConversion"/>
  </si>
  <si>
    <t>歐元區領先指標</t>
    <phoneticPr fontId="1" type="noConversion"/>
  </si>
  <si>
    <t>EUCBLI Index</t>
    <phoneticPr fontId="1" type="noConversion"/>
  </si>
  <si>
    <t>歐元區ISM製造業指數</t>
    <phoneticPr fontId="1" type="noConversion"/>
  </si>
  <si>
    <t>MPMIEZCA Index</t>
    <phoneticPr fontId="1" type="noConversion"/>
  </si>
  <si>
    <t>5-6D,1W-</t>
    <phoneticPr fontId="1" type="noConversion"/>
  </si>
  <si>
    <t>歐元區經濟景氣指標</t>
    <phoneticPr fontId="1" type="noConversion"/>
  </si>
  <si>
    <t>EUBCI Index</t>
    <phoneticPr fontId="1" type="noConversion"/>
  </si>
  <si>
    <t>0,每月27-29公布該月</t>
    <phoneticPr fontId="1" type="noConversion"/>
  </si>
  <si>
    <t>歐元區工業生產指數</t>
    <phoneticPr fontId="1" type="noConversion"/>
  </si>
  <si>
    <t>EUITEMU Index</t>
    <phoneticPr fontId="1" type="noConversion"/>
  </si>
  <si>
    <t>1.5M</t>
    <phoneticPr fontId="1" type="noConversion"/>
  </si>
  <si>
    <t>歐元區貿易收支</t>
    <phoneticPr fontId="1" type="noConversion"/>
  </si>
  <si>
    <t>M EUR</t>
    <phoneticPr fontId="1" type="noConversion"/>
  </si>
  <si>
    <t>XTSBEZ Index</t>
    <phoneticPr fontId="1" type="noConversion"/>
  </si>
  <si>
    <t>歐元區零售指數</t>
    <phoneticPr fontId="1" type="noConversion"/>
  </si>
  <si>
    <t>RSSAEMU Index</t>
    <phoneticPr fontId="1" type="noConversion"/>
  </si>
  <si>
    <t>歐元區失業率</t>
    <phoneticPr fontId="1" type="noConversion"/>
  </si>
  <si>
    <t>UMRTEMU Index</t>
    <phoneticPr fontId="1" type="noConversion"/>
  </si>
  <si>
    <t>1M</t>
    <phoneticPr fontId="1" type="noConversion"/>
  </si>
  <si>
    <t>反</t>
    <phoneticPr fontId="1" type="noConversion"/>
  </si>
  <si>
    <t>歐元區CPI</t>
    <phoneticPr fontId="1" type="noConversion"/>
  </si>
  <si>
    <t>ECCPEMUM Index</t>
    <phoneticPr fontId="1" type="noConversion"/>
  </si>
  <si>
    <t>17-18D,2/3M</t>
    <phoneticPr fontId="1" type="noConversion"/>
  </si>
  <si>
    <t>Cmoney</t>
    <phoneticPr fontId="1" type="noConversion"/>
  </si>
  <si>
    <t>28-29D,1M-</t>
    <phoneticPr fontId="1" type="noConversion"/>
  </si>
  <si>
    <t>中國</t>
    <phoneticPr fontId="1" type="noConversion"/>
  </si>
  <si>
    <t>中國領先指標</t>
    <phoneticPr fontId="1" type="noConversion"/>
  </si>
  <si>
    <t>OECNKLAF INDEX</t>
    <phoneticPr fontId="1" type="noConversion"/>
  </si>
  <si>
    <t>CPMINDX Index</t>
    <phoneticPr fontId="1" type="noConversion"/>
  </si>
  <si>
    <t>0,每月月底</t>
    <phoneticPr fontId="1" type="noConversion"/>
  </si>
  <si>
    <t>中國發電產量</t>
    <phoneticPr fontId="1" type="noConversion"/>
  </si>
  <si>
    <t>十億KW/h</t>
    <phoneticPr fontId="1" type="noConversion"/>
  </si>
  <si>
    <t>CHENELEC Index</t>
    <phoneticPr fontId="1" type="noConversion"/>
  </si>
  <si>
    <t>14-17D,0.5M</t>
    <phoneticPr fontId="1" type="noConversion"/>
  </si>
  <si>
    <t>中國貿易收支</t>
    <phoneticPr fontId="1" type="noConversion"/>
  </si>
  <si>
    <t>CNFRBAL$ Index</t>
    <phoneticPr fontId="1" type="noConversion"/>
  </si>
  <si>
    <t>8-12D,1/3M</t>
    <phoneticPr fontId="1" type="noConversion"/>
  </si>
  <si>
    <t>中國零售銷售</t>
    <phoneticPr fontId="1" type="noConversion"/>
  </si>
  <si>
    <t>B CNY</t>
    <phoneticPr fontId="1" type="noConversion"/>
  </si>
  <si>
    <t>CNRSCONS Index</t>
    <phoneticPr fontId="1" type="noConversion"/>
  </si>
  <si>
    <t>0.5M</t>
    <phoneticPr fontId="1" type="noConversion"/>
  </si>
  <si>
    <t>中國城鎮失業率</t>
    <phoneticPr fontId="1" type="noConversion"/>
  </si>
  <si>
    <t>CNUERATE Index</t>
    <phoneticPr fontId="1" type="noConversion"/>
  </si>
  <si>
    <t>QUARTERLY</t>
    <phoneticPr fontId="1" type="noConversion"/>
  </si>
  <si>
    <t>0.5M/Q</t>
    <phoneticPr fontId="1" type="noConversion"/>
  </si>
  <si>
    <t>反</t>
    <phoneticPr fontId="1" type="noConversion"/>
  </si>
  <si>
    <t>CNCPIYOY Index</t>
    <phoneticPr fontId="1" type="noConversion"/>
  </si>
  <si>
    <t>9-12D,1/3M</t>
    <phoneticPr fontId="1" type="noConversion"/>
  </si>
  <si>
    <t>中國金融機構新增貸款</t>
    <phoneticPr fontId="1" type="noConversion"/>
  </si>
  <si>
    <t>CNLNNEW Index</t>
    <phoneticPr fontId="1" type="noConversion"/>
  </si>
  <si>
    <t>9-15D,1/3M-1/2M</t>
    <phoneticPr fontId="1" type="noConversion"/>
  </si>
  <si>
    <t>中國M2-M1</t>
    <phoneticPr fontId="1" type="noConversion"/>
  </si>
  <si>
    <t>中國</t>
    <phoneticPr fontId="1" type="noConversion"/>
  </si>
  <si>
    <t>S&amp;P500乖離率</t>
    <phoneticPr fontId="1" type="noConversion"/>
  </si>
  <si>
    <t>#GSPC</t>
    <phoneticPr fontId="1" type="noConversion"/>
  </si>
  <si>
    <t>DAILY</t>
    <phoneticPr fontId="1" type="noConversion"/>
  </si>
  <si>
    <t>乖離率</t>
    <phoneticPr fontId="1" type="noConversion"/>
  </si>
  <si>
    <t>絕對值越大越好</t>
    <phoneticPr fontId="1" type="noConversion"/>
  </si>
  <si>
    <t>MSCI歐洲指數乖離率</t>
    <phoneticPr fontId="1" type="noConversion"/>
  </si>
  <si>
    <t>%</t>
    <phoneticPr fontId="1" type="noConversion"/>
  </si>
  <si>
    <t>#MXMU</t>
    <phoneticPr fontId="1" type="noConversion"/>
  </si>
  <si>
    <t>DAILY</t>
    <phoneticPr fontId="1" type="noConversion"/>
  </si>
  <si>
    <t>乖離率</t>
    <phoneticPr fontId="1" type="noConversion"/>
  </si>
  <si>
    <t>絕對值越大越好</t>
    <phoneticPr fontId="1" type="noConversion"/>
  </si>
  <si>
    <t>上海綜合指數乖離率</t>
    <phoneticPr fontId="1" type="noConversion"/>
  </si>
  <si>
    <t>#SSEC</t>
    <phoneticPr fontId="1" type="noConversion"/>
  </si>
  <si>
    <t>乖離率</t>
    <phoneticPr fontId="1" type="noConversion"/>
  </si>
  <si>
    <t>絕對值越大越好</t>
    <phoneticPr fontId="1" type="noConversion"/>
  </si>
  <si>
    <t>評價面</t>
    <phoneticPr fontId="1" type="noConversion"/>
  </si>
  <si>
    <t>S&amp;P500本益比</t>
    <phoneticPr fontId="1" type="noConversion"/>
  </si>
  <si>
    <t>DAILY</t>
    <phoneticPr fontId="1" type="noConversion"/>
  </si>
  <si>
    <t>本益比</t>
    <phoneticPr fontId="1" type="noConversion"/>
  </si>
  <si>
    <t>MSCI歐洲指數本益比</t>
    <phoneticPr fontId="1" type="noConversion"/>
  </si>
  <si>
    <t>#MXMU</t>
    <phoneticPr fontId="1" type="noConversion"/>
  </si>
  <si>
    <t>本益比</t>
    <phoneticPr fontId="1" type="noConversion"/>
  </si>
  <si>
    <t>上海綜合指數本益比</t>
    <phoneticPr fontId="1" type="noConversion"/>
  </si>
  <si>
    <t>倍</t>
    <phoneticPr fontId="1" type="noConversion"/>
  </si>
  <si>
    <t>美國就業數據(MOM)</t>
  </si>
  <si>
    <t>千人</t>
    <phoneticPr fontId="1" type="noConversion"/>
  </si>
  <si>
    <t>財經M平方-美國-M1&amp; M2年增率</t>
    <phoneticPr fontId="1" type="noConversion"/>
  </si>
  <si>
    <t>歐元區M1-M2</t>
    <phoneticPr fontId="1" type="noConversion"/>
  </si>
  <si>
    <t>財經M平方歐元區-貨幣供給</t>
    <phoneticPr fontId="1" type="noConversion"/>
  </si>
  <si>
    <t>月份</t>
    <phoneticPr fontId="1" type="noConversion"/>
  </si>
  <si>
    <t>備註:如遇每季最後一個月之數值尚未出來，將以上月數值取代，以計算出當月總分。</t>
    <phoneticPr fontId="1" type="noConversion"/>
  </si>
  <si>
    <t>指標評分說明: 總經面、技術面和評價面，A級得4分，B級得3分，C級得0分，最高分為36分、24分和40分。</t>
    <phoneticPr fontId="1" type="noConversion"/>
  </si>
  <si>
    <t>部室：股權投資部</t>
    <phoneticPr fontId="1" type="noConversion"/>
  </si>
  <si>
    <t>投資項目</t>
    <phoneticPr fontId="1" type="noConversion"/>
  </si>
  <si>
    <t>美國就業數據(MOM)</t>
    <phoneticPr fontId="1" type="noConversion"/>
  </si>
  <si>
    <t>台灣M1B-M2</t>
    <phoneticPr fontId="1" type="noConversion"/>
  </si>
  <si>
    <t>美國M1-M2</t>
    <phoneticPr fontId="1" type="noConversion"/>
  </si>
  <si>
    <t>十二</t>
    <phoneticPr fontId="1" type="noConversion"/>
  </si>
  <si>
    <t>股市總分</t>
    <phoneticPr fontId="1" type="noConversion"/>
  </si>
  <si>
    <t>本期評分</t>
    <phoneticPr fontId="1" type="noConversion"/>
  </si>
  <si>
    <t>股市
建議投資上限</t>
    <phoneticPr fontId="1" type="noConversion"/>
  </si>
  <si>
    <r>
      <rPr>
        <b/>
        <sz val="14"/>
        <color rgb="FF0000FF"/>
        <rFont val="微軟正黑體"/>
        <family val="2"/>
        <charset val="136"/>
      </rPr>
      <t>說明：國內股市總分達</t>
    </r>
    <r>
      <rPr>
        <b/>
        <sz val="14"/>
        <color rgb="FF0000FF"/>
        <rFont val="Trebuchet MS"/>
        <family val="2"/>
      </rPr>
      <t>65</t>
    </r>
    <r>
      <rPr>
        <b/>
        <sz val="14"/>
        <color rgb="FF0000FF"/>
        <rFont val="微軟正黑體"/>
        <family val="2"/>
        <charset val="136"/>
      </rPr>
      <t>分以上，持股比例</t>
    </r>
    <r>
      <rPr>
        <b/>
        <sz val="14"/>
        <color rgb="FF0000FF"/>
        <rFont val="Trebuchet MS"/>
        <family val="2"/>
      </rPr>
      <t>80%~100%</t>
    </r>
    <r>
      <rPr>
        <b/>
        <sz val="14"/>
        <color rgb="FF0000FF"/>
        <rFont val="微軟正黑體"/>
        <family val="2"/>
        <charset val="136"/>
      </rPr>
      <t>。總分在</t>
    </r>
    <r>
      <rPr>
        <b/>
        <sz val="14"/>
        <color rgb="FF0000FF"/>
        <rFont val="Trebuchet MS"/>
        <family val="2"/>
      </rPr>
      <t>65~40</t>
    </r>
    <r>
      <rPr>
        <b/>
        <sz val="14"/>
        <color rgb="FF0000FF"/>
        <rFont val="微軟正黑體"/>
        <family val="2"/>
        <charset val="136"/>
      </rPr>
      <t>分，持股比例</t>
    </r>
    <r>
      <rPr>
        <b/>
        <sz val="14"/>
        <color rgb="FF0000FF"/>
        <rFont val="Trebuchet MS"/>
        <family val="2"/>
      </rPr>
      <t>50%~80%</t>
    </r>
    <r>
      <rPr>
        <b/>
        <sz val="14"/>
        <color rgb="FF0000FF"/>
        <rFont val="微軟正黑體"/>
        <family val="2"/>
        <charset val="136"/>
      </rPr>
      <t>。總分在</t>
    </r>
    <r>
      <rPr>
        <b/>
        <sz val="14"/>
        <color rgb="FF0000FF"/>
        <rFont val="Trebuchet MS"/>
        <family val="2"/>
      </rPr>
      <t>40</t>
    </r>
    <r>
      <rPr>
        <b/>
        <sz val="14"/>
        <color rgb="FF0000FF"/>
        <rFont val="微軟正黑體"/>
        <family val="2"/>
        <charset val="136"/>
      </rPr>
      <t>分以下，持股比例</t>
    </r>
    <r>
      <rPr>
        <b/>
        <sz val="14"/>
        <color rgb="FF0000FF"/>
        <rFont val="Trebuchet MS"/>
        <family val="2"/>
      </rPr>
      <t>50%</t>
    </r>
    <r>
      <rPr>
        <b/>
        <sz val="14"/>
        <color rgb="FF0000FF"/>
        <rFont val="微軟正黑體"/>
        <family val="2"/>
        <charset val="136"/>
      </rPr>
      <t>以下。</t>
    </r>
    <phoneticPr fontId="1" type="noConversion"/>
  </si>
  <si>
    <t>年度</t>
    <phoneticPr fontId="1" type="noConversion"/>
  </si>
  <si>
    <t>本季</t>
    <phoneticPr fontId="1" type="noConversion"/>
  </si>
  <si>
    <t>上季</t>
    <phoneticPr fontId="1" type="noConversion"/>
  </si>
  <si>
    <t>資料日期：</t>
    <phoneticPr fontId="1" type="noConversion"/>
  </si>
  <si>
    <r>
      <rPr>
        <sz val="14"/>
        <color theme="1"/>
        <rFont val="微軟正黑體"/>
        <family val="2"/>
        <charset val="136"/>
      </rPr>
      <t xml:space="preserve">每月得分
</t>
    </r>
    <r>
      <rPr>
        <sz val="14"/>
        <color theme="1"/>
        <rFont val="Trebuchet MS"/>
        <family val="2"/>
      </rPr>
      <t>(Z</t>
    </r>
    <r>
      <rPr>
        <sz val="14"/>
        <color theme="1"/>
        <rFont val="微軟正黑體"/>
        <family val="2"/>
        <charset val="136"/>
      </rPr>
      <t>欄</t>
    </r>
    <r>
      <rPr>
        <sz val="14"/>
        <color theme="1"/>
        <rFont val="Trebuchet MS"/>
        <family val="2"/>
      </rPr>
      <t>)</t>
    </r>
    <phoneticPr fontId="1" type="noConversion"/>
  </si>
  <si>
    <r>
      <rPr>
        <b/>
        <sz val="14"/>
        <color theme="1"/>
        <rFont val="微軟正黑體"/>
        <family val="2"/>
        <charset val="136"/>
      </rPr>
      <t>貼要做的</t>
    </r>
    <phoneticPr fontId="1" type="noConversion"/>
  </si>
  <si>
    <r>
      <rPr>
        <b/>
        <sz val="14"/>
        <color theme="1"/>
        <rFont val="微軟正黑體"/>
        <family val="2"/>
        <charset val="136"/>
      </rPr>
      <t xml:space="preserve">每月得分
</t>
    </r>
    <r>
      <rPr>
        <b/>
        <sz val="14"/>
        <color theme="1"/>
        <rFont val="Trebuchet MS"/>
        <family val="2"/>
      </rPr>
      <t>(Z</t>
    </r>
    <r>
      <rPr>
        <b/>
        <sz val="14"/>
        <color theme="1"/>
        <rFont val="微軟正黑體"/>
        <family val="2"/>
        <charset val="136"/>
      </rPr>
      <t>欄</t>
    </r>
    <r>
      <rPr>
        <b/>
        <sz val="14"/>
        <color theme="1"/>
        <rFont val="Trebuchet MS"/>
        <family val="2"/>
      </rPr>
      <t>)</t>
    </r>
    <phoneticPr fontId="1" type="noConversion"/>
  </si>
  <si>
    <r>
      <rPr>
        <b/>
        <sz val="14"/>
        <rFont val="微軟正黑體"/>
        <family val="2"/>
        <charset val="136"/>
      </rPr>
      <t>說明：國外股市總分</t>
    </r>
    <r>
      <rPr>
        <b/>
        <sz val="14"/>
        <rFont val="Trebuchet MS"/>
        <family val="2"/>
      </rPr>
      <t xml:space="preserve"> 90</t>
    </r>
    <r>
      <rPr>
        <b/>
        <sz val="14"/>
        <rFont val="微軟正黑體"/>
        <family val="2"/>
        <charset val="136"/>
      </rPr>
      <t>分以上，國外股市資產配置比例加碼</t>
    </r>
    <r>
      <rPr>
        <b/>
        <sz val="14"/>
        <rFont val="Trebuchet MS"/>
        <family val="2"/>
      </rPr>
      <t xml:space="preserve"> 1%</t>
    </r>
    <r>
      <rPr>
        <b/>
        <sz val="14"/>
        <rFont val="微軟正黑體"/>
        <family val="2"/>
        <charset val="136"/>
      </rPr>
      <t>；</t>
    </r>
    <r>
      <rPr>
        <b/>
        <sz val="14"/>
        <rFont val="Trebuchet MS"/>
        <family val="2"/>
      </rPr>
      <t>80~ 90</t>
    </r>
    <r>
      <rPr>
        <b/>
        <sz val="14"/>
        <rFont val="微軟正黑體"/>
        <family val="2"/>
        <charset val="136"/>
      </rPr>
      <t>分，配置比例加碼</t>
    </r>
    <r>
      <rPr>
        <b/>
        <sz val="14"/>
        <rFont val="Trebuchet MS"/>
        <family val="2"/>
      </rPr>
      <t xml:space="preserve"> 0.5%</t>
    </r>
    <r>
      <rPr>
        <b/>
        <sz val="14"/>
        <rFont val="微軟正黑體"/>
        <family val="2"/>
        <charset val="136"/>
      </rPr>
      <t>；</t>
    </r>
    <r>
      <rPr>
        <b/>
        <sz val="14"/>
        <rFont val="Trebuchet MS"/>
        <family val="2"/>
      </rPr>
      <t>20~ 80</t>
    </r>
    <r>
      <rPr>
        <b/>
        <sz val="14"/>
        <rFont val="微軟正黑體"/>
        <family val="2"/>
        <charset val="136"/>
      </rPr>
      <t>分，配置持平；</t>
    </r>
    <r>
      <rPr>
        <b/>
        <sz val="14"/>
        <rFont val="Trebuchet MS"/>
        <family val="2"/>
      </rPr>
      <t>10~ 20</t>
    </r>
    <r>
      <rPr>
        <b/>
        <sz val="14"/>
        <rFont val="微軟正黑體"/>
        <family val="2"/>
        <charset val="136"/>
      </rPr>
      <t>分配置比例減碼</t>
    </r>
    <r>
      <rPr>
        <b/>
        <sz val="14"/>
        <rFont val="Trebuchet MS"/>
        <family val="2"/>
      </rPr>
      <t xml:space="preserve"> 0.5%</t>
    </r>
    <r>
      <rPr>
        <b/>
        <sz val="14"/>
        <rFont val="微軟正黑體"/>
        <family val="2"/>
        <charset val="136"/>
      </rPr>
      <t>；</t>
    </r>
    <r>
      <rPr>
        <b/>
        <sz val="14"/>
        <rFont val="Trebuchet MS"/>
        <family val="2"/>
      </rPr>
      <t>10</t>
    </r>
    <r>
      <rPr>
        <b/>
        <sz val="14"/>
        <rFont val="微軟正黑體"/>
        <family val="2"/>
        <charset val="136"/>
      </rPr>
      <t>分以下，配置比例減碼</t>
    </r>
    <r>
      <rPr>
        <b/>
        <sz val="14"/>
        <rFont val="Trebuchet MS"/>
        <family val="2"/>
      </rPr>
      <t xml:space="preserve"> 1%</t>
    </r>
    <r>
      <rPr>
        <b/>
        <sz val="14"/>
        <rFont val="微軟正黑體"/>
        <family val="2"/>
        <charset val="136"/>
      </rPr>
      <t>。</t>
    </r>
    <phoneticPr fontId="1" type="noConversion"/>
  </si>
  <si>
    <t>資料日期：</t>
    <phoneticPr fontId="1" type="noConversion"/>
  </si>
  <si>
    <r>
      <rPr>
        <sz val="14"/>
        <color theme="1"/>
        <rFont val="Wingdings 2"/>
        <family val="1"/>
        <charset val="2"/>
      </rPr>
      <t>£</t>
    </r>
    <r>
      <rPr>
        <sz val="14"/>
        <color theme="1"/>
        <rFont val="微軟正黑體"/>
        <family val="2"/>
        <charset val="136"/>
      </rPr>
      <t>增加配置</t>
    </r>
    <r>
      <rPr>
        <sz val="14"/>
        <color theme="1"/>
        <rFont val="細明體"/>
        <family val="3"/>
        <charset val="136"/>
      </rPr>
      <t xml:space="preserve">
</t>
    </r>
    <r>
      <rPr>
        <sz val="14"/>
        <color theme="1"/>
        <rFont val="Wingdings 2"/>
        <family val="1"/>
        <charset val="2"/>
      </rPr>
      <t>R</t>
    </r>
    <r>
      <rPr>
        <sz val="14"/>
        <color theme="1"/>
        <rFont val="微軟正黑體"/>
        <family val="2"/>
        <charset val="136"/>
      </rPr>
      <t>維持配置</t>
    </r>
    <r>
      <rPr>
        <sz val="14"/>
        <color theme="1"/>
        <rFont val="細明體"/>
        <family val="3"/>
        <charset val="136"/>
      </rPr>
      <t xml:space="preserve">
</t>
    </r>
    <r>
      <rPr>
        <sz val="14"/>
        <color theme="1"/>
        <rFont val="Wingdings 2"/>
        <family val="1"/>
        <charset val="2"/>
      </rPr>
      <t>£</t>
    </r>
    <r>
      <rPr>
        <sz val="14"/>
        <color theme="1"/>
        <rFont val="微軟正黑體"/>
        <family val="2"/>
        <charset val="136"/>
      </rPr>
      <t>降低配置</t>
    </r>
    <phoneticPr fontId="1" type="noConversion"/>
  </si>
  <si>
    <r>
      <rPr>
        <sz val="14"/>
        <color theme="1"/>
        <rFont val="Wingdings 2"/>
        <family val="1"/>
        <charset val="2"/>
      </rPr>
      <t>£</t>
    </r>
    <r>
      <rPr>
        <sz val="14"/>
        <color theme="1"/>
        <rFont val="微軟正黑體"/>
        <family val="2"/>
        <charset val="136"/>
      </rPr>
      <t>增加配置</t>
    </r>
    <r>
      <rPr>
        <sz val="14"/>
        <color theme="1"/>
        <rFont val="細明體"/>
        <family val="3"/>
        <charset val="136"/>
      </rPr>
      <t xml:space="preserve">
</t>
    </r>
    <r>
      <rPr>
        <sz val="14"/>
        <color theme="1"/>
        <rFont val="Wingdings 2"/>
        <family val="1"/>
        <charset val="2"/>
      </rPr>
      <t>R</t>
    </r>
    <r>
      <rPr>
        <sz val="14"/>
        <color theme="1"/>
        <rFont val="微軟正黑體"/>
        <family val="2"/>
        <charset val="136"/>
      </rPr>
      <t xml:space="preserve">維持配置
</t>
    </r>
    <r>
      <rPr>
        <sz val="14"/>
        <color theme="1"/>
        <rFont val="細明體"/>
        <family val="3"/>
        <charset val="136"/>
      </rPr>
      <t xml:space="preserve">
</t>
    </r>
    <r>
      <rPr>
        <sz val="14"/>
        <color theme="1"/>
        <rFont val="Wingdings 2"/>
        <family val="1"/>
        <charset val="2"/>
      </rPr>
      <t>£</t>
    </r>
    <r>
      <rPr>
        <sz val="14"/>
        <color theme="1"/>
        <rFont val="微軟正黑體"/>
        <family val="2"/>
        <charset val="136"/>
      </rPr>
      <t>降低配置</t>
    </r>
    <phoneticPr fontId="1" type="noConversion"/>
  </si>
  <si>
    <t>項次</t>
    <phoneticPr fontId="121" type="noConversion"/>
  </si>
  <si>
    <t>項目</t>
    <phoneticPr fontId="121" type="noConversion"/>
  </si>
  <si>
    <t>相關內容</t>
    <phoneticPr fontId="121" type="noConversion"/>
  </si>
  <si>
    <t>頁次</t>
    <phoneticPr fontId="121" type="noConversion"/>
  </si>
  <si>
    <t>一</t>
    <phoneticPr fontId="121" type="noConversion"/>
  </si>
  <si>
    <t>董事長</t>
    <phoneticPr fontId="121" type="noConversion"/>
  </si>
  <si>
    <t>總經理</t>
    <phoneticPr fontId="121" type="noConversion"/>
  </si>
  <si>
    <t>提報單位</t>
    <phoneticPr fontId="121" type="noConversion"/>
  </si>
  <si>
    <t>投資指標彙整報告</t>
    <phoneticPr fontId="121" type="noConversion"/>
  </si>
  <si>
    <t>股權投資</t>
    <phoneticPr fontId="1" type="noConversion"/>
  </si>
  <si>
    <t>二</t>
    <phoneticPr fontId="1" type="noConversion"/>
  </si>
  <si>
    <t>證券投資</t>
    <phoneticPr fontId="1" type="noConversion"/>
  </si>
  <si>
    <t>三</t>
    <phoneticPr fontId="1" type="noConversion"/>
  </si>
  <si>
    <t>總經指標</t>
    <phoneticPr fontId="1" type="noConversion"/>
  </si>
  <si>
    <t>經濟及市場指標
對資產配置建議分析表</t>
    <phoneticPr fontId="121" type="noConversion"/>
  </si>
  <si>
    <t>國內股市當年度投資決策建議表</t>
    <phoneticPr fontId="121" type="noConversion"/>
  </si>
  <si>
    <t>國外股市當年度投資評等分析表</t>
    <phoneticPr fontId="1" type="noConversion"/>
  </si>
  <si>
    <t>經濟及市場指標
對資產配置建議分析表</t>
    <phoneticPr fontId="1" type="noConversion"/>
  </si>
  <si>
    <t>台幣債市當年度趨勢分析表</t>
    <phoneticPr fontId="1" type="noConversion"/>
  </si>
  <si>
    <t>美元債市當年度趨勢分析表</t>
    <phoneticPr fontId="1" type="noConversion"/>
  </si>
  <si>
    <t>歐元債市當年度趨勢分析表</t>
    <phoneticPr fontId="1" type="noConversion"/>
  </si>
  <si>
    <t>澳幣債市當年度趨勢分析表</t>
    <phoneticPr fontId="1" type="noConversion"/>
  </si>
  <si>
    <t>人民幣債市當年度趨勢分析表</t>
    <phoneticPr fontId="1" type="noConversion"/>
  </si>
  <si>
    <t>固定收益投資分析總表</t>
    <phoneticPr fontId="1" type="noConversion"/>
  </si>
  <si>
    <t>證券投資平台總經指標彙整</t>
    <phoneticPr fontId="1" type="noConversion"/>
  </si>
  <si>
    <t>評價面：台股指數本益比及股價淨值如今已偏貴，目前建議觀察財報周後市場反應。</t>
    <phoneticPr fontId="1" type="noConversion"/>
  </si>
  <si>
    <t>評價面：美股評價貴，歐、中國股市評價尚可。</t>
    <phoneticPr fontId="1" type="noConversion"/>
  </si>
  <si>
    <r>
      <rPr>
        <sz val="14"/>
        <color theme="1"/>
        <rFont val="微軟正黑體"/>
        <family val="2"/>
        <charset val="136"/>
      </rPr>
      <t>部室：股權投資部</t>
    </r>
  </si>
  <si>
    <r>
      <rPr>
        <sz val="12"/>
        <color theme="1"/>
        <rFont val="微軟正黑體"/>
        <family val="2"/>
        <charset val="136"/>
      </rPr>
      <t>註</t>
    </r>
    <r>
      <rPr>
        <sz val="12"/>
        <color theme="1"/>
        <rFont val="Trebuchet MS"/>
        <family val="2"/>
      </rPr>
      <t>:</t>
    </r>
    <r>
      <rPr>
        <sz val="12"/>
        <color theme="1"/>
        <rFont val="微軟正黑體"/>
        <family val="2"/>
        <charset val="136"/>
      </rPr>
      <t>本報告內容之各項數據及分析，僅供遠雄公司內部使用</t>
    </r>
    <phoneticPr fontId="1" type="noConversion"/>
  </si>
  <si>
    <t>A-</t>
    <phoneticPr fontId="1" type="noConversion"/>
  </si>
  <si>
    <t>指標評分說明: 全球GDP部份，A級得7分，B級得4分，C級得0分，最高分為7分；總經面，A級得3分，B級得2分，C級得0分，最高分為81分；
                        技術面和評價面，A級得2分，B級得1分，C級得0分，最高分皆為6分。
備註:如遇每季最後一個月之數值尚未出來，將以上月數值取代，以計算出當月總分。</t>
    <phoneticPr fontId="1" type="noConversion"/>
  </si>
  <si>
    <t>檢討：
美國消費動能仍有所維持，且歐洲及日本消費活動預期將逐步恢復，地緣風險亦預期將被控制，然美國川普政策風險大，關稅對全球經濟衝擊亦未明，故建議僅維持配置即可。</t>
    <phoneticPr fontId="1" type="noConversion"/>
  </si>
  <si>
    <t>B+</t>
  </si>
  <si>
    <t>A-</t>
  </si>
  <si>
    <t>C+</t>
  </si>
  <si>
    <t>B-</t>
    <phoneticPr fontId="1" type="noConversion"/>
  </si>
  <si>
    <r>
      <t>674</t>
    </r>
    <r>
      <rPr>
        <b/>
        <sz val="22"/>
        <rFont val="微軟正黑體"/>
        <family val="2"/>
        <charset val="136"/>
      </rPr>
      <t>億元</t>
    </r>
    <phoneticPr fontId="1" type="noConversion"/>
  </si>
  <si>
    <t>總濟面：受疫情影響，2020全球GDP成長率大幅下滑，2021年強力反彈，2022年維持部份動能，然市場原本對2023、2024年經濟活動相對保守。
2025年受關稅政策影響而全球經濟有劇烈變化，美國消費動能需觀察、歐洲將受惠於基建及國防支出而有所支撐，然中國房地產崩跌所拖累消費信心，仍是疑問? 全球經濟動能需觀察。</t>
    <phoneticPr fontId="1" type="noConversion"/>
  </si>
  <si>
    <t>總經面：雖然外銷訂單、工業生產尚在高檔，然領先指數、PMI指數已有回落跡象，後續須觀察景氣受AI銷售、中國經濟刺激效果及川普關稅衝擊，並留意美國消費端需求變動。</t>
    <phoneticPr fontId="1" type="noConversion"/>
  </si>
  <si>
    <t>評分：
6月台灣國內股市總分為60分。</t>
    <phoneticPr fontId="1" type="noConversion"/>
  </si>
  <si>
    <t>技術面： 佳，然需進一步觀察指標股是否有反轉。</t>
    <phoneticPr fontId="1" type="noConversion"/>
  </si>
  <si>
    <t>檢討：
供應鏈front loading告一段落，然AI題材的需求面仍強，但其他IT訂單實績不強，整體IT拉貨潮的強度及久期仍須觀察，且股市評價貴，故建議維持配置。</t>
    <phoneticPr fontId="1" type="noConversion"/>
  </si>
  <si>
    <t>評分：
6月國外股市指標總分為64分。</t>
    <phoneticPr fontId="1" type="noConversion"/>
  </si>
  <si>
    <t>技術面：佳。</t>
    <phoneticPr fontId="1" type="noConversion"/>
  </si>
  <si>
    <r>
      <t xml:space="preserve">國內股市得分說明：
</t>
    </r>
    <r>
      <rPr>
        <sz val="16"/>
        <rFont val="微軟正黑體"/>
        <family val="2"/>
        <charset val="136"/>
      </rPr>
      <t>總經面得分26分，等級為B-，台灣總體經濟成長尚佳。
技術面得分24分，等級為A，7台灣股市技術面佳。
評價面得分6分，等級為C+，台灣股市本益比及本淨比皆過高，貴。
結合以上３個構面，台灣股市指標總分為56分，等級為B-，而與國外股市得分加權計算後，總分數為60分，股市投資建議中立。</t>
    </r>
    <phoneticPr fontId="1" type="noConversion"/>
  </si>
  <si>
    <r>
      <rPr>
        <b/>
        <sz val="20"/>
        <rFont val="微軟正黑體"/>
        <family val="2"/>
        <charset val="136"/>
      </rPr>
      <t>國外股市得分說明：</t>
    </r>
    <r>
      <rPr>
        <b/>
        <sz val="14"/>
        <rFont val="微軟正黑體"/>
        <family val="2"/>
        <charset val="136"/>
      </rPr>
      <t xml:space="preserve">
</t>
    </r>
    <r>
      <rPr>
        <sz val="16"/>
        <rFont val="微軟正黑體"/>
        <family val="2"/>
        <charset val="136"/>
      </rPr>
      <t>總經面得分56分，等級為B-，美國零售消費尚可，美國大而美麗法案通過；但中國結購性問題嚴重，且關稅議題重大，整體上經濟動能有失控消退風險。
技術面得分6分，等級為B，國際股市技術面尚可。
評價面得分2分，等級為B-，美國股市估值偏貴。
結合以上３個構面，國外股市指標總分為64分，等級為B-，股市投資整體預期仍有活力但需慎挑個股。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</si>
</sst>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43" formatCode="_-* #,##0.00_-;\-* #,##0.00_-;_-* &quot;-&quot;??_-;_-@_-"/>
    <numFmt numFmtId="176" formatCode="&quot;$&quot;#,##0_);[Red]\(&quot;$&quot;#,##0\)"/>
    <numFmt numFmtId="177" formatCode="_(&quot;$&quot;* #,##0.00_);_(&quot;$&quot;* \(#,##0.00\);_(&quot;$&quot;* &quot;-&quot;??_);_(@_)"/>
    <numFmt numFmtId="178" formatCode="_-* #,##0_-;\-* #,##0_-;_-* &quot;-&quot;??_-;_-@_-"/>
    <numFmt numFmtId="179" formatCode="0.0"/>
    <numFmt numFmtId="180" formatCode="0.00_);[Red]\(0.00\)"/>
    <numFmt numFmtId="181" formatCode="General_)"/>
    <numFmt numFmtId="182" formatCode="0.00_ "/>
    <numFmt numFmtId="183" formatCode="#,##0.00_);[Red]\(#,##0.00\)"/>
    <numFmt numFmtId="184" formatCode="#,##0_);[Red]\(#,##0\)"/>
    <numFmt numFmtId="185" formatCode="0_);[Red]\(0\)"/>
    <numFmt numFmtId="186" formatCode="#,##0.0_);[Red]\(#,##0.0\)"/>
    <numFmt numFmtId="187" formatCode="yyyy&quot;年&quot;m&quot;月&quot;d&quot;日&quot;;@"/>
    <numFmt numFmtId="188" formatCode="0.0_);[Red]\(0.0\)"/>
  </numFmts>
  <fonts count="13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24"/>
      <color theme="1"/>
      <name val="微軟正黑體"/>
      <family val="2"/>
      <charset val="136"/>
    </font>
    <font>
      <sz val="12"/>
      <color theme="1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4"/>
      <name val="微軟正黑體"/>
      <family val="2"/>
      <charset val="136"/>
    </font>
    <font>
      <b/>
      <sz val="16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b/>
      <sz val="16"/>
      <color theme="1"/>
      <name val="Arial"/>
      <family val="2"/>
    </font>
    <font>
      <sz val="16"/>
      <name val="微軟正黑體"/>
      <family val="2"/>
      <charset val="136"/>
    </font>
    <font>
      <sz val="14"/>
      <name val="Arial"/>
      <family val="2"/>
    </font>
    <font>
      <sz val="12"/>
      <color theme="1"/>
      <name val="新細明體"/>
      <family val="2"/>
      <charset val="136"/>
      <scheme val="minor"/>
    </font>
    <font>
      <sz val="14"/>
      <color theme="0"/>
      <name val="新細明體"/>
      <family val="2"/>
      <charset val="136"/>
      <scheme val="minor"/>
    </font>
    <font>
      <b/>
      <sz val="32"/>
      <color theme="1"/>
      <name val="微軟正黑體"/>
      <family val="2"/>
      <charset val="136"/>
    </font>
    <font>
      <b/>
      <sz val="20"/>
      <name val="微軟正黑體"/>
      <family val="2"/>
      <charset val="136"/>
    </font>
    <font>
      <sz val="18"/>
      <name val="微軟正黑體"/>
      <family val="2"/>
      <charset val="136"/>
    </font>
    <font>
      <b/>
      <sz val="24"/>
      <color theme="1"/>
      <name val="Arial"/>
      <family val="2"/>
    </font>
    <font>
      <b/>
      <sz val="20"/>
      <color theme="1"/>
      <name val="微軟正黑體"/>
      <family val="2"/>
      <charset val="136"/>
    </font>
    <font>
      <b/>
      <sz val="16"/>
      <color theme="1"/>
      <name val="新細明體"/>
      <family val="2"/>
      <charset val="136"/>
      <scheme val="minor"/>
    </font>
    <font>
      <b/>
      <sz val="14"/>
      <color theme="1"/>
      <name val="Arial"/>
      <family val="2"/>
    </font>
    <font>
      <b/>
      <sz val="14"/>
      <color theme="1"/>
      <name val="新細明體"/>
      <family val="1"/>
      <charset val="136"/>
    </font>
    <font>
      <sz val="12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4"/>
      <color theme="1"/>
      <name val="Arial"/>
      <family val="2"/>
    </font>
    <font>
      <sz val="18"/>
      <color theme="1"/>
      <name val="Arial"/>
      <family val="2"/>
    </font>
    <font>
      <b/>
      <sz val="15"/>
      <color theme="1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4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</font>
    <font>
      <sz val="12"/>
      <color rgb="FF1F497D"/>
      <name val="新細明體"/>
      <family val="1"/>
      <charset val="136"/>
    </font>
    <font>
      <sz val="12"/>
      <name val="新細明體"/>
      <family val="1"/>
      <charset val="136"/>
    </font>
    <font>
      <sz val="14"/>
      <color theme="1"/>
      <name val="Wingdings 2"/>
      <family val="1"/>
      <charset val="2"/>
    </font>
    <font>
      <sz val="12"/>
      <name val="細明體"/>
      <family val="3"/>
      <charset val="136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宋体"/>
      <family val="3"/>
      <charset val="136"/>
    </font>
    <font>
      <sz val="12"/>
      <color indexed="8"/>
      <name val="新細明體"/>
      <family val="1"/>
      <charset val="136"/>
    </font>
    <font>
      <sz val="11"/>
      <color indexed="9"/>
      <name val="宋体"/>
      <charset val="136"/>
    </font>
    <font>
      <sz val="12"/>
      <color indexed="9"/>
      <name val="新細明體"/>
      <family val="1"/>
      <charset val="136"/>
    </font>
    <font>
      <sz val="11"/>
      <name val="Arial Narrow"/>
      <family val="2"/>
    </font>
    <font>
      <b/>
      <sz val="14"/>
      <color indexed="8"/>
      <name val="Times New Roman"/>
      <family val="1"/>
    </font>
    <font>
      <sz val="10"/>
      <color indexed="8"/>
      <name val="Times New Roman"/>
      <family val="1"/>
    </font>
    <font>
      <sz val="10"/>
      <name val="Courier New"/>
      <family val="3"/>
    </font>
    <font>
      <b/>
      <sz val="8"/>
      <name val="Arial Narrow"/>
      <family val="2"/>
    </font>
    <font>
      <sz val="9"/>
      <name val="Arial Narrow"/>
      <family val="2"/>
    </font>
    <font>
      <b/>
      <sz val="10"/>
      <color indexed="8"/>
      <name val="Times New Roman"/>
      <family val="1"/>
    </font>
    <font>
      <sz val="10"/>
      <name val="Arial"/>
      <family val="2"/>
    </font>
    <font>
      <sz val="12"/>
      <name val="華康中楷體"/>
      <family val="3"/>
      <charset val="136"/>
    </font>
    <font>
      <sz val="12"/>
      <color indexed="60"/>
      <name val="新細明體"/>
      <family val="1"/>
      <charset val="136"/>
    </font>
    <font>
      <b/>
      <sz val="12"/>
      <color indexed="8"/>
      <name val="新細明體"/>
      <family val="1"/>
      <charset val="136"/>
    </font>
    <font>
      <sz val="12"/>
      <color indexed="17"/>
      <name val="新細明體"/>
      <family val="1"/>
      <charset val="136"/>
    </font>
    <font>
      <sz val="11"/>
      <color indexed="17"/>
      <name val="宋体"/>
      <charset val="136"/>
    </font>
    <font>
      <b/>
      <sz val="12"/>
      <color indexed="52"/>
      <name val="新細明體"/>
      <family val="1"/>
      <charset val="136"/>
    </font>
    <font>
      <sz val="11"/>
      <color indexed="20"/>
      <name val="宋体"/>
      <charset val="136"/>
    </font>
    <font>
      <sz val="11"/>
      <color indexed="60"/>
      <name val="宋体"/>
      <charset val="136"/>
    </font>
    <font>
      <sz val="12"/>
      <name val="宋体"/>
      <family val="3"/>
      <charset val="136"/>
    </font>
    <font>
      <sz val="12"/>
      <color indexed="52"/>
      <name val="新細明體"/>
      <family val="1"/>
      <charset val="136"/>
    </font>
    <font>
      <i/>
      <sz val="11"/>
      <color indexed="23"/>
      <name val="宋体"/>
      <charset val="136"/>
    </font>
    <font>
      <sz val="11"/>
      <color indexed="62"/>
      <name val="宋体"/>
      <charset val="136"/>
    </font>
    <font>
      <b/>
      <sz val="11"/>
      <color indexed="63"/>
      <name val="宋体"/>
      <charset val="136"/>
    </font>
    <font>
      <i/>
      <sz val="12"/>
      <color indexed="23"/>
      <name val="新細明體"/>
      <family val="1"/>
      <charset val="136"/>
    </font>
    <font>
      <b/>
      <sz val="15"/>
      <color indexed="62"/>
      <name val="新細明體"/>
      <family val="1"/>
      <charset val="136"/>
    </font>
    <font>
      <b/>
      <sz val="15"/>
      <color indexed="56"/>
      <name val="新細明體"/>
      <family val="1"/>
      <charset val="136"/>
    </font>
    <font>
      <b/>
      <sz val="13"/>
      <color indexed="62"/>
      <name val="新細明體"/>
      <family val="1"/>
      <charset val="136"/>
    </font>
    <font>
      <b/>
      <sz val="13"/>
      <color indexed="56"/>
      <name val="新細明體"/>
      <family val="1"/>
      <charset val="136"/>
    </font>
    <font>
      <b/>
      <sz val="11"/>
      <color indexed="62"/>
      <name val="新細明體"/>
      <family val="1"/>
      <charset val="136"/>
    </font>
    <font>
      <b/>
      <sz val="11"/>
      <color indexed="56"/>
      <name val="新細明體"/>
      <family val="1"/>
      <charset val="136"/>
    </font>
    <font>
      <b/>
      <sz val="18"/>
      <color indexed="62"/>
      <name val="新細明體"/>
      <family val="1"/>
      <charset val="136"/>
    </font>
    <font>
      <b/>
      <sz val="18"/>
      <color indexed="56"/>
      <name val="新細明體"/>
      <family val="1"/>
      <charset val="136"/>
    </font>
    <font>
      <sz val="12"/>
      <color indexed="62"/>
      <name val="新細明體"/>
      <family val="1"/>
      <charset val="136"/>
    </font>
    <font>
      <b/>
      <sz val="12"/>
      <color indexed="63"/>
      <name val="新細明體"/>
      <family val="1"/>
      <charset val="136"/>
    </font>
    <font>
      <u/>
      <sz val="12"/>
      <color indexed="36"/>
      <name val="Times New Roman"/>
      <family val="1"/>
    </font>
    <font>
      <b/>
      <sz val="12"/>
      <color indexed="9"/>
      <name val="新細明體"/>
      <family val="1"/>
      <charset val="136"/>
    </font>
    <font>
      <sz val="12"/>
      <color indexed="20"/>
      <name val="新細明體"/>
      <family val="1"/>
      <charset val="136"/>
    </font>
    <font>
      <sz val="11"/>
      <color indexed="10"/>
      <name val="宋体"/>
      <charset val="136"/>
    </font>
    <font>
      <sz val="12"/>
      <color indexed="10"/>
      <name val="新細明體"/>
      <family val="1"/>
      <charset val="136"/>
    </font>
    <font>
      <b/>
      <sz val="18"/>
      <color indexed="56"/>
      <name val="宋体"/>
      <charset val="136"/>
    </font>
    <font>
      <b/>
      <sz val="15"/>
      <color indexed="56"/>
      <name val="宋体"/>
      <charset val="136"/>
    </font>
    <font>
      <b/>
      <sz val="13"/>
      <color indexed="56"/>
      <name val="宋体"/>
      <charset val="136"/>
    </font>
    <font>
      <b/>
      <sz val="11"/>
      <color indexed="56"/>
      <name val="宋体"/>
      <charset val="136"/>
    </font>
    <font>
      <b/>
      <sz val="11"/>
      <color indexed="9"/>
      <name val="宋体"/>
      <charset val="136"/>
    </font>
    <font>
      <b/>
      <sz val="11"/>
      <color indexed="8"/>
      <name val="宋体"/>
      <charset val="136"/>
    </font>
    <font>
      <b/>
      <sz val="11"/>
      <color indexed="52"/>
      <name val="宋体"/>
      <charset val="136"/>
    </font>
    <font>
      <sz val="11"/>
      <color indexed="52"/>
      <name val="宋体"/>
      <charset val="136"/>
    </font>
    <font>
      <sz val="24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0"/>
      <name val="MS Sans Serif"/>
      <family val="2"/>
    </font>
    <font>
      <sz val="12"/>
      <name val="Symbol"/>
      <family val="1"/>
      <charset val="2"/>
    </font>
    <font>
      <sz val="11"/>
      <color theme="1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b/>
      <sz val="14"/>
      <name val="Arial"/>
      <family val="2"/>
    </font>
    <font>
      <b/>
      <sz val="16"/>
      <name val="Arial"/>
      <family val="2"/>
    </font>
    <font>
      <b/>
      <sz val="22"/>
      <name val="微軟正黑體"/>
      <family val="2"/>
      <charset val="136"/>
    </font>
    <font>
      <sz val="14"/>
      <name val="新細明體"/>
      <family val="2"/>
      <charset val="136"/>
      <scheme val="minor"/>
    </font>
    <font>
      <sz val="14"/>
      <color theme="1"/>
      <name val="細明體"/>
      <family val="3"/>
      <charset val="136"/>
    </font>
    <font>
      <sz val="12"/>
      <color theme="4" tint="-0.499984740745262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b/>
      <sz val="14"/>
      <color rgb="FF0000FF"/>
      <name val="微軟正黑體"/>
      <family val="2"/>
      <charset val="136"/>
    </font>
    <font>
      <b/>
      <sz val="14"/>
      <color rgb="FF0000FF"/>
      <name val="Trebuchet MS"/>
      <family val="2"/>
    </font>
    <font>
      <sz val="14"/>
      <color theme="1"/>
      <name val="Trebuchet MS"/>
      <family val="2"/>
    </font>
    <font>
      <b/>
      <sz val="14"/>
      <name val="Trebuchet MS"/>
      <family val="2"/>
    </font>
    <font>
      <b/>
      <sz val="14"/>
      <color theme="1"/>
      <name val="Trebuchet MS"/>
      <family val="2"/>
    </font>
    <font>
      <b/>
      <sz val="14"/>
      <color rgb="FF0000FF"/>
      <name val="Microsoft YaHei UI"/>
      <family val="2"/>
      <charset val="134"/>
    </font>
    <font>
      <b/>
      <sz val="14"/>
      <color theme="1"/>
      <name val="Microsoft YaHei UI"/>
      <family val="2"/>
      <charset val="134"/>
    </font>
    <font>
      <b/>
      <sz val="14"/>
      <color rgb="FFFF0000"/>
      <name val="Microsoft YaHei UI"/>
      <family val="2"/>
      <charset val="134"/>
    </font>
    <font>
      <b/>
      <sz val="12"/>
      <color theme="1"/>
      <name val="Microsoft YaHei UI"/>
      <family val="2"/>
      <charset val="134"/>
    </font>
    <font>
      <b/>
      <sz val="12"/>
      <name val="Microsoft YaHei UI"/>
      <family val="2"/>
      <charset val="134"/>
    </font>
    <font>
      <b/>
      <sz val="16"/>
      <color theme="1"/>
      <name val="Microsoft YaHei UI"/>
      <family val="2"/>
      <charset val="134"/>
    </font>
    <font>
      <b/>
      <sz val="12"/>
      <color rgb="FFFF0000"/>
      <name val="Microsoft YaHei UI"/>
      <family val="2"/>
      <charset val="134"/>
    </font>
    <font>
      <b/>
      <sz val="16"/>
      <color theme="1"/>
      <name val="細明體"/>
      <family val="3"/>
      <charset val="136"/>
    </font>
    <font>
      <sz val="12"/>
      <color rgb="FF0000FF"/>
      <name val="微軟正黑體"/>
      <family val="2"/>
      <charset val="136"/>
    </font>
    <font>
      <b/>
      <sz val="14"/>
      <name val="微軟正黑體"/>
      <family val="2"/>
      <charset val="136"/>
    </font>
    <font>
      <sz val="12"/>
      <color theme="1"/>
      <name val="Arial"/>
      <family val="2"/>
    </font>
    <font>
      <b/>
      <sz val="14"/>
      <color rgb="FF0000FF"/>
      <name val="Arial"/>
      <family val="2"/>
    </font>
    <font>
      <b/>
      <sz val="22"/>
      <name val="Arial"/>
      <family val="2"/>
    </font>
    <font>
      <b/>
      <sz val="16"/>
      <color theme="1"/>
      <name val="新細明體"/>
      <family val="1"/>
      <charset val="136"/>
    </font>
    <font>
      <b/>
      <sz val="36"/>
      <name val="微軟正黑體"/>
      <family val="2"/>
      <charset val="136"/>
    </font>
    <font>
      <sz val="9"/>
      <name val="新細明體"/>
      <family val="1"/>
      <charset val="136"/>
    </font>
    <font>
      <sz val="15"/>
      <name val="微軟正黑體"/>
      <family val="2"/>
      <charset val="136"/>
    </font>
    <font>
      <sz val="15"/>
      <name val="Arial"/>
      <family val="2"/>
    </font>
    <font>
      <b/>
      <sz val="16"/>
      <name val="微軟正黑體"/>
      <family val="2"/>
      <charset val="136"/>
    </font>
    <font>
      <sz val="11"/>
      <name val="微軟正黑體"/>
      <family val="2"/>
      <charset val="136"/>
    </font>
    <font>
      <b/>
      <sz val="12"/>
      <color indexed="81"/>
      <name val="微軟正黑體"/>
      <family val="2"/>
      <charset val="136"/>
    </font>
    <font>
      <sz val="12"/>
      <color indexed="81"/>
      <name val="微軟正黑體"/>
      <family val="2"/>
      <charset val="136"/>
    </font>
    <font>
      <sz val="20"/>
      <color theme="1"/>
      <name val="Trebuchet MS"/>
      <family val="2"/>
    </font>
    <font>
      <sz val="12"/>
      <color theme="1"/>
      <name val="Trebuchet MS"/>
      <family val="2"/>
    </font>
    <font>
      <sz val="18"/>
      <name val="Trebuchet MS"/>
      <family val="2"/>
    </font>
    <font>
      <sz val="14"/>
      <name val="Trebuchet MS"/>
      <family val="2"/>
    </font>
    <font>
      <b/>
      <sz val="24"/>
      <color rgb="FFFF0000"/>
      <name val="Trebuchet MS"/>
      <family val="2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darkUp">
        <fgColor theme="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gray0625"/>
    </fill>
    <fill>
      <patternFill patternType="solid">
        <fgColor indexed="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CCFFCC"/>
        <bgColor indexed="64"/>
      </patternFill>
    </fill>
    <fill>
      <patternFill patternType="solid">
        <fgColor theme="2" tint="-0.249977111117893"/>
        <bgColor indexed="64"/>
      </patternFill>
    </fill>
  </fills>
  <borders count="16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56"/>
      </left>
      <right style="hair">
        <color indexed="56"/>
      </right>
      <top style="hair">
        <color indexed="56"/>
      </top>
      <bottom style="hair">
        <color indexed="56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auto="1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medium">
        <color auto="1"/>
      </right>
      <top style="dashed">
        <color auto="1"/>
      </top>
      <bottom/>
      <diagonal/>
    </border>
    <border>
      <left/>
      <right style="dashed">
        <color auto="1"/>
      </right>
      <top style="dashed">
        <color auto="1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 style="dashed">
        <color auto="1"/>
      </left>
      <right/>
      <top style="dashed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thin">
        <color theme="4" tint="0.39997558519241921"/>
      </top>
      <bottom style="medium">
        <color auto="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medium">
        <color auto="1"/>
      </bottom>
      <diagonal/>
    </border>
    <border>
      <left/>
      <right style="thin">
        <color theme="4" tint="0.3999755851924192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theme="4" tint="0.39997558519241921"/>
      </right>
      <top style="medium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/>
      <diagonal/>
    </border>
    <border>
      <left style="hair">
        <color indexed="64"/>
      </left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medium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medium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theme="1" tint="0.34998626667073579"/>
      </left>
      <right/>
      <top style="thin">
        <color theme="1" tint="0.34998626667073579"/>
      </top>
      <bottom style="medium">
        <color theme="1" tint="0.34998626667073579"/>
      </bottom>
      <diagonal/>
    </border>
    <border>
      <left/>
      <right/>
      <top style="thin">
        <color theme="1" tint="0.34998626667073579"/>
      </top>
      <bottom style="medium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thin">
        <color theme="1" tint="0.34998626667073579"/>
      </left>
      <right/>
      <top style="thin">
        <color theme="1" tint="0.34998626667073579"/>
      </top>
      <bottom style="medium">
        <color theme="1" tint="0.34998626667073579"/>
      </bottom>
      <diagonal/>
    </border>
    <border>
      <left/>
      <right style="medium">
        <color theme="1" tint="0.34998626667073579"/>
      </right>
      <top style="thin">
        <color theme="1" tint="0.34998626667073579"/>
      </top>
      <bottom style="medium">
        <color theme="1" tint="0.34998626667073579"/>
      </bottom>
      <diagonal/>
    </border>
    <border>
      <left style="medium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medium">
        <color theme="1" tint="0.34998626667073579"/>
      </top>
      <bottom/>
      <diagonal/>
    </border>
  </borders>
  <cellStyleXfs count="336">
    <xf numFmtId="0" fontId="0" fillId="0" borderId="0">
      <alignment vertical="center"/>
    </xf>
    <xf numFmtId="0" fontId="8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/>
    <xf numFmtId="0" fontId="34" fillId="0" borderId="0"/>
    <xf numFmtId="0" fontId="32" fillId="0" borderId="49">
      <alignment vertical="center"/>
    </xf>
    <xf numFmtId="0" fontId="32" fillId="0" borderId="49">
      <alignment vertical="center"/>
    </xf>
    <xf numFmtId="0" fontId="32" fillId="0" borderId="49">
      <alignment vertical="center"/>
    </xf>
    <xf numFmtId="0" fontId="34" fillId="0" borderId="0"/>
    <xf numFmtId="0" fontId="32" fillId="0" borderId="49">
      <alignment vertical="center"/>
    </xf>
    <xf numFmtId="0" fontId="35" fillId="0" borderId="0"/>
    <xf numFmtId="0" fontId="32" fillId="0" borderId="49">
      <alignment vertical="center"/>
    </xf>
    <xf numFmtId="0" fontId="36" fillId="0" borderId="0"/>
    <xf numFmtId="0" fontId="34" fillId="0" borderId="0"/>
    <xf numFmtId="0" fontId="34" fillId="0" borderId="0"/>
    <xf numFmtId="0" fontId="32" fillId="0" borderId="49">
      <alignment vertical="center"/>
    </xf>
    <xf numFmtId="0" fontId="32" fillId="0" borderId="49">
      <alignment vertical="center"/>
    </xf>
    <xf numFmtId="0" fontId="32" fillId="0" borderId="49">
      <alignment vertical="center"/>
    </xf>
    <xf numFmtId="0" fontId="36" fillId="0" borderId="0"/>
    <xf numFmtId="0" fontId="32" fillId="0" borderId="49">
      <alignment vertical="center"/>
    </xf>
    <xf numFmtId="0" fontId="36" fillId="0" borderId="0"/>
    <xf numFmtId="0" fontId="37" fillId="6" borderId="0" applyNumberFormat="0" applyBorder="0" applyAlignment="0" applyProtection="0">
      <alignment vertical="center"/>
    </xf>
    <xf numFmtId="0" fontId="37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0" borderId="0" applyNumberFormat="0" applyBorder="0" applyAlignment="0" applyProtection="0">
      <alignment vertical="center"/>
    </xf>
    <xf numFmtId="0" fontId="37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6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7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5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12" borderId="0" applyNumberFormat="0" applyBorder="0" applyAlignment="0" applyProtection="0">
      <alignment vertical="center"/>
    </xf>
    <xf numFmtId="0" fontId="41" fillId="0" borderId="23"/>
    <xf numFmtId="0" fontId="42" fillId="0" borderId="0" applyNumberFormat="0">
      <alignment horizontal="center"/>
      <protection hidden="1"/>
    </xf>
    <xf numFmtId="0" fontId="43" fillId="0" borderId="2" applyProtection="0">
      <alignment horizontal="center" vertical="top" wrapText="1"/>
      <protection hidden="1"/>
    </xf>
    <xf numFmtId="0" fontId="44" fillId="0" borderId="0"/>
    <xf numFmtId="0" fontId="45" fillId="0" borderId="15" applyFill="0" applyBorder="0" applyAlignment="0"/>
    <xf numFmtId="181" fontId="46" fillId="0" borderId="50" applyNumberFormat="0" applyAlignment="0"/>
    <xf numFmtId="0" fontId="47" fillId="23" borderId="2" applyNumberFormat="0" applyProtection="0">
      <alignment horizontal="center" vertical="top" wrapText="1"/>
      <protection hidden="1"/>
    </xf>
    <xf numFmtId="0" fontId="34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48" fillId="0" borderId="0"/>
    <xf numFmtId="0" fontId="32" fillId="0" borderId="0">
      <alignment vertical="center"/>
    </xf>
    <xf numFmtId="0" fontId="32" fillId="0" borderId="0">
      <alignment vertical="center"/>
    </xf>
    <xf numFmtId="0" fontId="8" fillId="0" borderId="0">
      <alignment vertical="center"/>
    </xf>
    <xf numFmtId="0" fontId="32" fillId="0" borderId="0"/>
    <xf numFmtId="0" fontId="32" fillId="0" borderId="0"/>
    <xf numFmtId="0" fontId="48" fillId="0" borderId="0"/>
    <xf numFmtId="0" fontId="32" fillId="0" borderId="0">
      <alignment vertical="center"/>
    </xf>
    <xf numFmtId="0" fontId="32" fillId="0" borderId="0">
      <alignment vertical="center"/>
    </xf>
    <xf numFmtId="0" fontId="32" fillId="0" borderId="0"/>
    <xf numFmtId="0" fontId="36" fillId="0" borderId="0"/>
    <xf numFmtId="0" fontId="48" fillId="0" borderId="0"/>
    <xf numFmtId="0" fontId="32" fillId="0" borderId="0"/>
    <xf numFmtId="0" fontId="32" fillId="0" borderId="0"/>
    <xf numFmtId="43" fontId="32" fillId="0" borderId="0" applyFont="0" applyFill="0" applyBorder="0" applyAlignment="0" applyProtection="0">
      <alignment vertical="center"/>
    </xf>
    <xf numFmtId="43" fontId="32" fillId="0" borderId="0" applyFont="0" applyFill="0" applyBorder="0" applyAlignment="0" applyProtection="0">
      <alignment vertical="center"/>
    </xf>
    <xf numFmtId="43" fontId="49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50" fillId="18" borderId="0" applyNumberFormat="0" applyBorder="0" applyAlignment="0" applyProtection="0">
      <alignment vertical="center"/>
    </xf>
    <xf numFmtId="0" fontId="51" fillId="0" borderId="51" applyNumberFormat="0" applyFill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1" fillId="0" borderId="51" applyNumberFormat="0" applyFill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3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0" fontId="52" fillId="10" borderId="0" applyNumberFormat="0" applyBorder="0" applyAlignment="0" applyProtection="0">
      <alignment vertical="center"/>
    </xf>
    <xf numFmtId="0" fontId="52" fillId="8" borderId="0" applyNumberFormat="0" applyBorder="0" applyAlignment="0" applyProtection="0">
      <alignment vertical="center"/>
    </xf>
    <xf numFmtId="9" fontId="32" fillId="0" borderId="0" applyFont="0" applyFill="0" applyBorder="0" applyAlignment="0" applyProtection="0"/>
    <xf numFmtId="9" fontId="32" fillId="0" borderId="0" applyFont="0" applyFill="0" applyBorder="0" applyAlignment="0" applyProtection="0">
      <alignment vertical="center"/>
    </xf>
    <xf numFmtId="9" fontId="36" fillId="0" borderId="0" applyFont="0" applyFill="0" applyBorder="0" applyAlignment="0" applyProtection="0"/>
    <xf numFmtId="0" fontId="32" fillId="13" borderId="53" applyNumberFormat="0" applyFont="0" applyAlignment="0" applyProtection="0">
      <alignment vertical="center"/>
    </xf>
    <xf numFmtId="0" fontId="54" fillId="24" borderId="54" applyNumberFormat="0" applyAlignment="0" applyProtection="0">
      <alignment vertical="center"/>
    </xf>
    <xf numFmtId="0" fontId="54" fillId="17" borderId="54" applyNumberFormat="0" applyAlignment="0" applyProtection="0">
      <alignment vertical="center"/>
    </xf>
    <xf numFmtId="0" fontId="54" fillId="24" borderId="54" applyNumberFormat="0" applyAlignment="0" applyProtection="0">
      <alignment vertical="center"/>
    </xf>
    <xf numFmtId="0" fontId="55" fillId="7" borderId="0" applyNumberFormat="0" applyBorder="0" applyAlignment="0" applyProtection="0">
      <alignment vertical="center"/>
    </xf>
    <xf numFmtId="0" fontId="34" fillId="0" borderId="0"/>
    <xf numFmtId="0" fontId="56" fillId="18" borderId="0" applyNumberFormat="0" applyBorder="0" applyAlignment="0" applyProtection="0">
      <alignment vertical="center"/>
    </xf>
    <xf numFmtId="0" fontId="32" fillId="0" borderId="0"/>
    <xf numFmtId="0" fontId="57" fillId="0" borderId="0">
      <alignment vertical="center"/>
    </xf>
    <xf numFmtId="177" fontId="36" fillId="0" borderId="0" applyFont="0" applyFill="0" applyBorder="0" applyAlignment="0" applyProtection="0"/>
    <xf numFmtId="44" fontId="32" fillId="0" borderId="0" applyFont="0" applyFill="0" applyBorder="0" applyAlignment="0" applyProtection="0"/>
    <xf numFmtId="176" fontId="34" fillId="0" borderId="0" applyFont="0" applyFill="0" applyBorder="0" applyAlignment="0" applyProtection="0"/>
    <xf numFmtId="0" fontId="58" fillId="0" borderId="55" applyNumberFormat="0" applyFill="0" applyAlignment="0" applyProtection="0">
      <alignment vertical="center"/>
    </xf>
    <xf numFmtId="0" fontId="32" fillId="13" borderId="53" applyNumberFormat="0" applyFont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11" borderId="54" applyNumberFormat="0" applyAlignment="0" applyProtection="0">
      <alignment vertical="center"/>
    </xf>
    <xf numFmtId="0" fontId="61" fillId="17" borderId="56" applyNumberFormat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4" fillId="0" borderId="58" applyNumberFormat="0" applyFill="0" applyAlignment="0" applyProtection="0">
      <alignment vertical="center"/>
    </xf>
    <xf numFmtId="0" fontId="63" fillId="0" borderId="57" applyNumberFormat="0" applyFill="0" applyAlignment="0" applyProtection="0">
      <alignment vertical="center"/>
    </xf>
    <xf numFmtId="0" fontId="65" fillId="0" borderId="59" applyNumberFormat="0" applyFill="0" applyAlignment="0" applyProtection="0">
      <alignment vertical="center"/>
    </xf>
    <xf numFmtId="0" fontId="66" fillId="0" borderId="59" applyNumberFormat="0" applyFill="0" applyAlignment="0" applyProtection="0">
      <alignment vertical="center"/>
    </xf>
    <xf numFmtId="0" fontId="65" fillId="0" borderId="59" applyNumberFormat="0" applyFill="0" applyAlignment="0" applyProtection="0">
      <alignment vertical="center"/>
    </xf>
    <xf numFmtId="0" fontId="67" fillId="0" borderId="60" applyNumberFormat="0" applyFill="0" applyAlignment="0" applyProtection="0">
      <alignment vertical="center"/>
    </xf>
    <xf numFmtId="0" fontId="68" fillId="0" borderId="61" applyNumberFormat="0" applyFill="0" applyAlignment="0" applyProtection="0">
      <alignment vertical="center"/>
    </xf>
    <xf numFmtId="0" fontId="67" fillId="0" borderId="60" applyNumberFormat="0" applyFill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34" fillId="0" borderId="0"/>
    <xf numFmtId="0" fontId="32" fillId="0" borderId="0"/>
    <xf numFmtId="0" fontId="71" fillId="18" borderId="54" applyNumberFormat="0" applyAlignment="0" applyProtection="0">
      <alignment vertical="center"/>
    </xf>
    <xf numFmtId="0" fontId="71" fillId="11" borderId="54" applyNumberFormat="0" applyAlignment="0" applyProtection="0">
      <alignment vertical="center"/>
    </xf>
    <xf numFmtId="0" fontId="71" fillId="18" borderId="54" applyNumberFormat="0" applyAlignment="0" applyProtection="0">
      <alignment vertical="center"/>
    </xf>
    <xf numFmtId="0" fontId="72" fillId="24" borderId="56" applyNumberFormat="0" applyAlignment="0" applyProtection="0">
      <alignment vertical="center"/>
    </xf>
    <xf numFmtId="0" fontId="72" fillId="17" borderId="56" applyNumberFormat="0" applyAlignment="0" applyProtection="0">
      <alignment vertical="center"/>
    </xf>
    <xf numFmtId="0" fontId="72" fillId="24" borderId="56" applyNumberFormat="0" applyAlignment="0" applyProtection="0">
      <alignment vertical="center"/>
    </xf>
    <xf numFmtId="0" fontId="73" fillId="0" borderId="0" applyNumberFormat="0" applyFill="0" applyBorder="0" applyAlignment="0" applyProtection="0">
      <alignment vertical="top"/>
      <protection locked="0"/>
    </xf>
    <xf numFmtId="0" fontId="74" fillId="30" borderId="62" applyNumberFormat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5" fillId="9" borderId="0" applyNumberFormat="0" applyBorder="0" applyAlignment="0" applyProtection="0">
      <alignment vertical="center"/>
    </xf>
    <xf numFmtId="0" fontId="75" fillId="7" borderId="0" applyNumberFormat="0" applyBorder="0" applyAlignment="0" applyProtection="0">
      <alignment vertical="center"/>
    </xf>
    <xf numFmtId="0" fontId="76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center"/>
    </xf>
    <xf numFmtId="0" fontId="78" fillId="0" borderId="0" applyNumberFormat="0" applyFill="0" applyBorder="0" applyAlignment="0" applyProtection="0">
      <alignment vertical="center"/>
    </xf>
    <xf numFmtId="0" fontId="79" fillId="0" borderId="58" applyNumberFormat="0" applyFill="0" applyAlignment="0" applyProtection="0">
      <alignment vertical="center"/>
    </xf>
    <xf numFmtId="0" fontId="80" fillId="0" borderId="59" applyNumberFormat="0" applyFill="0" applyAlignment="0" applyProtection="0">
      <alignment vertical="center"/>
    </xf>
    <xf numFmtId="0" fontId="81" fillId="0" borderId="61" applyNumberFormat="0" applyFill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30" borderId="62" applyNumberFormat="0" applyAlignment="0" applyProtection="0">
      <alignment vertical="center"/>
    </xf>
    <xf numFmtId="0" fontId="83" fillId="0" borderId="52" applyNumberFormat="0" applyFill="0" applyAlignment="0" applyProtection="0">
      <alignment vertical="center"/>
    </xf>
    <xf numFmtId="0" fontId="84" fillId="17" borderId="54" applyNumberFormat="0" applyAlignment="0" applyProtection="0">
      <alignment vertical="center"/>
    </xf>
    <xf numFmtId="0" fontId="85" fillId="0" borderId="55" applyNumberFormat="0" applyFill="0" applyAlignment="0" applyProtection="0">
      <alignment vertical="center"/>
    </xf>
    <xf numFmtId="0" fontId="8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38" fontId="89" fillId="0" borderId="0" applyFont="0" applyFill="0" applyBorder="0" applyAlignment="0" applyProtection="0"/>
    <xf numFmtId="40" fontId="89" fillId="0" borderId="0" applyFont="0" applyFill="0" applyBorder="0" applyAlignment="0" applyProtection="0"/>
    <xf numFmtId="6" fontId="89" fillId="0" borderId="0" applyFont="0" applyFill="0" applyBorder="0" applyAlignment="0" applyProtection="0"/>
    <xf numFmtId="8" fontId="89" fillId="0" borderId="0" applyFont="0" applyFill="0" applyBorder="0" applyAlignment="0" applyProtection="0"/>
    <xf numFmtId="0" fontId="90" fillId="0" borderId="0"/>
    <xf numFmtId="0" fontId="91" fillId="0" borderId="0">
      <alignment vertical="center"/>
    </xf>
  </cellStyleXfs>
  <cellXfs count="6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" fontId="17" fillId="0" borderId="5" xfId="0" applyNumberFormat="1" applyFont="1" applyBorder="1" applyAlignment="1">
      <alignment horizontal="center" vertical="center" wrapText="1"/>
    </xf>
    <xf numFmtId="1" fontId="17" fillId="0" borderId="3" xfId="0" applyNumberFormat="1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0" xfId="0" applyFont="1">
      <alignment vertical="center"/>
    </xf>
    <xf numFmtId="0" fontId="9" fillId="3" borderId="8" xfId="0" applyFont="1" applyFill="1" applyBorder="1" applyAlignment="1">
      <alignment horizontal="center" vertical="center" wrapText="1"/>
    </xf>
    <xf numFmtId="0" fontId="20" fillId="4" borderId="12" xfId="0" applyFont="1" applyFill="1" applyBorder="1" applyAlignment="1">
      <alignment horizontal="center" vertical="center" wrapText="1"/>
    </xf>
    <xf numFmtId="0" fontId="20" fillId="4" borderId="38" xfId="0" applyFont="1" applyFill="1" applyBorder="1" applyAlignment="1">
      <alignment horizontal="center" vertical="center" wrapText="1"/>
    </xf>
    <xf numFmtId="0" fontId="20" fillId="4" borderId="2" xfId="0" applyFont="1" applyFill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6" fillId="0" borderId="20" xfId="0" applyFont="1" applyBorder="1" applyAlignment="1">
      <alignment vertical="center" wrapText="1"/>
    </xf>
    <xf numFmtId="0" fontId="2" fillId="0" borderId="41" xfId="0" applyFont="1" applyBorder="1" applyAlignment="1">
      <alignment vertical="center" wrapText="1"/>
    </xf>
    <xf numFmtId="0" fontId="25" fillId="0" borderId="0" xfId="0" applyFont="1" applyAlignment="1">
      <alignment horizontal="right" vertical="center"/>
    </xf>
    <xf numFmtId="0" fontId="26" fillId="0" borderId="0" xfId="0" applyFont="1">
      <alignment vertical="center"/>
    </xf>
    <xf numFmtId="0" fontId="2" fillId="0" borderId="41" xfId="0" applyFont="1" applyBorder="1" applyAlignment="1">
      <alignment horizontal="center" vertical="center"/>
    </xf>
    <xf numFmtId="178" fontId="6" fillId="0" borderId="40" xfId="0" applyNumberFormat="1" applyFont="1" applyBorder="1" applyAlignment="1">
      <alignment vertical="center" wrapText="1"/>
    </xf>
    <xf numFmtId="0" fontId="6" fillId="0" borderId="41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178" fontId="6" fillId="0" borderId="48" xfId="0" applyNumberFormat="1" applyFont="1" applyBorder="1" applyAlignment="1">
      <alignment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0" fontId="27" fillId="0" borderId="0" xfId="0" applyFont="1">
      <alignment vertical="center"/>
    </xf>
    <xf numFmtId="0" fontId="20" fillId="4" borderId="41" xfId="0" applyFont="1" applyFill="1" applyBorder="1" applyAlignment="1">
      <alignment horizontal="center" vertical="center" wrapText="1"/>
    </xf>
    <xf numFmtId="0" fontId="20" fillId="4" borderId="44" xfId="0" applyFont="1" applyFill="1" applyBorder="1" applyAlignment="1">
      <alignment horizontal="center" vertical="center" wrapText="1"/>
    </xf>
    <xf numFmtId="0" fontId="18" fillId="0" borderId="3" xfId="0" applyFont="1" applyBorder="1" applyAlignment="1">
      <alignment vertical="top" wrapText="1"/>
    </xf>
    <xf numFmtId="0" fontId="30" fillId="0" borderId="0" xfId="0" applyFont="1">
      <alignment vertical="center"/>
    </xf>
    <xf numFmtId="0" fontId="31" fillId="0" borderId="0" xfId="0" applyFont="1">
      <alignment vertical="center"/>
    </xf>
    <xf numFmtId="0" fontId="6" fillId="2" borderId="22" xfId="0" applyFont="1" applyFill="1" applyBorder="1" applyAlignment="1">
      <alignment horizontal="center" vertical="center" wrapText="1"/>
    </xf>
    <xf numFmtId="179" fontId="20" fillId="4" borderId="10" xfId="0" applyNumberFormat="1" applyFont="1" applyFill="1" applyBorder="1" applyAlignment="1">
      <alignment horizontal="center" vertical="center" wrapText="1"/>
    </xf>
    <xf numFmtId="179" fontId="20" fillId="4" borderId="39" xfId="0" applyNumberFormat="1" applyFont="1" applyFill="1" applyBorder="1" applyAlignment="1">
      <alignment horizontal="center" vertical="center" wrapText="1"/>
    </xf>
    <xf numFmtId="0" fontId="86" fillId="0" borderId="0" xfId="0" applyFont="1">
      <alignment vertical="center"/>
    </xf>
    <xf numFmtId="0" fontId="2" fillId="0" borderId="63" xfId="0" applyFont="1" applyBorder="1">
      <alignment vertical="center"/>
    </xf>
    <xf numFmtId="0" fontId="2" fillId="0" borderId="63" xfId="0" applyFont="1" applyBorder="1" applyAlignment="1">
      <alignment horizontal="center" vertical="center"/>
    </xf>
    <xf numFmtId="0" fontId="2" fillId="0" borderId="63" xfId="0" applyFont="1" applyBorder="1" applyAlignment="1">
      <alignment vertical="center" wrapText="1"/>
    </xf>
    <xf numFmtId="0" fontId="5" fillId="4" borderId="32" xfId="0" applyFont="1" applyFill="1" applyBorder="1" applyAlignment="1">
      <alignment horizontal="center" vertical="center"/>
    </xf>
    <xf numFmtId="10" fontId="0" fillId="0" borderId="0" xfId="0" applyNumberForma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29" fillId="0" borderId="0" xfId="0" applyFont="1" applyAlignment="1">
      <alignment horizontal="left" vertical="center"/>
    </xf>
    <xf numFmtId="0" fontId="9" fillId="3" borderId="75" xfId="0" applyFont="1" applyFill="1" applyBorder="1" applyAlignment="1">
      <alignment horizontal="center" vertical="center" wrapText="1"/>
    </xf>
    <xf numFmtId="0" fontId="9" fillId="3" borderId="76" xfId="0" applyFont="1" applyFill="1" applyBorder="1" applyAlignment="1">
      <alignment horizontal="center" vertical="center" wrapText="1"/>
    </xf>
    <xf numFmtId="0" fontId="9" fillId="3" borderId="71" xfId="0" applyFont="1" applyFill="1" applyBorder="1" applyAlignment="1">
      <alignment horizontal="center" vertical="center" wrapText="1"/>
    </xf>
    <xf numFmtId="0" fontId="9" fillId="3" borderId="74" xfId="0" applyFont="1" applyFill="1" applyBorder="1" applyAlignment="1">
      <alignment horizontal="center" vertical="center" wrapText="1"/>
    </xf>
    <xf numFmtId="0" fontId="7" fillId="3" borderId="76" xfId="0" applyFont="1" applyFill="1" applyBorder="1" applyAlignment="1">
      <alignment horizontal="center" vertical="center" wrapText="1"/>
    </xf>
    <xf numFmtId="0" fontId="7" fillId="3" borderId="74" xfId="0" applyFont="1" applyFill="1" applyBorder="1" applyAlignment="1">
      <alignment horizontal="center" vertical="center" wrapText="1"/>
    </xf>
    <xf numFmtId="0" fontId="11" fillId="5" borderId="72" xfId="0" applyFont="1" applyFill="1" applyBorder="1" applyAlignment="1">
      <alignment horizontal="center" vertical="center" wrapText="1"/>
    </xf>
    <xf numFmtId="0" fontId="6" fillId="5" borderId="84" xfId="0" applyFont="1" applyFill="1" applyBorder="1" applyAlignment="1">
      <alignment vertical="center" wrapText="1"/>
    </xf>
    <xf numFmtId="0" fontId="2" fillId="0" borderId="85" xfId="0" applyFont="1" applyBorder="1" applyAlignment="1">
      <alignment horizontal="center" vertical="center"/>
    </xf>
    <xf numFmtId="0" fontId="24" fillId="0" borderId="85" xfId="0" applyFont="1" applyBorder="1" applyAlignment="1">
      <alignment horizontal="center" vertical="center" wrapText="1"/>
    </xf>
    <xf numFmtId="0" fontId="6" fillId="5" borderId="81" xfId="0" applyFont="1" applyFill="1" applyBorder="1" applyAlignment="1">
      <alignment vertical="center" wrapText="1"/>
    </xf>
    <xf numFmtId="0" fontId="6" fillId="5" borderId="85" xfId="0" applyFont="1" applyFill="1" applyBorder="1" applyAlignment="1">
      <alignment horizontal="center" vertical="center" wrapText="1"/>
    </xf>
    <xf numFmtId="0" fontId="11" fillId="0" borderId="72" xfId="0" applyFont="1" applyBorder="1" applyAlignment="1">
      <alignment horizontal="center" vertical="center" wrapText="1"/>
    </xf>
    <xf numFmtId="0" fontId="6" fillId="0" borderId="81" xfId="0" applyFont="1" applyBorder="1" applyAlignment="1">
      <alignment vertical="center" wrapText="1"/>
    </xf>
    <xf numFmtId="2" fontId="6" fillId="0" borderId="75" xfId="0" applyNumberFormat="1" applyFont="1" applyBorder="1" applyAlignment="1">
      <alignment horizontal="center" vertical="center" wrapText="1"/>
    </xf>
    <xf numFmtId="0" fontId="11" fillId="0" borderId="73" xfId="0" applyFont="1" applyBorder="1" applyAlignment="1">
      <alignment horizontal="center" vertical="center" wrapText="1"/>
    </xf>
    <xf numFmtId="0" fontId="6" fillId="0" borderId="86" xfId="0" applyFont="1" applyBorder="1" applyAlignment="1">
      <alignment vertical="center" wrapText="1"/>
    </xf>
    <xf numFmtId="0" fontId="6" fillId="5" borderId="77" xfId="0" applyFont="1" applyFill="1" applyBorder="1" applyAlignment="1">
      <alignment vertical="center" wrapText="1"/>
    </xf>
    <xf numFmtId="0" fontId="2" fillId="0" borderId="85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6" fillId="2" borderId="65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0" fontId="2" fillId="0" borderId="84" xfId="0" applyFont="1" applyBorder="1" applyAlignment="1">
      <alignment vertical="center" wrapText="1"/>
    </xf>
    <xf numFmtId="0" fontId="6" fillId="2" borderId="90" xfId="0" applyFont="1" applyFill="1" applyBorder="1" applyAlignment="1">
      <alignment vertical="center" wrapText="1"/>
    </xf>
    <xf numFmtId="0" fontId="6" fillId="2" borderId="8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/>
    </xf>
    <xf numFmtId="0" fontId="0" fillId="0" borderId="97" xfId="0" applyBorder="1">
      <alignment vertical="center"/>
    </xf>
    <xf numFmtId="0" fontId="0" fillId="0" borderId="98" xfId="0" applyBorder="1">
      <alignment vertical="center"/>
    </xf>
    <xf numFmtId="0" fontId="0" fillId="0" borderId="99" xfId="0" applyBorder="1">
      <alignment vertical="center"/>
    </xf>
    <xf numFmtId="0" fontId="88" fillId="31" borderId="99" xfId="0" applyFont="1" applyFill="1" applyBorder="1">
      <alignment vertical="center"/>
    </xf>
    <xf numFmtId="0" fontId="0" fillId="0" borderId="100" xfId="0" applyBorder="1">
      <alignment vertical="center"/>
    </xf>
    <xf numFmtId="0" fontId="0" fillId="0" borderId="101" xfId="0" applyBorder="1" applyAlignment="1">
      <alignment horizontal="center" vertical="center"/>
    </xf>
    <xf numFmtId="0" fontId="22" fillId="0" borderId="102" xfId="0" applyFont="1" applyBorder="1">
      <alignment vertical="center"/>
    </xf>
    <xf numFmtId="0" fontId="0" fillId="0" borderId="103" xfId="0" applyBorder="1">
      <alignment vertical="center"/>
    </xf>
    <xf numFmtId="0" fontId="88" fillId="31" borderId="103" xfId="0" applyFont="1" applyFill="1" applyBorder="1">
      <alignment vertical="center"/>
    </xf>
    <xf numFmtId="0" fontId="0" fillId="0" borderId="104" xfId="0" applyBorder="1">
      <alignment vertical="center"/>
    </xf>
    <xf numFmtId="0" fontId="0" fillId="0" borderId="105" xfId="0" applyBorder="1" applyAlignment="1">
      <alignment horizontal="center" vertical="center"/>
    </xf>
    <xf numFmtId="0" fontId="0" fillId="0" borderId="106" xfId="0" applyBorder="1">
      <alignment vertical="center"/>
    </xf>
    <xf numFmtId="0" fontId="0" fillId="0" borderId="107" xfId="0" applyBorder="1">
      <alignment vertical="center"/>
    </xf>
    <xf numFmtId="0" fontId="88" fillId="31" borderId="107" xfId="0" applyFont="1" applyFill="1" applyBorder="1">
      <alignment vertical="center"/>
    </xf>
    <xf numFmtId="0" fontId="0" fillId="0" borderId="108" xfId="0" applyBorder="1">
      <alignment vertical="center"/>
    </xf>
    <xf numFmtId="0" fontId="22" fillId="0" borderId="106" xfId="0" applyFont="1" applyBorder="1">
      <alignment vertical="center"/>
    </xf>
    <xf numFmtId="0" fontId="0" fillId="0" borderId="109" xfId="0" applyBorder="1" applyAlignment="1">
      <alignment horizontal="center" vertical="center"/>
    </xf>
    <xf numFmtId="0" fontId="0" fillId="0" borderId="110" xfId="0" applyBorder="1">
      <alignment vertical="center"/>
    </xf>
    <xf numFmtId="0" fontId="0" fillId="0" borderId="111" xfId="0" applyBorder="1">
      <alignment vertical="center"/>
    </xf>
    <xf numFmtId="0" fontId="88" fillId="31" borderId="111" xfId="0" applyFont="1" applyFill="1" applyBorder="1">
      <alignment vertical="center"/>
    </xf>
    <xf numFmtId="0" fontId="88" fillId="31" borderId="111" xfId="0" applyFont="1" applyFill="1" applyBorder="1" applyAlignment="1">
      <alignment vertical="center" wrapText="1"/>
    </xf>
    <xf numFmtId="0" fontId="0" fillId="0" borderId="112" xfId="0" applyBorder="1">
      <alignment vertical="center"/>
    </xf>
    <xf numFmtId="0" fontId="0" fillId="0" borderId="113" xfId="0" applyBorder="1" applyAlignment="1">
      <alignment horizontal="center"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88" fillId="31" borderId="115" xfId="0" applyFont="1" applyFill="1" applyBorder="1">
      <alignment vertical="center"/>
    </xf>
    <xf numFmtId="0" fontId="0" fillId="0" borderId="116" xfId="0" applyBorder="1">
      <alignment vertical="center"/>
    </xf>
    <xf numFmtId="0" fontId="0" fillId="0" borderId="117" xfId="0" applyBorder="1" applyAlignment="1">
      <alignment horizontal="center" vertical="center"/>
    </xf>
    <xf numFmtId="0" fontId="0" fillId="0" borderId="118" xfId="0" applyBorder="1">
      <alignment vertical="center"/>
    </xf>
    <xf numFmtId="0" fontId="0" fillId="0" borderId="119" xfId="0" applyBorder="1">
      <alignment vertical="center"/>
    </xf>
    <xf numFmtId="0" fontId="88" fillId="31" borderId="119" xfId="0" applyFont="1" applyFill="1" applyBorder="1">
      <alignment vertical="center"/>
    </xf>
    <xf numFmtId="0" fontId="0" fillId="0" borderId="120" xfId="0" applyBorder="1">
      <alignment vertical="center"/>
    </xf>
    <xf numFmtId="0" fontId="88" fillId="31" borderId="0" xfId="0" applyFont="1" applyFill="1">
      <alignment vertical="center"/>
    </xf>
    <xf numFmtId="0" fontId="93" fillId="0" borderId="0" xfId="0" applyFont="1">
      <alignment vertical="center"/>
    </xf>
    <xf numFmtId="0" fontId="0" fillId="0" borderId="94" xfId="0" applyBorder="1" applyAlignment="1">
      <alignment horizontal="center" vertical="center"/>
    </xf>
    <xf numFmtId="0" fontId="0" fillId="0" borderId="121" xfId="0" applyBorder="1" applyAlignment="1">
      <alignment horizontal="center" vertical="center"/>
    </xf>
    <xf numFmtId="0" fontId="92" fillId="32" borderId="122" xfId="0" applyFont="1" applyFill="1" applyBorder="1">
      <alignment vertical="center"/>
    </xf>
    <xf numFmtId="0" fontId="88" fillId="34" borderId="122" xfId="0" applyFont="1" applyFill="1" applyBorder="1">
      <alignment vertical="center"/>
    </xf>
    <xf numFmtId="0" fontId="92" fillId="32" borderId="123" xfId="0" applyFont="1" applyFill="1" applyBorder="1">
      <alignment vertical="center"/>
    </xf>
    <xf numFmtId="0" fontId="92" fillId="32" borderId="0" xfId="0" applyFont="1" applyFill="1">
      <alignment vertical="center"/>
    </xf>
    <xf numFmtId="0" fontId="0" fillId="0" borderId="124" xfId="0" applyBorder="1" applyAlignment="1">
      <alignment horizontal="center" vertical="center"/>
    </xf>
    <xf numFmtId="0" fontId="0" fillId="33" borderId="125" xfId="0" applyFill="1" applyBorder="1">
      <alignment vertical="center"/>
    </xf>
    <xf numFmtId="0" fontId="87" fillId="35" borderId="125" xfId="0" applyFont="1" applyFill="1" applyBorder="1">
      <alignment vertical="center"/>
    </xf>
    <xf numFmtId="0" fontId="0" fillId="33" borderId="126" xfId="0" applyFill="1" applyBorder="1">
      <alignment vertical="center"/>
    </xf>
    <xf numFmtId="0" fontId="0" fillId="0" borderId="63" xfId="0" applyBorder="1">
      <alignment vertical="center"/>
    </xf>
    <xf numFmtId="0" fontId="87" fillId="31" borderId="0" xfId="0" applyFont="1" applyFill="1">
      <alignment vertical="center"/>
    </xf>
    <xf numFmtId="0" fontId="0" fillId="0" borderId="127" xfId="0" applyBorder="1">
      <alignment vertical="center"/>
    </xf>
    <xf numFmtId="0" fontId="0" fillId="33" borderId="122" xfId="0" applyFill="1" applyBorder="1">
      <alignment vertical="center"/>
    </xf>
    <xf numFmtId="0" fontId="87" fillId="35" borderId="122" xfId="0" applyFont="1" applyFill="1" applyBorder="1">
      <alignment vertical="center"/>
    </xf>
    <xf numFmtId="0" fontId="0" fillId="33" borderId="123" xfId="0" applyFill="1" applyBorder="1">
      <alignment vertical="center"/>
    </xf>
    <xf numFmtId="0" fontId="0" fillId="0" borderId="122" xfId="0" applyBorder="1">
      <alignment vertical="center"/>
    </xf>
    <xf numFmtId="0" fontId="88" fillId="31" borderId="122" xfId="0" applyFont="1" applyFill="1" applyBorder="1">
      <alignment vertical="center"/>
    </xf>
    <xf numFmtId="0" fontId="0" fillId="0" borderId="123" xfId="0" applyBorder="1">
      <alignment vertical="center"/>
    </xf>
    <xf numFmtId="0" fontId="0" fillId="35" borderId="122" xfId="0" applyFill="1" applyBorder="1">
      <alignment vertical="center"/>
    </xf>
    <xf numFmtId="0" fontId="87" fillId="31" borderId="122" xfId="0" applyFont="1" applyFill="1" applyBorder="1">
      <alignment vertical="center"/>
    </xf>
    <xf numFmtId="0" fontId="0" fillId="33" borderId="0" xfId="0" applyFill="1">
      <alignment vertical="center"/>
    </xf>
    <xf numFmtId="0" fontId="87" fillId="31" borderId="122" xfId="0" applyFont="1" applyFill="1" applyBorder="1" applyAlignment="1">
      <alignment vertical="center" wrapText="1"/>
    </xf>
    <xf numFmtId="0" fontId="0" fillId="0" borderId="125" xfId="0" applyBorder="1">
      <alignment vertical="center"/>
    </xf>
    <xf numFmtId="0" fontId="87" fillId="31" borderId="125" xfId="0" applyFont="1" applyFill="1" applyBorder="1">
      <alignment vertical="center"/>
    </xf>
    <xf numFmtId="0" fontId="87" fillId="31" borderId="125" xfId="0" applyFont="1" applyFill="1" applyBorder="1" applyAlignment="1">
      <alignment vertical="center" wrapText="1"/>
    </xf>
    <xf numFmtId="0" fontId="0" fillId="0" borderId="126" xfId="0" applyBorder="1">
      <alignment vertical="center"/>
    </xf>
    <xf numFmtId="0" fontId="0" fillId="0" borderId="128" xfId="0" applyBorder="1" applyAlignment="1">
      <alignment horizontal="center" vertical="center"/>
    </xf>
    <xf numFmtId="0" fontId="0" fillId="33" borderId="129" xfId="0" applyFill="1" applyBorder="1">
      <alignment vertical="center"/>
    </xf>
    <xf numFmtId="0" fontId="87" fillId="35" borderId="129" xfId="0" applyFont="1" applyFill="1" applyBorder="1">
      <alignment vertical="center"/>
    </xf>
    <xf numFmtId="0" fontId="0" fillId="33" borderId="130" xfId="0" applyFill="1" applyBorder="1">
      <alignment vertical="center"/>
    </xf>
    <xf numFmtId="0" fontId="22" fillId="0" borderId="122" xfId="0" applyFont="1" applyBorder="1">
      <alignment vertical="center"/>
    </xf>
    <xf numFmtId="0" fontId="22" fillId="33" borderId="122" xfId="0" applyFont="1" applyFill="1" applyBorder="1">
      <alignment vertical="center"/>
    </xf>
    <xf numFmtId="0" fontId="0" fillId="0" borderId="121" xfId="0" applyBorder="1">
      <alignment vertical="center"/>
    </xf>
    <xf numFmtId="0" fontId="87" fillId="35" borderId="0" xfId="0" applyFont="1" applyFill="1">
      <alignment vertical="center"/>
    </xf>
    <xf numFmtId="0" fontId="0" fillId="33" borderId="127" xfId="0" applyFill="1" applyBorder="1">
      <alignment vertical="center"/>
    </xf>
    <xf numFmtId="0" fontId="0" fillId="0" borderId="124" xfId="0" applyBorder="1">
      <alignment vertical="center"/>
    </xf>
    <xf numFmtId="0" fontId="0" fillId="33" borderId="63" xfId="0" applyFill="1" applyBorder="1">
      <alignment vertical="center"/>
    </xf>
    <xf numFmtId="0" fontId="0" fillId="0" borderId="131" xfId="0" applyBorder="1">
      <alignment vertical="center"/>
    </xf>
    <xf numFmtId="0" fontId="0" fillId="0" borderId="132" xfId="0" applyBorder="1">
      <alignment vertical="center"/>
    </xf>
    <xf numFmtId="0" fontId="8" fillId="33" borderId="122" xfId="0" applyFont="1" applyFill="1" applyBorder="1">
      <alignment vertical="center"/>
    </xf>
    <xf numFmtId="0" fontId="8" fillId="33" borderId="0" xfId="0" applyFont="1" applyFill="1">
      <alignment vertical="center"/>
    </xf>
    <xf numFmtId="0" fontId="94" fillId="4" borderId="21" xfId="0" applyFont="1" applyFill="1" applyBorder="1" applyAlignment="1">
      <alignment horizontal="center" vertical="center" wrapText="1"/>
    </xf>
    <xf numFmtId="0" fontId="94" fillId="4" borderId="33" xfId="0" applyFont="1" applyFill="1" applyBorder="1" applyAlignment="1">
      <alignment horizontal="center" vertical="center" wrapText="1"/>
    </xf>
    <xf numFmtId="179" fontId="94" fillId="4" borderId="39" xfId="0" applyNumberFormat="1" applyFont="1" applyFill="1" applyBorder="1" applyAlignment="1">
      <alignment horizontal="center" vertical="center" wrapText="1"/>
    </xf>
    <xf numFmtId="0" fontId="18" fillId="0" borderId="5" xfId="0" applyFont="1" applyBorder="1" applyAlignment="1">
      <alignment vertical="top" wrapText="1"/>
    </xf>
    <xf numFmtId="0" fontId="18" fillId="0" borderId="4" xfId="0" applyFont="1" applyBorder="1" applyAlignment="1">
      <alignment vertical="top" wrapText="1"/>
    </xf>
    <xf numFmtId="0" fontId="4" fillId="0" borderId="129" xfId="0" applyFont="1" applyBorder="1">
      <alignment vertical="center"/>
    </xf>
    <xf numFmtId="0" fontId="6" fillId="5" borderId="88" xfId="0" applyFont="1" applyFill="1" applyBorder="1" applyAlignment="1">
      <alignment horizontal="center" vertical="center" wrapText="1"/>
    </xf>
    <xf numFmtId="0" fontId="6" fillId="5" borderId="92" xfId="0" applyFont="1" applyFill="1" applyBorder="1" applyAlignment="1">
      <alignment vertical="center" wrapText="1"/>
    </xf>
    <xf numFmtId="0" fontId="4" fillId="0" borderId="129" xfId="0" applyFont="1" applyBorder="1" applyAlignment="1">
      <alignment horizontal="center" vertical="center"/>
    </xf>
    <xf numFmtId="0" fontId="6" fillId="2" borderId="79" xfId="0" applyFont="1" applyFill="1" applyBorder="1" applyAlignment="1">
      <alignment horizontal="center" vertical="center" wrapText="1"/>
    </xf>
    <xf numFmtId="0" fontId="11" fillId="5" borderId="91" xfId="0" applyFont="1" applyFill="1" applyBorder="1" applyAlignment="1">
      <alignment horizontal="center" vertical="center" wrapText="1"/>
    </xf>
    <xf numFmtId="0" fontId="10" fillId="0" borderId="4" xfId="0" applyFont="1" applyBorder="1">
      <alignment vertical="center"/>
    </xf>
    <xf numFmtId="0" fontId="97" fillId="0" borderId="3" xfId="0" applyFont="1" applyBorder="1" applyAlignment="1">
      <alignment vertical="top"/>
    </xf>
    <xf numFmtId="0" fontId="97" fillId="0" borderId="5" xfId="0" applyFont="1" applyBorder="1" applyAlignment="1">
      <alignment vertical="top"/>
    </xf>
    <xf numFmtId="0" fontId="10" fillId="0" borderId="6" xfId="0" applyFont="1" applyBorder="1">
      <alignment vertical="center"/>
    </xf>
    <xf numFmtId="0" fontId="2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22" fillId="0" borderId="7" xfId="0" applyFont="1" applyBorder="1">
      <alignment vertical="center"/>
    </xf>
    <xf numFmtId="0" fontId="19" fillId="4" borderId="41" xfId="0" applyFont="1" applyFill="1" applyBorder="1" applyAlignment="1">
      <alignment horizontal="center" vertical="center"/>
    </xf>
    <xf numFmtId="0" fontId="6" fillId="0" borderId="77" xfId="0" applyFont="1" applyBorder="1" applyAlignment="1">
      <alignment vertical="center" wrapText="1"/>
    </xf>
    <xf numFmtId="0" fontId="2" fillId="0" borderId="68" xfId="0" applyFont="1" applyBorder="1" applyAlignment="1">
      <alignment vertical="center" wrapText="1"/>
    </xf>
    <xf numFmtId="0" fontId="2" fillId="0" borderId="77" xfId="0" applyFont="1" applyBorder="1" applyAlignment="1">
      <alignment vertical="center" wrapText="1"/>
    </xf>
    <xf numFmtId="0" fontId="20" fillId="4" borderId="2" xfId="0" applyFont="1" applyFill="1" applyBorder="1" applyAlignment="1">
      <alignment vertical="center" wrapText="1"/>
    </xf>
    <xf numFmtId="0" fontId="94" fillId="4" borderId="31" xfId="0" applyFont="1" applyFill="1" applyBorder="1" applyAlignment="1">
      <alignment horizontal="center" vertical="center" wrapText="1"/>
    </xf>
    <xf numFmtId="0" fontId="94" fillId="4" borderId="72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/>
    </xf>
    <xf numFmtId="0" fontId="19" fillId="4" borderId="22" xfId="0" applyFont="1" applyFill="1" applyBorder="1" applyAlignment="1">
      <alignment horizontal="center" vertical="center"/>
    </xf>
    <xf numFmtId="0" fontId="20" fillId="4" borderId="141" xfId="0" applyFont="1" applyFill="1" applyBorder="1" applyAlignment="1">
      <alignment horizontal="center" vertical="center" wrapText="1"/>
    </xf>
    <xf numFmtId="0" fontId="2" fillId="0" borderId="88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 wrapText="1"/>
    </xf>
    <xf numFmtId="2" fontId="6" fillId="0" borderId="85" xfId="0" applyNumberFormat="1" applyFont="1" applyBorder="1" applyAlignment="1">
      <alignment horizontal="center" vertical="center" wrapText="1"/>
    </xf>
    <xf numFmtId="0" fontId="20" fillId="4" borderId="141" xfId="0" applyFont="1" applyFill="1" applyBorder="1" applyAlignment="1">
      <alignment vertical="center" wrapText="1"/>
    </xf>
    <xf numFmtId="0" fontId="20" fillId="4" borderId="38" xfId="0" applyFont="1" applyFill="1" applyBorder="1" applyAlignment="1">
      <alignment vertical="center" wrapText="1"/>
    </xf>
    <xf numFmtId="0" fontId="9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78" fontId="23" fillId="0" borderId="20" xfId="0" applyNumberFormat="1" applyFont="1" applyBorder="1" applyAlignment="1">
      <alignment vertical="center" wrapText="1"/>
    </xf>
    <xf numFmtId="0" fontId="23" fillId="5" borderId="78" xfId="0" applyFont="1" applyFill="1" applyBorder="1" applyAlignment="1">
      <alignment vertical="center" wrapText="1"/>
    </xf>
    <xf numFmtId="0" fontId="23" fillId="0" borderId="78" xfId="0" applyFont="1" applyBorder="1" applyAlignment="1">
      <alignment vertical="center" wrapText="1"/>
    </xf>
    <xf numFmtId="0" fontId="9" fillId="3" borderId="73" xfId="0" applyFont="1" applyFill="1" applyBorder="1" applyAlignment="1">
      <alignment horizontal="center" vertical="center" wrapText="1"/>
    </xf>
    <xf numFmtId="184" fontId="25" fillId="0" borderId="65" xfId="4" applyNumberFormat="1" applyFont="1" applyBorder="1" applyAlignment="1">
      <alignment vertical="center"/>
    </xf>
    <xf numFmtId="184" fontId="25" fillId="0" borderId="65" xfId="4" applyNumberFormat="1" applyFont="1" applyBorder="1" applyAlignment="1">
      <alignment horizontal="right" vertical="center"/>
    </xf>
    <xf numFmtId="186" fontId="11" fillId="0" borderId="65" xfId="4" applyNumberFormat="1" applyFont="1" applyFill="1" applyBorder="1" applyAlignment="1">
      <alignment horizontal="right" vertical="center" wrapText="1"/>
    </xf>
    <xf numFmtId="184" fontId="25" fillId="0" borderId="85" xfId="4" applyNumberFormat="1" applyFont="1" applyBorder="1" applyAlignment="1">
      <alignment vertical="center"/>
    </xf>
    <xf numFmtId="184" fontId="25" fillId="0" borderId="72" xfId="0" applyNumberFormat="1" applyFont="1" applyBorder="1">
      <alignment vertical="center"/>
    </xf>
    <xf numFmtId="184" fontId="25" fillId="0" borderId="65" xfId="0" applyNumberFormat="1" applyFont="1" applyBorder="1">
      <alignment vertical="center"/>
    </xf>
    <xf numFmtId="0" fontId="9" fillId="0" borderId="19" xfId="4" applyNumberFormat="1" applyFont="1" applyBorder="1" applyAlignment="1">
      <alignment horizontal="center" vertical="center"/>
    </xf>
    <xf numFmtId="0" fontId="9" fillId="0" borderId="72" xfId="4" applyNumberFormat="1" applyFont="1" applyBorder="1" applyAlignment="1">
      <alignment horizontal="center" vertical="center"/>
    </xf>
    <xf numFmtId="0" fontId="9" fillId="0" borderId="73" xfId="4" applyNumberFormat="1" applyFont="1" applyBorder="1" applyAlignment="1">
      <alignment horizontal="center" vertical="center"/>
    </xf>
    <xf numFmtId="0" fontId="99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180" fontId="4" fillId="0" borderId="0" xfId="0" applyNumberFormat="1" applyFont="1" applyAlignment="1">
      <alignment horizontal="center" vertical="center"/>
    </xf>
    <xf numFmtId="0" fontId="100" fillId="31" borderId="2" xfId="0" applyFont="1" applyFill="1" applyBorder="1" applyAlignment="1">
      <alignment horizontal="center" vertical="center"/>
    </xf>
    <xf numFmtId="180" fontId="4" fillId="0" borderId="0" xfId="0" applyNumberFormat="1" applyFont="1">
      <alignment vertical="center"/>
    </xf>
    <xf numFmtId="0" fontId="23" fillId="0" borderId="0" xfId="0" applyFont="1">
      <alignment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/>
    </xf>
    <xf numFmtId="0" fontId="102" fillId="0" borderId="0" xfId="0" applyFont="1" applyAlignment="1">
      <alignment horizontal="center" vertical="center" wrapText="1"/>
    </xf>
    <xf numFmtId="0" fontId="102" fillId="0" borderId="41" xfId="0" applyFont="1" applyBorder="1" applyAlignment="1">
      <alignment horizontal="center" vertical="center"/>
    </xf>
    <xf numFmtId="0" fontId="102" fillId="0" borderId="85" xfId="0" applyFont="1" applyBorder="1" applyAlignment="1">
      <alignment horizontal="center" vertical="center"/>
    </xf>
    <xf numFmtId="0" fontId="102" fillId="0" borderId="75" xfId="0" applyFont="1" applyBorder="1" applyAlignment="1">
      <alignment horizontal="center" vertical="center"/>
    </xf>
    <xf numFmtId="182" fontId="102" fillId="0" borderId="0" xfId="0" applyNumberFormat="1" applyFont="1" applyAlignment="1">
      <alignment horizontal="center" vertical="center"/>
    </xf>
    <xf numFmtId="0" fontId="103" fillId="0" borderId="0" xfId="0" applyFont="1" applyAlignment="1">
      <alignment horizontal="center" vertical="center"/>
    </xf>
    <xf numFmtId="0" fontId="103" fillId="0" borderId="0" xfId="0" applyFont="1" applyAlignment="1">
      <alignment horizontal="center" vertical="center" wrapText="1"/>
    </xf>
    <xf numFmtId="0" fontId="104" fillId="0" borderId="8" xfId="0" applyFont="1" applyBorder="1" applyAlignment="1">
      <alignment horizontal="center" vertical="center"/>
    </xf>
    <xf numFmtId="0" fontId="105" fillId="0" borderId="9" xfId="0" applyFont="1" applyBorder="1" applyAlignment="1">
      <alignment horizontal="center" vertical="center"/>
    </xf>
    <xf numFmtId="0" fontId="105" fillId="0" borderId="10" xfId="0" applyFont="1" applyBorder="1" applyAlignment="1">
      <alignment horizontal="center" vertical="center"/>
    </xf>
    <xf numFmtId="0" fontId="105" fillId="0" borderId="8" xfId="0" applyFont="1" applyBorder="1" applyAlignment="1">
      <alignment horizontal="center" vertical="center"/>
    </xf>
    <xf numFmtId="0" fontId="105" fillId="0" borderId="0" xfId="0" applyFont="1" applyAlignment="1">
      <alignment horizontal="center" vertical="center"/>
    </xf>
    <xf numFmtId="184" fontId="25" fillId="0" borderId="85" xfId="0" applyNumberFormat="1" applyFont="1" applyBorder="1" applyAlignment="1">
      <alignment horizontal="right" vertical="center"/>
    </xf>
    <xf numFmtId="184" fontId="25" fillId="0" borderId="65" xfId="0" applyNumberFormat="1" applyFont="1" applyBorder="1" applyAlignment="1">
      <alignment horizontal="right" vertical="center"/>
    </xf>
    <xf numFmtId="0" fontId="95" fillId="0" borderId="19" xfId="0" applyFont="1" applyBorder="1" applyAlignment="1">
      <alignment horizontal="center" vertical="center" wrapText="1"/>
    </xf>
    <xf numFmtId="0" fontId="95" fillId="0" borderId="72" xfId="0" applyFont="1" applyBorder="1" applyAlignment="1">
      <alignment horizontal="center" vertical="center" wrapText="1"/>
    </xf>
    <xf numFmtId="0" fontId="9" fillId="0" borderId="73" xfId="0" applyFont="1" applyBorder="1" applyAlignment="1">
      <alignment horizontal="center" vertical="center"/>
    </xf>
    <xf numFmtId="184" fontId="25" fillId="0" borderId="79" xfId="4" applyNumberFormat="1" applyFont="1" applyBorder="1" applyAlignment="1">
      <alignment horizontal="right" vertical="center"/>
    </xf>
    <xf numFmtId="184" fontId="25" fillId="0" borderId="85" xfId="4" applyNumberFormat="1" applyFont="1" applyBorder="1" applyAlignment="1">
      <alignment horizontal="right" vertical="center"/>
    </xf>
    <xf numFmtId="184" fontId="25" fillId="0" borderId="79" xfId="4" applyNumberFormat="1" applyFont="1" applyFill="1" applyBorder="1" applyAlignment="1">
      <alignment horizontal="right" vertical="center"/>
    </xf>
    <xf numFmtId="0" fontId="106" fillId="0" borderId="0" xfId="0" applyFont="1" applyAlignment="1">
      <alignment horizontal="center" vertical="top"/>
    </xf>
    <xf numFmtId="0" fontId="107" fillId="0" borderId="0" xfId="0" applyFont="1" applyAlignment="1">
      <alignment horizontal="center" vertical="top"/>
    </xf>
    <xf numFmtId="187" fontId="2" fillId="0" borderId="0" xfId="0" applyNumberFormat="1" applyFont="1" applyAlignment="1">
      <alignment horizontal="centerContinuous" vertical="center"/>
    </xf>
    <xf numFmtId="14" fontId="108" fillId="0" borderId="142" xfId="0" applyNumberFormat="1" applyFont="1" applyBorder="1" applyAlignment="1">
      <alignment horizontal="center" vertical="top" shrinkToFit="1"/>
    </xf>
    <xf numFmtId="0" fontId="23" fillId="0" borderId="9" xfId="0" applyFont="1" applyBorder="1" applyAlignment="1">
      <alignment horizontal="center" vertical="center"/>
    </xf>
    <xf numFmtId="0" fontId="109" fillId="0" borderId="0" xfId="0" applyFont="1">
      <alignment vertical="center"/>
    </xf>
    <xf numFmtId="0" fontId="109" fillId="0" borderId="2" xfId="0" applyFont="1" applyBorder="1" applyAlignment="1">
      <alignment horizontal="center" vertical="center"/>
    </xf>
    <xf numFmtId="0" fontId="110" fillId="0" borderId="2" xfId="0" applyFont="1" applyBorder="1" applyAlignment="1">
      <alignment horizontal="center" vertical="center"/>
    </xf>
    <xf numFmtId="180" fontId="109" fillId="0" borderId="0" xfId="0" applyNumberFormat="1" applyFont="1" applyAlignment="1">
      <alignment horizontal="center" vertical="center"/>
    </xf>
    <xf numFmtId="180" fontId="109" fillId="0" borderId="0" xfId="0" applyNumberFormat="1" applyFont="1">
      <alignment vertical="center"/>
    </xf>
    <xf numFmtId="0" fontId="111" fillId="0" borderId="0" xfId="0" applyFont="1">
      <alignment vertical="center"/>
    </xf>
    <xf numFmtId="0" fontId="109" fillId="31" borderId="0" xfId="0" applyFont="1" applyFill="1">
      <alignment vertical="center"/>
    </xf>
    <xf numFmtId="0" fontId="109" fillId="31" borderId="2" xfId="0" applyFont="1" applyFill="1" applyBorder="1" applyAlignment="1">
      <alignment horizontal="center" vertical="center"/>
    </xf>
    <xf numFmtId="0" fontId="110" fillId="31" borderId="2" xfId="0" applyFont="1" applyFill="1" applyBorder="1" applyAlignment="1">
      <alignment horizontal="center" vertical="center"/>
    </xf>
    <xf numFmtId="180" fontId="109" fillId="31" borderId="0" xfId="0" applyNumberFormat="1" applyFont="1" applyFill="1" applyAlignment="1">
      <alignment horizontal="center" vertical="center"/>
    </xf>
    <xf numFmtId="180" fontId="109" fillId="31" borderId="0" xfId="0" applyNumberFormat="1" applyFont="1" applyFill="1">
      <alignment vertical="center"/>
    </xf>
    <xf numFmtId="0" fontId="111" fillId="31" borderId="0" xfId="0" applyFont="1" applyFill="1">
      <alignment vertical="center"/>
    </xf>
    <xf numFmtId="0" fontId="110" fillId="0" borderId="0" xfId="0" applyFont="1" applyAlignment="1">
      <alignment horizontal="center" vertical="center"/>
    </xf>
    <xf numFmtId="0" fontId="110" fillId="0" borderId="0" xfId="0" applyFont="1">
      <alignment vertical="center"/>
    </xf>
    <xf numFmtId="0" fontId="112" fillId="31" borderId="2" xfId="0" applyFont="1" applyFill="1" applyBorder="1" applyAlignment="1">
      <alignment horizontal="center" vertical="center"/>
    </xf>
    <xf numFmtId="185" fontId="109" fillId="0" borderId="0" xfId="0" applyNumberFormat="1" applyFont="1" applyAlignment="1">
      <alignment horizontal="center" vertical="center"/>
    </xf>
    <xf numFmtId="185" fontId="4" fillId="0" borderId="0" xfId="0" applyNumberFormat="1" applyFont="1" applyAlignment="1">
      <alignment horizontal="center" vertical="center"/>
    </xf>
    <xf numFmtId="185" fontId="110" fillId="0" borderId="0" xfId="0" applyNumberFormat="1" applyFont="1" applyAlignment="1">
      <alignment horizontal="center" vertical="center"/>
    </xf>
    <xf numFmtId="0" fontId="113" fillId="4" borderId="41" xfId="0" applyFont="1" applyFill="1" applyBorder="1" applyAlignment="1">
      <alignment horizontal="center" vertical="center"/>
    </xf>
    <xf numFmtId="0" fontId="113" fillId="4" borderId="79" xfId="0" applyFont="1" applyFill="1" applyBorder="1" applyAlignment="1">
      <alignment horizontal="center" vertical="center" wrapText="1"/>
    </xf>
    <xf numFmtId="0" fontId="113" fillId="4" borderId="44" xfId="0" applyFont="1" applyFill="1" applyBorder="1" applyAlignment="1">
      <alignment horizontal="center" vertical="center" wrapText="1"/>
    </xf>
    <xf numFmtId="0" fontId="113" fillId="4" borderId="65" xfId="0" applyFont="1" applyFill="1" applyBorder="1" applyAlignment="1">
      <alignment horizontal="center" vertical="center" wrapText="1"/>
    </xf>
    <xf numFmtId="0" fontId="113" fillId="4" borderId="28" xfId="0" applyFont="1" applyFill="1" applyBorder="1" applyAlignment="1">
      <alignment horizontal="center" vertical="center" wrapText="1"/>
    </xf>
    <xf numFmtId="0" fontId="114" fillId="0" borderId="0" xfId="0" applyFont="1" applyAlignment="1">
      <alignment horizontal="center" vertical="center"/>
    </xf>
    <xf numFmtId="183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05" fillId="0" borderId="85" xfId="0" applyFont="1" applyBorder="1" applyAlignment="1">
      <alignment horizontal="center" vertical="center"/>
    </xf>
    <xf numFmtId="0" fontId="105" fillId="0" borderId="15" xfId="0" applyFont="1" applyBorder="1" applyAlignment="1">
      <alignment horizontal="center" vertical="center"/>
    </xf>
    <xf numFmtId="0" fontId="105" fillId="0" borderId="41" xfId="0" applyFont="1" applyBorder="1" applyAlignment="1">
      <alignment horizontal="center" vertical="center"/>
    </xf>
    <xf numFmtId="0" fontId="105" fillId="0" borderId="5" xfId="0" applyFont="1" applyBorder="1" applyAlignment="1">
      <alignment horizontal="center" vertical="center"/>
    </xf>
    <xf numFmtId="0" fontId="105" fillId="0" borderId="7" xfId="0" applyFont="1" applyBorder="1" applyAlignment="1">
      <alignment horizontal="center" vertical="center"/>
    </xf>
    <xf numFmtId="0" fontId="105" fillId="0" borderId="0" xfId="0" applyFont="1" applyAlignment="1">
      <alignment horizontal="center" vertical="center" wrapText="1"/>
    </xf>
    <xf numFmtId="0" fontId="104" fillId="0" borderId="5" xfId="0" applyFont="1" applyBorder="1" applyAlignment="1">
      <alignment horizontal="center" vertical="center"/>
    </xf>
    <xf numFmtId="0" fontId="105" fillId="0" borderId="75" xfId="0" applyFont="1" applyBorder="1" applyAlignment="1">
      <alignment horizontal="center" vertical="center"/>
    </xf>
    <xf numFmtId="0" fontId="104" fillId="0" borderId="0" xfId="0" applyFont="1" applyAlignment="1">
      <alignment horizontal="center" vertical="top"/>
    </xf>
    <xf numFmtId="0" fontId="2" fillId="0" borderId="0" xfId="0" applyFont="1" applyAlignment="1">
      <alignment horizontal="centerContinuous" vertical="center"/>
    </xf>
    <xf numFmtId="0" fontId="19" fillId="4" borderId="143" xfId="0" applyFont="1" applyFill="1" applyBorder="1" applyAlignment="1">
      <alignment horizontal="center" vertical="center"/>
    </xf>
    <xf numFmtId="0" fontId="21" fillId="4" borderId="85" xfId="0" applyFont="1" applyFill="1" applyBorder="1" applyAlignment="1">
      <alignment horizontal="center" vertical="center" wrapText="1"/>
    </xf>
    <xf numFmtId="0" fontId="19" fillId="4" borderId="72" xfId="0" applyFont="1" applyFill="1" applyBorder="1" applyAlignment="1">
      <alignment horizontal="center" vertical="center"/>
    </xf>
    <xf numFmtId="0" fontId="19" fillId="4" borderId="65" xfId="0" applyFont="1" applyFill="1" applyBorder="1" applyAlignment="1">
      <alignment horizontal="center" vertical="center"/>
    </xf>
    <xf numFmtId="0" fontId="19" fillId="4" borderId="77" xfId="0" applyFont="1" applyFill="1" applyBorder="1" applyAlignment="1">
      <alignment horizontal="center" vertical="center"/>
    </xf>
    <xf numFmtId="0" fontId="21" fillId="4" borderId="75" xfId="0" applyFont="1" applyFill="1" applyBorder="1" applyAlignment="1">
      <alignment horizontal="center" vertical="center" wrapText="1"/>
    </xf>
    <xf numFmtId="0" fontId="19" fillId="4" borderId="73" xfId="0" applyFont="1" applyFill="1" applyBorder="1" applyAlignment="1">
      <alignment horizontal="center" vertical="center"/>
    </xf>
    <xf numFmtId="0" fontId="19" fillId="4" borderId="71" xfId="0" applyFont="1" applyFill="1" applyBorder="1" applyAlignment="1">
      <alignment horizontal="center" vertical="center"/>
    </xf>
    <xf numFmtId="0" fontId="19" fillId="4" borderId="74" xfId="0" applyFont="1" applyFill="1" applyBorder="1" applyAlignment="1">
      <alignment horizontal="center" vertical="center"/>
    </xf>
    <xf numFmtId="0" fontId="95" fillId="0" borderId="76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79" xfId="0" applyFont="1" applyBorder="1" applyAlignment="1">
      <alignment horizontal="center" vertical="center"/>
    </xf>
    <xf numFmtId="0" fontId="9" fillId="0" borderId="76" xfId="0" applyFont="1" applyBorder="1" applyAlignment="1">
      <alignment horizontal="center" vertical="center"/>
    </xf>
    <xf numFmtId="0" fontId="113" fillId="4" borderId="41" xfId="0" applyFont="1" applyFill="1" applyBorder="1" applyAlignment="1">
      <alignment horizontal="center" vertical="center" wrapText="1"/>
    </xf>
    <xf numFmtId="0" fontId="113" fillId="4" borderId="21" xfId="0" applyFont="1" applyFill="1" applyBorder="1" applyAlignment="1">
      <alignment horizontal="center" vertical="center" wrapText="1"/>
    </xf>
    <xf numFmtId="0" fontId="113" fillId="4" borderId="22" xfId="0" applyFont="1" applyFill="1" applyBorder="1" applyAlignment="1">
      <alignment horizontal="center" vertical="center" wrapText="1"/>
    </xf>
    <xf numFmtId="0" fontId="113" fillId="4" borderId="24" xfId="0" applyFont="1" applyFill="1" applyBorder="1" applyAlignment="1">
      <alignment horizontal="center" vertical="center" wrapText="1"/>
    </xf>
    <xf numFmtId="0" fontId="113" fillId="4" borderId="9" xfId="0" applyFont="1" applyFill="1" applyBorder="1" applyAlignment="1">
      <alignment horizontal="center" vertical="center"/>
    </xf>
    <xf numFmtId="0" fontId="113" fillId="4" borderId="0" xfId="0" applyFont="1" applyFill="1" applyAlignment="1">
      <alignment horizontal="center" vertical="center"/>
    </xf>
    <xf numFmtId="0" fontId="113" fillId="4" borderId="43" xfId="0" applyFont="1" applyFill="1" applyBorder="1" applyAlignment="1">
      <alignment horizontal="center" vertical="center" wrapText="1"/>
    </xf>
    <xf numFmtId="0" fontId="113" fillId="4" borderId="26" xfId="0" applyFont="1" applyFill="1" applyBorder="1" applyAlignment="1">
      <alignment horizontal="center" vertical="center" wrapText="1"/>
    </xf>
    <xf numFmtId="0" fontId="113" fillId="4" borderId="67" xfId="0" applyFont="1" applyFill="1" applyBorder="1" applyAlignment="1">
      <alignment horizontal="center" vertical="center" wrapText="1"/>
    </xf>
    <xf numFmtId="0" fontId="113" fillId="4" borderId="40" xfId="0" applyFont="1" applyFill="1" applyBorder="1" applyAlignment="1">
      <alignment horizontal="center" vertical="center" wrapText="1"/>
    </xf>
    <xf numFmtId="0" fontId="113" fillId="4" borderId="10" xfId="0" applyFont="1" applyFill="1" applyBorder="1" applyAlignment="1">
      <alignment horizontal="center" vertical="center" wrapText="1"/>
    </xf>
    <xf numFmtId="0" fontId="113" fillId="4" borderId="39" xfId="0" applyFont="1" applyFill="1" applyBorder="1" applyAlignment="1">
      <alignment horizontal="center" vertical="center" wrapText="1"/>
    </xf>
    <xf numFmtId="0" fontId="113" fillId="4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top"/>
    </xf>
    <xf numFmtId="0" fontId="102" fillId="0" borderId="0" xfId="0" applyFont="1" applyAlignment="1">
      <alignment horizontal="left" vertical="top"/>
    </xf>
    <xf numFmtId="0" fontId="97" fillId="0" borderId="0" xfId="0" applyFont="1" applyAlignment="1">
      <alignment vertical="top"/>
    </xf>
    <xf numFmtId="0" fontId="116" fillId="0" borderId="0" xfId="0" applyFont="1" applyAlignment="1">
      <alignment horizontal="center" vertical="center"/>
    </xf>
    <xf numFmtId="1" fontId="116" fillId="0" borderId="0" xfId="0" applyNumberFormat="1" applyFont="1" applyAlignment="1">
      <alignment horizontal="center" vertical="center"/>
    </xf>
    <xf numFmtId="182" fontId="117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186" fontId="25" fillId="0" borderId="72" xfId="0" applyNumberFormat="1" applyFont="1" applyBorder="1">
      <alignment vertical="center"/>
    </xf>
    <xf numFmtId="186" fontId="25" fillId="0" borderId="65" xfId="0" applyNumberFormat="1" applyFont="1" applyBorder="1">
      <alignment vertical="center"/>
    </xf>
    <xf numFmtId="186" fontId="25" fillId="0" borderId="65" xfId="4" applyNumberFormat="1" applyFont="1" applyBorder="1" applyAlignment="1">
      <alignment vertical="center"/>
    </xf>
    <xf numFmtId="0" fontId="119" fillId="4" borderId="85" xfId="0" applyFont="1" applyFill="1" applyBorder="1" applyAlignment="1">
      <alignment horizontal="center" vertical="center" wrapText="1"/>
    </xf>
    <xf numFmtId="0" fontId="32" fillId="0" borderId="0" xfId="99">
      <alignment vertical="center"/>
    </xf>
    <xf numFmtId="0" fontId="122" fillId="37" borderId="154" xfId="99" applyFont="1" applyFill="1" applyBorder="1" applyAlignment="1">
      <alignment horizontal="center" vertical="center"/>
    </xf>
    <xf numFmtId="0" fontId="123" fillId="0" borderId="156" xfId="99" applyFont="1" applyBorder="1" applyAlignment="1">
      <alignment horizontal="center" vertical="center"/>
    </xf>
    <xf numFmtId="0" fontId="32" fillId="0" borderId="0" xfId="99" applyAlignment="1">
      <alignment horizontal="center" vertical="center"/>
    </xf>
    <xf numFmtId="0" fontId="123" fillId="0" borderId="159" xfId="99" applyFont="1" applyBorder="1" applyAlignment="1">
      <alignment horizontal="center" vertical="center"/>
    </xf>
    <xf numFmtId="0" fontId="122" fillId="37" borderId="165" xfId="99" applyFont="1" applyFill="1" applyBorder="1" applyAlignment="1">
      <alignment horizontal="center" vertical="center"/>
    </xf>
    <xf numFmtId="0" fontId="122" fillId="0" borderId="2" xfId="99" applyFont="1" applyBorder="1" applyAlignment="1">
      <alignment horizontal="center" vertical="center"/>
    </xf>
    <xf numFmtId="0" fontId="28" fillId="0" borderId="0" xfId="0" applyFont="1">
      <alignment vertical="center"/>
    </xf>
    <xf numFmtId="184" fontId="25" fillId="0" borderId="79" xfId="0" applyNumberFormat="1" applyFont="1" applyBorder="1">
      <alignment vertical="center"/>
    </xf>
    <xf numFmtId="0" fontId="103" fillId="0" borderId="63" xfId="0" applyFont="1" applyBorder="1">
      <alignment vertical="center"/>
    </xf>
    <xf numFmtId="0" fontId="129" fillId="0" borderId="0" xfId="0" applyFont="1" applyAlignment="1">
      <alignment horizontal="left" vertical="center"/>
    </xf>
    <xf numFmtId="0" fontId="129" fillId="0" borderId="0" xfId="0" applyFont="1" applyAlignment="1">
      <alignment horizontal="center" vertical="center"/>
    </xf>
    <xf numFmtId="0" fontId="103" fillId="0" borderId="63" xfId="0" applyFont="1" applyBorder="1" applyAlignment="1">
      <alignment horizontal="center" vertical="center"/>
    </xf>
    <xf numFmtId="0" fontId="129" fillId="0" borderId="129" xfId="0" applyFont="1" applyBorder="1" applyAlignment="1">
      <alignment horizontal="center" vertical="center"/>
    </xf>
    <xf numFmtId="0" fontId="132" fillId="0" borderId="0" xfId="0" applyFont="1">
      <alignment vertical="center"/>
    </xf>
    <xf numFmtId="0" fontId="0" fillId="0" borderId="0" xfId="0" applyAlignment="1">
      <alignment horizontal="left" vertical="center"/>
    </xf>
    <xf numFmtId="0" fontId="104" fillId="0" borderId="0" xfId="0" applyFont="1" applyAlignment="1">
      <alignment horizontal="left" vertical="top"/>
    </xf>
    <xf numFmtId="0" fontId="131" fillId="2" borderId="91" xfId="0" applyFont="1" applyFill="1" applyBorder="1" applyAlignment="1">
      <alignment horizontal="center" vertical="top" wrapText="1"/>
    </xf>
    <xf numFmtId="0" fontId="131" fillId="2" borderId="47" xfId="0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center"/>
    </xf>
    <xf numFmtId="188" fontId="25" fillId="0" borderId="41" xfId="4" applyNumberFormat="1" applyFont="1" applyBorder="1" applyAlignment="1">
      <alignment vertical="center"/>
    </xf>
    <xf numFmtId="188" fontId="25" fillId="0" borderId="47" xfId="0" applyNumberFormat="1" applyFont="1" applyBorder="1">
      <alignment vertical="center"/>
    </xf>
    <xf numFmtId="188" fontId="25" fillId="0" borderId="43" xfId="0" applyNumberFormat="1" applyFont="1" applyBorder="1">
      <alignment vertical="center"/>
    </xf>
    <xf numFmtId="188" fontId="25" fillId="0" borderId="43" xfId="4" applyNumberFormat="1" applyFont="1" applyBorder="1" applyAlignment="1">
      <alignment vertical="center"/>
    </xf>
    <xf numFmtId="188" fontId="25" fillId="0" borderId="43" xfId="4" applyNumberFormat="1" applyFont="1" applyBorder="1" applyAlignment="1">
      <alignment horizontal="right" vertical="center"/>
    </xf>
    <xf numFmtId="188" fontId="25" fillId="0" borderId="65" xfId="4" applyNumberFormat="1" applyFont="1" applyBorder="1" applyAlignment="1">
      <alignment horizontal="right" vertical="center"/>
    </xf>
    <xf numFmtId="188" fontId="25" fillId="0" borderId="65" xfId="4" applyNumberFormat="1" applyFont="1" applyBorder="1" applyAlignment="1">
      <alignment vertical="center"/>
    </xf>
    <xf numFmtId="188" fontId="25" fillId="0" borderId="85" xfId="4" applyNumberFormat="1" applyFont="1" applyBorder="1" applyAlignment="1">
      <alignment vertical="center"/>
    </xf>
    <xf numFmtId="188" fontId="25" fillId="0" borderId="72" xfId="0" applyNumberFormat="1" applyFont="1" applyBorder="1">
      <alignment vertical="center"/>
    </xf>
    <xf numFmtId="188" fontId="25" fillId="0" borderId="65" xfId="0" applyNumberFormat="1" applyFont="1" applyBorder="1">
      <alignment vertical="center"/>
    </xf>
    <xf numFmtId="186" fontId="25" fillId="0" borderId="85" xfId="4" applyNumberFormat="1" applyFont="1" applyBorder="1" applyAlignment="1">
      <alignment vertical="center"/>
    </xf>
    <xf numFmtId="186" fontId="25" fillId="0" borderId="65" xfId="4" applyNumberFormat="1" applyFont="1" applyBorder="1" applyAlignment="1">
      <alignment horizontal="right" vertical="center"/>
    </xf>
    <xf numFmtId="186" fontId="25" fillId="0" borderId="44" xfId="4" applyNumberFormat="1" applyFont="1" applyBorder="1" applyAlignment="1">
      <alignment vertical="center"/>
    </xf>
    <xf numFmtId="186" fontId="25" fillId="0" borderId="85" xfId="4" applyNumberFormat="1" applyFont="1" applyFill="1" applyBorder="1" applyAlignment="1">
      <alignment vertical="center"/>
    </xf>
    <xf numFmtId="186" fontId="25" fillId="0" borderId="10" xfId="4" applyNumberFormat="1" applyFont="1" applyBorder="1" applyAlignment="1">
      <alignment vertical="center"/>
    </xf>
    <xf numFmtId="186" fontId="25" fillId="0" borderId="73" xfId="4" applyNumberFormat="1" applyFont="1" applyBorder="1" applyAlignment="1">
      <alignment vertical="center"/>
    </xf>
    <xf numFmtId="186" fontId="25" fillId="0" borderId="71" xfId="4" applyNumberFormat="1" applyFont="1" applyBorder="1" applyAlignment="1">
      <alignment vertical="center"/>
    </xf>
    <xf numFmtId="186" fontId="25" fillId="0" borderId="71" xfId="4" applyNumberFormat="1" applyFont="1" applyBorder="1" applyAlignment="1">
      <alignment horizontal="right" vertical="center"/>
    </xf>
    <xf numFmtId="186" fontId="25" fillId="0" borderId="74" xfId="4" applyNumberFormat="1" applyFont="1" applyBorder="1" applyAlignment="1">
      <alignment horizontal="right" vertical="center"/>
    </xf>
    <xf numFmtId="186" fontId="25" fillId="0" borderId="41" xfId="4" applyNumberFormat="1" applyFont="1" applyBorder="1" applyAlignment="1">
      <alignment vertical="center"/>
    </xf>
    <xf numFmtId="186" fontId="25" fillId="0" borderId="47" xfId="0" applyNumberFormat="1" applyFont="1" applyBorder="1">
      <alignment vertical="center"/>
    </xf>
    <xf numFmtId="186" fontId="25" fillId="0" borderId="43" xfId="0" applyNumberFormat="1" applyFont="1" applyBorder="1">
      <alignment vertical="center"/>
    </xf>
    <xf numFmtId="186" fontId="25" fillId="0" borderId="43" xfId="4" applyNumberFormat="1" applyFont="1" applyBorder="1" applyAlignment="1">
      <alignment vertical="center"/>
    </xf>
    <xf numFmtId="186" fontId="25" fillId="0" borderId="43" xfId="0" applyNumberFormat="1" applyFont="1" applyBorder="1" applyAlignment="1">
      <alignment horizontal="right" vertical="center"/>
    </xf>
    <xf numFmtId="188" fontId="25" fillId="0" borderId="85" xfId="4" applyNumberFormat="1" applyFont="1" applyBorder="1" applyAlignment="1">
      <alignment horizontal="right" vertical="center"/>
    </xf>
    <xf numFmtId="188" fontId="11" fillId="0" borderId="72" xfId="0" applyNumberFormat="1" applyFont="1" applyBorder="1">
      <alignment vertical="center"/>
    </xf>
    <xf numFmtId="188" fontId="11" fillId="0" borderId="65" xfId="0" applyNumberFormat="1" applyFont="1" applyBorder="1">
      <alignment vertical="center"/>
    </xf>
    <xf numFmtId="188" fontId="11" fillId="0" borderId="65" xfId="4" applyNumberFormat="1" applyFont="1" applyFill="1" applyBorder="1" applyAlignment="1">
      <alignment horizontal="right" vertical="center" wrapText="1"/>
    </xf>
    <xf numFmtId="188" fontId="25" fillId="0" borderId="65" xfId="4" applyNumberFormat="1" applyFont="1" applyBorder="1" applyAlignment="1">
      <alignment vertical="center" shrinkToFit="1"/>
    </xf>
    <xf numFmtId="188" fontId="25" fillId="0" borderId="75" xfId="4" applyNumberFormat="1" applyFont="1" applyBorder="1" applyAlignment="1">
      <alignment vertical="center"/>
    </xf>
    <xf numFmtId="188" fontId="25" fillId="0" borderId="73" xfId="0" applyNumberFormat="1" applyFont="1" applyBorder="1">
      <alignment vertical="center"/>
    </xf>
    <xf numFmtId="188" fontId="25" fillId="0" borderId="71" xfId="0" applyNumberFormat="1" applyFont="1" applyBorder="1">
      <alignment vertical="center"/>
    </xf>
    <xf numFmtId="188" fontId="25" fillId="0" borderId="71" xfId="4" applyNumberFormat="1" applyFont="1" applyBorder="1" applyAlignment="1">
      <alignment vertical="center"/>
    </xf>
    <xf numFmtId="188" fontId="11" fillId="0" borderId="71" xfId="4" applyNumberFormat="1" applyFont="1" applyFill="1" applyBorder="1" applyAlignment="1">
      <alignment horizontal="right" vertical="center" wrapText="1"/>
    </xf>
    <xf numFmtId="188" fontId="25" fillId="0" borderId="44" xfId="4" applyNumberFormat="1" applyFont="1" applyFill="1" applyBorder="1" applyAlignment="1">
      <alignment vertical="center"/>
    </xf>
    <xf numFmtId="188" fontId="25" fillId="0" borderId="43" xfId="4" applyNumberFormat="1" applyFont="1" applyFill="1" applyBorder="1" applyAlignment="1">
      <alignment vertical="center"/>
    </xf>
    <xf numFmtId="188" fontId="11" fillId="0" borderId="43" xfId="4" applyNumberFormat="1" applyFont="1" applyFill="1" applyBorder="1" applyAlignment="1">
      <alignment horizontal="right" vertical="center" wrapText="1"/>
    </xf>
    <xf numFmtId="188" fontId="25" fillId="0" borderId="85" xfId="0" applyNumberFormat="1" applyFont="1" applyBorder="1">
      <alignment vertical="center"/>
    </xf>
    <xf numFmtId="188" fontId="25" fillId="0" borderId="75" xfId="0" applyNumberFormat="1" applyFont="1" applyBorder="1">
      <alignment vertical="center"/>
    </xf>
    <xf numFmtId="188" fontId="25" fillId="0" borderId="65" xfId="4" applyNumberFormat="1" applyFont="1" applyFill="1" applyBorder="1" applyAlignment="1">
      <alignment horizontal="right" vertical="center"/>
    </xf>
    <xf numFmtId="188" fontId="11" fillId="0" borderId="28" xfId="4" applyNumberFormat="1" applyFont="1" applyFill="1" applyBorder="1" applyAlignment="1">
      <alignment horizontal="right" vertical="center" wrapText="1"/>
    </xf>
    <xf numFmtId="188" fontId="25" fillId="0" borderId="41" xfId="0" applyNumberFormat="1" applyFont="1" applyBorder="1" applyAlignment="1">
      <alignment horizontal="right" vertical="center"/>
    </xf>
    <xf numFmtId="188" fontId="11" fillId="0" borderId="21" xfId="0" applyNumberFormat="1" applyFont="1" applyBorder="1" applyAlignment="1">
      <alignment horizontal="right" vertical="center"/>
    </xf>
    <xf numFmtId="188" fontId="11" fillId="0" borderId="22" xfId="0" applyNumberFormat="1" applyFont="1" applyBorder="1" applyAlignment="1">
      <alignment horizontal="right" vertical="center"/>
    </xf>
    <xf numFmtId="188" fontId="11" fillId="0" borderId="24" xfId="0" applyNumberFormat="1" applyFont="1" applyBorder="1" applyAlignment="1">
      <alignment horizontal="right" vertical="center"/>
    </xf>
    <xf numFmtId="188" fontId="25" fillId="0" borderId="85" xfId="0" applyNumberFormat="1" applyFont="1" applyBorder="1" applyAlignment="1">
      <alignment horizontal="right" vertical="center"/>
    </xf>
    <xf numFmtId="188" fontId="25" fillId="0" borderId="79" xfId="0" applyNumberFormat="1" applyFont="1" applyBorder="1">
      <alignment vertical="center"/>
    </xf>
    <xf numFmtId="188" fontId="25" fillId="0" borderId="65" xfId="0" applyNumberFormat="1" applyFont="1" applyBorder="1" applyAlignment="1">
      <alignment horizontal="right" vertical="center"/>
    </xf>
    <xf numFmtId="188" fontId="25" fillId="0" borderId="85" xfId="4" applyNumberFormat="1" applyFont="1" applyFill="1" applyBorder="1" applyAlignment="1">
      <alignment horizontal="right" vertical="center"/>
    </xf>
    <xf numFmtId="188" fontId="25" fillId="0" borderId="79" xfId="4" applyNumberFormat="1" applyFont="1" applyFill="1" applyBorder="1" applyAlignment="1">
      <alignment horizontal="right" vertical="center"/>
    </xf>
    <xf numFmtId="188" fontId="25" fillId="0" borderId="79" xfId="0" applyNumberFormat="1" applyFont="1" applyBorder="1" applyAlignment="1">
      <alignment horizontal="right" vertical="center"/>
    </xf>
    <xf numFmtId="188" fontId="25" fillId="0" borderId="85" xfId="0" applyNumberFormat="1" applyFont="1" applyBorder="1" applyAlignment="1">
      <alignment horizontal="right" vertical="center" wrapText="1"/>
    </xf>
    <xf numFmtId="188" fontId="25" fillId="0" borderId="71" xfId="0" applyNumberFormat="1" applyFont="1" applyBorder="1" applyAlignment="1">
      <alignment vertical="center" shrinkToFit="1"/>
    </xf>
    <xf numFmtId="188" fontId="25" fillId="0" borderId="19" xfId="0" applyNumberFormat="1" applyFont="1" applyBorder="1" applyAlignment="1">
      <alignment vertical="center" shrinkToFit="1"/>
    </xf>
    <xf numFmtId="188" fontId="25" fillId="0" borderId="22" xfId="0" applyNumberFormat="1" applyFont="1" applyBorder="1" applyAlignment="1">
      <alignment vertical="center" shrinkToFit="1"/>
    </xf>
    <xf numFmtId="188" fontId="25" fillId="0" borderId="22" xfId="0" applyNumberFormat="1" applyFont="1" applyBorder="1" applyAlignment="1">
      <alignment horizontal="right" vertical="center"/>
    </xf>
    <xf numFmtId="188" fontId="25" fillId="0" borderId="77" xfId="0" applyNumberFormat="1" applyFont="1" applyBorder="1" applyAlignment="1">
      <alignment horizontal="right" vertical="center"/>
    </xf>
    <xf numFmtId="188" fontId="25" fillId="0" borderId="72" xfId="0" applyNumberFormat="1" applyFont="1" applyBorder="1" applyAlignment="1">
      <alignment vertical="center" shrinkToFit="1"/>
    </xf>
    <xf numFmtId="188" fontId="25" fillId="0" borderId="65" xfId="0" applyNumberFormat="1" applyFont="1" applyBorder="1" applyAlignment="1">
      <alignment vertical="center" shrinkToFit="1"/>
    </xf>
    <xf numFmtId="188" fontId="25" fillId="0" borderId="75" xfId="0" applyNumberFormat="1" applyFont="1" applyBorder="1" applyAlignment="1">
      <alignment horizontal="right" vertical="center"/>
    </xf>
    <xf numFmtId="188" fontId="25" fillId="0" borderId="73" xfId="0" applyNumberFormat="1" applyFont="1" applyBorder="1" applyAlignment="1">
      <alignment vertical="center" shrinkToFit="1"/>
    </xf>
    <xf numFmtId="188" fontId="25" fillId="0" borderId="71" xfId="0" applyNumberFormat="1" applyFont="1" applyBorder="1" applyAlignment="1">
      <alignment horizontal="right" vertical="center"/>
    </xf>
    <xf numFmtId="188" fontId="25" fillId="0" borderId="21" xfId="0" applyNumberFormat="1" applyFont="1" applyBorder="1" applyAlignment="1">
      <alignment horizontal="right" vertical="center"/>
    </xf>
    <xf numFmtId="188" fontId="25" fillId="0" borderId="143" xfId="0" applyNumberFormat="1" applyFont="1" applyBorder="1" applyAlignment="1">
      <alignment horizontal="right" vertical="center"/>
    </xf>
    <xf numFmtId="188" fontId="25" fillId="0" borderId="44" xfId="0" applyNumberFormat="1" applyFont="1" applyBorder="1" applyAlignment="1">
      <alignment horizontal="right" vertical="center"/>
    </xf>
    <xf numFmtId="188" fontId="25" fillId="0" borderId="33" xfId="0" applyNumberFormat="1" applyFont="1" applyBorder="1" applyAlignment="1">
      <alignment horizontal="right" vertical="center"/>
    </xf>
    <xf numFmtId="188" fontId="25" fillId="0" borderId="43" xfId="0" applyNumberFormat="1" applyFont="1" applyBorder="1" applyAlignment="1">
      <alignment horizontal="right" vertical="center"/>
    </xf>
    <xf numFmtId="188" fontId="25" fillId="0" borderId="76" xfId="0" applyNumberFormat="1" applyFont="1" applyBorder="1" applyAlignment="1">
      <alignment horizontal="right" vertical="center"/>
    </xf>
    <xf numFmtId="184" fontId="25" fillId="0" borderId="75" xfId="4" applyNumberFormat="1" applyFont="1" applyBorder="1" applyAlignment="1">
      <alignment horizontal="right" vertical="center" shrinkToFit="1"/>
    </xf>
    <xf numFmtId="184" fontId="25" fillId="0" borderId="76" xfId="0" applyNumberFormat="1" applyFont="1" applyBorder="1" applyAlignment="1">
      <alignment vertical="center" shrinkToFit="1"/>
    </xf>
    <xf numFmtId="184" fontId="25" fillId="0" borderId="71" xfId="0" applyNumberFormat="1" applyFont="1" applyBorder="1" applyAlignment="1">
      <alignment vertical="center" shrinkToFit="1"/>
    </xf>
    <xf numFmtId="184" fontId="25" fillId="0" borderId="71" xfId="0" applyNumberFormat="1" applyFont="1" applyBorder="1" applyAlignment="1">
      <alignment horizontal="right" vertical="center" shrinkToFit="1"/>
    </xf>
    <xf numFmtId="184" fontId="25" fillId="0" borderId="76" xfId="0" applyNumberFormat="1" applyFont="1" applyBorder="1" applyAlignment="1">
      <alignment horizontal="right" vertical="center" shrinkToFit="1"/>
    </xf>
    <xf numFmtId="184" fontId="25" fillId="0" borderId="71" xfId="4" applyNumberFormat="1" applyFont="1" applyBorder="1" applyAlignment="1">
      <alignment horizontal="right" vertical="center" shrinkToFit="1"/>
    </xf>
    <xf numFmtId="184" fontId="25" fillId="0" borderId="74" xfId="4" applyNumberFormat="1" applyFont="1" applyBorder="1" applyAlignment="1">
      <alignment horizontal="right" vertical="center" shrinkToFit="1"/>
    </xf>
    <xf numFmtId="184" fontId="25" fillId="0" borderId="85" xfId="0" applyNumberFormat="1" applyFont="1" applyBorder="1" applyAlignment="1">
      <alignment horizontal="right" vertical="center" shrinkToFit="1"/>
    </xf>
    <xf numFmtId="184" fontId="25" fillId="0" borderId="79" xfId="0" applyNumberFormat="1" applyFont="1" applyBorder="1" applyAlignment="1">
      <alignment horizontal="right" vertical="center" shrinkToFit="1"/>
    </xf>
    <xf numFmtId="184" fontId="25" fillId="0" borderId="65" xfId="0" applyNumberFormat="1" applyFont="1" applyBorder="1" applyAlignment="1">
      <alignment horizontal="right" vertical="center" shrinkToFit="1"/>
    </xf>
    <xf numFmtId="2" fontId="4" fillId="0" borderId="0" xfId="0" applyNumberFormat="1" applyFont="1" applyAlignment="1">
      <alignment horizontal="center" vertical="center"/>
    </xf>
    <xf numFmtId="0" fontId="122" fillId="0" borderId="155" xfId="99" applyFont="1" applyBorder="1" applyAlignment="1">
      <alignment horizontal="center" vertical="center"/>
    </xf>
    <xf numFmtId="0" fontId="122" fillId="0" borderId="155" xfId="99" applyFont="1" applyBorder="1" applyAlignment="1">
      <alignment horizontal="center" vertical="center" wrapText="1"/>
    </xf>
    <xf numFmtId="0" fontId="120" fillId="36" borderId="144" xfId="99" applyFont="1" applyFill="1" applyBorder="1" applyAlignment="1">
      <alignment horizontal="center" vertical="center"/>
    </xf>
    <xf numFmtId="0" fontId="120" fillId="36" borderId="145" xfId="99" applyFont="1" applyFill="1" applyBorder="1" applyAlignment="1">
      <alignment horizontal="center" vertical="center"/>
    </xf>
    <xf numFmtId="0" fontId="120" fillId="36" borderId="146" xfId="99" applyFont="1" applyFill="1" applyBorder="1" applyAlignment="1">
      <alignment horizontal="center" vertical="center"/>
    </xf>
    <xf numFmtId="0" fontId="120" fillId="36" borderId="147" xfId="99" applyFont="1" applyFill="1" applyBorder="1" applyAlignment="1">
      <alignment horizontal="center" vertical="center"/>
    </xf>
    <xf numFmtId="0" fontId="120" fillId="36" borderId="0" xfId="99" applyFont="1" applyFill="1" applyAlignment="1">
      <alignment horizontal="center" vertical="center"/>
    </xf>
    <xf numFmtId="0" fontId="120" fillId="36" borderId="148" xfId="99" applyFont="1" applyFill="1" applyBorder="1" applyAlignment="1">
      <alignment horizontal="center" vertical="center"/>
    </xf>
    <xf numFmtId="0" fontId="120" fillId="36" borderId="149" xfId="99" applyFont="1" applyFill="1" applyBorder="1" applyAlignment="1">
      <alignment horizontal="center" vertical="center"/>
    </xf>
    <xf numFmtId="0" fontId="120" fillId="36" borderId="150" xfId="99" applyFont="1" applyFill="1" applyBorder="1" applyAlignment="1">
      <alignment horizontal="center" vertical="center"/>
    </xf>
    <xf numFmtId="0" fontId="120" fillId="36" borderId="151" xfId="99" applyFont="1" applyFill="1" applyBorder="1" applyAlignment="1">
      <alignment horizontal="center" vertical="center"/>
    </xf>
    <xf numFmtId="0" fontId="122" fillId="37" borderId="166" xfId="99" applyFont="1" applyFill="1" applyBorder="1" applyAlignment="1">
      <alignment horizontal="center" vertical="center"/>
    </xf>
    <xf numFmtId="0" fontId="122" fillId="37" borderId="153" xfId="99" applyFont="1" applyFill="1" applyBorder="1" applyAlignment="1">
      <alignment horizontal="center" vertical="center"/>
    </xf>
    <xf numFmtId="0" fontId="122" fillId="0" borderId="2" xfId="99" applyFont="1" applyBorder="1" applyAlignment="1">
      <alignment horizontal="center" vertical="center"/>
    </xf>
    <xf numFmtId="0" fontId="122" fillId="0" borderId="157" xfId="99" applyFont="1" applyBorder="1" applyAlignment="1">
      <alignment horizontal="center" vertical="center"/>
    </xf>
    <xf numFmtId="0" fontId="122" fillId="0" borderId="158" xfId="99" applyFont="1" applyBorder="1" applyAlignment="1">
      <alignment horizontal="center" vertical="center"/>
    </xf>
    <xf numFmtId="0" fontId="122" fillId="0" borderId="159" xfId="99" applyFont="1" applyBorder="1" applyAlignment="1">
      <alignment horizontal="center" vertical="center"/>
    </xf>
    <xf numFmtId="0" fontId="125" fillId="0" borderId="0" xfId="99" applyFont="1" applyAlignment="1">
      <alignment horizontal="center"/>
    </xf>
    <xf numFmtId="0" fontId="124" fillId="0" borderId="152" xfId="99" applyFont="1" applyBorder="1" applyAlignment="1">
      <alignment horizontal="center" vertical="center"/>
    </xf>
    <xf numFmtId="0" fontId="124" fillId="0" borderId="153" xfId="99" applyFont="1" applyBorder="1" applyAlignment="1">
      <alignment horizontal="center" vertical="center"/>
    </xf>
    <xf numFmtId="0" fontId="124" fillId="0" borderId="154" xfId="99" applyFont="1" applyBorder="1" applyAlignment="1">
      <alignment horizontal="center" vertical="center"/>
    </xf>
    <xf numFmtId="0" fontId="32" fillId="0" borderId="160" xfId="99" applyBorder="1" applyAlignment="1">
      <alignment horizontal="center" vertical="center"/>
    </xf>
    <xf numFmtId="0" fontId="32" fillId="0" borderId="161" xfId="99" applyBorder="1" applyAlignment="1">
      <alignment horizontal="center" vertical="center"/>
    </xf>
    <xf numFmtId="0" fontId="32" fillId="0" borderId="162" xfId="99" applyBorder="1" applyAlignment="1">
      <alignment horizontal="center" vertical="center"/>
    </xf>
    <xf numFmtId="0" fontId="32" fillId="0" borderId="163" xfId="99" applyBorder="1" applyAlignment="1">
      <alignment horizontal="center" vertical="center"/>
    </xf>
    <xf numFmtId="0" fontId="32" fillId="0" borderId="164" xfId="99" applyBorder="1" applyAlignment="1">
      <alignment horizontal="center" vertical="center"/>
    </xf>
    <xf numFmtId="0" fontId="2" fillId="2" borderId="68" xfId="0" applyFont="1" applyFill="1" applyBorder="1" applyAlignment="1">
      <alignment horizontal="left" vertical="top" wrapText="1"/>
    </xf>
    <xf numFmtId="0" fontId="2" fillId="2" borderId="92" xfId="0" applyFont="1" applyFill="1" applyBorder="1" applyAlignment="1">
      <alignment horizontal="left" vertical="top" wrapText="1"/>
    </xf>
    <xf numFmtId="0" fontId="2" fillId="2" borderId="70" xfId="0" applyFont="1" applyFill="1" applyBorder="1" applyAlignment="1">
      <alignment horizontal="left" vertical="top" wrapText="1"/>
    </xf>
    <xf numFmtId="0" fontId="2" fillId="2" borderId="48" xfId="0" applyFont="1" applyFill="1" applyBorder="1" applyAlignment="1">
      <alignment horizontal="left" vertical="top" wrapText="1"/>
    </xf>
    <xf numFmtId="0" fontId="2" fillId="2" borderId="135" xfId="0" applyFont="1" applyFill="1" applyBorder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2" fillId="2" borderId="18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131" fillId="2" borderId="91" xfId="0" applyFont="1" applyFill="1" applyBorder="1" applyAlignment="1">
      <alignment horizontal="center" vertical="top" wrapText="1"/>
    </xf>
    <xf numFmtId="0" fontId="131" fillId="2" borderId="47" xfId="0" applyFont="1" applyFill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14" fontId="2" fillId="0" borderId="63" xfId="0" applyNumberFormat="1" applyFont="1" applyBorder="1" applyAlignment="1">
      <alignment horizontal="right" vertical="center"/>
    </xf>
    <xf numFmtId="0" fontId="5" fillId="4" borderId="37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/>
    </xf>
    <xf numFmtId="0" fontId="5" fillId="4" borderId="30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1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4" xfId="0" applyFont="1" applyFill="1" applyBorder="1" applyAlignment="1">
      <alignment horizontal="center" vertical="center"/>
    </xf>
    <xf numFmtId="0" fontId="2" fillId="0" borderId="95" xfId="0" applyFont="1" applyBorder="1" applyAlignment="1">
      <alignment horizontal="left" vertical="top" wrapText="1"/>
    </xf>
    <xf numFmtId="0" fontId="2" fillId="0" borderId="94" xfId="0" applyFont="1" applyBorder="1" applyAlignment="1">
      <alignment horizontal="left" vertical="top" wrapText="1"/>
    </xf>
    <xf numFmtId="0" fontId="130" fillId="2" borderId="31" xfId="0" applyFont="1" applyFill="1" applyBorder="1" applyAlignment="1">
      <alignment horizontal="center" vertical="top" wrapText="1"/>
    </xf>
    <xf numFmtId="0" fontId="130" fillId="2" borderId="66" xfId="0" applyFont="1" applyFill="1" applyBorder="1" applyAlignment="1">
      <alignment horizontal="center" vertical="top" wrapText="1"/>
    </xf>
    <xf numFmtId="0" fontId="130" fillId="2" borderId="33" xfId="0" applyFont="1" applyFill="1" applyBorder="1" applyAlignment="1">
      <alignment horizontal="center" vertical="top" wrapText="1"/>
    </xf>
    <xf numFmtId="0" fontId="130" fillId="2" borderId="69" xfId="0" applyFont="1" applyFill="1" applyBorder="1" applyAlignment="1">
      <alignment horizontal="center" vertical="top" wrapText="1"/>
    </xf>
    <xf numFmtId="0" fontId="128" fillId="2" borderId="36" xfId="0" applyFont="1" applyFill="1" applyBorder="1" applyAlignment="1">
      <alignment horizontal="center" vertical="top" wrapText="1"/>
    </xf>
    <xf numFmtId="0" fontId="128" fillId="2" borderId="64" xfId="0" applyFont="1" applyFill="1" applyBorder="1" applyAlignment="1">
      <alignment horizontal="center" vertical="top" wrapText="1"/>
    </xf>
    <xf numFmtId="0" fontId="128" fillId="2" borderId="137" xfId="0" applyFont="1" applyFill="1" applyBorder="1" applyAlignment="1">
      <alignment horizontal="center" vertical="top" wrapText="1"/>
    </xf>
    <xf numFmtId="0" fontId="2" fillId="0" borderId="96" xfId="0" applyFont="1" applyBorder="1" applyAlignment="1">
      <alignment horizontal="left" vertical="top" wrapText="1"/>
    </xf>
    <xf numFmtId="0" fontId="2" fillId="0" borderId="93" xfId="0" applyFont="1" applyBorder="1" applyAlignment="1">
      <alignment horizontal="left" vertical="top" wrapText="1"/>
    </xf>
    <xf numFmtId="0" fontId="16" fillId="2" borderId="25" xfId="0" applyFont="1" applyFill="1" applyBorder="1" applyAlignment="1">
      <alignment horizontal="left" vertical="top" wrapText="1"/>
    </xf>
    <xf numFmtId="0" fontId="16" fillId="2" borderId="27" xfId="0" applyFont="1" applyFill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/>
    </xf>
    <xf numFmtId="0" fontId="2" fillId="0" borderId="44" xfId="0" applyFont="1" applyBorder="1" applyAlignment="1">
      <alignment horizontal="left" vertical="top"/>
    </xf>
    <xf numFmtId="0" fontId="2" fillId="0" borderId="44" xfId="0" applyFont="1" applyBorder="1" applyAlignment="1">
      <alignment horizontal="left" vertical="top" wrapText="1"/>
    </xf>
    <xf numFmtId="0" fontId="2" fillId="0" borderId="85" xfId="0" applyFont="1" applyBorder="1" applyAlignment="1">
      <alignment horizontal="left" vertical="top"/>
    </xf>
    <xf numFmtId="0" fontId="2" fillId="0" borderId="134" xfId="0" applyFont="1" applyBorder="1" applyAlignment="1">
      <alignment horizontal="left" vertical="top"/>
    </xf>
    <xf numFmtId="0" fontId="16" fillId="2" borderId="24" xfId="0" applyFont="1" applyFill="1" applyBorder="1" applyAlignment="1">
      <alignment horizontal="left" vertical="top" wrapText="1"/>
    </xf>
    <xf numFmtId="0" fontId="16" fillId="2" borderId="26" xfId="0" applyFont="1" applyFill="1" applyBorder="1" applyAlignment="1">
      <alignment horizontal="left" vertical="top" wrapText="1"/>
    </xf>
    <xf numFmtId="0" fontId="16" fillId="2" borderId="43" xfId="0" applyFont="1" applyFill="1" applyBorder="1" applyAlignment="1">
      <alignment horizontal="left" vertical="top" wrapText="1"/>
    </xf>
    <xf numFmtId="0" fontId="131" fillId="2" borderId="19" xfId="0" applyFont="1" applyFill="1" applyBorder="1" applyAlignment="1">
      <alignment horizontal="center" vertical="top" wrapText="1"/>
    </xf>
    <xf numFmtId="0" fontId="131" fillId="2" borderId="72" xfId="0" applyFont="1" applyFill="1" applyBorder="1" applyAlignment="1">
      <alignment horizontal="center" vertical="top" wrapText="1"/>
    </xf>
    <xf numFmtId="0" fontId="16" fillId="2" borderId="138" xfId="0" applyFont="1" applyFill="1" applyBorder="1" applyAlignment="1">
      <alignment horizontal="left" vertical="top" wrapText="1"/>
    </xf>
    <xf numFmtId="0" fontId="16" fillId="2" borderId="139" xfId="0" applyFont="1" applyFill="1" applyBorder="1" applyAlignment="1">
      <alignment horizontal="left" vertical="top" wrapText="1"/>
    </xf>
    <xf numFmtId="0" fontId="131" fillId="2" borderId="140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3" borderId="41" xfId="0" applyFont="1" applyFill="1" applyBorder="1" applyAlignment="1">
      <alignment horizontal="center" vertical="center" wrapText="1"/>
    </xf>
    <xf numFmtId="0" fontId="7" fillId="3" borderId="75" xfId="0" applyFont="1" applyFill="1" applyBorder="1" applyAlignment="1">
      <alignment horizontal="center" vertical="center" wrapText="1"/>
    </xf>
    <xf numFmtId="0" fontId="9" fillId="3" borderId="40" xfId="0" applyFont="1" applyFill="1" applyBorder="1" applyAlignment="1">
      <alignment horizontal="center" vertical="center" wrapText="1"/>
    </xf>
    <xf numFmtId="0" fontId="9" fillId="3" borderId="20" xfId="0" applyFont="1" applyFill="1" applyBorder="1" applyAlignment="1">
      <alignment horizontal="center" vertical="center" wrapText="1"/>
    </xf>
    <xf numFmtId="0" fontId="7" fillId="3" borderId="40" xfId="0" applyFont="1" applyFill="1" applyBorder="1" applyAlignment="1">
      <alignment horizontal="center" vertical="center" wrapText="1"/>
    </xf>
    <xf numFmtId="0" fontId="7" fillId="3" borderId="20" xfId="0" applyFont="1" applyFill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3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textRotation="255" wrapText="1"/>
    </xf>
    <xf numFmtId="0" fontId="2" fillId="0" borderId="5" xfId="0" applyFont="1" applyBorder="1" applyAlignment="1">
      <alignment horizontal="center" vertical="center" textRotation="255" wrapText="1"/>
    </xf>
    <xf numFmtId="0" fontId="2" fillId="0" borderId="0" xfId="0" applyFont="1" applyAlignment="1">
      <alignment horizontal="center" vertical="center" textRotation="255" wrapText="1"/>
    </xf>
    <xf numFmtId="0" fontId="2" fillId="0" borderId="15" xfId="0" applyFont="1" applyBorder="1" applyAlignment="1">
      <alignment horizontal="center" vertical="center" textRotation="255" wrapText="1"/>
    </xf>
    <xf numFmtId="0" fontId="2" fillId="0" borderId="129" xfId="0" applyFont="1" applyBorder="1" applyAlignment="1">
      <alignment horizontal="center" vertical="center" textRotation="255" wrapText="1"/>
    </xf>
    <xf numFmtId="0" fontId="2" fillId="0" borderId="17" xfId="0" applyFont="1" applyBorder="1" applyAlignment="1">
      <alignment horizontal="center" vertical="center" textRotation="255" wrapText="1"/>
    </xf>
    <xf numFmtId="0" fontId="2" fillId="0" borderId="1" xfId="0" applyFont="1" applyBorder="1" applyAlignment="1">
      <alignment horizontal="center" vertical="center" textRotation="255" wrapText="1"/>
    </xf>
    <xf numFmtId="0" fontId="2" fillId="0" borderId="7" xfId="0" applyFont="1" applyBorder="1" applyAlignment="1">
      <alignment horizontal="center" vertical="center" textRotation="255" wrapText="1"/>
    </xf>
    <xf numFmtId="0" fontId="2" fillId="0" borderId="13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" fontId="9" fillId="0" borderId="13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textRotation="255" wrapText="1"/>
    </xf>
    <xf numFmtId="0" fontId="2" fillId="0" borderId="44" xfId="0" applyFont="1" applyBorder="1" applyAlignment="1">
      <alignment horizontal="center" vertical="center" wrapText="1"/>
    </xf>
    <xf numFmtId="0" fontId="6" fillId="0" borderId="82" xfId="0" applyFont="1" applyBorder="1" applyAlignment="1">
      <alignment horizontal="center" vertical="center" wrapText="1"/>
    </xf>
    <xf numFmtId="0" fontId="6" fillId="0" borderId="83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 wrapText="1"/>
    </xf>
    <xf numFmtId="0" fontId="6" fillId="0" borderId="45" xfId="0" applyFont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0" fontId="7" fillId="3" borderId="39" xfId="0" applyFont="1" applyFill="1" applyBorder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5" fillId="4" borderId="13" xfId="0" applyFont="1" applyFill="1" applyBorder="1" applyAlignment="1">
      <alignment horizontal="center" vertical="center" wrapText="1"/>
    </xf>
    <xf numFmtId="1" fontId="9" fillId="4" borderId="11" xfId="0" applyNumberFormat="1" applyFont="1" applyFill="1" applyBorder="1" applyAlignment="1">
      <alignment horizontal="center" vertical="center" wrapText="1"/>
    </xf>
    <xf numFmtId="1" fontId="9" fillId="4" borderId="13" xfId="0" applyNumberFormat="1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28" fillId="4" borderId="42" xfId="0" applyFont="1" applyFill="1" applyBorder="1" applyAlignment="1">
      <alignment horizontal="right" vertical="center" wrapText="1"/>
    </xf>
    <xf numFmtId="0" fontId="28" fillId="4" borderId="40" xfId="0" applyFont="1" applyFill="1" applyBorder="1" applyAlignment="1">
      <alignment horizontal="right" vertical="center" wrapText="1"/>
    </xf>
    <xf numFmtId="0" fontId="28" fillId="4" borderId="21" xfId="0" applyFont="1" applyFill="1" applyBorder="1" applyAlignment="1">
      <alignment horizontal="right" vertical="center" wrapText="1"/>
    </xf>
    <xf numFmtId="9" fontId="5" fillId="4" borderId="40" xfId="0" applyNumberFormat="1" applyFont="1" applyFill="1" applyBorder="1" applyAlignment="1">
      <alignment horizontal="center" vertical="center" wrapText="1"/>
    </xf>
    <xf numFmtId="0" fontId="5" fillId="4" borderId="20" xfId="0" applyFont="1" applyFill="1" applyBorder="1" applyAlignment="1">
      <alignment horizontal="center" vertical="center" wrapText="1"/>
    </xf>
    <xf numFmtId="179" fontId="3" fillId="4" borderId="4" xfId="0" applyNumberFormat="1" applyFont="1" applyFill="1" applyBorder="1" applyAlignment="1">
      <alignment horizontal="center" vertical="center" wrapText="1"/>
    </xf>
    <xf numFmtId="179" fontId="3" fillId="4" borderId="5" xfId="0" applyNumberFormat="1" applyFont="1" applyFill="1" applyBorder="1" applyAlignment="1">
      <alignment horizontal="center" vertical="center" wrapText="1"/>
    </xf>
    <xf numFmtId="179" fontId="3" fillId="4" borderId="14" xfId="0" applyNumberFormat="1" applyFont="1" applyFill="1" applyBorder="1" applyAlignment="1">
      <alignment horizontal="center" vertical="center" wrapText="1"/>
    </xf>
    <xf numFmtId="179" fontId="3" fillId="4" borderId="15" xfId="0" applyNumberFormat="1" applyFont="1" applyFill="1" applyBorder="1" applyAlignment="1">
      <alignment horizontal="center" vertical="center" wrapText="1"/>
    </xf>
    <xf numFmtId="179" fontId="3" fillId="4" borderId="6" xfId="0" applyNumberFormat="1" applyFont="1" applyFill="1" applyBorder="1" applyAlignment="1">
      <alignment horizontal="center" vertical="center" wrapText="1"/>
    </xf>
    <xf numFmtId="179" fontId="3" fillId="4" borderId="7" xfId="0" applyNumberFormat="1" applyFont="1" applyFill="1" applyBorder="1" applyAlignment="1">
      <alignment horizontal="center" vertical="center" wrapText="1"/>
    </xf>
    <xf numFmtId="0" fontId="28" fillId="4" borderId="87" xfId="0" applyFont="1" applyFill="1" applyBorder="1" applyAlignment="1">
      <alignment horizontal="right" vertical="center" wrapText="1"/>
    </xf>
    <xf numFmtId="0" fontId="28" fillId="4" borderId="81" xfId="0" applyFont="1" applyFill="1" applyBorder="1" applyAlignment="1">
      <alignment horizontal="right" vertical="center" wrapText="1"/>
    </xf>
    <xf numFmtId="0" fontId="28" fillId="4" borderId="79" xfId="0" applyFont="1" applyFill="1" applyBorder="1" applyAlignment="1">
      <alignment horizontal="right" vertical="center" wrapText="1"/>
    </xf>
    <xf numFmtId="9" fontId="5" fillId="4" borderId="81" xfId="0" applyNumberFormat="1" applyFont="1" applyFill="1" applyBorder="1" applyAlignment="1">
      <alignment horizontal="center" vertical="center" wrapText="1"/>
    </xf>
    <xf numFmtId="0" fontId="5" fillId="4" borderId="78" xfId="0" applyFont="1" applyFill="1" applyBorder="1" applyAlignment="1">
      <alignment horizontal="center" vertical="center" wrapText="1"/>
    </xf>
    <xf numFmtId="0" fontId="28" fillId="4" borderId="6" xfId="0" applyFont="1" applyFill="1" applyBorder="1" applyAlignment="1">
      <alignment horizontal="right" vertical="center" wrapText="1"/>
    </xf>
    <xf numFmtId="0" fontId="28" fillId="4" borderId="1" xfId="0" applyFont="1" applyFill="1" applyBorder="1" applyAlignment="1">
      <alignment horizontal="right" vertical="center" wrapText="1"/>
    </xf>
    <xf numFmtId="0" fontId="28" fillId="4" borderId="39" xfId="0" applyFont="1" applyFill="1" applyBorder="1" applyAlignment="1">
      <alignment horizontal="right" vertical="center" wrapText="1"/>
    </xf>
    <xf numFmtId="9" fontId="5" fillId="4" borderId="1" xfId="0" applyNumberFormat="1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7" fillId="0" borderId="1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1" fontId="95" fillId="4" borderId="4" xfId="0" applyNumberFormat="1" applyFont="1" applyFill="1" applyBorder="1" applyAlignment="1">
      <alignment horizontal="center" vertical="center" wrapText="1"/>
    </xf>
    <xf numFmtId="1" fontId="95" fillId="4" borderId="5" xfId="0" applyNumberFormat="1" applyFont="1" applyFill="1" applyBorder="1" applyAlignment="1">
      <alignment horizontal="center" vertical="center" wrapText="1"/>
    </xf>
    <xf numFmtId="0" fontId="5" fillId="4" borderId="42" xfId="0" applyFont="1" applyFill="1" applyBorder="1" applyAlignment="1">
      <alignment horizontal="left" vertical="center" wrapText="1"/>
    </xf>
    <xf numFmtId="0" fontId="5" fillId="4" borderId="40" xfId="0" applyFont="1" applyFill="1" applyBorder="1" applyAlignment="1">
      <alignment horizontal="left" vertical="center" wrapText="1"/>
    </xf>
    <xf numFmtId="0" fontId="5" fillId="4" borderId="20" xfId="0" applyFont="1" applyFill="1" applyBorder="1" applyAlignment="1">
      <alignment horizontal="left" vertical="center" wrapText="1"/>
    </xf>
    <xf numFmtId="1" fontId="95" fillId="4" borderId="87" xfId="0" applyNumberFormat="1" applyFont="1" applyFill="1" applyBorder="1" applyAlignment="1">
      <alignment horizontal="center" vertical="center" wrapText="1"/>
    </xf>
    <xf numFmtId="1" fontId="95" fillId="4" borderId="78" xfId="0" applyNumberFormat="1" applyFont="1" applyFill="1" applyBorder="1" applyAlignment="1">
      <alignment horizontal="center" vertical="center" wrapText="1"/>
    </xf>
    <xf numFmtId="1" fontId="9" fillId="4" borderId="6" xfId="0" applyNumberFormat="1" applyFont="1" applyFill="1" applyBorder="1" applyAlignment="1">
      <alignment horizontal="center" vertical="center" wrapText="1"/>
    </xf>
    <xf numFmtId="1" fontId="9" fillId="4" borderId="7" xfId="0" applyNumberFormat="1" applyFont="1" applyFill="1" applyBorder="1" applyAlignment="1">
      <alignment horizontal="center" vertical="center" wrapText="1"/>
    </xf>
    <xf numFmtId="0" fontId="5" fillId="4" borderId="87" xfId="0" applyFont="1" applyFill="1" applyBorder="1" applyAlignment="1">
      <alignment horizontal="left" vertical="center" wrapText="1"/>
    </xf>
    <xf numFmtId="0" fontId="5" fillId="4" borderId="81" xfId="0" applyFont="1" applyFill="1" applyBorder="1" applyAlignment="1">
      <alignment horizontal="left" vertical="center" wrapText="1"/>
    </xf>
    <xf numFmtId="0" fontId="5" fillId="4" borderId="78" xfId="0" applyFont="1" applyFill="1" applyBorder="1" applyAlignment="1">
      <alignment horizontal="left" vertical="center" wrapText="1"/>
    </xf>
    <xf numFmtId="0" fontId="5" fillId="4" borderId="89" xfId="0" applyFont="1" applyFill="1" applyBorder="1" applyAlignment="1">
      <alignment horizontal="left" vertical="center" wrapText="1"/>
    </xf>
    <xf numFmtId="0" fontId="5" fillId="4" borderId="86" xfId="0" applyFont="1" applyFill="1" applyBorder="1" applyAlignment="1">
      <alignment horizontal="left" vertical="center" wrapText="1"/>
    </xf>
    <xf numFmtId="0" fontId="5" fillId="4" borderId="80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15" fillId="31" borderId="2" xfId="0" applyFont="1" applyFill="1" applyBorder="1" applyAlignment="1">
      <alignment horizontal="left" vertical="top" wrapText="1"/>
    </xf>
    <xf numFmtId="0" fontId="5" fillId="4" borderId="42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5" fillId="4" borderId="21" xfId="0" applyFont="1" applyFill="1" applyBorder="1" applyAlignment="1">
      <alignment horizontal="center" vertical="center" wrapText="1"/>
    </xf>
    <xf numFmtId="179" fontId="118" fillId="4" borderId="4" xfId="0" applyNumberFormat="1" applyFont="1" applyFill="1" applyBorder="1" applyAlignment="1">
      <alignment horizontal="center" vertical="center" wrapText="1"/>
    </xf>
    <xf numFmtId="179" fontId="118" fillId="4" borderId="5" xfId="0" applyNumberFormat="1" applyFont="1" applyFill="1" applyBorder="1" applyAlignment="1">
      <alignment horizontal="center" vertical="center" wrapText="1"/>
    </xf>
    <xf numFmtId="179" fontId="118" fillId="4" borderId="14" xfId="0" applyNumberFormat="1" applyFont="1" applyFill="1" applyBorder="1" applyAlignment="1">
      <alignment horizontal="center" vertical="center" wrapText="1"/>
    </xf>
    <xf numFmtId="179" fontId="118" fillId="4" borderId="15" xfId="0" applyNumberFormat="1" applyFont="1" applyFill="1" applyBorder="1" applyAlignment="1">
      <alignment horizontal="center" vertical="center" wrapText="1"/>
    </xf>
    <xf numFmtId="179" fontId="118" fillId="4" borderId="6" xfId="0" applyNumberFormat="1" applyFont="1" applyFill="1" applyBorder="1" applyAlignment="1">
      <alignment horizontal="center" vertical="center" wrapText="1"/>
    </xf>
    <xf numFmtId="179" fontId="118" fillId="4" borderId="7" xfId="0" applyNumberFormat="1" applyFont="1" applyFill="1" applyBorder="1" applyAlignment="1">
      <alignment horizontal="center" vertical="center" wrapText="1"/>
    </xf>
    <xf numFmtId="0" fontId="5" fillId="4" borderId="82" xfId="0" applyFont="1" applyFill="1" applyBorder="1" applyAlignment="1">
      <alignment horizontal="center" vertical="center" wrapText="1"/>
    </xf>
    <xf numFmtId="0" fontId="5" fillId="4" borderId="92" xfId="0" applyFont="1" applyFill="1" applyBorder="1" applyAlignment="1">
      <alignment horizontal="center" vertical="center" wrapText="1"/>
    </xf>
    <xf numFmtId="0" fontId="5" fillId="4" borderId="69" xfId="0" applyFont="1" applyFill="1" applyBorder="1" applyAlignment="1">
      <alignment horizontal="center" vertical="center" wrapText="1"/>
    </xf>
    <xf numFmtId="9" fontId="5" fillId="4" borderId="92" xfId="0" applyNumberFormat="1" applyFont="1" applyFill="1" applyBorder="1" applyAlignment="1">
      <alignment horizontal="center" vertical="center" wrapText="1"/>
    </xf>
    <xf numFmtId="0" fontId="5" fillId="4" borderId="83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textRotation="255"/>
    </xf>
    <xf numFmtId="0" fontId="2" fillId="0" borderId="5" xfId="0" applyFont="1" applyBorder="1" applyAlignment="1">
      <alignment horizontal="center" vertical="center" textRotation="255"/>
    </xf>
    <xf numFmtId="0" fontId="2" fillId="0" borderId="14" xfId="0" applyFont="1" applyBorder="1" applyAlignment="1">
      <alignment horizontal="center" vertical="center" textRotation="255"/>
    </xf>
    <xf numFmtId="0" fontId="2" fillId="0" borderId="15" xfId="0" applyFont="1" applyBorder="1" applyAlignment="1">
      <alignment horizontal="center" vertical="center" textRotation="255"/>
    </xf>
    <xf numFmtId="0" fontId="2" fillId="0" borderId="16" xfId="0" applyFont="1" applyBorder="1" applyAlignment="1">
      <alignment horizontal="center" vertical="center" textRotation="255"/>
    </xf>
    <xf numFmtId="0" fontId="2" fillId="0" borderId="17" xfId="0" applyFont="1" applyBorder="1" applyAlignment="1">
      <alignment horizontal="center" vertical="center" textRotation="255"/>
    </xf>
    <xf numFmtId="0" fontId="2" fillId="0" borderId="6" xfId="0" applyFont="1" applyBorder="1" applyAlignment="1">
      <alignment horizontal="center" vertical="center" textRotation="255"/>
    </xf>
    <xf numFmtId="0" fontId="2" fillId="0" borderId="7" xfId="0" applyFont="1" applyBorder="1" applyAlignment="1">
      <alignment horizontal="center" vertical="center" textRotation="255"/>
    </xf>
    <xf numFmtId="1" fontId="9" fillId="0" borderId="25" xfId="0" applyNumberFormat="1" applyFont="1" applyBorder="1" applyAlignment="1">
      <alignment horizontal="center" vertical="center"/>
    </xf>
    <xf numFmtId="1" fontId="9" fillId="0" borderId="27" xfId="0" applyNumberFormat="1" applyFont="1" applyBorder="1" applyAlignment="1">
      <alignment horizontal="center" vertical="center"/>
    </xf>
    <xf numFmtId="1" fontId="9" fillId="0" borderId="29" xfId="0" applyNumberFormat="1" applyFont="1" applyBorder="1" applyAlignment="1">
      <alignment horizontal="center" vertical="center"/>
    </xf>
    <xf numFmtId="0" fontId="2" fillId="0" borderId="134" xfId="0" applyFont="1" applyBorder="1" applyAlignment="1">
      <alignment horizontal="center" vertical="center" wrapText="1"/>
    </xf>
    <xf numFmtId="0" fontId="6" fillId="0" borderId="46" xfId="0" applyFont="1" applyBorder="1" applyAlignment="1">
      <alignment horizontal="center" vertical="center" wrapText="1"/>
    </xf>
    <xf numFmtId="0" fontId="23" fillId="0" borderId="87" xfId="0" applyFont="1" applyBorder="1" applyAlignment="1">
      <alignment horizontal="center" vertical="center" wrapText="1"/>
    </xf>
    <xf numFmtId="0" fontId="23" fillId="0" borderId="78" xfId="0" applyFont="1" applyBorder="1" applyAlignment="1">
      <alignment horizontal="center" vertical="center" wrapText="1"/>
    </xf>
    <xf numFmtId="0" fontId="115" fillId="31" borderId="4" xfId="0" applyFont="1" applyFill="1" applyBorder="1" applyAlignment="1">
      <alignment horizontal="left" vertical="top" wrapText="1"/>
    </xf>
    <xf numFmtId="0" fontId="115" fillId="31" borderId="3" xfId="0" applyFont="1" applyFill="1" applyBorder="1" applyAlignment="1">
      <alignment horizontal="left" vertical="top" wrapText="1"/>
    </xf>
    <xf numFmtId="0" fontId="115" fillId="31" borderId="5" xfId="0" applyFont="1" applyFill="1" applyBorder="1" applyAlignment="1">
      <alignment horizontal="left" vertical="top" wrapText="1"/>
    </xf>
    <xf numFmtId="0" fontId="115" fillId="31" borderId="14" xfId="0" applyFont="1" applyFill="1" applyBorder="1" applyAlignment="1">
      <alignment horizontal="left" vertical="top" wrapText="1"/>
    </xf>
    <xf numFmtId="0" fontId="115" fillId="31" borderId="0" xfId="0" applyFont="1" applyFill="1" applyAlignment="1">
      <alignment horizontal="left" vertical="top" wrapText="1"/>
    </xf>
    <xf numFmtId="0" fontId="115" fillId="31" borderId="15" xfId="0" applyFont="1" applyFill="1" applyBorder="1" applyAlignment="1">
      <alignment horizontal="left" vertical="top" wrapText="1"/>
    </xf>
    <xf numFmtId="0" fontId="115" fillId="31" borderId="2" xfId="0" applyFont="1" applyFill="1" applyBorder="1" applyAlignment="1">
      <alignment horizontal="left" vertical="top" wrapText="1"/>
    </xf>
    <xf numFmtId="0" fontId="23" fillId="0" borderId="2" xfId="0" applyFont="1" applyBorder="1" applyAlignment="1">
      <alignment horizontal="left" vertical="center" wrapText="1"/>
    </xf>
    <xf numFmtId="0" fontId="5" fillId="4" borderId="87" xfId="0" applyFont="1" applyFill="1" applyBorder="1" applyAlignment="1">
      <alignment horizontal="center" vertical="center" wrapText="1"/>
    </xf>
    <xf numFmtId="0" fontId="5" fillId="4" borderId="81" xfId="0" applyFont="1" applyFill="1" applyBorder="1" applyAlignment="1">
      <alignment horizontal="center" vertical="center" wrapText="1"/>
    </xf>
    <xf numFmtId="0" fontId="5" fillId="4" borderId="79" xfId="0" applyFont="1" applyFill="1" applyBorder="1" applyAlignment="1">
      <alignment horizontal="center" vertical="center" wrapText="1"/>
    </xf>
  </cellXfs>
  <cellStyles count="336">
    <cellStyle name="_00建設管理處1000131" xfId="6" xr:uid="{00000000-0005-0000-0000-000000000000}"/>
    <cellStyle name="_02 成本差績效報告980527" xfId="7" xr:uid="{00000000-0005-0000-0000-000001000000}"/>
    <cellStyle name="_02遠建第一季成本標靶檢討-1000328" xfId="8" xr:uid="{00000000-0005-0000-0000-000002000000}"/>
    <cellStyle name="_03遠建第一季成本標靶檢討-1000328" xfId="9" xr:uid="{00000000-0005-0000-0000-000003000000}"/>
    <cellStyle name="_04遠建第一季績效檢討(標靶檢討)100328" xfId="10" xr:uid="{00000000-0005-0000-0000-000004000000}"/>
    <cellStyle name="_H116建設預算" xfId="11" xr:uid="{00000000-0005-0000-0000-000005000000}"/>
    <cellStyle name="_大宗物料數量彙整(H90)" xfId="12" xr:uid="{00000000-0005-0000-0000-000006000000}"/>
    <cellStyle name="_工項差異分析" xfId="13" xr:uid="{00000000-0005-0000-0000-000007000000}"/>
    <cellStyle name="_建設成本分析比較表-(H107與H116比)(721改)" xfId="14" xr:uid="{00000000-0005-0000-0000-000008000000}"/>
    <cellStyle name="_建設體系成本列控20120420" xfId="15" xr:uid="{00000000-0005-0000-0000-000009000000}"/>
    <cellStyle name="_建設體系成本列控20120509" xfId="16" xr:uid="{00000000-0005-0000-0000-00000A000000}"/>
    <cellStyle name="_設計執行工程造價列控表-1000817" xfId="17" xr:uid="{00000000-0005-0000-0000-00000B000000}"/>
    <cellStyle name="_設計執行工程造價列控表-H116" xfId="18" xr:uid="{00000000-0005-0000-0000-00000C000000}"/>
    <cellStyle name="_設計執行工程造價列控表-H116(20120420)" xfId="19" xr:uid="{00000000-0005-0000-0000-00000D000000}"/>
    <cellStyle name="_造價比較9901" xfId="20" xr:uid="{00000000-0005-0000-0000-00000E000000}"/>
    <cellStyle name="_開發階段營造成本設定標準1000819 (2)" xfId="21" xr:uid="{00000000-0005-0000-0000-00000F000000}"/>
    <cellStyle name="0,0_x000d__x000a_NA_x000d__x000a_" xfId="22" xr:uid="{00000000-0005-0000-0000-000010000000}"/>
    <cellStyle name="20% - 强调文字颜色 1" xfId="23" xr:uid="{00000000-0005-0000-0000-000011000000}"/>
    <cellStyle name="20% - 强调文字颜色 2" xfId="24" xr:uid="{00000000-0005-0000-0000-000012000000}"/>
    <cellStyle name="20% - 强调文字颜色 3" xfId="25" xr:uid="{00000000-0005-0000-0000-000013000000}"/>
    <cellStyle name="20% - 强调文字颜色 4" xfId="26" xr:uid="{00000000-0005-0000-0000-000014000000}"/>
    <cellStyle name="20% - 强调文字颜色 5" xfId="27" xr:uid="{00000000-0005-0000-0000-000015000000}"/>
    <cellStyle name="20% - 强调文字颜色 6" xfId="28" xr:uid="{00000000-0005-0000-0000-000016000000}"/>
    <cellStyle name="20% - 輔色1 2" xfId="29" xr:uid="{00000000-0005-0000-0000-000017000000}"/>
    <cellStyle name="20% - 輔色1 3" xfId="30" xr:uid="{00000000-0005-0000-0000-000018000000}"/>
    <cellStyle name="20% - 輔色1 4" xfId="31" xr:uid="{00000000-0005-0000-0000-000019000000}"/>
    <cellStyle name="20% - 輔色2 2" xfId="32" xr:uid="{00000000-0005-0000-0000-00001A000000}"/>
    <cellStyle name="20% - 輔色2 3" xfId="33" xr:uid="{00000000-0005-0000-0000-00001B000000}"/>
    <cellStyle name="20% - 輔色2 4" xfId="34" xr:uid="{00000000-0005-0000-0000-00001C000000}"/>
    <cellStyle name="20% - 輔色3 2" xfId="35" xr:uid="{00000000-0005-0000-0000-00001D000000}"/>
    <cellStyle name="20% - 輔色3 3" xfId="36" xr:uid="{00000000-0005-0000-0000-00001E000000}"/>
    <cellStyle name="20% - 輔色3 4" xfId="37" xr:uid="{00000000-0005-0000-0000-00001F000000}"/>
    <cellStyle name="20% - 輔色4 2" xfId="38" xr:uid="{00000000-0005-0000-0000-000020000000}"/>
    <cellStyle name="20% - 輔色4 3" xfId="39" xr:uid="{00000000-0005-0000-0000-000021000000}"/>
    <cellStyle name="20% - 輔色4 4" xfId="40" xr:uid="{00000000-0005-0000-0000-000022000000}"/>
    <cellStyle name="20% - 輔色5 2" xfId="41" xr:uid="{00000000-0005-0000-0000-000023000000}"/>
    <cellStyle name="20% - 輔色6 2" xfId="42" xr:uid="{00000000-0005-0000-0000-000024000000}"/>
    <cellStyle name="20% - 輔色6 3" xfId="43" xr:uid="{00000000-0005-0000-0000-000025000000}"/>
    <cellStyle name="20% - 輔色6 4" xfId="44" xr:uid="{00000000-0005-0000-0000-000026000000}"/>
    <cellStyle name="40% - 强调文字颜色 1" xfId="45" xr:uid="{00000000-0005-0000-0000-000027000000}"/>
    <cellStyle name="40% - 强调文字颜色 2" xfId="46" xr:uid="{00000000-0005-0000-0000-000028000000}"/>
    <cellStyle name="40% - 强调文字颜色 3" xfId="47" xr:uid="{00000000-0005-0000-0000-000029000000}"/>
    <cellStyle name="40% - 强调文字颜色 4" xfId="48" xr:uid="{00000000-0005-0000-0000-00002A000000}"/>
    <cellStyle name="40% - 强调文字颜色 5" xfId="49" xr:uid="{00000000-0005-0000-0000-00002B000000}"/>
    <cellStyle name="40% - 强调文字颜色 6" xfId="50" xr:uid="{00000000-0005-0000-0000-00002C000000}"/>
    <cellStyle name="40% - 輔色1 2" xfId="51" xr:uid="{00000000-0005-0000-0000-00002D000000}"/>
    <cellStyle name="40% - 輔色1 3" xfId="52" xr:uid="{00000000-0005-0000-0000-00002E000000}"/>
    <cellStyle name="40% - 輔色1 4" xfId="53" xr:uid="{00000000-0005-0000-0000-00002F000000}"/>
    <cellStyle name="40% - 輔色2 2" xfId="54" xr:uid="{00000000-0005-0000-0000-000030000000}"/>
    <cellStyle name="40% - 輔色3 2" xfId="55" xr:uid="{00000000-0005-0000-0000-000031000000}"/>
    <cellStyle name="40% - 輔色3 3" xfId="56" xr:uid="{00000000-0005-0000-0000-000032000000}"/>
    <cellStyle name="40% - 輔色3 4" xfId="57" xr:uid="{00000000-0005-0000-0000-000033000000}"/>
    <cellStyle name="40% - 輔色4 2" xfId="58" xr:uid="{00000000-0005-0000-0000-000034000000}"/>
    <cellStyle name="40% - 輔色4 3" xfId="59" xr:uid="{00000000-0005-0000-0000-000035000000}"/>
    <cellStyle name="40% - 輔色4 4" xfId="60" xr:uid="{00000000-0005-0000-0000-000036000000}"/>
    <cellStyle name="40% - 輔色5 2" xfId="61" xr:uid="{00000000-0005-0000-0000-000037000000}"/>
    <cellStyle name="40% - 輔色6 2" xfId="62" xr:uid="{00000000-0005-0000-0000-000038000000}"/>
    <cellStyle name="40% - 輔色6 3" xfId="63" xr:uid="{00000000-0005-0000-0000-000039000000}"/>
    <cellStyle name="40% - 輔色6 4" xfId="64" xr:uid="{00000000-0005-0000-0000-00003A000000}"/>
    <cellStyle name="60% - 强调文字颜色 1" xfId="65" xr:uid="{00000000-0005-0000-0000-00003B000000}"/>
    <cellStyle name="60% - 强调文字颜色 2" xfId="66" xr:uid="{00000000-0005-0000-0000-00003C000000}"/>
    <cellStyle name="60% - 强调文字颜色 3" xfId="67" xr:uid="{00000000-0005-0000-0000-00003D000000}"/>
    <cellStyle name="60% - 强调文字颜色 4" xfId="68" xr:uid="{00000000-0005-0000-0000-00003E000000}"/>
    <cellStyle name="60% - 强调文字颜色 5" xfId="69" xr:uid="{00000000-0005-0000-0000-00003F000000}"/>
    <cellStyle name="60% - 强调文字颜色 6" xfId="70" xr:uid="{00000000-0005-0000-0000-000040000000}"/>
    <cellStyle name="60% - 輔色1 2" xfId="71" xr:uid="{00000000-0005-0000-0000-000041000000}"/>
    <cellStyle name="60% - 輔色1 3" xfId="72" xr:uid="{00000000-0005-0000-0000-000042000000}"/>
    <cellStyle name="60% - 輔色1 4" xfId="73" xr:uid="{00000000-0005-0000-0000-000043000000}"/>
    <cellStyle name="60% - 輔色2 2" xfId="74" xr:uid="{00000000-0005-0000-0000-000044000000}"/>
    <cellStyle name="60% - 輔色3 2" xfId="75" xr:uid="{00000000-0005-0000-0000-000045000000}"/>
    <cellStyle name="60% - 輔色3 3" xfId="76" xr:uid="{00000000-0005-0000-0000-000046000000}"/>
    <cellStyle name="60% - 輔色3 4" xfId="77" xr:uid="{00000000-0005-0000-0000-000047000000}"/>
    <cellStyle name="60% - 輔色4 2" xfId="78" xr:uid="{00000000-0005-0000-0000-000048000000}"/>
    <cellStyle name="60% - 輔色4 3" xfId="79" xr:uid="{00000000-0005-0000-0000-000049000000}"/>
    <cellStyle name="60% - 輔色4 4" xfId="80" xr:uid="{00000000-0005-0000-0000-00004A000000}"/>
    <cellStyle name="60% - 輔色5 2" xfId="81" xr:uid="{00000000-0005-0000-0000-00004B000000}"/>
    <cellStyle name="60% - 輔色6 2" xfId="82" xr:uid="{00000000-0005-0000-0000-00004C000000}"/>
    <cellStyle name="60% - 輔色6 3" xfId="83" xr:uid="{00000000-0005-0000-0000-00004D000000}"/>
    <cellStyle name="60% - 輔色6 4" xfId="84" xr:uid="{00000000-0005-0000-0000-00004E000000}"/>
    <cellStyle name="BOM-DOWN" xfId="85" xr:uid="{00000000-0005-0000-0000-00004F000000}"/>
    <cellStyle name="Break" xfId="86" xr:uid="{00000000-0005-0000-0000-000050000000}"/>
    <cellStyle name="Comma [0]_laroux" xfId="330" xr:uid="{00000000-0005-0000-0000-000051000000}"/>
    <cellStyle name="Comma 2" xfId="328" xr:uid="{00000000-0005-0000-0000-000052000000}"/>
    <cellStyle name="Comma_laroux" xfId="331" xr:uid="{00000000-0005-0000-0000-000053000000}"/>
    <cellStyle name="Component" xfId="87" xr:uid="{00000000-0005-0000-0000-000054000000}"/>
    <cellStyle name="Currency [0]_laroux" xfId="332" xr:uid="{00000000-0005-0000-0000-000055000000}"/>
    <cellStyle name="Currency_laroux" xfId="333" xr:uid="{00000000-0005-0000-0000-000056000000}"/>
    <cellStyle name="DownLoad" xfId="88" xr:uid="{00000000-0005-0000-0000-000057000000}"/>
    <cellStyle name="DSYSPROJ" xfId="89" xr:uid="{00000000-0005-0000-0000-000058000000}"/>
    <cellStyle name="GerBOM1" xfId="90" xr:uid="{00000000-0005-0000-0000-000059000000}"/>
    <cellStyle name="Normal 2" xfId="327" xr:uid="{00000000-0005-0000-0000-00005A000000}"/>
    <cellStyle name="Normal_BOM28611" xfId="334" xr:uid="{00000000-0005-0000-0000-00005B000000}"/>
    <cellStyle name="Parent" xfId="91" xr:uid="{00000000-0005-0000-0000-00005C000000}"/>
    <cellStyle name="Percent 2" xfId="329" xr:uid="{00000000-0005-0000-0000-00005D000000}"/>
    <cellStyle name="Style 1" xfId="92" xr:uid="{00000000-0005-0000-0000-00005E000000}"/>
    <cellStyle name="一般" xfId="0" builtinId="0"/>
    <cellStyle name="一般 10" xfId="93" xr:uid="{00000000-0005-0000-0000-000060000000}"/>
    <cellStyle name="一般 11" xfId="94" xr:uid="{00000000-0005-0000-0000-000061000000}"/>
    <cellStyle name="一般 12" xfId="95" xr:uid="{00000000-0005-0000-0000-000062000000}"/>
    <cellStyle name="一般 13" xfId="335" xr:uid="{00000000-0005-0000-0000-000063000000}"/>
    <cellStyle name="一般 2" xfId="1" xr:uid="{00000000-0005-0000-0000-000064000000}"/>
    <cellStyle name="一般 2 2" xfId="96" xr:uid="{00000000-0005-0000-0000-000065000000}"/>
    <cellStyle name="一般 2 2 2" xfId="97" xr:uid="{00000000-0005-0000-0000-000066000000}"/>
    <cellStyle name="一般 2 2 3" xfId="98" xr:uid="{00000000-0005-0000-0000-000067000000}"/>
    <cellStyle name="一般 2 2 4" xfId="99" xr:uid="{00000000-0005-0000-0000-000068000000}"/>
    <cellStyle name="一般 3" xfId="100" xr:uid="{00000000-0005-0000-0000-000069000000}"/>
    <cellStyle name="一般 3 2" xfId="101" xr:uid="{00000000-0005-0000-0000-00006A000000}"/>
    <cellStyle name="一般 3 3" xfId="102" xr:uid="{00000000-0005-0000-0000-00006B000000}"/>
    <cellStyle name="一般 4" xfId="103" xr:uid="{00000000-0005-0000-0000-00006C000000}"/>
    <cellStyle name="一般 4 2" xfId="104" xr:uid="{00000000-0005-0000-0000-00006D000000}"/>
    <cellStyle name="一般 5" xfId="105" xr:uid="{00000000-0005-0000-0000-00006E000000}"/>
    <cellStyle name="一般 5 2" xfId="106" xr:uid="{00000000-0005-0000-0000-00006F000000}"/>
    <cellStyle name="一般 5 3" xfId="107" xr:uid="{00000000-0005-0000-0000-000070000000}"/>
    <cellStyle name="一般 6" xfId="108" xr:uid="{00000000-0005-0000-0000-000071000000}"/>
    <cellStyle name="一般 7" xfId="109" xr:uid="{00000000-0005-0000-0000-000072000000}"/>
    <cellStyle name="一般 8" xfId="110" xr:uid="{00000000-0005-0000-0000-000073000000}"/>
    <cellStyle name="一般 9" xfId="111" xr:uid="{00000000-0005-0000-0000-000074000000}"/>
    <cellStyle name="千分位" xfId="4" builtinId="3"/>
    <cellStyle name="千分位 2" xfId="2" xr:uid="{00000000-0005-0000-0000-000076000000}"/>
    <cellStyle name="千分位 2 2" xfId="5" xr:uid="{00000000-0005-0000-0000-000077000000}"/>
    <cellStyle name="千分位 3" xfId="112" xr:uid="{00000000-0005-0000-0000-000078000000}"/>
    <cellStyle name="千分位 4" xfId="113" xr:uid="{00000000-0005-0000-0000-000079000000}"/>
    <cellStyle name="千分位 5" xfId="114" xr:uid="{00000000-0005-0000-0000-00007A000000}"/>
    <cellStyle name="千分位 6" xfId="115" xr:uid="{00000000-0005-0000-0000-00007B000000}"/>
    <cellStyle name="中等 2" xfId="116" xr:uid="{00000000-0005-0000-0000-00007C000000}"/>
    <cellStyle name="计算" xfId="325" xr:uid="{00000000-0005-0000-0000-00007D000000}"/>
    <cellStyle name="汇总" xfId="324" xr:uid="{00000000-0005-0000-0000-00007E000000}"/>
    <cellStyle name="合計 2" xfId="117" xr:uid="{00000000-0005-0000-0000-00007F000000}"/>
    <cellStyle name="合計 3" xfId="118" xr:uid="{00000000-0005-0000-0000-000080000000}"/>
    <cellStyle name="合計 4" xfId="119" xr:uid="{00000000-0005-0000-0000-000081000000}"/>
    <cellStyle name="好 2" xfId="120" xr:uid="{00000000-0005-0000-0000-000082000000}"/>
    <cellStyle name="好_(新版)績效管理指標總目錄(教訓科)" xfId="121" xr:uid="{00000000-0005-0000-0000-000083000000}"/>
    <cellStyle name="好_00 99公司性績效管理指標總目錄(990727)" xfId="122" xr:uid="{00000000-0005-0000-0000-000084000000}"/>
    <cellStyle name="好_00建設管理處1000131" xfId="123" xr:uid="{00000000-0005-0000-0000-000085000000}"/>
    <cellStyle name="好_02 公司績效檢討(至Q1)" xfId="124" xr:uid="{00000000-0005-0000-0000-000086000000}"/>
    <cellStyle name="好_02 成本差績效報告980527" xfId="125" xr:uid="{00000000-0005-0000-0000-000087000000}"/>
    <cellStyle name="好_02費差表格範本" xfId="126" xr:uid="{00000000-0005-0000-0000-000088000000}"/>
    <cellStyle name="好_02遠建第一季成本標靶檢討-1000328" xfId="127" xr:uid="{00000000-0005-0000-0000-000089000000}"/>
    <cellStyle name="好_03遠建第一季成本標靶檢討-1000328" xfId="128" xr:uid="{00000000-0005-0000-0000-00008A000000}"/>
    <cellStyle name="好_03-標靶檢討" xfId="129" xr:uid="{00000000-0005-0000-0000-00008B000000}"/>
    <cellStyle name="好_04 990628人總室績效管理指標總目錄" xfId="130" xr:uid="{00000000-0005-0000-0000-00008C000000}"/>
    <cellStyle name="好_04遠建第一季績效檢討(標靶檢討)100328" xfId="131" xr:uid="{00000000-0005-0000-0000-00008D000000}"/>
    <cellStyle name="好_09经营报告200908(资企室)" xfId="132" xr:uid="{00000000-0005-0000-0000-00008E000000}"/>
    <cellStyle name="好_09-標靶檢討-訓練" xfId="133" xr:uid="{00000000-0005-0000-0000-00008F000000}"/>
    <cellStyle name="好_2010年交辦單-李柏熹Q2" xfId="134" xr:uid="{00000000-0005-0000-0000-000090000000}"/>
    <cellStyle name="好_2010年交辦單範例" xfId="135" xr:uid="{00000000-0005-0000-0000-000091000000}"/>
    <cellStyle name="好_2011年目標願景作業表格-表1~5" xfId="136" xr:uid="{00000000-0005-0000-0000-000092000000}"/>
    <cellStyle name="好_2012人資科目標願景" xfId="137" xr:uid="{00000000-0005-0000-0000-000093000000}"/>
    <cellStyle name="好_3-附表1~4經檢會(1-總體報告)" xfId="138" xr:uid="{00000000-0005-0000-0000-000094000000}"/>
    <cellStyle name="好_3-經檢會-附表8~10(4-部門檢討)" xfId="139" xr:uid="{00000000-0005-0000-0000-000095000000}"/>
    <cellStyle name="好_4標靶檢討目錄(行銷策略)10002" xfId="140" xr:uid="{00000000-0005-0000-0000-000096000000}"/>
    <cellStyle name="好_5.業績標靶檢討" xfId="141" xr:uid="{00000000-0005-0000-0000-000097000000}"/>
    <cellStyle name="好_9809-內業1" xfId="142" xr:uid="{00000000-0005-0000-0000-000098000000}"/>
    <cellStyle name="好_9904客戶服務部-管理月會123" xfId="143" xr:uid="{00000000-0005-0000-0000-000099000000}"/>
    <cellStyle name="好_99目標願景作業表格(財管科)" xfId="144" xr:uid="{00000000-0005-0000-0000-00009A000000}"/>
    <cellStyle name="好_99目標願景作業表格(會計科)" xfId="145" xr:uid="{00000000-0005-0000-0000-00009B000000}"/>
    <cellStyle name="好_99交辦管制表(財務室)" xfId="146" xr:uid="{00000000-0005-0000-0000-00009C000000}"/>
    <cellStyle name="好_A01-2010年績效管理指標總目錄(稽核室)" xfId="147" xr:uid="{00000000-0005-0000-0000-00009D000000}"/>
    <cellStyle name="好_A08-2010年績效管理指標總目錄(採購室)0413修" xfId="148" xr:uid="{00000000-0005-0000-0000-00009E000000}"/>
    <cellStyle name="好_B04-2010年績效管理指標總目錄(營業部)990413" xfId="149" xr:uid="{00000000-0005-0000-0000-00009F000000}"/>
    <cellStyle name="好_H109 合約項目及期別表" xfId="150" xr:uid="{00000000-0005-0000-0000-0000A0000000}"/>
    <cellStyle name="好_H116合約細項大項1010402(人壽調整.單坪=78938.86元)OK" xfId="151" xr:uid="{00000000-0005-0000-0000-0000A1000000}"/>
    <cellStyle name="好_H48財務結算" xfId="152" xr:uid="{00000000-0005-0000-0000-0000A2000000}"/>
    <cellStyle name="好_H55&amp;H53預算報告書98.01.09" xfId="153" xr:uid="{00000000-0005-0000-0000-0000A3000000}"/>
    <cellStyle name="好_P2-P6 績效報告" xfId="154" xr:uid="{00000000-0005-0000-0000-0000A4000000}"/>
    <cellStyle name="好_Sheet1" xfId="155" xr:uid="{00000000-0005-0000-0000-0000A5000000}"/>
    <cellStyle name="好_Sheet4" xfId="156" xr:uid="{00000000-0005-0000-0000-0000A6000000}"/>
    <cellStyle name="好_二 同業競爭力指標總目錄" xfId="157" xr:uid="{00000000-0005-0000-0000-0000A7000000}"/>
    <cellStyle name="好_二比較項目總目錄及執行表單" xfId="158" xr:uid="{00000000-0005-0000-0000-0000A8000000}"/>
    <cellStyle name="好_人事總務室教訓科績效管理指標總目錄" xfId="159" xr:uid="{00000000-0005-0000-0000-0000A9000000}"/>
    <cellStyle name="好_不動產部管理制度_990715含商場店舖(新制)" xfId="160" xr:uid="{00000000-0005-0000-0000-0000AA000000}"/>
    <cellStyle name="好_台灣康勵" xfId="161" xr:uid="{00000000-0005-0000-0000-0000AB000000}"/>
    <cellStyle name="好_交辦事項追蹤管制表" xfId="162" xr:uid="{00000000-0005-0000-0000-0000AC000000}"/>
    <cellStyle name="好_吉豪" xfId="163" xr:uid="{00000000-0005-0000-0000-0000AD000000}"/>
    <cellStyle name="好_同業競爭力指標總目錄" xfId="164" xr:uid="{00000000-0005-0000-0000-0000AE000000}"/>
    <cellStyle name="好_成本差交辦事項追蹤管制表-20120730" xfId="165" xr:uid="{00000000-0005-0000-0000-0000AF000000}"/>
    <cellStyle name="好_行政科" xfId="166" xr:uid="{00000000-0005-0000-0000-0000B0000000}"/>
    <cellStyle name="好_行銷策略標靶管理檢討表" xfId="167" xr:uid="{00000000-0005-0000-0000-0000B1000000}"/>
    <cellStyle name="好_表6單位競爭力同業比較說明" xfId="168" xr:uid="{00000000-0005-0000-0000-0000B2000000}"/>
    <cellStyle name="好_附表1~4公司經檢會(1-總體報告)" xfId="169" xr:uid="{00000000-0005-0000-0000-0000B3000000}"/>
    <cellStyle name="好_客服中心" xfId="170" xr:uid="{00000000-0005-0000-0000-0000B4000000}"/>
    <cellStyle name="好_建設成本分析比較表-(H107與H116比)(721改)" xfId="171" xr:uid="{00000000-0005-0000-0000-0000B5000000}"/>
    <cellStyle name="好_建設體系成本列控20120420" xfId="172" xr:uid="{00000000-0005-0000-0000-0000B6000000}"/>
    <cellStyle name="好_建設體系成本列控20120509" xfId="173" xr:uid="{00000000-0005-0000-0000-0000B7000000}"/>
    <cellStyle name="好_美陶 (2)" xfId="174" xr:uid="{00000000-0005-0000-0000-0000B8000000}"/>
    <cellStyle name="好_原長" xfId="175" xr:uid="{00000000-0005-0000-0000-0000B9000000}"/>
    <cellStyle name="好_原長(室內燈具)" xfId="176" xr:uid="{00000000-0005-0000-0000-0000BA000000}"/>
    <cellStyle name="好_員和" xfId="177" xr:uid="{00000000-0005-0000-0000-0000BB000000}"/>
    <cellStyle name="好_設計執行工程造價列控表-1000817" xfId="178" xr:uid="{00000000-0005-0000-0000-0000BC000000}"/>
    <cellStyle name="好_設計執行工程造價列控表-H116" xfId="179" xr:uid="{00000000-0005-0000-0000-0000BD000000}"/>
    <cellStyle name="好_設計執行工程造價列控表-H116(20120420)" xfId="180" xr:uid="{00000000-0005-0000-0000-0000BE000000}"/>
    <cellStyle name="好_開發階段營造成本設定標準1000819 (2)" xfId="181" xr:uid="{00000000-0005-0000-0000-0000BF000000}"/>
    <cellStyle name="好_業務科" xfId="182" xr:uid="{00000000-0005-0000-0000-0000C0000000}"/>
    <cellStyle name="好_預警表總目錄及交辦單(報告用)" xfId="183" xr:uid="{00000000-0005-0000-0000-0000C1000000}"/>
    <cellStyle name="好_歷年度經營績效比較表(建設本業-2010-後2年調升20%)" xfId="184" xr:uid="{00000000-0005-0000-0000-0000C2000000}"/>
    <cellStyle name="好_營業部" xfId="185" xr:uid="{00000000-0005-0000-0000-0000C3000000}"/>
    <cellStyle name="好_績效管理指標總目錄(人資科20101104)" xfId="186" xr:uid="{00000000-0005-0000-0000-0000C4000000}"/>
    <cellStyle name="好_競品比較及產品定位建議表20120412" xfId="187" xr:uid="{00000000-0005-0000-0000-0000C5000000}"/>
    <cellStyle name="百分比 2" xfId="3" xr:uid="{00000000-0005-0000-0000-0000C6000000}"/>
    <cellStyle name="百分比 3" xfId="188" xr:uid="{00000000-0005-0000-0000-0000C7000000}"/>
    <cellStyle name="百分比 4" xfId="189" xr:uid="{00000000-0005-0000-0000-0000C8000000}"/>
    <cellStyle name="百分比 5" xfId="190" xr:uid="{00000000-0005-0000-0000-0000C9000000}"/>
    <cellStyle name="注释" xfId="191" xr:uid="{00000000-0005-0000-0000-0000CA000000}"/>
    <cellStyle name="标题" xfId="318" xr:uid="{00000000-0005-0000-0000-0000CB000000}"/>
    <cellStyle name="标题 1" xfId="319" xr:uid="{00000000-0005-0000-0000-0000CC000000}"/>
    <cellStyle name="标题 2" xfId="320" xr:uid="{00000000-0005-0000-0000-0000CD000000}"/>
    <cellStyle name="标题 3" xfId="321" xr:uid="{00000000-0005-0000-0000-0000CE000000}"/>
    <cellStyle name="标题 4" xfId="322" xr:uid="{00000000-0005-0000-0000-0000CF000000}"/>
    <cellStyle name="計算方式 2" xfId="192" xr:uid="{00000000-0005-0000-0000-0000D0000000}"/>
    <cellStyle name="計算方式 3" xfId="193" xr:uid="{00000000-0005-0000-0000-0000D1000000}"/>
    <cellStyle name="計算方式 4" xfId="194" xr:uid="{00000000-0005-0000-0000-0000D2000000}"/>
    <cellStyle name="差" xfId="195" xr:uid="{00000000-0005-0000-0000-0000D3000000}"/>
    <cellStyle name="样式 1" xfId="196" xr:uid="{00000000-0005-0000-0000-0000D4000000}"/>
    <cellStyle name="适中" xfId="197" xr:uid="{00000000-0005-0000-0000-0000D5000000}"/>
    <cellStyle name="常?_Sheet1" xfId="198" xr:uid="{00000000-0005-0000-0000-0000D6000000}"/>
    <cellStyle name="常规_02专业经人八大制度统计表" xfId="199" xr:uid="{00000000-0005-0000-0000-0000D7000000}"/>
    <cellStyle name="检查单元格" xfId="323" xr:uid="{00000000-0005-0000-0000-0000D8000000}"/>
    <cellStyle name="貨幣 2" xfId="200" xr:uid="{00000000-0005-0000-0000-0000D9000000}"/>
    <cellStyle name="貨幣 3" xfId="201" xr:uid="{00000000-0005-0000-0000-0000DA000000}"/>
    <cellStyle name="貨幣[0]_30" xfId="202" xr:uid="{00000000-0005-0000-0000-0000DB000000}"/>
    <cellStyle name="連結的儲存格 2" xfId="203" xr:uid="{00000000-0005-0000-0000-0000DC000000}"/>
    <cellStyle name="備註 2" xfId="204" xr:uid="{00000000-0005-0000-0000-0000DD000000}"/>
    <cellStyle name="强调文字颜色 1" xfId="205" xr:uid="{00000000-0005-0000-0000-0000DE000000}"/>
    <cellStyle name="强调文字颜色 2" xfId="206" xr:uid="{00000000-0005-0000-0000-0000DF000000}"/>
    <cellStyle name="强调文字颜色 3" xfId="207" xr:uid="{00000000-0005-0000-0000-0000E0000000}"/>
    <cellStyle name="强调文字颜色 4" xfId="208" xr:uid="{00000000-0005-0000-0000-0000E1000000}"/>
    <cellStyle name="强调文字颜色 5" xfId="209" xr:uid="{00000000-0005-0000-0000-0000E2000000}"/>
    <cellStyle name="强调文字颜色 6" xfId="210" xr:uid="{00000000-0005-0000-0000-0000E3000000}"/>
    <cellStyle name="链接单元格" xfId="326" xr:uid="{00000000-0005-0000-0000-0000E4000000}"/>
    <cellStyle name="解释性文本" xfId="211" xr:uid="{00000000-0005-0000-0000-0000E5000000}"/>
    <cellStyle name="输入" xfId="212" xr:uid="{00000000-0005-0000-0000-0000E6000000}"/>
    <cellStyle name="输出" xfId="213" xr:uid="{00000000-0005-0000-0000-0000E7000000}"/>
    <cellStyle name="說明文字 2" xfId="214" xr:uid="{00000000-0005-0000-0000-0000E8000000}"/>
    <cellStyle name="輔色1 2" xfId="215" xr:uid="{00000000-0005-0000-0000-0000E9000000}"/>
    <cellStyle name="輔色1 3" xfId="216" xr:uid="{00000000-0005-0000-0000-0000EA000000}"/>
    <cellStyle name="輔色1 4" xfId="217" xr:uid="{00000000-0005-0000-0000-0000EB000000}"/>
    <cellStyle name="輔色2 2" xfId="218" xr:uid="{00000000-0005-0000-0000-0000EC000000}"/>
    <cellStyle name="輔色3 2" xfId="219" xr:uid="{00000000-0005-0000-0000-0000ED000000}"/>
    <cellStyle name="輔色4 2" xfId="220" xr:uid="{00000000-0005-0000-0000-0000EE000000}"/>
    <cellStyle name="輔色4 3" xfId="221" xr:uid="{00000000-0005-0000-0000-0000EF000000}"/>
    <cellStyle name="輔色4 4" xfId="222" xr:uid="{00000000-0005-0000-0000-0000F0000000}"/>
    <cellStyle name="輔色5 2" xfId="223" xr:uid="{00000000-0005-0000-0000-0000F1000000}"/>
    <cellStyle name="輔色6 2" xfId="224" xr:uid="{00000000-0005-0000-0000-0000F2000000}"/>
    <cellStyle name="標題 1 2" xfId="225" xr:uid="{00000000-0005-0000-0000-0000F3000000}"/>
    <cellStyle name="標題 1 3" xfId="226" xr:uid="{00000000-0005-0000-0000-0000F4000000}"/>
    <cellStyle name="標題 1 4" xfId="227" xr:uid="{00000000-0005-0000-0000-0000F5000000}"/>
    <cellStyle name="標題 2 2" xfId="228" xr:uid="{00000000-0005-0000-0000-0000F6000000}"/>
    <cellStyle name="標題 2 3" xfId="229" xr:uid="{00000000-0005-0000-0000-0000F7000000}"/>
    <cellStyle name="標題 2 4" xfId="230" xr:uid="{00000000-0005-0000-0000-0000F8000000}"/>
    <cellStyle name="標題 3 2" xfId="231" xr:uid="{00000000-0005-0000-0000-0000F9000000}"/>
    <cellStyle name="標題 3 3" xfId="232" xr:uid="{00000000-0005-0000-0000-0000FA000000}"/>
    <cellStyle name="標題 3 4" xfId="233" xr:uid="{00000000-0005-0000-0000-0000FB000000}"/>
    <cellStyle name="標題 4 2" xfId="234" xr:uid="{00000000-0005-0000-0000-0000FC000000}"/>
    <cellStyle name="標題 4 3" xfId="235" xr:uid="{00000000-0005-0000-0000-0000FD000000}"/>
    <cellStyle name="標題 4 4" xfId="236" xr:uid="{00000000-0005-0000-0000-0000FE000000}"/>
    <cellStyle name="標題 5" xfId="237" xr:uid="{00000000-0005-0000-0000-0000FF000000}"/>
    <cellStyle name="標題 6" xfId="238" xr:uid="{00000000-0005-0000-0000-000000010000}"/>
    <cellStyle name="標題 7" xfId="239" xr:uid="{00000000-0005-0000-0000-000001010000}"/>
    <cellStyle name="樣式 1" xfId="240" xr:uid="{00000000-0005-0000-0000-000002010000}"/>
    <cellStyle name="艎嬀佢虾t" xfId="241" xr:uid="{00000000-0005-0000-0000-000003010000}"/>
    <cellStyle name="輸入 2" xfId="242" xr:uid="{00000000-0005-0000-0000-000004010000}"/>
    <cellStyle name="輸入 3" xfId="243" xr:uid="{00000000-0005-0000-0000-000005010000}"/>
    <cellStyle name="輸入 4" xfId="244" xr:uid="{00000000-0005-0000-0000-000006010000}"/>
    <cellStyle name="輸出 2" xfId="245" xr:uid="{00000000-0005-0000-0000-000007010000}"/>
    <cellStyle name="輸出 3" xfId="246" xr:uid="{00000000-0005-0000-0000-000008010000}"/>
    <cellStyle name="輸出 4" xfId="247" xr:uid="{00000000-0005-0000-0000-000009010000}"/>
    <cellStyle name="隨後的超連結" xfId="248" xr:uid="{00000000-0005-0000-0000-00000A010000}"/>
    <cellStyle name="檢查儲存格 2" xfId="249" xr:uid="{00000000-0005-0000-0000-00000B010000}"/>
    <cellStyle name="壞 2" xfId="250" xr:uid="{00000000-0005-0000-0000-00000C010000}"/>
    <cellStyle name="壞_(新版)績效管理指標總目錄(教訓科)" xfId="251" xr:uid="{00000000-0005-0000-0000-00000D010000}"/>
    <cellStyle name="壞_00 99公司性績效管理指標總目錄(990727)" xfId="252" xr:uid="{00000000-0005-0000-0000-00000E010000}"/>
    <cellStyle name="壞_00建設管理處1000131" xfId="253" xr:uid="{00000000-0005-0000-0000-00000F010000}"/>
    <cellStyle name="壞_02 公司績效檢討(至Q1)" xfId="254" xr:uid="{00000000-0005-0000-0000-000010010000}"/>
    <cellStyle name="壞_02 成本差績效報告980527" xfId="255" xr:uid="{00000000-0005-0000-0000-000011010000}"/>
    <cellStyle name="壞_02費差表格範本" xfId="256" xr:uid="{00000000-0005-0000-0000-000012010000}"/>
    <cellStyle name="壞_02遠建第一季成本標靶檢討-1000328" xfId="257" xr:uid="{00000000-0005-0000-0000-000013010000}"/>
    <cellStyle name="壞_03遠建第一季成本標靶檢討-1000328" xfId="258" xr:uid="{00000000-0005-0000-0000-000014010000}"/>
    <cellStyle name="壞_03-標靶檢討" xfId="259" xr:uid="{00000000-0005-0000-0000-000015010000}"/>
    <cellStyle name="壞_04 990628人總室績效管理指標總目錄" xfId="260" xr:uid="{00000000-0005-0000-0000-000016010000}"/>
    <cellStyle name="壞_04遠建第一季績效檢討(標靶檢討)100328" xfId="261" xr:uid="{00000000-0005-0000-0000-000017010000}"/>
    <cellStyle name="壞_09-標靶檢討-訓練" xfId="262" xr:uid="{00000000-0005-0000-0000-000018010000}"/>
    <cellStyle name="壞_2010年交辦單-李柏熹Q2" xfId="263" xr:uid="{00000000-0005-0000-0000-000019010000}"/>
    <cellStyle name="壞_2010年交辦單範例" xfId="264" xr:uid="{00000000-0005-0000-0000-00001A010000}"/>
    <cellStyle name="壞_2011年目標願景作業表格-表1~5" xfId="265" xr:uid="{00000000-0005-0000-0000-00001B010000}"/>
    <cellStyle name="壞_2012人資科目標願景" xfId="266" xr:uid="{00000000-0005-0000-0000-00001C010000}"/>
    <cellStyle name="壞_3-附表1~4經檢會(1-總體報告)" xfId="267" xr:uid="{00000000-0005-0000-0000-00001D010000}"/>
    <cellStyle name="壞_3-經檢會-附表8~10(4-部門檢討)" xfId="268" xr:uid="{00000000-0005-0000-0000-00001E010000}"/>
    <cellStyle name="壞_4標靶檢討目錄(行銷策略)10002" xfId="269" xr:uid="{00000000-0005-0000-0000-00001F010000}"/>
    <cellStyle name="壞_5.業績標靶檢討" xfId="270" xr:uid="{00000000-0005-0000-0000-000020010000}"/>
    <cellStyle name="壞_9809-內業1" xfId="271" xr:uid="{00000000-0005-0000-0000-000021010000}"/>
    <cellStyle name="壞_9904客戶服務部-管理月會123" xfId="272" xr:uid="{00000000-0005-0000-0000-000022010000}"/>
    <cellStyle name="壞_99目標願景作業表格(會計科)" xfId="273" xr:uid="{00000000-0005-0000-0000-000023010000}"/>
    <cellStyle name="壞_99交辦管制表(財務室)" xfId="274" xr:uid="{00000000-0005-0000-0000-000024010000}"/>
    <cellStyle name="壞_A01-2010年績效管理指標總目錄(稽核室)" xfId="275" xr:uid="{00000000-0005-0000-0000-000025010000}"/>
    <cellStyle name="壞_A08-2010年績效管理指標總目錄(採購室)0413修" xfId="276" xr:uid="{00000000-0005-0000-0000-000026010000}"/>
    <cellStyle name="壞_B04-2010年績效管理指標總目錄(營業部)990413" xfId="277" xr:uid="{00000000-0005-0000-0000-000027010000}"/>
    <cellStyle name="壞_H109 合約項目及期別表" xfId="278" xr:uid="{00000000-0005-0000-0000-000028010000}"/>
    <cellStyle name="壞_H116合約細項大項1010402(人壽調整.單坪=78938.86元)OK" xfId="279" xr:uid="{00000000-0005-0000-0000-000029010000}"/>
    <cellStyle name="壞_H48財務結算" xfId="280" xr:uid="{00000000-0005-0000-0000-00002A010000}"/>
    <cellStyle name="壞_H55&amp;H53預算報告書98.01.09" xfId="281" xr:uid="{00000000-0005-0000-0000-00002B010000}"/>
    <cellStyle name="壞_P2-P6 績效報告" xfId="282" xr:uid="{00000000-0005-0000-0000-00002C010000}"/>
    <cellStyle name="壞_Sheet1" xfId="283" xr:uid="{00000000-0005-0000-0000-00002D010000}"/>
    <cellStyle name="壞_Sheet4" xfId="284" xr:uid="{00000000-0005-0000-0000-00002E010000}"/>
    <cellStyle name="壞_二 同業競爭力指標總目錄" xfId="285" xr:uid="{00000000-0005-0000-0000-00002F010000}"/>
    <cellStyle name="壞_二比較項目總目錄及執行表單" xfId="286" xr:uid="{00000000-0005-0000-0000-000030010000}"/>
    <cellStyle name="壞_人事總務室教訓科績效管理指標總目錄" xfId="287" xr:uid="{00000000-0005-0000-0000-000031010000}"/>
    <cellStyle name="壞_不動產部管理制度_990715含商場店舖(新制)" xfId="288" xr:uid="{00000000-0005-0000-0000-000032010000}"/>
    <cellStyle name="壞_台灣康勵" xfId="289" xr:uid="{00000000-0005-0000-0000-000033010000}"/>
    <cellStyle name="壞_交辦事項追蹤管制表" xfId="290" xr:uid="{00000000-0005-0000-0000-000034010000}"/>
    <cellStyle name="壞_吉豪" xfId="291" xr:uid="{00000000-0005-0000-0000-000035010000}"/>
    <cellStyle name="壞_同業競爭力指標總目錄" xfId="292" xr:uid="{00000000-0005-0000-0000-000036010000}"/>
    <cellStyle name="壞_成本差交辦事項追蹤管制表-20120730" xfId="293" xr:uid="{00000000-0005-0000-0000-000037010000}"/>
    <cellStyle name="壞_行政科" xfId="294" xr:uid="{00000000-0005-0000-0000-000038010000}"/>
    <cellStyle name="壞_行銷策略標靶管理檢討表" xfId="295" xr:uid="{00000000-0005-0000-0000-000039010000}"/>
    <cellStyle name="壞_表6單位競爭力同業比較說明" xfId="296" xr:uid="{00000000-0005-0000-0000-00003A010000}"/>
    <cellStyle name="壞_附表1~4公司經檢會(1-總體報告)" xfId="297" xr:uid="{00000000-0005-0000-0000-00003B010000}"/>
    <cellStyle name="壞_客服中心" xfId="298" xr:uid="{00000000-0005-0000-0000-00003C010000}"/>
    <cellStyle name="壞_建設成本分析比較表-(H107與H116比)(721改)" xfId="299" xr:uid="{00000000-0005-0000-0000-00003D010000}"/>
    <cellStyle name="壞_建設體系成本列控20120420" xfId="300" xr:uid="{00000000-0005-0000-0000-00003E010000}"/>
    <cellStyle name="壞_建設體系成本列控20120509" xfId="301" xr:uid="{00000000-0005-0000-0000-00003F010000}"/>
    <cellStyle name="壞_美陶 (2)" xfId="302" xr:uid="{00000000-0005-0000-0000-000040010000}"/>
    <cellStyle name="壞_原長" xfId="303" xr:uid="{00000000-0005-0000-0000-000041010000}"/>
    <cellStyle name="壞_原長(室內燈具)" xfId="304" xr:uid="{00000000-0005-0000-0000-000042010000}"/>
    <cellStyle name="壞_員和" xfId="305" xr:uid="{00000000-0005-0000-0000-000043010000}"/>
    <cellStyle name="壞_設計執行工程造價列控表-1000817" xfId="306" xr:uid="{00000000-0005-0000-0000-000044010000}"/>
    <cellStyle name="壞_設計執行工程造價列控表-H116" xfId="307" xr:uid="{00000000-0005-0000-0000-000045010000}"/>
    <cellStyle name="壞_設計執行工程造價列控表-H116(20120420)" xfId="308" xr:uid="{00000000-0005-0000-0000-000046010000}"/>
    <cellStyle name="壞_開發階段營造成本設定標準1000819 (2)" xfId="309" xr:uid="{00000000-0005-0000-0000-000047010000}"/>
    <cellStyle name="壞_業務科" xfId="310" xr:uid="{00000000-0005-0000-0000-000048010000}"/>
    <cellStyle name="壞_預警表總目錄及交辦單(報告用)" xfId="311" xr:uid="{00000000-0005-0000-0000-000049010000}"/>
    <cellStyle name="壞_歷年度經營績效比較表(建設本業-2010-後2年調升20%)" xfId="312" xr:uid="{00000000-0005-0000-0000-00004A010000}"/>
    <cellStyle name="壞_營業部" xfId="313" xr:uid="{00000000-0005-0000-0000-00004B010000}"/>
    <cellStyle name="壞_績效管理指標總目錄(人資科20101104)" xfId="314" xr:uid="{00000000-0005-0000-0000-00004C010000}"/>
    <cellStyle name="壞_競品比較及產品定位建議表20120412" xfId="315" xr:uid="{00000000-0005-0000-0000-00004D010000}"/>
    <cellStyle name="警告文本" xfId="316" xr:uid="{00000000-0005-0000-0000-00004E010000}"/>
    <cellStyle name="警告文字 2" xfId="317" xr:uid="{00000000-0005-0000-0000-00004F010000}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ill>
        <patternFill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新細明體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/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新細明體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 style="dashed">
          <color auto="1"/>
        </left>
        <right/>
        <top style="dashed">
          <color auto="1"/>
        </top>
        <bottom style="dashed">
          <color auto="1"/>
        </bottom>
        <vertical/>
        <horizontal/>
      </border>
    </dxf>
    <dxf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minor"/>
      </font>
      <fill>
        <patternFill patternType="solid">
          <fgColor indexed="64"/>
          <bgColor rgb="FFFFFF00"/>
        </patternFill>
      </fill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新細明體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</border>
    </dxf>
    <dxf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diagonalUp="0" diagonalDown="0">
        <left style="dashed">
          <color auto="1"/>
        </left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diagonalUp="0" diagonalDown="0">
        <left/>
        <right style="dashed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dashed">
          <color auto="1"/>
        </top>
        <bottom style="dashed">
          <color auto="1"/>
        </bottom>
        <vertical/>
        <horizontal/>
      </border>
    </dxf>
    <dxf>
      <border outline="0">
        <right style="dashed">
          <color auto="1"/>
        </right>
      </border>
    </dxf>
    <dxf>
      <border outline="0">
        <bottom style="medium">
          <color auto="1"/>
        </bottom>
      </border>
    </dxf>
    <dxf>
      <border diagonalUp="0" diagonalDown="0" outline="0">
        <left style="dashed">
          <color auto="1"/>
        </left>
        <right style="dashed">
          <color auto="1"/>
        </right>
        <top/>
        <bottom/>
      </border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externalLink" Target="externalLinks/externalLink1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5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externalLink" Target="externalLinks/externalLink11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0.xml"/><Relationship Id="rId20" Type="http://schemas.openxmlformats.org/officeDocument/2006/relationships/externalLink" Target="externalLinks/externalLink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23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19" Type="http://schemas.openxmlformats.org/officeDocument/2006/relationships/externalLink" Target="externalLinks/externalLink1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</xdr:colOff>
      <xdr:row>0</xdr:row>
      <xdr:rowOff>22860</xdr:rowOff>
    </xdr:from>
    <xdr:to>
      <xdr:col>3</xdr:col>
      <xdr:colOff>217762</xdr:colOff>
      <xdr:row>1</xdr:row>
      <xdr:rowOff>266700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22860"/>
          <a:ext cx="2282782" cy="449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381000</xdr:colOff>
      <xdr:row>1</xdr:row>
      <xdr:rowOff>0</xdr:rowOff>
    </xdr:from>
    <xdr:to>
      <xdr:col>9</xdr:col>
      <xdr:colOff>38100</xdr:colOff>
      <xdr:row>1</xdr:row>
      <xdr:rowOff>350520</xdr:rowOff>
    </xdr:to>
    <xdr:sp macro="" textlink="">
      <xdr:nvSpPr>
        <xdr:cNvPr id="3" name="Text Box 2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4419600" y="205740"/>
          <a:ext cx="1478280" cy="350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wrap="square">
          <a:noAutofit/>
        </a:bodyPr>
        <a:lstStyle>
          <a:defPPr>
            <a:defRPr lang="zh-TW"/>
          </a:defPPr>
          <a:lvl1pPr algn="l" rtl="0" eaLnBrk="0" fontAlgn="base" hangingPunct="0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+mn-cs"/>
            </a:defRPr>
          </a:lvl1pPr>
          <a:lvl2pPr marL="457200" algn="l" rtl="0" eaLnBrk="0" fontAlgn="base" hangingPunct="0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+mn-cs"/>
            </a:defRPr>
          </a:lvl2pPr>
          <a:lvl3pPr marL="914400" algn="l" rtl="0" eaLnBrk="0" fontAlgn="base" hangingPunct="0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+mn-cs"/>
            </a:defRPr>
          </a:lvl3pPr>
          <a:lvl4pPr marL="1371600" algn="l" rtl="0" eaLnBrk="0" fontAlgn="base" hangingPunct="0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+mn-cs"/>
            </a:defRPr>
          </a:lvl4pPr>
          <a:lvl5pPr marL="1828800" algn="l" rtl="0" eaLnBrk="0" fontAlgn="base" hangingPunct="0">
            <a:spcBef>
              <a:spcPct val="0"/>
            </a:spcBef>
            <a:spcAft>
              <a:spcPct val="0"/>
            </a:spcAft>
            <a:defRPr kumimoji="1" sz="2400" kern="12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+mn-cs"/>
            </a:defRPr>
          </a:lvl5pPr>
          <a:lvl6pPr marL="2286000" algn="l" defTabSz="914400" rtl="0" eaLnBrk="1" latinLnBrk="0" hangingPunct="1">
            <a:defRPr kumimoji="1" sz="2400" kern="12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+mn-cs"/>
            </a:defRPr>
          </a:lvl6pPr>
          <a:lvl7pPr marL="2743200" algn="l" defTabSz="914400" rtl="0" eaLnBrk="1" latinLnBrk="0" hangingPunct="1">
            <a:defRPr kumimoji="1" sz="2400" kern="12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+mn-cs"/>
            </a:defRPr>
          </a:lvl7pPr>
          <a:lvl8pPr marL="3200400" algn="l" defTabSz="914400" rtl="0" eaLnBrk="1" latinLnBrk="0" hangingPunct="1">
            <a:defRPr kumimoji="1" sz="2400" kern="12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+mn-cs"/>
            </a:defRPr>
          </a:lvl8pPr>
          <a:lvl9pPr marL="3657600" algn="l" defTabSz="914400" rtl="0" eaLnBrk="1" latinLnBrk="0" hangingPunct="1">
            <a:defRPr kumimoji="1" sz="2400" kern="1200">
              <a:solidFill>
                <a:schemeClr val="tx1"/>
              </a:solidFill>
              <a:latin typeface="Times New Roman" panose="02020603050405020304" pitchFamily="18" charset="0"/>
              <a:ea typeface="新細明體" panose="02020500000000000000" pitchFamily="18" charset="-120"/>
              <a:cs typeface="+mn-cs"/>
            </a:defRPr>
          </a:lvl9pPr>
        </a:lstStyle>
        <a:p>
          <a:pPr algn="r" eaLnBrk="1" hangingPunct="1"/>
          <a:r>
            <a:rPr lang="zh-TW" altLang="en-US" sz="1200">
              <a:solidFill>
                <a:srgbClr val="000000"/>
              </a:solidFill>
              <a:latin typeface="Arial" panose="020B0604020202020204" pitchFamily="34" charset="0"/>
              <a:ea typeface="微軟正黑體" panose="020B0604030504040204" pitchFamily="34" charset="-120"/>
              <a:cs typeface="Arial" panose="020B0604020202020204" pitchFamily="34" charset="0"/>
            </a:rPr>
            <a:t>堅持專業</a:t>
          </a:r>
          <a:r>
            <a:rPr lang="zh-TW" altLang="en-US" sz="1200">
              <a:solidFill>
                <a:srgbClr val="000000"/>
              </a:solidFill>
              <a:latin typeface="Arial" panose="020B0604020202020204" pitchFamily="34" charset="0"/>
              <a:ea typeface="微軟正黑體" panose="020B0604030504040204" pitchFamily="34" charset="-120"/>
              <a:cs typeface="Arial" panose="020B0604020202020204" pitchFamily="34" charset="0"/>
              <a:sym typeface="Wingdings" panose="05000000000000000000" pitchFamily="2" charset="2"/>
            </a:rPr>
            <a:t></a:t>
          </a:r>
          <a:r>
            <a:rPr lang="zh-TW" altLang="en-US" sz="1200">
              <a:solidFill>
                <a:srgbClr val="000000"/>
              </a:solidFill>
              <a:latin typeface="Arial" panose="020B0604020202020204" pitchFamily="34" charset="0"/>
              <a:ea typeface="微軟正黑體" panose="020B0604030504040204" pitchFamily="34" charset="-120"/>
              <a:cs typeface="Arial" panose="020B0604020202020204" pitchFamily="34" charset="0"/>
            </a:rPr>
            <a:t>不斷超越</a:t>
          </a:r>
          <a:endParaRPr lang="zh-TW" altLang="en-US" sz="1200">
            <a:latin typeface="Arial" panose="020B0604020202020204" pitchFamily="34" charset="0"/>
            <a:ea typeface="微軟正黑體" panose="020B0604030504040204" pitchFamily="34" charset="-120"/>
            <a:cs typeface="Arial" panose="020B060402020202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821873</xdr:colOff>
      <xdr:row>0</xdr:row>
      <xdr:rowOff>334734</xdr:rowOff>
    </xdr:from>
    <xdr:to>
      <xdr:col>27</xdr:col>
      <xdr:colOff>68036</xdr:colOff>
      <xdr:row>3</xdr:row>
      <xdr:rowOff>136070</xdr:rowOff>
    </xdr:to>
    <xdr:grpSp>
      <xdr:nvGrpSpPr>
        <xdr:cNvPr id="4" name="群組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pSpPr/>
      </xdr:nvGrpSpPr>
      <xdr:grpSpPr>
        <a:xfrm>
          <a:off x="15968256" y="334734"/>
          <a:ext cx="983523" cy="846365"/>
          <a:chOff x="15958458" y="653142"/>
          <a:chExt cx="870856" cy="642257"/>
        </a:xfrm>
      </xdr:grpSpPr>
      <xdr:sp macro="" textlink="">
        <xdr:nvSpPr>
          <xdr:cNvPr id="2" name="向上箭號 1">
            <a:extLst>
              <a:ext uri="{FF2B5EF4-FFF2-40B4-BE49-F238E27FC236}">
                <a16:creationId xmlns:a16="http://schemas.microsoft.com/office/drawing/2014/main" id="{00000000-0008-0000-0200-000002000000}"/>
              </a:ext>
            </a:extLst>
          </xdr:cNvPr>
          <xdr:cNvSpPr/>
        </xdr:nvSpPr>
        <xdr:spPr>
          <a:xfrm>
            <a:off x="15958458" y="653142"/>
            <a:ext cx="870856" cy="642257"/>
          </a:xfrm>
          <a:prstGeom prst="upArrow">
            <a:avLst/>
          </a:prstGeom>
          <a:solidFill>
            <a:srgbClr val="C00000"/>
          </a:solidFill>
          <a:ln>
            <a:solidFill>
              <a:srgbClr val="C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TW" altLang="en-US" sz="1100"/>
          </a:p>
        </xdr:txBody>
      </xdr:sp>
      <xdr:sp macro="" textlink="">
        <xdr:nvSpPr>
          <xdr:cNvPr id="3" name="文字方塊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SpPr txBox="1"/>
        </xdr:nvSpPr>
        <xdr:spPr>
          <a:xfrm>
            <a:off x="16208828" y="816428"/>
            <a:ext cx="370115" cy="468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TW" altLang="en-US" sz="1100" b="1">
                <a:solidFill>
                  <a:schemeClr val="bg1"/>
                </a:solidFill>
                <a:latin typeface="細明體" panose="02020509000000000000" pitchFamily="49" charset="-120"/>
                <a:ea typeface="細明體" panose="02020509000000000000" pitchFamily="49" charset="-120"/>
              </a:rPr>
              <a:t>更</a:t>
            </a:r>
            <a:endParaRPr lang="en-US" altLang="zh-TW" sz="1100" b="1">
              <a:solidFill>
                <a:schemeClr val="bg1"/>
              </a:solidFill>
              <a:latin typeface="細明體" panose="02020509000000000000" pitchFamily="49" charset="-120"/>
              <a:ea typeface="細明體" panose="02020509000000000000" pitchFamily="49" charset="-120"/>
            </a:endParaRPr>
          </a:p>
          <a:p>
            <a:pPr algn="ctr"/>
            <a:r>
              <a:rPr lang="zh-TW" altLang="en-US" sz="1100" b="1">
                <a:solidFill>
                  <a:schemeClr val="bg1"/>
                </a:solidFill>
                <a:latin typeface="細明體" panose="02020509000000000000" pitchFamily="49" charset="-120"/>
                <a:ea typeface="細明體" panose="02020509000000000000" pitchFamily="49" charset="-120"/>
              </a:rPr>
              <a:t>新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7.199\data\FixedIncomeDept\Credit%20Analysis\Single%20Credit%20Analysis_Ban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38651;&#23376;&#30693;&#35672;&#24179;&#21488;\&#35657;&#21048;&#25237;&#36039;&#37096;\C.&#23560;&#26989;&#24615;&#27284;&#26696;\&#25237;&#36039;&#20225;&#21123;&#31185;\0.4Bear_&#22577;&#34920;&#31243;&#24335;\&#25613;&#30410;&#26085;&#22577;&#34920;_&#25237;&#20225;_test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Documents%20and%20Settings\B02592\&#26700;&#38754;\003&#40643;&#32854;&#20977;\&#20661;&#21048;&#25237;&#36039;&#32068;&#21512;&#38617;&#36913;&#22577;&#21578;\&#31243;&#24335;\20120630\Hontai%20Report%20System\Portfolio%20Monitor_BrookYu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2823;&#37117;&#24066;&#24314;&#35373;\96&#24180;&#24230;\&#25151;&#22320;&#37559;&#21806;&#26126;&#32048;&#34920;\09\9609H32A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36001;&#21209;&#23460;&#38651;&#33126;&#27284;&#26696;\&#36001;&#21209;&#23460;&#35215;&#31456;&#21046;&#24230;\96&#24180;&#21046;&#24230;\&#38928;&#31639;&#36861;&#36452;&#31649;&#21046;&#34920;\&#38928;&#31639;&#36861;&#36452;&#31649;&#21046;&#3492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4037;&#20316;\&#36039;&#26009;\100&#24180;\10004\&#38639;&#29618;&#20998;&#20139;\950125-&#24066;&#20729;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651;&#23376;&#30693;&#35672;&#24179;&#21488;/&#32929;&#27402;&#25237;&#36039;&#37096;/$$$$$&#32929;&#27402;&#31649;&#29702;&#31185;/08%20&#26376;&#25237;&#26371;&#22577;&#34920;/112(2023)&#26376;&#25237;&#26371;/11205/11205&#26376;&#25237;&#26371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38651;&#23376;&#30693;&#35672;&#24179;&#21488;\&#39080;&#38570;&#31649;&#29702;&#23460;\&#26032;&#36039;&#26009;&#22846;\&#22577;&#21578;_&#36039;&#29986;&#37197;&#32622;&#39080;&#38570;&#31649;&#29702;&#36913;&#22577;\&#30332;&#34892;&#20154;&#20449;&#29992;&#39080;&#38570;\20161006\&#30332;&#34892;&#20154;&#20449;&#29992;&#39080;&#38570;&#35413;&#20272;&#24409;&#32317;&#34920;_20161006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7.199\data\Documents%20and%20Settings\Chubear1\&#26700;&#38754;\CreditDesk%20Daily%20Report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4037;&#20316;\&#36039;&#26009;\100&#24180;\10004\&#38639;&#29618;&#20998;&#20139;\950630&#24066;&#20729;%20xl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1508;&#37096;&#23460;&#36039;&#26009;&#22846;\&#31293;&#26680;&#23460;\&#20363;&#34892;&#21151;&#35506;\&#32318;&#25928;&#32113;&#35336;92&#24180;\92&#24180;7-12&#26376;&#32318;&#25928;&#32113;&#35336;\&#31293;&#26680;9211_update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38651;&#23376;&#30693;&#35672;&#24179;&#21488;\&#32929;&#27402;&#25237;&#36039;&#37096;\$$$$$&#32929;&#27402;&#31649;&#29702;&#31185;\08%20&#26376;&#25237;&#26371;&#22577;&#34920;\111&#26376;&#25237;&#26371;\11104\&#24037;&#20316;&#24213;&#31295;\&#25237;&#20225;&#35336;&#31639;_&#32929;&#31080;&#25613;&#30410;&#26085;&#22577;for2021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Users\C01071\Desktop\&#25613;&#30410;&#26085;&#22577;&#22823;&#25913;&#29256;_final-&#20339;&#35946;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38651;&#23376;&#30693;&#35672;&#24179;&#21488;\&#35657;&#21048;&#25237;&#36039;&#37096;\C.&#23560;&#26989;&#24615;&#27284;&#26696;\&#25237;&#36039;&#20225;&#21123;&#31185;\0.4Bear_&#22577;&#34920;&#31243;&#24335;\&#25613;&#30410;&#26085;&#22577;&#22823;&#25913;&#29256;_test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pfs01\&#36960;&#38596;&#20154;&#22781;\&#21508;&#37096;&#23460;&#36039;&#26009;&#22846;\&#25237;&#36039;&#37096;\97&#24180;&#38928;&#31639;\&#38283;&#30332;&#20013;&#31243;&#24335;\&#22823;&#37117;&#24066;&#24314;&#35373;&#38928;&#31639;&#31995;&#3211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Monitor"/>
      <sheetName val="基本資料"/>
      <sheetName val="取得部位"/>
      <sheetName val="PriceData"/>
      <sheetName val="FReport"/>
      <sheetName val="Financials"/>
      <sheetName val="前500大排名"/>
      <sheetName val="BearQuanScore"/>
      <sheetName val="資產負債表(列印)"/>
      <sheetName val="現金流量表(列印)"/>
      <sheetName val="現金流量表(工作底稿列印)"/>
      <sheetName val="損益表(列印)"/>
      <sheetName val="股東權益變動表(列印)"/>
    </sheetNames>
    <sheetDataSet>
      <sheetData sheetId="0"/>
      <sheetData sheetId="1"/>
      <sheetData sheetId="2"/>
      <sheetData sheetId="3">
        <row r="4">
          <cell r="N4" t="str">
            <v>NET_INT_MARGIN</v>
          </cell>
          <cell r="O4" t="str">
            <v>RETURN_COM_EQY</v>
          </cell>
        </row>
        <row r="5">
          <cell r="M5" t="str">
            <v>FY1 1999</v>
          </cell>
          <cell r="N5">
            <v>8.6334999999999997</v>
          </cell>
          <cell r="O5">
            <v>22.194500000000001</v>
          </cell>
          <cell r="Q5">
            <v>4443</v>
          </cell>
          <cell r="R5">
            <v>17.0443</v>
          </cell>
          <cell r="S5" t="str">
            <v>#N/A N.A.</v>
          </cell>
          <cell r="T5" t="str">
            <v>#N/A N.A.</v>
          </cell>
          <cell r="U5">
            <v>82.841099999999997</v>
          </cell>
          <cell r="W5">
            <v>0</v>
          </cell>
          <cell r="X5" t="str">
            <v>#N/A N.A.</v>
          </cell>
          <cell r="Y5" t="str">
            <v>#N/A N.A.</v>
          </cell>
          <cell r="Z5" t="str">
            <v>#N/A N.A.</v>
          </cell>
          <cell r="AA5" t="str">
            <v>#N/A N.A.</v>
          </cell>
          <cell r="AB5">
            <v>13.961600000000001</v>
          </cell>
          <cell r="AC5">
            <v>141408</v>
          </cell>
          <cell r="AD5">
            <v>13.258699999999999</v>
          </cell>
          <cell r="AE5" t="str">
            <v>#N/A N.A.</v>
          </cell>
          <cell r="AF5" t="str">
            <v>#N/A N.A.</v>
          </cell>
          <cell r="AG5" t="str">
            <v>#N/A N.A.</v>
          </cell>
          <cell r="AH5">
            <v>3779</v>
          </cell>
          <cell r="AI5">
            <v>4.2884000000000002</v>
          </cell>
          <cell r="AJ5">
            <v>1.2604</v>
          </cell>
          <cell r="AK5" t="str">
            <v>#N/A N.A.</v>
          </cell>
          <cell r="AL5">
            <v>345018</v>
          </cell>
          <cell r="AM5">
            <v>13.755800000000001</v>
          </cell>
          <cell r="BA5">
            <v>2.0089000000000001</v>
          </cell>
          <cell r="BB5" t="str">
            <v>#N/A N.A.</v>
          </cell>
          <cell r="BC5">
            <v>23.3278</v>
          </cell>
          <cell r="BD5">
            <v>39.8904</v>
          </cell>
          <cell r="BE5">
            <v>16.3047</v>
          </cell>
          <cell r="BF5">
            <v>0</v>
          </cell>
          <cell r="BG5">
            <v>37.464399999999998</v>
          </cell>
          <cell r="BH5">
            <v>2.8256999999999999</v>
          </cell>
          <cell r="BI5">
            <v>20.5108</v>
          </cell>
          <cell r="BJ5">
            <v>32.0366</v>
          </cell>
          <cell r="BK5">
            <v>7.1624999999999996</v>
          </cell>
        </row>
        <row r="6">
          <cell r="M6" t="str">
            <v>FY1 2000</v>
          </cell>
          <cell r="N6">
            <v>9.9403000000000006</v>
          </cell>
          <cell r="O6">
            <v>23.964199999999998</v>
          </cell>
          <cell r="Q6">
            <v>5192</v>
          </cell>
          <cell r="R6">
            <v>16.858000000000001</v>
          </cell>
          <cell r="S6" t="str">
            <v>#N/A N.A.</v>
          </cell>
          <cell r="T6" t="str">
            <v>#N/A N.A.</v>
          </cell>
          <cell r="U6">
            <v>82.996799999999993</v>
          </cell>
          <cell r="W6">
            <v>0</v>
          </cell>
          <cell r="X6" t="str">
            <v>#N/A N.A.</v>
          </cell>
          <cell r="Y6" t="str">
            <v>#N/A N.A.</v>
          </cell>
          <cell r="Z6" t="str">
            <v>#N/A N.A.</v>
          </cell>
          <cell r="AA6" t="str">
            <v>#N/A N.A.</v>
          </cell>
          <cell r="AB6">
            <v>13.7324</v>
          </cell>
          <cell r="AC6">
            <v>147333</v>
          </cell>
          <cell r="AD6">
            <v>4.1900000000000004</v>
          </cell>
          <cell r="AE6" t="str">
            <v>#N/A N.A.</v>
          </cell>
          <cell r="AF6" t="str">
            <v>#N/A N.A.</v>
          </cell>
          <cell r="AG6" t="str">
            <v>#N/A N.A.</v>
          </cell>
          <cell r="AH6">
            <v>4034</v>
          </cell>
          <cell r="AI6">
            <v>21.871300000000002</v>
          </cell>
          <cell r="AJ6">
            <v>1.4165000000000001</v>
          </cell>
          <cell r="AK6" t="str">
            <v>#N/A N.A.</v>
          </cell>
          <cell r="AL6">
            <v>370636</v>
          </cell>
          <cell r="AM6">
            <v>7.4250999999999996</v>
          </cell>
          <cell r="BA6">
            <v>1.6329</v>
          </cell>
          <cell r="BB6" t="str">
            <v>#N/A N.A.</v>
          </cell>
          <cell r="BC6">
            <v>24.371600000000001</v>
          </cell>
          <cell r="BD6">
            <v>38.662999999999997</v>
          </cell>
          <cell r="BE6">
            <v>16.067799999999998</v>
          </cell>
          <cell r="BF6">
            <v>0</v>
          </cell>
          <cell r="BG6">
            <v>33.453899999999997</v>
          </cell>
          <cell r="BH6">
            <v>2.8157000000000001</v>
          </cell>
          <cell r="BI6">
            <v>21.956600000000002</v>
          </cell>
          <cell r="BJ6">
            <v>34.491799999999998</v>
          </cell>
          <cell r="BK6">
            <v>7.2820999999999998</v>
          </cell>
        </row>
        <row r="7">
          <cell r="M7" t="str">
            <v>FY1 2001</v>
          </cell>
          <cell r="N7">
            <v>8.4349000000000007</v>
          </cell>
          <cell r="O7">
            <v>20.9955</v>
          </cell>
          <cell r="Q7">
            <v>5417</v>
          </cell>
          <cell r="R7">
            <v>4.3335999999999997</v>
          </cell>
          <cell r="S7" t="str">
            <v>#N/A N.A.</v>
          </cell>
          <cell r="T7" t="str">
            <v>#N/A N.A.</v>
          </cell>
          <cell r="U7">
            <v>79.876499999999993</v>
          </cell>
          <cell r="W7">
            <v>0</v>
          </cell>
          <cell r="X7" t="str">
            <v>#N/A N.A.</v>
          </cell>
          <cell r="Y7" t="str">
            <v>#N/A N.A.</v>
          </cell>
          <cell r="Z7" t="str">
            <v>#N/A N.A.</v>
          </cell>
          <cell r="AA7" t="str">
            <v>#N/A N.A.</v>
          </cell>
          <cell r="AB7">
            <v>12.9496</v>
          </cell>
          <cell r="AC7">
            <v>178833</v>
          </cell>
          <cell r="AD7">
            <v>21.380099999999999</v>
          </cell>
          <cell r="AE7" t="str">
            <v>#N/A N.A.</v>
          </cell>
          <cell r="AF7" t="str">
            <v>#N/A N.A.</v>
          </cell>
          <cell r="AG7" t="str">
            <v>#N/A N.A.</v>
          </cell>
          <cell r="AH7">
            <v>4801</v>
          </cell>
          <cell r="AI7">
            <v>21.3203</v>
          </cell>
          <cell r="AJ7">
            <v>1.5213000000000001</v>
          </cell>
          <cell r="AK7" t="str">
            <v>#N/A N.A.</v>
          </cell>
          <cell r="AL7">
            <v>425484</v>
          </cell>
          <cell r="AM7">
            <v>14.798400000000001</v>
          </cell>
          <cell r="BA7">
            <v>1.7189999999999999</v>
          </cell>
          <cell r="BB7" t="str">
            <v>#N/A N.A.</v>
          </cell>
          <cell r="BC7">
            <v>23.5351</v>
          </cell>
          <cell r="BD7">
            <v>40.902099999999997</v>
          </cell>
          <cell r="BE7">
            <v>15.4962</v>
          </cell>
          <cell r="BF7">
            <v>0</v>
          </cell>
          <cell r="BG7">
            <v>37.802599999999998</v>
          </cell>
          <cell r="BH7">
            <v>3.2210000000000001</v>
          </cell>
          <cell r="BI7">
            <v>18.5885</v>
          </cell>
          <cell r="BJ7">
            <v>32.665599999999998</v>
          </cell>
          <cell r="BK7">
            <v>7.7222999999999997</v>
          </cell>
        </row>
        <row r="8">
          <cell r="M8" t="str">
            <v>FY1 2002</v>
          </cell>
          <cell r="N8">
            <v>4.5509000000000004</v>
          </cell>
          <cell r="O8">
            <v>11.023099999999999</v>
          </cell>
          <cell r="Q8">
            <v>3611</v>
          </cell>
          <cell r="R8">
            <v>-33.339500000000001</v>
          </cell>
          <cell r="S8" t="str">
            <v>#N/A N.A.</v>
          </cell>
          <cell r="T8" t="str">
            <v>#N/A N.A.</v>
          </cell>
          <cell r="U8">
            <v>84.057900000000004</v>
          </cell>
          <cell r="W8">
            <v>0</v>
          </cell>
          <cell r="X8" t="str">
            <v>#N/A N.A.</v>
          </cell>
          <cell r="Y8" t="str">
            <v>#N/A N.A.</v>
          </cell>
          <cell r="Z8" t="str">
            <v>#N/A N.A.</v>
          </cell>
          <cell r="AA8" t="str">
            <v>#N/A N.A.</v>
          </cell>
          <cell r="AB8">
            <v>11.839</v>
          </cell>
          <cell r="AC8">
            <v>203560</v>
          </cell>
          <cell r="AD8">
            <v>13.8269</v>
          </cell>
          <cell r="AE8" t="str">
            <v>#N/A N.A.</v>
          </cell>
          <cell r="AF8" t="str">
            <v>#N/A N.A.</v>
          </cell>
          <cell r="AG8" t="str">
            <v>#N/A N.A.</v>
          </cell>
          <cell r="AH8">
            <v>5500</v>
          </cell>
          <cell r="AI8">
            <v>24.3047</v>
          </cell>
          <cell r="AJ8">
            <v>1.613</v>
          </cell>
          <cell r="AK8" t="str">
            <v>#N/A N.A.</v>
          </cell>
          <cell r="AL8">
            <v>489828</v>
          </cell>
          <cell r="AM8">
            <v>15.1225</v>
          </cell>
          <cell r="BA8">
            <v>1.6165</v>
          </cell>
          <cell r="BB8" t="str">
            <v>#N/A N.A.</v>
          </cell>
          <cell r="BC8">
            <v>23.79</v>
          </cell>
          <cell r="BD8">
            <v>40.434600000000003</v>
          </cell>
          <cell r="BE8">
            <v>14.9085</v>
          </cell>
          <cell r="BF8">
            <v>0</v>
          </cell>
          <cell r="BG8">
            <v>26.5657</v>
          </cell>
          <cell r="BH8">
            <v>2.5739999999999998</v>
          </cell>
          <cell r="BI8">
            <v>28.752099999999999</v>
          </cell>
          <cell r="BJ8">
            <v>33.6616</v>
          </cell>
          <cell r="BK8">
            <v>8.4466000000000001</v>
          </cell>
        </row>
        <row r="9">
          <cell r="M9" t="str">
            <v>FY1 2003</v>
          </cell>
          <cell r="N9">
            <v>4.8936999999999999</v>
          </cell>
          <cell r="O9">
            <v>18.5029</v>
          </cell>
          <cell r="Q9">
            <v>7649</v>
          </cell>
          <cell r="R9">
            <v>111.825</v>
          </cell>
          <cell r="S9" t="str">
            <v>#N/A N.A.</v>
          </cell>
          <cell r="T9" t="str">
            <v>#N/A N.A.</v>
          </cell>
          <cell r="U9">
            <v>75.222399999999993</v>
          </cell>
          <cell r="W9">
            <v>0</v>
          </cell>
          <cell r="X9" t="str">
            <v>#N/A N.A.</v>
          </cell>
          <cell r="Y9" t="str">
            <v>#N/A N.A.</v>
          </cell>
          <cell r="Z9" t="str">
            <v>#N/A N.A.</v>
          </cell>
          <cell r="AA9" t="str">
            <v>#N/A N.A.</v>
          </cell>
          <cell r="AB9">
            <v>10.9068</v>
          </cell>
          <cell r="AC9">
            <v>254370</v>
          </cell>
          <cell r="AD9">
            <v>24.960699999999999</v>
          </cell>
          <cell r="AE9" t="str">
            <v>#N/A N.A.</v>
          </cell>
          <cell r="AF9" t="str">
            <v>#N/A N.A.</v>
          </cell>
          <cell r="AG9" t="str">
            <v>#N/A N.A.</v>
          </cell>
          <cell r="AH9">
            <v>6256</v>
          </cell>
          <cell r="AI9">
            <v>21.6602</v>
          </cell>
          <cell r="AJ9">
            <v>1.6387</v>
          </cell>
          <cell r="AK9" t="str">
            <v>#N/A N.A.</v>
          </cell>
          <cell r="AL9">
            <v>554871</v>
          </cell>
          <cell r="AM9">
            <v>13.278700000000001</v>
          </cell>
          <cell r="BA9">
            <v>2.0316000000000001</v>
          </cell>
          <cell r="BB9" t="str">
            <v>#N/A N.A.</v>
          </cell>
          <cell r="BC9">
            <v>20.422000000000001</v>
          </cell>
          <cell r="BD9">
            <v>44.715600000000002</v>
          </cell>
          <cell r="BE9">
            <v>15.8828</v>
          </cell>
          <cell r="BF9">
            <v>0</v>
          </cell>
          <cell r="BG9">
            <v>28.013500000000001</v>
          </cell>
          <cell r="BH9">
            <v>2.4449000000000001</v>
          </cell>
          <cell r="BI9">
            <v>29.646899999999999</v>
          </cell>
          <cell r="BJ9">
            <v>30.726099999999999</v>
          </cell>
          <cell r="BK9">
            <v>9.1685999999999996</v>
          </cell>
        </row>
        <row r="10">
          <cell r="M10" t="str">
            <v>FY1 2004</v>
          </cell>
          <cell r="N10">
            <v>3.613</v>
          </cell>
          <cell r="O10">
            <v>16.768799999999999</v>
          </cell>
          <cell r="Q10">
            <v>8387</v>
          </cell>
          <cell r="R10">
            <v>9.6483000000000008</v>
          </cell>
          <cell r="S10" t="str">
            <v>#N/A N.A.</v>
          </cell>
          <cell r="T10" t="str">
            <v>#N/A N.A.</v>
          </cell>
          <cell r="U10">
            <v>67.816500000000005</v>
          </cell>
          <cell r="W10">
            <v>0</v>
          </cell>
          <cell r="X10" t="str">
            <v>#N/A N.A.</v>
          </cell>
          <cell r="Y10" t="str">
            <v>#N/A N.A.</v>
          </cell>
          <cell r="Z10" t="str">
            <v>#N/A N.A.</v>
          </cell>
          <cell r="AA10" t="str">
            <v>#N/A N.A.</v>
          </cell>
          <cell r="AB10">
            <v>10.4488</v>
          </cell>
          <cell r="AC10">
            <v>288347</v>
          </cell>
          <cell r="AD10">
            <v>13.3573</v>
          </cell>
          <cell r="AE10" t="str">
            <v>#N/A N.A.</v>
          </cell>
          <cell r="AF10" t="str">
            <v>#N/A N.A.</v>
          </cell>
          <cell r="AG10" t="str">
            <v>#N/A N.A.</v>
          </cell>
          <cell r="AH10">
            <v>5648</v>
          </cell>
          <cell r="AI10">
            <v>3.6246999999999998</v>
          </cell>
          <cell r="AJ10">
            <v>1.4328000000000001</v>
          </cell>
          <cell r="AK10" t="str">
            <v>#N/A N.A.</v>
          </cell>
          <cell r="AL10">
            <v>618504</v>
          </cell>
          <cell r="AM10">
            <v>11.4681</v>
          </cell>
          <cell r="BA10">
            <v>1.486</v>
          </cell>
          <cell r="BB10" t="str">
            <v>#N/A N.A.</v>
          </cell>
          <cell r="BC10">
            <v>6.0430000000000001</v>
          </cell>
          <cell r="BD10">
            <v>45.706899999999997</v>
          </cell>
          <cell r="BE10">
            <v>33.752899999999997</v>
          </cell>
          <cell r="BF10">
            <v>0</v>
          </cell>
          <cell r="BG10">
            <v>24.946000000000002</v>
          </cell>
          <cell r="BH10">
            <v>1.839</v>
          </cell>
          <cell r="BI10">
            <v>32.531599999999997</v>
          </cell>
          <cell r="BJ10">
            <v>31.113</v>
          </cell>
          <cell r="BK10">
            <v>9.5704999999999991</v>
          </cell>
        </row>
        <row r="11">
          <cell r="M11" t="str">
            <v>FY1 2005</v>
          </cell>
          <cell r="N11">
            <v>3.6577000000000002</v>
          </cell>
          <cell r="O11">
            <v>14.4208</v>
          </cell>
          <cell r="Q11">
            <v>7577</v>
          </cell>
          <cell r="R11">
            <v>-9.6577999999999999</v>
          </cell>
          <cell r="S11" t="str">
            <v>#N/A N.A.</v>
          </cell>
          <cell r="T11" t="str">
            <v>#N/A N.A.</v>
          </cell>
          <cell r="U11">
            <v>65.715000000000003</v>
          </cell>
          <cell r="W11">
            <v>0</v>
          </cell>
          <cell r="X11" t="str">
            <v>#N/A N.A.</v>
          </cell>
          <cell r="Y11" t="str">
            <v>#N/A N.A.</v>
          </cell>
          <cell r="Z11" t="str">
            <v>#N/A N.A.</v>
          </cell>
          <cell r="AA11" t="str">
            <v>#N/A N.A.</v>
          </cell>
          <cell r="AB11">
            <v>10.1882</v>
          </cell>
          <cell r="AC11">
            <v>292232</v>
          </cell>
          <cell r="AD11">
            <v>1.3472999999999999</v>
          </cell>
          <cell r="AE11" t="str">
            <v>#N/A N.A.</v>
          </cell>
          <cell r="AF11" t="str">
            <v>#N/A N.A.</v>
          </cell>
          <cell r="AG11" t="str">
            <v>#N/A N.A.</v>
          </cell>
          <cell r="AH11">
            <v>4593</v>
          </cell>
          <cell r="AI11">
            <v>-1.2088000000000001</v>
          </cell>
          <cell r="AJ11">
            <v>1.3231999999999999</v>
          </cell>
          <cell r="AK11" t="str">
            <v>#N/A N.A.</v>
          </cell>
          <cell r="AL11">
            <v>540584</v>
          </cell>
          <cell r="AM11">
            <v>-12.598100000000001</v>
          </cell>
          <cell r="BA11">
            <v>1.3189</v>
          </cell>
          <cell r="BB11" t="str">
            <v>#N/A N.A.</v>
          </cell>
          <cell r="BC11">
            <v>7.7157</v>
          </cell>
          <cell r="BD11">
            <v>53.2089</v>
          </cell>
          <cell r="BE11">
            <v>21.9666</v>
          </cell>
          <cell r="BF11">
            <v>0</v>
          </cell>
          <cell r="BG11">
            <v>29.167000000000002</v>
          </cell>
          <cell r="BH11">
            <v>2.4127999999999998</v>
          </cell>
          <cell r="BI11">
            <v>37.810400000000001</v>
          </cell>
          <cell r="BJ11">
            <v>20.794599999999999</v>
          </cell>
          <cell r="BK11">
            <v>9.8153000000000006</v>
          </cell>
        </row>
        <row r="12">
          <cell r="M12" t="str">
            <v>FY1 2006</v>
          </cell>
          <cell r="N12">
            <v>2.8260000000000001</v>
          </cell>
          <cell r="O12">
            <v>20.322400000000002</v>
          </cell>
          <cell r="Q12">
            <v>10658</v>
          </cell>
          <cell r="R12">
            <v>40.662500000000001</v>
          </cell>
          <cell r="S12" t="str">
            <v>#N/A N.A.</v>
          </cell>
          <cell r="T12" t="str">
            <v>#N/A N.A.</v>
          </cell>
          <cell r="U12">
            <v>65.681200000000004</v>
          </cell>
          <cell r="W12">
            <v>0</v>
          </cell>
          <cell r="X12" t="str">
            <v>#N/A N.A.</v>
          </cell>
          <cell r="Y12" t="str">
            <v>#N/A N.A.</v>
          </cell>
          <cell r="Z12" t="str">
            <v>#N/A N.A.</v>
          </cell>
          <cell r="AA12" t="str">
            <v>#N/A N.A.</v>
          </cell>
          <cell r="AB12">
            <v>10.075100000000001</v>
          </cell>
          <cell r="AC12">
            <v>332608</v>
          </cell>
          <cell r="AD12">
            <v>13.8164</v>
          </cell>
          <cell r="AE12" t="str">
            <v>#N/A N.A.</v>
          </cell>
          <cell r="AF12" t="str">
            <v>#N/A N.A.</v>
          </cell>
          <cell r="AG12" t="str">
            <v>#N/A N.A.</v>
          </cell>
          <cell r="AH12">
            <v>4019</v>
          </cell>
          <cell r="AI12">
            <v>-18.5108</v>
          </cell>
          <cell r="AJ12">
            <v>1.0019</v>
          </cell>
          <cell r="AK12" t="str">
            <v>#N/A N.A.</v>
          </cell>
          <cell r="AL12">
            <v>564668</v>
          </cell>
          <cell r="AM12">
            <v>4.4551999999999996</v>
          </cell>
          <cell r="BA12">
            <v>2.2052</v>
          </cell>
          <cell r="BB12" t="str">
            <v>#N/A N.A.</v>
          </cell>
          <cell r="BC12">
            <v>8.4070999999999998</v>
          </cell>
          <cell r="BD12">
            <v>58.191499999999998</v>
          </cell>
          <cell r="BE12">
            <v>17.087900000000001</v>
          </cell>
          <cell r="BF12">
            <v>0</v>
          </cell>
          <cell r="BG12">
            <v>30.692900000000002</v>
          </cell>
          <cell r="BH12">
            <v>2.4443999999999999</v>
          </cell>
          <cell r="BI12">
            <v>44.796799999999998</v>
          </cell>
          <cell r="BJ12">
            <v>12.1404</v>
          </cell>
          <cell r="BK12">
            <v>9.9254999999999995</v>
          </cell>
        </row>
        <row r="13">
          <cell r="M13" t="str">
            <v>FY1 2007</v>
          </cell>
          <cell r="N13">
            <v>2.5366999999999997</v>
          </cell>
          <cell r="O13">
            <v>18.435300000000002</v>
          </cell>
          <cell r="Q13">
            <v>10301</v>
          </cell>
          <cell r="R13">
            <v>-3.3496000000000001</v>
          </cell>
          <cell r="S13" t="str">
            <v>#N/A N.A.</v>
          </cell>
          <cell r="T13" t="str">
            <v>#N/A N.A.</v>
          </cell>
          <cell r="U13">
            <v>62.587899999999998</v>
          </cell>
          <cell r="W13">
            <v>0</v>
          </cell>
          <cell r="X13" t="str">
            <v>#N/A N.A.</v>
          </cell>
          <cell r="Y13" t="str">
            <v>#N/A N.A.</v>
          </cell>
          <cell r="Z13" t="str">
            <v>#N/A N.A.</v>
          </cell>
          <cell r="AA13" t="str">
            <v>#N/A N.A.</v>
          </cell>
          <cell r="AB13">
            <v>10.9246</v>
          </cell>
          <cell r="AC13">
            <v>388305</v>
          </cell>
          <cell r="AD13">
            <v>16.7455</v>
          </cell>
          <cell r="AE13" t="str">
            <v>#N/A N.A.</v>
          </cell>
          <cell r="AF13" t="str">
            <v>#N/A N.A.</v>
          </cell>
          <cell r="AG13" t="str">
            <v>#N/A N.A.</v>
          </cell>
          <cell r="AH13">
            <v>4238</v>
          </cell>
          <cell r="AI13">
            <v>41.5655</v>
          </cell>
          <cell r="AJ13">
            <v>1.2293000000000001</v>
          </cell>
          <cell r="AK13" t="str">
            <v>#N/A N.A.</v>
          </cell>
          <cell r="AL13">
            <v>646485</v>
          </cell>
          <cell r="AM13">
            <v>14.4894</v>
          </cell>
          <cell r="BA13">
            <v>1.46</v>
          </cell>
          <cell r="BB13" t="str">
            <v>#N/A N.A.</v>
          </cell>
          <cell r="BC13">
            <v>6.9516</v>
          </cell>
          <cell r="BD13">
            <v>59.408499999999997</v>
          </cell>
          <cell r="BE13">
            <v>18.904399999999999</v>
          </cell>
          <cell r="BF13">
            <v>0</v>
          </cell>
          <cell r="BG13">
            <v>38.472799999999999</v>
          </cell>
          <cell r="BH13">
            <v>2.2759999999999998</v>
          </cell>
          <cell r="BI13">
            <v>39.011099999999999</v>
          </cell>
          <cell r="BJ13">
            <v>11.086399999999999</v>
          </cell>
          <cell r="BK13">
            <v>9.1537000000000006</v>
          </cell>
        </row>
        <row r="14">
          <cell r="M14" t="str">
            <v>FY1 2008</v>
          </cell>
          <cell r="N14">
            <v>2.0083000000000002</v>
          </cell>
          <cell r="O14">
            <v>12.719200000000001</v>
          </cell>
          <cell r="Q14">
            <v>7055</v>
          </cell>
          <cell r="R14">
            <v>-31.511500000000002</v>
          </cell>
          <cell r="S14" t="str">
            <v>#N/A N.A.</v>
          </cell>
          <cell r="T14" t="str">
            <v>#N/A N.A.</v>
          </cell>
          <cell r="U14">
            <v>71.523300000000006</v>
          </cell>
          <cell r="W14">
            <v>0</v>
          </cell>
          <cell r="X14" t="str">
            <v>#N/A N.A.</v>
          </cell>
          <cell r="Y14" t="str">
            <v>#N/A N.A.</v>
          </cell>
          <cell r="Z14" t="str">
            <v>#N/A N.A.</v>
          </cell>
          <cell r="AA14" t="str">
            <v>#N/A N.A.</v>
          </cell>
          <cell r="AB14">
            <v>11.8979</v>
          </cell>
          <cell r="AC14">
            <v>377781</v>
          </cell>
          <cell r="AD14">
            <v>-2.7101999999999999</v>
          </cell>
          <cell r="AE14" t="str">
            <v>#N/A N.A.</v>
          </cell>
          <cell r="AF14" t="str">
            <v>#N/A N.A.</v>
          </cell>
          <cell r="AG14" t="str">
            <v>#N/A N.A.</v>
          </cell>
          <cell r="AH14">
            <v>5325</v>
          </cell>
          <cell r="AI14">
            <v>69.668300000000002</v>
          </cell>
          <cell r="AJ14">
            <v>1.9626999999999999</v>
          </cell>
          <cell r="AK14" t="str">
            <v>#N/A N.A.</v>
          </cell>
          <cell r="AL14">
            <v>660902</v>
          </cell>
          <cell r="AM14">
            <v>2.2301000000000002</v>
          </cell>
          <cell r="BA14">
            <v>5.6718999999999999</v>
          </cell>
          <cell r="BB14" t="str">
            <v>#N/A N.A.</v>
          </cell>
          <cell r="BC14">
            <v>6.2393999999999998</v>
          </cell>
          <cell r="BD14">
            <v>56.355699999999999</v>
          </cell>
          <cell r="BE14">
            <v>19.2148</v>
          </cell>
          <cell r="BF14">
            <v>0</v>
          </cell>
          <cell r="BG14">
            <v>39.826599999999999</v>
          </cell>
          <cell r="BH14">
            <v>2.1004999999999998</v>
          </cell>
          <cell r="BI14">
            <v>38.036799999999999</v>
          </cell>
          <cell r="BJ14">
            <v>11.6312</v>
          </cell>
          <cell r="BK14">
            <v>8.4048999999999996</v>
          </cell>
        </row>
      </sheetData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報表格式_1"/>
      <sheetName val="整理後資料"/>
      <sheetName val="中繼資料"/>
      <sheetName val="庫存資料"/>
      <sheetName val="股票代號名稱Mapping"/>
      <sheetName val="工作表9"/>
      <sheetName val="經理人(BTD)"/>
      <sheetName val="經理人(YTD)"/>
      <sheetName val="基金(BTD)"/>
      <sheetName val="基金(YTD)"/>
      <sheetName val="國外股票未實"/>
      <sheetName val="國外股票已實"/>
      <sheetName val="國外股票YTD未實"/>
      <sheetName val="國外股利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tfolio Monitor"/>
      <sheetName val="部位明細"/>
      <sheetName val="預算達成率"/>
      <sheetName val="INVESTMENT_List_國外"/>
      <sheetName val="INVESTMENT_List_國內"/>
      <sheetName val="部位統計"/>
      <sheetName val="信用風險分析"/>
      <sheetName val="市場風險分析"/>
      <sheetName val="風險分析"/>
      <sheetName val="投組淨值"/>
      <sheetName val="TicketNo報酬率"/>
      <sheetName val="收益率與Duration分析"/>
      <sheetName val="交易紀錄查詢"/>
      <sheetName val="國外_預估Prepayment金額"/>
      <sheetName val="績效衡量明細"/>
      <sheetName val="固收資產配置會議資料"/>
      <sheetName val="歷史CashFlow"/>
      <sheetName val="預測CashFlow"/>
      <sheetName val="部位明細-連結Blp"/>
      <sheetName val="法規限制"/>
      <sheetName val="部位明細-計算公會資料"/>
      <sheetName val="國外需關注部位"/>
      <sheetName val="日報表"/>
      <sheetName val="CMO_提前還本"/>
      <sheetName val="投組庫存明細"/>
      <sheetName val="發行人信用控管表"/>
      <sheetName val="信用損失計算"/>
      <sheetName val="投組信用分析"/>
      <sheetName val="投組情境分析"/>
      <sheetName val="投組報酬率"/>
      <sheetName val="發行人信用分佈"/>
      <sheetName val="處分損益預估"/>
      <sheetName val="ZC贖回預估"/>
      <sheetName val="投組損益查詢"/>
      <sheetName val="評等變化查詢"/>
      <sheetName val="信用評等分佈"/>
      <sheetName val="Duration"/>
    </sheetNames>
    <sheetDataSet>
      <sheetData sheetId="0"/>
      <sheetData sheetId="1">
        <row r="7">
          <cell r="A7" t="str">
            <v>Data Date</v>
          </cell>
        </row>
      </sheetData>
      <sheetData sheetId="2"/>
      <sheetData sheetId="3"/>
      <sheetData sheetId="4"/>
      <sheetData sheetId="5"/>
      <sheetData sheetId="6"/>
      <sheetData sheetId="7"/>
      <sheetData sheetId="8" refreshError="1"/>
      <sheetData sheetId="9"/>
      <sheetData sheetId="10"/>
      <sheetData sheetId="11"/>
      <sheetData sheetId="12"/>
      <sheetData sheetId="13">
        <row r="210">
          <cell r="A210" t="str">
            <v>CpnPayment</v>
          </cell>
        </row>
      </sheetData>
      <sheetData sheetId="14"/>
      <sheetData sheetId="15"/>
      <sheetData sheetId="16">
        <row r="276">
          <cell r="A276" t="str">
            <v>Status</v>
          </cell>
        </row>
      </sheetData>
      <sheetData sheetId="17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完比-收入法(月)"/>
      <sheetName val="完比-收入法(年)"/>
      <sheetName val="未達15%戶別"/>
      <sheetName val="成本分攤"/>
      <sheetName val="贈送明細-未稅"/>
      <sheetName val="裝修戶"/>
      <sheetName val="贈送明細-請款"/>
      <sheetName val="贈送明細"/>
      <sheetName val="預計個案收入成本明細表"/>
      <sheetName val="交屋明細表"/>
      <sheetName val="房地銷售明細"/>
      <sheetName val="科目餘額-細項"/>
      <sheetName val="科目餘額"/>
      <sheetName val="完比-收入法-月"/>
      <sheetName val="完比-收入法-年"/>
      <sheetName val="2261"/>
      <sheetName val="2262"/>
      <sheetName val="2265"/>
      <sheetName val="彙總 (2)"/>
      <sheetName val="183651"/>
      <sheetName val="1143"/>
      <sheetName val="1121"/>
      <sheetName val="信貸"/>
      <sheetName val="Sheet2"/>
      <sheetName val="彙總"/>
      <sheetName val="工變"/>
      <sheetName val="工變1"/>
      <sheetName val="2261明細帳"/>
      <sheetName val="預估總成本"/>
      <sheetName val="預估遞延"/>
      <sheetName val="代銷佣金明細"/>
      <sheetName val="1090"/>
      <sheetName val="價目表"/>
      <sheetName val="成本試算"/>
      <sheetName val="Sheet1"/>
      <sheetName val="股東權益變動表(列印)"/>
      <sheetName val="總公司"/>
      <sheetName val="資產負債表(列印)"/>
      <sheetName val="貨品價格年月統計(小分類)"/>
      <sheetName val="績效統計圖表"/>
      <sheetName val="表5.目標設定表"/>
      <sheetName val="行動方案-稽核室(92年)"/>
      <sheetName val="遠雄"/>
      <sheetName val="9609H32A"/>
      <sheetName val="再保險準備資產淨額"/>
      <sheetName val="TSO"/>
      <sheetName val="珠"/>
      <sheetName val="#REF"/>
      <sheetName val="現金流量表(工作底稿列印)"/>
      <sheetName val="部"/>
      <sheetName val="H65A績效統計圖表"/>
      <sheetName val="在建土地"/>
      <sheetName val="表3-1"/>
      <sheetName val="現金流量表(列印)"/>
      <sheetName val="銷況"/>
      <sheetName val="H21來人來電資料"/>
      <sheetName val="H25來人來電資料 "/>
      <sheetName val="19各部門 "/>
      <sheetName val="公設明細"/>
      <sheetName val="P6.當年度各部門滿意度績效比較表 (7月)"/>
      <sheetName val="H32"/>
      <sheetName val="資料庫"/>
      <sheetName val="新來訪目標"/>
      <sheetName val="複來訪目標"/>
      <sheetName val="表9.绩效"/>
      <sheetName val="【表2】績效統計表"/>
      <sheetName val="new money rate"/>
      <sheetName val="140.4000遞延行銷變動表"/>
      <sheetName val="input"/>
      <sheetName val="附件二"/>
      <sheetName val="資訊服務來源"/>
      <sheetName val="DATA"/>
      <sheetName val="主題園業績"/>
      <sheetName val="工作表1"/>
      <sheetName val="F案 "/>
      <sheetName val="明細"/>
      <sheetName val="薪資表"/>
      <sheetName val="評核得分"/>
      <sheetName val="合建保證金收付款明細表"/>
      <sheetName val="6%. 8%佔率"/>
      <sheetName val="07績效檢討報告 (企劃科)"/>
      <sheetName val="作業量(基本工作量)"/>
      <sheetName val="銷售分析-準則"/>
      <sheetName val="HLH1銷況"/>
      <sheetName val="彙總_(2)"/>
      <sheetName val="表5_目標設定表"/>
      <sheetName val="H25來人來電資料_"/>
      <sheetName val="19各部門_"/>
      <sheetName val="P6_當年度各部門滿意度績效比較表_(7月)"/>
      <sheetName val="表9_绩效"/>
      <sheetName val="new_money_rate"/>
      <sheetName val="140_4000遞延行銷變動表"/>
      <sheetName val="F案_"/>
      <sheetName val="6%__8%佔率"/>
      <sheetName val="07績效檢討報告_(企劃科)"/>
      <sheetName val="9401"/>
      <sheetName val="220.0010- 所得稅計算"/>
      <sheetName val="220.0040免稅所得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4">
          <cell r="M4" t="str">
            <v>複丈面積(坪)</v>
          </cell>
          <cell r="U4" t="str">
            <v>追加款項</v>
          </cell>
          <cell r="AH4" t="str">
            <v>應收帳款</v>
          </cell>
          <cell r="AL4" t="str">
            <v>立沖餘額</v>
          </cell>
          <cell r="AM4" t="str">
            <v>產權移轉資料</v>
          </cell>
          <cell r="AO4" t="str">
            <v>成本明細</v>
          </cell>
        </row>
        <row r="5">
          <cell r="M5" t="str">
            <v>全案</v>
          </cell>
          <cell r="O5" t="str">
            <v>已售</v>
          </cell>
          <cell r="U5" t="str">
            <v>工變款</v>
          </cell>
          <cell r="V5" t="str">
            <v>結案前坪數找補</v>
          </cell>
          <cell r="X5" t="str">
            <v>結案後坪數找補</v>
          </cell>
          <cell r="Z5" t="str">
            <v>其他</v>
          </cell>
          <cell r="AH5" t="str">
            <v>未開立發票數</v>
          </cell>
          <cell r="AL5" t="str">
            <v>不含代收款</v>
          </cell>
          <cell r="AM5" t="str">
            <v>客服科</v>
          </cell>
          <cell r="AO5" t="str">
            <v>估計工程總成本</v>
          </cell>
        </row>
        <row r="6">
          <cell r="M6" t="str">
            <v>公司</v>
          </cell>
          <cell r="N6" t="str">
            <v>地主</v>
          </cell>
          <cell r="O6" t="str">
            <v>房屋</v>
          </cell>
          <cell r="P6" t="str">
            <v>車位</v>
          </cell>
          <cell r="U6" t="str">
            <v>損益結轉前</v>
          </cell>
          <cell r="V6" t="str">
            <v>土</v>
          </cell>
          <cell r="W6" t="str">
            <v>房</v>
          </cell>
          <cell r="X6" t="str">
            <v>土</v>
          </cell>
          <cell r="Y6" t="str">
            <v>房</v>
          </cell>
          <cell r="Z6" t="str">
            <v>信貸折讓</v>
          </cell>
          <cell r="AH6" t="str">
            <v>土地</v>
          </cell>
          <cell r="AI6" t="str">
            <v>房屋</v>
          </cell>
          <cell r="AJ6" t="str">
            <v>車位款</v>
          </cell>
          <cell r="AK6" t="str">
            <v>車位-土地款</v>
          </cell>
          <cell r="AL6" t="str">
            <v>應收票據</v>
          </cell>
          <cell r="AM6" t="str">
            <v>過戶日</v>
          </cell>
          <cell r="AN6" t="str">
            <v>交屋日</v>
          </cell>
          <cell r="AO6" t="str">
            <v>土地成本</v>
          </cell>
          <cell r="AP6" t="str">
            <v>建物成本</v>
          </cell>
          <cell r="AQ6" t="str">
            <v>實品屋/贈送</v>
          </cell>
          <cell r="AR6" t="str">
            <v>成本小計</v>
          </cell>
        </row>
        <row r="7">
          <cell r="M7">
            <v>12.8</v>
          </cell>
          <cell r="P7">
            <v>12.8</v>
          </cell>
          <cell r="AM7">
            <v>39330</v>
          </cell>
          <cell r="AN7">
            <v>39336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</row>
        <row r="8">
          <cell r="M8">
            <v>12.8</v>
          </cell>
          <cell r="P8">
            <v>12.8</v>
          </cell>
          <cell r="AM8">
            <v>39330</v>
          </cell>
          <cell r="AN8">
            <v>39347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</row>
        <row r="9">
          <cell r="M9">
            <v>12.8</v>
          </cell>
          <cell r="P9">
            <v>12.8</v>
          </cell>
          <cell r="AM9">
            <v>39329</v>
          </cell>
          <cell r="AN9">
            <v>39346</v>
          </cell>
          <cell r="AO9">
            <v>0</v>
          </cell>
          <cell r="AP9">
            <v>480751</v>
          </cell>
          <cell r="AQ9">
            <v>0</v>
          </cell>
          <cell r="AR9">
            <v>480751</v>
          </cell>
        </row>
        <row r="10">
          <cell r="M10">
            <v>12.8</v>
          </cell>
          <cell r="P10">
            <v>12.8</v>
          </cell>
          <cell r="AM10">
            <v>39330</v>
          </cell>
          <cell r="AN10">
            <v>39355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</row>
        <row r="11">
          <cell r="M11">
            <v>12.8</v>
          </cell>
          <cell r="P11">
            <v>12.8</v>
          </cell>
          <cell r="AM11">
            <v>39351</v>
          </cell>
          <cell r="AN11">
            <v>39337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</row>
        <row r="12">
          <cell r="M12">
            <v>12.8</v>
          </cell>
          <cell r="P12">
            <v>12.8</v>
          </cell>
          <cell r="AM12">
            <v>39329</v>
          </cell>
          <cell r="AN12">
            <v>39355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</row>
        <row r="13">
          <cell r="M13">
            <v>12.8</v>
          </cell>
          <cell r="P13">
            <v>12.8</v>
          </cell>
          <cell r="AM13">
            <v>39329</v>
          </cell>
          <cell r="AN13">
            <v>39345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</row>
        <row r="14">
          <cell r="M14">
            <v>12.8</v>
          </cell>
          <cell r="P14">
            <v>12.8</v>
          </cell>
          <cell r="AM14">
            <v>39330</v>
          </cell>
          <cell r="AN14">
            <v>39346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</row>
        <row r="15">
          <cell r="M15">
            <v>12.8</v>
          </cell>
          <cell r="P15">
            <v>12.8</v>
          </cell>
          <cell r="AM15">
            <v>39330</v>
          </cell>
          <cell r="AN15">
            <v>39327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</row>
        <row r="16">
          <cell r="M16">
            <v>12.8</v>
          </cell>
          <cell r="P16">
            <v>12.8</v>
          </cell>
          <cell r="AM16">
            <v>39330</v>
          </cell>
          <cell r="AN16">
            <v>39352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</row>
        <row r="17">
          <cell r="M17">
            <v>12.8</v>
          </cell>
          <cell r="P17">
            <v>12.8</v>
          </cell>
          <cell r="AM17">
            <v>39330</v>
          </cell>
          <cell r="AN17">
            <v>39355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</row>
        <row r="18">
          <cell r="M18">
            <v>12.8</v>
          </cell>
          <cell r="P18">
            <v>12.8</v>
          </cell>
          <cell r="AM18">
            <v>39329</v>
          </cell>
          <cell r="AN18">
            <v>39355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</row>
        <row r="19">
          <cell r="M19">
            <v>12.8</v>
          </cell>
          <cell r="P19">
            <v>12.8</v>
          </cell>
          <cell r="AM19">
            <v>39330</v>
          </cell>
          <cell r="AN19">
            <v>39352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</row>
        <row r="20">
          <cell r="M20">
            <v>12.8</v>
          </cell>
          <cell r="P20">
            <v>12.8</v>
          </cell>
          <cell r="AM20">
            <v>39342</v>
          </cell>
          <cell r="AN20">
            <v>39355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</row>
        <row r="21">
          <cell r="M21">
            <v>12.8</v>
          </cell>
          <cell r="P21">
            <v>12.8</v>
          </cell>
          <cell r="AM21">
            <v>39329</v>
          </cell>
          <cell r="AN21">
            <v>39355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</row>
        <row r="22">
          <cell r="M22">
            <v>12.8</v>
          </cell>
          <cell r="P22">
            <v>12.8</v>
          </cell>
          <cell r="AM22">
            <v>39351</v>
          </cell>
          <cell r="AN22">
            <v>39339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</row>
        <row r="23">
          <cell r="M23">
            <v>12.8</v>
          </cell>
          <cell r="P23">
            <v>12.8</v>
          </cell>
          <cell r="AM23">
            <v>39331</v>
          </cell>
          <cell r="AN23">
            <v>39353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</row>
        <row r="24">
          <cell r="M24">
            <v>12.8</v>
          </cell>
          <cell r="P24">
            <v>12.8</v>
          </cell>
          <cell r="AM24">
            <v>39331</v>
          </cell>
          <cell r="AN24">
            <v>39353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</row>
        <row r="25">
          <cell r="M25">
            <v>12.8</v>
          </cell>
          <cell r="P25">
            <v>12.8</v>
          </cell>
          <cell r="AM25">
            <v>39330</v>
          </cell>
          <cell r="AN25">
            <v>39354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</row>
        <row r="26">
          <cell r="M26">
            <v>12.8</v>
          </cell>
          <cell r="P26">
            <v>12.8</v>
          </cell>
          <cell r="AM26">
            <v>39331</v>
          </cell>
          <cell r="AN26">
            <v>39352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</row>
        <row r="27">
          <cell r="M27">
            <v>12.8</v>
          </cell>
          <cell r="P27">
            <v>12.8</v>
          </cell>
          <cell r="AM27">
            <v>39330</v>
          </cell>
          <cell r="AN27">
            <v>39352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</row>
        <row r="28">
          <cell r="M28">
            <v>12.8</v>
          </cell>
          <cell r="P28">
            <v>12.8</v>
          </cell>
          <cell r="AM28">
            <v>39329</v>
          </cell>
          <cell r="AN28">
            <v>39347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</row>
        <row r="29">
          <cell r="M29">
            <v>12.8</v>
          </cell>
          <cell r="P29">
            <v>12.8</v>
          </cell>
          <cell r="AM29">
            <v>39329</v>
          </cell>
          <cell r="AN29">
            <v>39355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</row>
        <row r="30">
          <cell r="M30">
            <v>12.8</v>
          </cell>
          <cell r="P30">
            <v>12.8</v>
          </cell>
          <cell r="AM30">
            <v>39329</v>
          </cell>
          <cell r="AN30">
            <v>39353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</row>
        <row r="31">
          <cell r="M31">
            <v>12.8</v>
          </cell>
          <cell r="P31">
            <v>12.8</v>
          </cell>
          <cell r="AM31">
            <v>39329</v>
          </cell>
          <cell r="AN31">
            <v>39347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</row>
        <row r="32">
          <cell r="M32">
            <v>12.8</v>
          </cell>
          <cell r="P32">
            <v>12.8</v>
          </cell>
          <cell r="AM32">
            <v>39330</v>
          </cell>
          <cell r="AN32">
            <v>39352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</row>
        <row r="33">
          <cell r="M33">
            <v>12.8</v>
          </cell>
          <cell r="P33">
            <v>12.8</v>
          </cell>
          <cell r="AM33">
            <v>39329</v>
          </cell>
          <cell r="AN33">
            <v>39352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</row>
        <row r="34">
          <cell r="M34">
            <v>12.8</v>
          </cell>
          <cell r="P34">
            <v>12.8</v>
          </cell>
          <cell r="AM34">
            <v>39330</v>
          </cell>
          <cell r="AN34">
            <v>39355</v>
          </cell>
          <cell r="AO34">
            <v>0</v>
          </cell>
          <cell r="AP34">
            <v>480751</v>
          </cell>
          <cell r="AQ34">
            <v>0</v>
          </cell>
          <cell r="AR34">
            <v>480751</v>
          </cell>
        </row>
        <row r="35">
          <cell r="M35">
            <v>12.8</v>
          </cell>
          <cell r="P35">
            <v>12.8</v>
          </cell>
          <cell r="AM35">
            <v>39329</v>
          </cell>
          <cell r="AN35">
            <v>39347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</row>
        <row r="36">
          <cell r="M36">
            <v>12.8</v>
          </cell>
          <cell r="P36">
            <v>12.8</v>
          </cell>
          <cell r="AM36">
            <v>39330</v>
          </cell>
          <cell r="AN36">
            <v>39353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</row>
        <row r="37">
          <cell r="M37">
            <v>12.8</v>
          </cell>
          <cell r="P37">
            <v>12.8</v>
          </cell>
          <cell r="AM37">
            <v>39330</v>
          </cell>
          <cell r="AN37">
            <v>39321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</row>
        <row r="38">
          <cell r="M38">
            <v>12.8</v>
          </cell>
          <cell r="P38">
            <v>12.8</v>
          </cell>
          <cell r="AM38">
            <v>39329</v>
          </cell>
          <cell r="AN38">
            <v>39345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</row>
        <row r="39">
          <cell r="M39">
            <v>12.8</v>
          </cell>
          <cell r="P39">
            <v>12.8</v>
          </cell>
          <cell r="AM39">
            <v>39331</v>
          </cell>
          <cell r="AN39">
            <v>39355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</row>
        <row r="40">
          <cell r="M40">
            <v>12.8</v>
          </cell>
          <cell r="P40">
            <v>12.8</v>
          </cell>
          <cell r="AM40">
            <v>39342</v>
          </cell>
          <cell r="AN40">
            <v>39317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</row>
        <row r="41">
          <cell r="M41">
            <v>12.8</v>
          </cell>
          <cell r="P41">
            <v>12.8</v>
          </cell>
          <cell r="AM41">
            <v>39331</v>
          </cell>
          <cell r="AN41">
            <v>39355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</row>
        <row r="42">
          <cell r="M42">
            <v>12.8</v>
          </cell>
          <cell r="P42">
            <v>12.8</v>
          </cell>
          <cell r="AM42">
            <v>39329</v>
          </cell>
          <cell r="AN42">
            <v>39347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</row>
        <row r="43">
          <cell r="M43">
            <v>12.8</v>
          </cell>
          <cell r="P43">
            <v>12.8</v>
          </cell>
          <cell r="AM43">
            <v>39329</v>
          </cell>
          <cell r="AN43">
            <v>39347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</row>
        <row r="44">
          <cell r="M44">
            <v>12.8</v>
          </cell>
          <cell r="P44">
            <v>12.8</v>
          </cell>
          <cell r="AM44">
            <v>39330</v>
          </cell>
          <cell r="AN44">
            <v>39354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</row>
        <row r="45">
          <cell r="M45">
            <v>12.8</v>
          </cell>
          <cell r="P45">
            <v>12.8</v>
          </cell>
          <cell r="AM45">
            <v>39330</v>
          </cell>
          <cell r="AN45">
            <v>39317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</row>
        <row r="46">
          <cell r="M46">
            <v>12.8</v>
          </cell>
          <cell r="P46">
            <v>12.8</v>
          </cell>
          <cell r="AL46">
            <v>66853</v>
          </cell>
          <cell r="AM46">
            <v>39330</v>
          </cell>
          <cell r="AN46">
            <v>39355</v>
          </cell>
          <cell r="AO46">
            <v>0</v>
          </cell>
          <cell r="AP46">
            <v>560876</v>
          </cell>
          <cell r="AQ46">
            <v>0</v>
          </cell>
          <cell r="AR46">
            <v>560876</v>
          </cell>
        </row>
        <row r="47">
          <cell r="M47">
            <v>12.8</v>
          </cell>
          <cell r="P47">
            <v>12.8</v>
          </cell>
          <cell r="AM47">
            <v>39331</v>
          </cell>
          <cell r="AN47">
            <v>39355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</row>
        <row r="48">
          <cell r="M48">
            <v>12.8</v>
          </cell>
          <cell r="P48">
            <v>12.8</v>
          </cell>
          <cell r="AM48">
            <v>39331</v>
          </cell>
          <cell r="AN48">
            <v>39355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</row>
        <row r="49">
          <cell r="M49">
            <v>12.8</v>
          </cell>
          <cell r="P49">
            <v>12.8</v>
          </cell>
          <cell r="AM49">
            <v>39342</v>
          </cell>
          <cell r="AN49">
            <v>39354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</row>
        <row r="50">
          <cell r="M50">
            <v>12.8</v>
          </cell>
          <cell r="P50">
            <v>12.8</v>
          </cell>
          <cell r="AM50">
            <v>39330</v>
          </cell>
          <cell r="AN50">
            <v>39354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</row>
        <row r="51">
          <cell r="M51">
            <v>12.8</v>
          </cell>
          <cell r="P51">
            <v>12.8</v>
          </cell>
          <cell r="AM51">
            <v>39330</v>
          </cell>
          <cell r="AN51">
            <v>39336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</row>
        <row r="52">
          <cell r="M52">
            <v>12.8</v>
          </cell>
          <cell r="P52">
            <v>12.8</v>
          </cell>
          <cell r="AM52">
            <v>39330</v>
          </cell>
          <cell r="AN52">
            <v>39355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</row>
        <row r="53">
          <cell r="M53">
            <v>12.8</v>
          </cell>
          <cell r="P53">
            <v>12.8</v>
          </cell>
          <cell r="AM53">
            <v>39351</v>
          </cell>
          <cell r="AN53">
            <v>39333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</row>
        <row r="54">
          <cell r="M54">
            <v>12.8</v>
          </cell>
          <cell r="P54">
            <v>12.8</v>
          </cell>
          <cell r="AM54">
            <v>39331</v>
          </cell>
          <cell r="AN54">
            <v>39354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</row>
        <row r="55">
          <cell r="M55">
            <v>12.8</v>
          </cell>
          <cell r="P55">
            <v>12.8</v>
          </cell>
          <cell r="AM55">
            <v>39330</v>
          </cell>
          <cell r="AN55">
            <v>39345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</row>
        <row r="56">
          <cell r="M56">
            <v>12.8</v>
          </cell>
          <cell r="P56">
            <v>12.8</v>
          </cell>
          <cell r="AM56">
            <v>39330</v>
          </cell>
          <cell r="AN56">
            <v>39352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</row>
        <row r="57">
          <cell r="M57">
            <v>12.8</v>
          </cell>
          <cell r="P57">
            <v>12.8</v>
          </cell>
          <cell r="AM57">
            <v>39330</v>
          </cell>
          <cell r="AN57">
            <v>39353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</row>
        <row r="58">
          <cell r="M58">
            <v>12.8</v>
          </cell>
          <cell r="P58">
            <v>12.8</v>
          </cell>
          <cell r="AM58">
            <v>39330</v>
          </cell>
          <cell r="AN58">
            <v>39355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</row>
        <row r="59">
          <cell r="M59">
            <v>12.8</v>
          </cell>
          <cell r="P59">
            <v>12.8</v>
          </cell>
          <cell r="AM59">
            <v>39330</v>
          </cell>
          <cell r="AN59">
            <v>39352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</row>
        <row r="60">
          <cell r="M60">
            <v>12.8</v>
          </cell>
          <cell r="P60">
            <v>12.8</v>
          </cell>
          <cell r="AM60">
            <v>39330</v>
          </cell>
          <cell r="AN60">
            <v>39352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</row>
        <row r="61">
          <cell r="M61">
            <v>12.8</v>
          </cell>
          <cell r="P61">
            <v>12.8</v>
          </cell>
          <cell r="AM61">
            <v>39330</v>
          </cell>
          <cell r="AN61">
            <v>39355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</row>
        <row r="62">
          <cell r="M62">
            <v>12.8</v>
          </cell>
          <cell r="P62">
            <v>12.8</v>
          </cell>
          <cell r="AM62">
            <v>39330</v>
          </cell>
          <cell r="AN62">
            <v>39347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</row>
        <row r="63">
          <cell r="M63">
            <v>12.8</v>
          </cell>
          <cell r="P63">
            <v>12.8</v>
          </cell>
          <cell r="AM63">
            <v>39330</v>
          </cell>
          <cell r="AN63">
            <v>39354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</row>
        <row r="64">
          <cell r="M64">
            <v>12.8</v>
          </cell>
          <cell r="P64">
            <v>12.8</v>
          </cell>
          <cell r="AM64">
            <v>39342</v>
          </cell>
          <cell r="AN64">
            <v>39355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</row>
        <row r="65">
          <cell r="M65">
            <v>12.8</v>
          </cell>
          <cell r="P65">
            <v>12.8</v>
          </cell>
          <cell r="AM65">
            <v>39329</v>
          </cell>
          <cell r="AN65">
            <v>39354</v>
          </cell>
          <cell r="AO65">
            <v>0</v>
          </cell>
          <cell r="AP65">
            <v>560876</v>
          </cell>
          <cell r="AQ65">
            <v>0</v>
          </cell>
          <cell r="AR65">
            <v>560876</v>
          </cell>
        </row>
        <row r="66">
          <cell r="M66">
            <v>12.8</v>
          </cell>
          <cell r="P66">
            <v>12.8</v>
          </cell>
          <cell r="AM66">
            <v>39331</v>
          </cell>
          <cell r="AN66">
            <v>39355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</row>
        <row r="67">
          <cell r="M67">
            <v>12.8</v>
          </cell>
          <cell r="P67">
            <v>12.8</v>
          </cell>
          <cell r="AM67">
            <v>39330</v>
          </cell>
          <cell r="AN67">
            <v>39352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</row>
        <row r="68">
          <cell r="M68">
            <v>12.8</v>
          </cell>
          <cell r="P68">
            <v>12.8</v>
          </cell>
          <cell r="AM68">
            <v>39331</v>
          </cell>
          <cell r="AN68">
            <v>39355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</row>
        <row r="69">
          <cell r="M69">
            <v>12.8</v>
          </cell>
          <cell r="P69">
            <v>12.8</v>
          </cell>
          <cell r="AM69">
            <v>39330</v>
          </cell>
          <cell r="AN69">
            <v>39345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</row>
        <row r="70">
          <cell r="M70">
            <v>12.8</v>
          </cell>
          <cell r="P70">
            <v>12.8</v>
          </cell>
          <cell r="AM70">
            <v>39330</v>
          </cell>
          <cell r="AN70">
            <v>39355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</row>
        <row r="71">
          <cell r="M71">
            <v>12.8</v>
          </cell>
          <cell r="P71">
            <v>12.8</v>
          </cell>
          <cell r="AM71">
            <v>39330</v>
          </cell>
          <cell r="AN71">
            <v>39355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</row>
        <row r="72">
          <cell r="M72">
            <v>12.8</v>
          </cell>
          <cell r="P72">
            <v>12.8</v>
          </cell>
          <cell r="AM72">
            <v>39329</v>
          </cell>
          <cell r="AN72">
            <v>39352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</row>
        <row r="73">
          <cell r="M73">
            <v>12.8</v>
          </cell>
          <cell r="P73">
            <v>12.8</v>
          </cell>
          <cell r="AM73">
            <v>39331</v>
          </cell>
          <cell r="AN73">
            <v>39353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</row>
        <row r="74">
          <cell r="M74">
            <v>12.8</v>
          </cell>
          <cell r="P74">
            <v>12.8</v>
          </cell>
          <cell r="AM74">
            <v>39331</v>
          </cell>
          <cell r="AN74">
            <v>39355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</row>
        <row r="75">
          <cell r="M75">
            <v>12.8</v>
          </cell>
          <cell r="P75">
            <v>12.8</v>
          </cell>
          <cell r="AM75">
            <v>39330</v>
          </cell>
          <cell r="AN75">
            <v>39354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</row>
        <row r="76">
          <cell r="M76">
            <v>12.8</v>
          </cell>
          <cell r="P76">
            <v>12.8</v>
          </cell>
          <cell r="AM76">
            <v>39331</v>
          </cell>
          <cell r="AN76">
            <v>39347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</row>
        <row r="77">
          <cell r="M77">
            <v>12.8</v>
          </cell>
          <cell r="P77">
            <v>12.8</v>
          </cell>
          <cell r="AM77">
            <v>39351</v>
          </cell>
          <cell r="AN77">
            <v>39345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</row>
        <row r="78">
          <cell r="M78">
            <v>12.8</v>
          </cell>
          <cell r="P78">
            <v>12.8</v>
          </cell>
          <cell r="AM78">
            <v>39330</v>
          </cell>
          <cell r="AN78">
            <v>39321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</row>
        <row r="79">
          <cell r="M79">
            <v>12.8</v>
          </cell>
          <cell r="P79">
            <v>12.8</v>
          </cell>
          <cell r="AM79">
            <v>39342</v>
          </cell>
          <cell r="AN79">
            <v>39355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</row>
        <row r="80">
          <cell r="M80">
            <v>12.8</v>
          </cell>
          <cell r="P80">
            <v>12.8</v>
          </cell>
          <cell r="AM80">
            <v>39351</v>
          </cell>
          <cell r="AN80">
            <v>39336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</row>
        <row r="81">
          <cell r="M81">
            <v>12.8</v>
          </cell>
          <cell r="P81">
            <v>12.8</v>
          </cell>
          <cell r="AM81">
            <v>39330</v>
          </cell>
          <cell r="AN81">
            <v>39354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</row>
        <row r="82">
          <cell r="M82">
            <v>12.8</v>
          </cell>
          <cell r="P82">
            <v>12.8</v>
          </cell>
          <cell r="AM82">
            <v>39342</v>
          </cell>
          <cell r="AN82">
            <v>39318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</row>
        <row r="83">
          <cell r="M83">
            <v>12.8</v>
          </cell>
          <cell r="P83">
            <v>12.8</v>
          </cell>
          <cell r="AM83">
            <v>39331</v>
          </cell>
          <cell r="AN83">
            <v>39354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</row>
        <row r="84">
          <cell r="M84">
            <v>12.8</v>
          </cell>
          <cell r="P84">
            <v>12.8</v>
          </cell>
          <cell r="AM84">
            <v>39331</v>
          </cell>
          <cell r="AN84">
            <v>39352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</row>
        <row r="85">
          <cell r="M85">
            <v>12.8</v>
          </cell>
          <cell r="P85">
            <v>12.8</v>
          </cell>
          <cell r="AM85">
            <v>39329</v>
          </cell>
          <cell r="AN85">
            <v>39354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</row>
        <row r="86">
          <cell r="M86">
            <v>12.8</v>
          </cell>
          <cell r="P86">
            <v>12.8</v>
          </cell>
          <cell r="AM86">
            <v>39329</v>
          </cell>
          <cell r="AN86">
            <v>39347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</row>
        <row r="87">
          <cell r="M87">
            <v>12.8</v>
          </cell>
          <cell r="P87">
            <v>12.8</v>
          </cell>
          <cell r="AM87">
            <v>39330</v>
          </cell>
          <cell r="AN87">
            <v>39345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</row>
        <row r="88">
          <cell r="M88">
            <v>12.8</v>
          </cell>
          <cell r="P88">
            <v>12.8</v>
          </cell>
          <cell r="AM88">
            <v>39330</v>
          </cell>
          <cell r="AN88">
            <v>39346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</row>
        <row r="89">
          <cell r="M89">
            <v>12.8</v>
          </cell>
          <cell r="P89">
            <v>12.8</v>
          </cell>
          <cell r="AM89">
            <v>39329</v>
          </cell>
          <cell r="AN89">
            <v>39354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</row>
        <row r="90">
          <cell r="M90">
            <v>12.8</v>
          </cell>
          <cell r="P90">
            <v>12.8</v>
          </cell>
          <cell r="AM90">
            <v>39329</v>
          </cell>
          <cell r="AN90">
            <v>39352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</row>
        <row r="91">
          <cell r="M91">
            <v>12.8</v>
          </cell>
          <cell r="P91">
            <v>12.8</v>
          </cell>
          <cell r="AM91">
            <v>39342</v>
          </cell>
          <cell r="AN91">
            <v>39355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</row>
        <row r="92">
          <cell r="M92">
            <v>12.8</v>
          </cell>
          <cell r="P92">
            <v>12.8</v>
          </cell>
          <cell r="AM92">
            <v>39342</v>
          </cell>
          <cell r="AN92">
            <v>39355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</row>
        <row r="93">
          <cell r="M93">
            <v>12.8</v>
          </cell>
          <cell r="P93">
            <v>12.8</v>
          </cell>
          <cell r="AM93">
            <v>39329</v>
          </cell>
          <cell r="AN93">
            <v>39354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</row>
        <row r="94">
          <cell r="M94">
            <v>12.8</v>
          </cell>
          <cell r="P94">
            <v>12.8</v>
          </cell>
          <cell r="AM94">
            <v>39331</v>
          </cell>
          <cell r="AN94">
            <v>39331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</row>
        <row r="95">
          <cell r="M95">
            <v>12.8</v>
          </cell>
          <cell r="P95">
            <v>12.8</v>
          </cell>
          <cell r="AM95">
            <v>39329</v>
          </cell>
          <cell r="AN95">
            <v>39355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</row>
        <row r="96">
          <cell r="M96">
            <v>12.8</v>
          </cell>
          <cell r="P96">
            <v>12.8</v>
          </cell>
          <cell r="AM96">
            <v>39329</v>
          </cell>
          <cell r="AN96">
            <v>39355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</row>
        <row r="97">
          <cell r="M97">
            <v>12.8</v>
          </cell>
          <cell r="P97">
            <v>12.8</v>
          </cell>
          <cell r="AM97">
            <v>39331</v>
          </cell>
          <cell r="AN97">
            <v>39347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</row>
        <row r="98">
          <cell r="M98">
            <v>12.8</v>
          </cell>
          <cell r="P98">
            <v>12.8</v>
          </cell>
          <cell r="AM98">
            <v>39351</v>
          </cell>
          <cell r="AN98">
            <v>39355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</row>
        <row r="99">
          <cell r="M99">
            <v>12.8</v>
          </cell>
          <cell r="P99">
            <v>12.8</v>
          </cell>
          <cell r="AM99">
            <v>39351</v>
          </cell>
          <cell r="AN99">
            <v>39355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</row>
        <row r="100">
          <cell r="M100">
            <v>12.8</v>
          </cell>
          <cell r="P100">
            <v>12.8</v>
          </cell>
          <cell r="AM100">
            <v>39330</v>
          </cell>
          <cell r="AN100">
            <v>39345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</row>
        <row r="101">
          <cell r="M101">
            <v>12.8</v>
          </cell>
          <cell r="P101">
            <v>12.8</v>
          </cell>
          <cell r="AM101">
            <v>39330</v>
          </cell>
          <cell r="AN101">
            <v>39354</v>
          </cell>
          <cell r="AO101">
            <v>0</v>
          </cell>
          <cell r="AP101">
            <v>1282002</v>
          </cell>
          <cell r="AQ101">
            <v>0</v>
          </cell>
          <cell r="AR101">
            <v>1282002</v>
          </cell>
        </row>
        <row r="102">
          <cell r="M102">
            <v>12.8</v>
          </cell>
          <cell r="P102">
            <v>12.8</v>
          </cell>
          <cell r="AM102">
            <v>39330</v>
          </cell>
          <cell r="AN102">
            <v>39340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</row>
        <row r="103">
          <cell r="M103">
            <v>12.8</v>
          </cell>
          <cell r="P103">
            <v>12.8</v>
          </cell>
          <cell r="AM103">
            <v>39330</v>
          </cell>
          <cell r="AN103">
            <v>39345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</row>
        <row r="104">
          <cell r="M104">
            <v>12.8</v>
          </cell>
          <cell r="P104">
            <v>12.8</v>
          </cell>
          <cell r="AM104">
            <v>39330</v>
          </cell>
          <cell r="AN104">
            <v>39354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</row>
        <row r="105">
          <cell r="M105">
            <v>12.8</v>
          </cell>
          <cell r="P105">
            <v>12.8</v>
          </cell>
          <cell r="AM105">
            <v>39330</v>
          </cell>
          <cell r="AN105">
            <v>39355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</row>
        <row r="106">
          <cell r="M106">
            <v>12.8</v>
          </cell>
          <cell r="P106">
            <v>12.8</v>
          </cell>
          <cell r="AM106">
            <v>39330</v>
          </cell>
          <cell r="AN106">
            <v>39352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</row>
        <row r="107">
          <cell r="M107">
            <v>12.8</v>
          </cell>
          <cell r="P107">
            <v>12.8</v>
          </cell>
          <cell r="AM107">
            <v>39330</v>
          </cell>
          <cell r="AN107">
            <v>39352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</row>
        <row r="108">
          <cell r="M108">
            <v>12.8</v>
          </cell>
          <cell r="P108">
            <v>12.8</v>
          </cell>
          <cell r="AM108">
            <v>39330</v>
          </cell>
          <cell r="AN108">
            <v>39347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</row>
        <row r="109">
          <cell r="M109">
            <v>12.8</v>
          </cell>
          <cell r="P109">
            <v>12.8</v>
          </cell>
          <cell r="AM109">
            <v>39330</v>
          </cell>
          <cell r="AN109">
            <v>39345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</row>
        <row r="110">
          <cell r="M110">
            <v>12.8</v>
          </cell>
          <cell r="P110">
            <v>12.8</v>
          </cell>
          <cell r="AM110">
            <v>39330</v>
          </cell>
          <cell r="AN110">
            <v>39345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</row>
        <row r="111">
          <cell r="M111">
            <v>12.8</v>
          </cell>
          <cell r="P111">
            <v>12.8</v>
          </cell>
          <cell r="AM111">
            <v>39330</v>
          </cell>
          <cell r="AN111">
            <v>39326</v>
          </cell>
          <cell r="AO111">
            <v>0</v>
          </cell>
          <cell r="AP111">
            <v>641001</v>
          </cell>
          <cell r="AQ111">
            <v>0</v>
          </cell>
          <cell r="AR111">
            <v>641001</v>
          </cell>
        </row>
        <row r="112">
          <cell r="M112">
            <v>12.8</v>
          </cell>
          <cell r="P112">
            <v>12.8</v>
          </cell>
          <cell r="AM112">
            <v>39330</v>
          </cell>
          <cell r="AN112">
            <v>39353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</row>
        <row r="113">
          <cell r="M113">
            <v>12.8</v>
          </cell>
          <cell r="P113">
            <v>12.8</v>
          </cell>
          <cell r="AM113">
            <v>39330</v>
          </cell>
          <cell r="AN113">
            <v>39354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</row>
        <row r="114">
          <cell r="M114">
            <v>12.8</v>
          </cell>
          <cell r="P114">
            <v>12.8</v>
          </cell>
          <cell r="AM114">
            <v>39330</v>
          </cell>
          <cell r="AN114">
            <v>39347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</row>
        <row r="115">
          <cell r="M115">
            <v>12.8</v>
          </cell>
          <cell r="P115">
            <v>12.8</v>
          </cell>
          <cell r="AM115">
            <v>39330</v>
          </cell>
          <cell r="AN115">
            <v>39354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</row>
        <row r="116">
          <cell r="M116">
            <v>12.8</v>
          </cell>
          <cell r="P116">
            <v>12.8</v>
          </cell>
          <cell r="AM116">
            <v>39330</v>
          </cell>
          <cell r="AN116">
            <v>39352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</row>
        <row r="117">
          <cell r="M117">
            <v>12.8</v>
          </cell>
          <cell r="P117">
            <v>12.8</v>
          </cell>
          <cell r="AM117">
            <v>39330</v>
          </cell>
          <cell r="AN117">
            <v>39355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</row>
        <row r="118">
          <cell r="M118">
            <v>12.8</v>
          </cell>
          <cell r="P118">
            <v>12.8</v>
          </cell>
          <cell r="AM118">
            <v>39330</v>
          </cell>
          <cell r="AN118">
            <v>39354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</row>
        <row r="119">
          <cell r="M119">
            <v>12.8</v>
          </cell>
          <cell r="P119">
            <v>12.8</v>
          </cell>
          <cell r="AM119">
            <v>39330</v>
          </cell>
          <cell r="AN119">
            <v>39354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</row>
        <row r="120">
          <cell r="M120">
            <v>12.8</v>
          </cell>
          <cell r="P120">
            <v>12.8</v>
          </cell>
          <cell r="AM120">
            <v>39330</v>
          </cell>
          <cell r="AN120">
            <v>39354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</row>
        <row r="121">
          <cell r="M121">
            <v>12.8</v>
          </cell>
          <cell r="P121">
            <v>12.8</v>
          </cell>
          <cell r="AM121">
            <v>39330</v>
          </cell>
          <cell r="AN121">
            <v>39354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</row>
        <row r="122">
          <cell r="M122">
            <v>12.8</v>
          </cell>
          <cell r="P122">
            <v>12.8</v>
          </cell>
          <cell r="AM122">
            <v>39342</v>
          </cell>
          <cell r="AN122">
            <v>39318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</row>
        <row r="123">
          <cell r="M123">
            <v>12.8</v>
          </cell>
          <cell r="P123">
            <v>12.8</v>
          </cell>
          <cell r="AM123">
            <v>39330</v>
          </cell>
          <cell r="AN123">
            <v>39318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</row>
        <row r="124">
          <cell r="M124">
            <v>12.8</v>
          </cell>
          <cell r="P124">
            <v>12.8</v>
          </cell>
          <cell r="AM124">
            <v>39330</v>
          </cell>
          <cell r="AN124">
            <v>39355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</row>
        <row r="125">
          <cell r="M125">
            <v>12.8</v>
          </cell>
          <cell r="P125">
            <v>12.8</v>
          </cell>
          <cell r="AM125">
            <v>39330</v>
          </cell>
          <cell r="AN125">
            <v>39345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</row>
        <row r="126">
          <cell r="M126">
            <v>12.8</v>
          </cell>
          <cell r="P126">
            <v>12.8</v>
          </cell>
          <cell r="AM126">
            <v>39331</v>
          </cell>
          <cell r="AN126">
            <v>39354</v>
          </cell>
          <cell r="AO126">
            <v>0</v>
          </cell>
          <cell r="AP126">
            <v>560876</v>
          </cell>
          <cell r="AQ126">
            <v>0</v>
          </cell>
          <cell r="AR126">
            <v>560876</v>
          </cell>
        </row>
        <row r="127">
          <cell r="M127">
            <v>12.8</v>
          </cell>
          <cell r="P127">
            <v>12.8</v>
          </cell>
          <cell r="AJ127">
            <v>533332</v>
          </cell>
          <cell r="AM127">
            <v>39351</v>
          </cell>
          <cell r="AN127">
            <v>39337</v>
          </cell>
          <cell r="AO127">
            <v>0</v>
          </cell>
          <cell r="AP127">
            <v>560876</v>
          </cell>
          <cell r="AQ127">
            <v>0</v>
          </cell>
          <cell r="AR127">
            <v>560876</v>
          </cell>
        </row>
        <row r="128">
          <cell r="M128">
            <v>12.8</v>
          </cell>
          <cell r="P128">
            <v>12.8</v>
          </cell>
          <cell r="AM128">
            <v>39351</v>
          </cell>
          <cell r="AN128">
            <v>39329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</row>
        <row r="129">
          <cell r="M129">
            <v>12.8</v>
          </cell>
          <cell r="P129">
            <v>12.8</v>
          </cell>
          <cell r="AM129">
            <v>39329</v>
          </cell>
          <cell r="AN129">
            <v>39347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</row>
        <row r="130">
          <cell r="M130">
            <v>12.8</v>
          </cell>
          <cell r="P130">
            <v>12.8</v>
          </cell>
          <cell r="AM130">
            <v>39329</v>
          </cell>
          <cell r="AN130">
            <v>39347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</row>
        <row r="131">
          <cell r="M131">
            <v>12.8</v>
          </cell>
          <cell r="P131">
            <v>12.8</v>
          </cell>
          <cell r="AM131">
            <v>39329</v>
          </cell>
          <cell r="AN131">
            <v>39347</v>
          </cell>
          <cell r="AO131">
            <v>0</v>
          </cell>
          <cell r="AP131">
            <v>600938</v>
          </cell>
          <cell r="AQ131">
            <v>0</v>
          </cell>
          <cell r="AR131">
            <v>600938</v>
          </cell>
        </row>
        <row r="132">
          <cell r="M132">
            <v>12.8</v>
          </cell>
          <cell r="P132">
            <v>12.8</v>
          </cell>
          <cell r="AM132">
            <v>39330</v>
          </cell>
          <cell r="AN132">
            <v>39347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</row>
        <row r="133">
          <cell r="M133">
            <v>12.8</v>
          </cell>
          <cell r="P133">
            <v>12.8</v>
          </cell>
          <cell r="AM133">
            <v>39330</v>
          </cell>
          <cell r="AN133">
            <v>39352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</row>
        <row r="134">
          <cell r="M134">
            <v>12.8</v>
          </cell>
          <cell r="P134">
            <v>12.8</v>
          </cell>
          <cell r="AM134">
            <v>39342</v>
          </cell>
          <cell r="AN134">
            <v>39352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</row>
        <row r="135">
          <cell r="M135">
            <v>12.8</v>
          </cell>
          <cell r="P135">
            <v>12.8</v>
          </cell>
          <cell r="AM135">
            <v>39329</v>
          </cell>
          <cell r="AN135">
            <v>39352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</row>
        <row r="136">
          <cell r="M136">
            <v>12.8</v>
          </cell>
          <cell r="P136">
            <v>12.8</v>
          </cell>
          <cell r="AM136">
            <v>39330</v>
          </cell>
          <cell r="AN136">
            <v>39345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</row>
        <row r="137">
          <cell r="M137">
            <v>12.8</v>
          </cell>
          <cell r="P137">
            <v>12.8</v>
          </cell>
          <cell r="AM137">
            <v>39329</v>
          </cell>
          <cell r="AN137">
            <v>39347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</row>
        <row r="138">
          <cell r="M138">
            <v>12.8</v>
          </cell>
          <cell r="P138">
            <v>12.8</v>
          </cell>
          <cell r="AM138">
            <v>39342</v>
          </cell>
          <cell r="AN138">
            <v>39355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</row>
        <row r="139">
          <cell r="M139">
            <v>12.8</v>
          </cell>
          <cell r="P139">
            <v>12.8</v>
          </cell>
          <cell r="AM139">
            <v>39329</v>
          </cell>
          <cell r="AN139">
            <v>39355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</row>
        <row r="140">
          <cell r="M140">
            <v>12.8</v>
          </cell>
          <cell r="P140">
            <v>12.8</v>
          </cell>
          <cell r="AM140">
            <v>39342</v>
          </cell>
          <cell r="AN140">
            <v>39355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</row>
        <row r="141">
          <cell r="M141">
            <v>12.8</v>
          </cell>
          <cell r="P141">
            <v>12.8</v>
          </cell>
          <cell r="AM141">
            <v>39330</v>
          </cell>
          <cell r="AN141">
            <v>39354</v>
          </cell>
          <cell r="AO141">
            <v>0</v>
          </cell>
          <cell r="AP141">
            <v>600938</v>
          </cell>
          <cell r="AQ141">
            <v>0</v>
          </cell>
          <cell r="AR141">
            <v>600938</v>
          </cell>
        </row>
        <row r="142">
          <cell r="M142">
            <v>12.8</v>
          </cell>
          <cell r="P142">
            <v>12.8</v>
          </cell>
          <cell r="AM142">
            <v>39329</v>
          </cell>
          <cell r="AN142">
            <v>39352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</row>
        <row r="143">
          <cell r="M143">
            <v>12.8</v>
          </cell>
          <cell r="P143">
            <v>12.8</v>
          </cell>
          <cell r="AM143">
            <v>39342</v>
          </cell>
          <cell r="AN143">
            <v>39354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</row>
        <row r="144">
          <cell r="M144">
            <v>12.8</v>
          </cell>
          <cell r="P144">
            <v>12.8</v>
          </cell>
          <cell r="AM144">
            <v>39331</v>
          </cell>
          <cell r="AN144">
            <v>39355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</row>
        <row r="145">
          <cell r="M145">
            <v>12.8</v>
          </cell>
          <cell r="P145">
            <v>12.8</v>
          </cell>
          <cell r="AM145">
            <v>39330</v>
          </cell>
          <cell r="AN145">
            <v>39355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</row>
        <row r="146">
          <cell r="M146">
            <v>12.8</v>
          </cell>
          <cell r="P146">
            <v>12.8</v>
          </cell>
          <cell r="AM146">
            <v>39329</v>
          </cell>
          <cell r="AN146">
            <v>39345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</row>
        <row r="147">
          <cell r="M147">
            <v>12.8</v>
          </cell>
          <cell r="P147">
            <v>12.8</v>
          </cell>
          <cell r="AM147">
            <v>39342</v>
          </cell>
          <cell r="AN147">
            <v>39355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</row>
        <row r="148">
          <cell r="M148">
            <v>12.8</v>
          </cell>
          <cell r="P148">
            <v>12.8</v>
          </cell>
          <cell r="AM148">
            <v>39351</v>
          </cell>
          <cell r="AN148">
            <v>39345</v>
          </cell>
          <cell r="AO148">
            <v>0</v>
          </cell>
          <cell r="AP148">
            <v>681063</v>
          </cell>
          <cell r="AQ148">
            <v>0</v>
          </cell>
          <cell r="AR148">
            <v>681063</v>
          </cell>
        </row>
        <row r="149">
          <cell r="M149">
            <v>12.8</v>
          </cell>
          <cell r="P149">
            <v>12.8</v>
          </cell>
          <cell r="AM149">
            <v>39342</v>
          </cell>
          <cell r="AN149">
            <v>39355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</row>
        <row r="150">
          <cell r="M150">
            <v>12.8</v>
          </cell>
          <cell r="P150">
            <v>12.8</v>
          </cell>
          <cell r="AM150">
            <v>39351</v>
          </cell>
          <cell r="AN150">
            <v>39345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</row>
        <row r="151">
          <cell r="M151">
            <v>12.8</v>
          </cell>
          <cell r="P151">
            <v>12.8</v>
          </cell>
          <cell r="AM151">
            <v>39351</v>
          </cell>
          <cell r="AN151">
            <v>39345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</row>
        <row r="152">
          <cell r="M152">
            <v>12.8</v>
          </cell>
          <cell r="P152">
            <v>12.8</v>
          </cell>
          <cell r="AM152">
            <v>39351</v>
          </cell>
          <cell r="AN152">
            <v>39345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</row>
        <row r="153">
          <cell r="M153">
            <v>12.8</v>
          </cell>
          <cell r="P153">
            <v>12.8</v>
          </cell>
          <cell r="AM153">
            <v>39330</v>
          </cell>
          <cell r="AN153">
            <v>39345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</row>
        <row r="154">
          <cell r="M154">
            <v>12.8</v>
          </cell>
          <cell r="P154">
            <v>12.8</v>
          </cell>
          <cell r="AM154">
            <v>39329</v>
          </cell>
          <cell r="AN154">
            <v>39355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</row>
        <row r="155">
          <cell r="M155">
            <v>12.8</v>
          </cell>
          <cell r="P155">
            <v>12.8</v>
          </cell>
          <cell r="AM155">
            <v>39331</v>
          </cell>
          <cell r="AN155">
            <v>39354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</row>
        <row r="156">
          <cell r="M156">
            <v>12.8</v>
          </cell>
          <cell r="P156">
            <v>12.8</v>
          </cell>
          <cell r="AM156">
            <v>39342</v>
          </cell>
          <cell r="AN156">
            <v>39354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</row>
        <row r="157">
          <cell r="M157">
            <v>12.8</v>
          </cell>
          <cell r="P157">
            <v>12.8</v>
          </cell>
          <cell r="AM157">
            <v>39330</v>
          </cell>
          <cell r="AN157">
            <v>39316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</row>
        <row r="158">
          <cell r="M158">
            <v>12.8</v>
          </cell>
          <cell r="P158">
            <v>12.8</v>
          </cell>
          <cell r="AM158">
            <v>39330</v>
          </cell>
          <cell r="AN158">
            <v>39354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</row>
        <row r="159">
          <cell r="M159">
            <v>12.8</v>
          </cell>
          <cell r="P159">
            <v>12.8</v>
          </cell>
          <cell r="AM159">
            <v>39330</v>
          </cell>
          <cell r="AN159">
            <v>39352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</row>
        <row r="160">
          <cell r="M160">
            <v>12.8</v>
          </cell>
          <cell r="P160">
            <v>12.8</v>
          </cell>
          <cell r="AM160">
            <v>39342</v>
          </cell>
          <cell r="AN160">
            <v>39355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</row>
        <row r="161">
          <cell r="M161">
            <v>12.8</v>
          </cell>
          <cell r="P161">
            <v>12.8</v>
          </cell>
          <cell r="AM161">
            <v>39331</v>
          </cell>
          <cell r="AN161">
            <v>39354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</row>
        <row r="162">
          <cell r="M162">
            <v>12.8</v>
          </cell>
          <cell r="P162">
            <v>12.8</v>
          </cell>
          <cell r="AM162">
            <v>39331</v>
          </cell>
          <cell r="AN162">
            <v>39355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</row>
        <row r="163">
          <cell r="M163">
            <v>12.8</v>
          </cell>
          <cell r="P163">
            <v>12.8</v>
          </cell>
          <cell r="AM163">
            <v>39342</v>
          </cell>
          <cell r="AN163">
            <v>39355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</row>
        <row r="164">
          <cell r="M164">
            <v>12.8</v>
          </cell>
          <cell r="P164">
            <v>12.8</v>
          </cell>
          <cell r="AM164">
            <v>39331</v>
          </cell>
          <cell r="AN164">
            <v>39355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</row>
        <row r="165">
          <cell r="M165">
            <v>12.8</v>
          </cell>
          <cell r="P165">
            <v>12.8</v>
          </cell>
          <cell r="AM165">
            <v>39331</v>
          </cell>
          <cell r="AN165">
            <v>39310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</row>
        <row r="166">
          <cell r="M166">
            <v>12.8</v>
          </cell>
          <cell r="P166">
            <v>12.8</v>
          </cell>
          <cell r="AM166">
            <v>39331</v>
          </cell>
          <cell r="AN166">
            <v>39336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</row>
        <row r="167">
          <cell r="M167">
            <v>12.8</v>
          </cell>
          <cell r="P167">
            <v>12.8</v>
          </cell>
          <cell r="AM167">
            <v>39331</v>
          </cell>
          <cell r="AN167">
            <v>39336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</row>
        <row r="168">
          <cell r="M168">
            <v>12.8</v>
          </cell>
          <cell r="P168">
            <v>12.8</v>
          </cell>
          <cell r="AM168">
            <v>39351</v>
          </cell>
          <cell r="AN168">
            <v>39329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</row>
        <row r="169">
          <cell r="M169">
            <v>12.8</v>
          </cell>
          <cell r="P169">
            <v>12.8</v>
          </cell>
          <cell r="AM169">
            <v>39330</v>
          </cell>
          <cell r="AN169">
            <v>39352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</row>
        <row r="170">
          <cell r="M170">
            <v>12.8</v>
          </cell>
          <cell r="P170">
            <v>12.8</v>
          </cell>
          <cell r="AM170">
            <v>39331</v>
          </cell>
          <cell r="AN170">
            <v>39355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</row>
        <row r="171">
          <cell r="M171">
            <v>12.8</v>
          </cell>
          <cell r="P171">
            <v>12.8</v>
          </cell>
          <cell r="AM171">
            <v>39331</v>
          </cell>
          <cell r="AN171">
            <v>39355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</row>
        <row r="172">
          <cell r="M172">
            <v>12.8</v>
          </cell>
          <cell r="P172">
            <v>12.8</v>
          </cell>
          <cell r="AM172">
            <v>39330</v>
          </cell>
          <cell r="AN172">
            <v>39347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</row>
        <row r="173">
          <cell r="M173">
            <v>12.8</v>
          </cell>
          <cell r="P173">
            <v>12.8</v>
          </cell>
          <cell r="AM173">
            <v>39330</v>
          </cell>
          <cell r="AN173">
            <v>39354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</row>
        <row r="174">
          <cell r="M174">
            <v>12.8</v>
          </cell>
          <cell r="P174">
            <v>12.8</v>
          </cell>
          <cell r="AM174">
            <v>39329</v>
          </cell>
          <cell r="AN174">
            <v>39355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</row>
        <row r="175">
          <cell r="M175">
            <v>12.8</v>
          </cell>
          <cell r="P175">
            <v>12.8</v>
          </cell>
          <cell r="AM175">
            <v>39342</v>
          </cell>
          <cell r="AN175">
            <v>39355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</row>
        <row r="176">
          <cell r="M176">
            <v>12.8</v>
          </cell>
          <cell r="P176">
            <v>12.8</v>
          </cell>
          <cell r="AM176">
            <v>39342</v>
          </cell>
          <cell r="AN176">
            <v>39355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</row>
        <row r="177">
          <cell r="M177">
            <v>12.8</v>
          </cell>
          <cell r="P177">
            <v>12.8</v>
          </cell>
          <cell r="AM177">
            <v>39329</v>
          </cell>
          <cell r="AN177">
            <v>39355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</row>
        <row r="178">
          <cell r="M178">
            <v>12.8</v>
          </cell>
          <cell r="P178">
            <v>12.8</v>
          </cell>
          <cell r="AM178">
            <v>39329</v>
          </cell>
          <cell r="AN178">
            <v>39355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</row>
        <row r="179">
          <cell r="M179">
            <v>12.8</v>
          </cell>
          <cell r="P179">
            <v>12.8</v>
          </cell>
          <cell r="AM179">
            <v>39330</v>
          </cell>
          <cell r="AN179">
            <v>39355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</row>
        <row r="180">
          <cell r="M180">
            <v>12.8</v>
          </cell>
          <cell r="P180">
            <v>12.8</v>
          </cell>
          <cell r="AM180">
            <v>39330</v>
          </cell>
          <cell r="AN180">
            <v>39353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</row>
        <row r="181">
          <cell r="M181">
            <v>12.8</v>
          </cell>
          <cell r="P181">
            <v>12.8</v>
          </cell>
          <cell r="AM181">
            <v>39330</v>
          </cell>
          <cell r="AN181">
            <v>39354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</row>
        <row r="182">
          <cell r="M182">
            <v>12.8</v>
          </cell>
          <cell r="P182">
            <v>12.8</v>
          </cell>
          <cell r="AM182">
            <v>39331</v>
          </cell>
          <cell r="AN182">
            <v>39354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</row>
        <row r="183">
          <cell r="M183">
            <v>12.8</v>
          </cell>
          <cell r="P183">
            <v>12.8</v>
          </cell>
          <cell r="AM183">
            <v>39331</v>
          </cell>
          <cell r="AN183">
            <v>39347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</row>
        <row r="184">
          <cell r="M184">
            <v>12.8</v>
          </cell>
          <cell r="P184">
            <v>12.8</v>
          </cell>
          <cell r="AM184">
            <v>39329</v>
          </cell>
          <cell r="AN184">
            <v>39347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</row>
        <row r="185">
          <cell r="M185">
            <v>12.8</v>
          </cell>
          <cell r="P185">
            <v>12.8</v>
          </cell>
          <cell r="AM185">
            <v>39342</v>
          </cell>
          <cell r="AN185">
            <v>39355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</row>
        <row r="186">
          <cell r="M186">
            <v>12.8</v>
          </cell>
          <cell r="P186">
            <v>12.8</v>
          </cell>
          <cell r="AM186">
            <v>39330</v>
          </cell>
          <cell r="AN186">
            <v>39345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</row>
        <row r="187">
          <cell r="M187">
            <v>12.8</v>
          </cell>
          <cell r="P187">
            <v>12.8</v>
          </cell>
          <cell r="AM187">
            <v>39331</v>
          </cell>
          <cell r="AN187">
            <v>39345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</row>
        <row r="188">
          <cell r="M188">
            <v>12.8</v>
          </cell>
          <cell r="P188">
            <v>12.8</v>
          </cell>
          <cell r="AM188">
            <v>39330</v>
          </cell>
          <cell r="AN188">
            <v>39311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</row>
        <row r="189">
          <cell r="M189">
            <v>12.8</v>
          </cell>
          <cell r="P189">
            <v>12.8</v>
          </cell>
          <cell r="AM189">
            <v>39329</v>
          </cell>
          <cell r="AN189">
            <v>39345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</row>
        <row r="190">
          <cell r="M190">
            <v>12.8</v>
          </cell>
          <cell r="P190">
            <v>12.8</v>
          </cell>
          <cell r="AM190">
            <v>39329</v>
          </cell>
          <cell r="AN190">
            <v>39345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</row>
        <row r="191">
          <cell r="M191">
            <v>2355.1999999999989</v>
          </cell>
          <cell r="N191">
            <v>0</v>
          </cell>
          <cell r="O191">
            <v>0</v>
          </cell>
          <cell r="P191">
            <v>2355.1999999999989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H191">
            <v>0</v>
          </cell>
          <cell r="AI191">
            <v>0</v>
          </cell>
          <cell r="AJ191">
            <v>533332</v>
          </cell>
          <cell r="AK191">
            <v>0</v>
          </cell>
          <cell r="AL191">
            <v>66853</v>
          </cell>
          <cell r="AM191">
            <v>7237259</v>
          </cell>
          <cell r="AN191">
            <v>7240100</v>
          </cell>
          <cell r="AO191">
            <v>0</v>
          </cell>
          <cell r="AP191">
            <v>7010948</v>
          </cell>
          <cell r="AQ191">
            <v>0</v>
          </cell>
          <cell r="AR191">
            <v>7010948</v>
          </cell>
        </row>
        <row r="192">
          <cell r="M192">
            <v>59.18</v>
          </cell>
          <cell r="O192">
            <v>59.18</v>
          </cell>
          <cell r="U192">
            <v>-136526</v>
          </cell>
          <cell r="AM192">
            <v>39329</v>
          </cell>
          <cell r="AN192">
            <v>39345</v>
          </cell>
          <cell r="AO192">
            <v>1770326</v>
          </cell>
          <cell r="AP192">
            <v>5271009</v>
          </cell>
          <cell r="AQ192">
            <v>0</v>
          </cell>
          <cell r="AR192">
            <v>7041335</v>
          </cell>
        </row>
        <row r="193">
          <cell r="M193">
            <v>59.18</v>
          </cell>
          <cell r="O193">
            <v>59.18</v>
          </cell>
          <cell r="AL193">
            <v>124535</v>
          </cell>
          <cell r="AM193">
            <v>39342</v>
          </cell>
          <cell r="AN193">
            <v>39352</v>
          </cell>
          <cell r="AO193">
            <v>1703701</v>
          </cell>
          <cell r="AP193">
            <v>4545096</v>
          </cell>
          <cell r="AQ193">
            <v>0</v>
          </cell>
          <cell r="AR193">
            <v>6248797</v>
          </cell>
        </row>
        <row r="194">
          <cell r="M194">
            <v>30.64</v>
          </cell>
          <cell r="O194">
            <v>30.64</v>
          </cell>
          <cell r="U194">
            <v>1870</v>
          </cell>
          <cell r="AM194">
            <v>39330</v>
          </cell>
          <cell r="AN194">
            <v>39327</v>
          </cell>
          <cell r="AO194">
            <v>770948</v>
          </cell>
          <cell r="AP194">
            <v>2226974</v>
          </cell>
          <cell r="AQ194">
            <v>0</v>
          </cell>
          <cell r="AR194">
            <v>2997922</v>
          </cell>
        </row>
        <row r="195">
          <cell r="M195">
            <v>30.64</v>
          </cell>
          <cell r="O195">
            <v>30.64</v>
          </cell>
          <cell r="U195">
            <v>-83953</v>
          </cell>
          <cell r="AM195">
            <v>39351</v>
          </cell>
          <cell r="AN195">
            <v>39355</v>
          </cell>
          <cell r="AO195">
            <v>837574</v>
          </cell>
          <cell r="AP195">
            <v>2432636</v>
          </cell>
          <cell r="AQ195">
            <v>0</v>
          </cell>
          <cell r="AR195">
            <v>3270210</v>
          </cell>
        </row>
        <row r="196">
          <cell r="M196">
            <v>44.13</v>
          </cell>
          <cell r="O196">
            <v>44.13</v>
          </cell>
          <cell r="AM196">
            <v>39330</v>
          </cell>
          <cell r="AN196">
            <v>39354</v>
          </cell>
          <cell r="AO196">
            <v>1294432</v>
          </cell>
          <cell r="AP196">
            <v>3542732</v>
          </cell>
          <cell r="AQ196">
            <v>195904</v>
          </cell>
          <cell r="AR196">
            <v>5033068</v>
          </cell>
        </row>
        <row r="197">
          <cell r="M197">
            <v>44.13</v>
          </cell>
          <cell r="O197">
            <v>44.13</v>
          </cell>
          <cell r="AM197">
            <v>39329</v>
          </cell>
          <cell r="AN197">
            <v>39347</v>
          </cell>
          <cell r="AO197">
            <v>1252553</v>
          </cell>
          <cell r="AP197">
            <v>3500666</v>
          </cell>
          <cell r="AQ197">
            <v>0</v>
          </cell>
          <cell r="AR197">
            <v>4753219</v>
          </cell>
        </row>
        <row r="198">
          <cell r="M198">
            <v>44.13</v>
          </cell>
          <cell r="O198">
            <v>44.13</v>
          </cell>
          <cell r="U198">
            <v>-133753</v>
          </cell>
          <cell r="AM198">
            <v>39351</v>
          </cell>
          <cell r="AN198">
            <v>39355</v>
          </cell>
          <cell r="AO198">
            <v>1191639</v>
          </cell>
          <cell r="AP198">
            <v>3212413</v>
          </cell>
          <cell r="AQ198">
            <v>0</v>
          </cell>
          <cell r="AR198">
            <v>4404052</v>
          </cell>
        </row>
        <row r="199">
          <cell r="M199">
            <v>44.13</v>
          </cell>
          <cell r="O199">
            <v>44.13</v>
          </cell>
          <cell r="AM199">
            <v>39330</v>
          </cell>
          <cell r="AN199">
            <v>39346</v>
          </cell>
          <cell r="AO199">
            <v>1288721</v>
          </cell>
          <cell r="AP199">
            <v>3544333</v>
          </cell>
          <cell r="AQ199">
            <v>195904</v>
          </cell>
          <cell r="AR199">
            <v>5028958</v>
          </cell>
        </row>
        <row r="200">
          <cell r="M200">
            <v>44.2</v>
          </cell>
          <cell r="O200">
            <v>44.2</v>
          </cell>
          <cell r="AM200">
            <v>39331</v>
          </cell>
          <cell r="AN200">
            <v>39347</v>
          </cell>
          <cell r="AO200">
            <v>1389611</v>
          </cell>
          <cell r="AP200">
            <v>3777899</v>
          </cell>
          <cell r="AQ200">
            <v>733526</v>
          </cell>
          <cell r="AR200">
            <v>5901036</v>
          </cell>
        </row>
        <row r="201">
          <cell r="M201">
            <v>44.2</v>
          </cell>
          <cell r="O201">
            <v>44.2</v>
          </cell>
          <cell r="AM201">
            <v>39330</v>
          </cell>
          <cell r="AN201">
            <v>39321</v>
          </cell>
          <cell r="AO201">
            <v>1300143</v>
          </cell>
          <cell r="AP201">
            <v>3650900</v>
          </cell>
          <cell r="AQ201">
            <v>463619</v>
          </cell>
          <cell r="AR201">
            <v>5414662</v>
          </cell>
        </row>
        <row r="202">
          <cell r="M202">
            <v>44.2</v>
          </cell>
          <cell r="O202">
            <v>44.2</v>
          </cell>
          <cell r="U202">
            <v>6584</v>
          </cell>
          <cell r="AM202">
            <v>39330</v>
          </cell>
          <cell r="AN202">
            <v>39347</v>
          </cell>
          <cell r="AO202">
            <v>1153567</v>
          </cell>
          <cell r="AP202">
            <v>3276783</v>
          </cell>
          <cell r="AQ202">
            <v>175904</v>
          </cell>
          <cell r="AR202">
            <v>4606254</v>
          </cell>
        </row>
        <row r="203">
          <cell r="M203">
            <v>44.2</v>
          </cell>
          <cell r="O203">
            <v>44.2</v>
          </cell>
          <cell r="U203">
            <v>-1675</v>
          </cell>
          <cell r="AM203">
            <v>39329</v>
          </cell>
          <cell r="AN203">
            <v>39347</v>
          </cell>
          <cell r="AO203">
            <v>1132628</v>
          </cell>
          <cell r="AP203">
            <v>3221690</v>
          </cell>
          <cell r="AQ203">
            <v>195904</v>
          </cell>
          <cell r="AR203">
            <v>4550222</v>
          </cell>
        </row>
        <row r="204">
          <cell r="M204">
            <v>30.64</v>
          </cell>
          <cell r="O204">
            <v>30.64</v>
          </cell>
          <cell r="AM204">
            <v>39329</v>
          </cell>
          <cell r="AN204">
            <v>39345</v>
          </cell>
          <cell r="AO204">
            <v>774756</v>
          </cell>
          <cell r="AP204">
            <v>2274351</v>
          </cell>
          <cell r="AQ204">
            <v>0</v>
          </cell>
          <cell r="AR204">
            <v>3049107</v>
          </cell>
        </row>
        <row r="205">
          <cell r="M205">
            <v>30.64</v>
          </cell>
          <cell r="O205">
            <v>30.64</v>
          </cell>
          <cell r="AM205">
            <v>39330</v>
          </cell>
          <cell r="AN205">
            <v>39346</v>
          </cell>
          <cell r="AO205">
            <v>770948</v>
          </cell>
          <cell r="AP205">
            <v>2345663</v>
          </cell>
          <cell r="AQ205">
            <v>0</v>
          </cell>
          <cell r="AR205">
            <v>3116611</v>
          </cell>
        </row>
        <row r="206">
          <cell r="M206">
            <v>59.18</v>
          </cell>
          <cell r="O206">
            <v>59.18</v>
          </cell>
          <cell r="U206">
            <v>1760</v>
          </cell>
          <cell r="AM206">
            <v>39342</v>
          </cell>
          <cell r="AN206">
            <v>39355</v>
          </cell>
          <cell r="AO206">
            <v>1743676</v>
          </cell>
          <cell r="AP206">
            <v>4719176</v>
          </cell>
          <cell r="AQ206">
            <v>172475</v>
          </cell>
          <cell r="AR206">
            <v>6635327</v>
          </cell>
        </row>
        <row r="207">
          <cell r="M207">
            <v>61.14</v>
          </cell>
          <cell r="O207">
            <v>61.14</v>
          </cell>
          <cell r="AL207">
            <v>122405</v>
          </cell>
          <cell r="AM207">
            <v>39330</v>
          </cell>
          <cell r="AN207">
            <v>39352</v>
          </cell>
          <cell r="AO207">
            <v>1684665</v>
          </cell>
          <cell r="AP207">
            <v>4501027</v>
          </cell>
          <cell r="AQ207">
            <v>0</v>
          </cell>
          <cell r="AR207">
            <v>6185692</v>
          </cell>
        </row>
        <row r="208">
          <cell r="M208">
            <v>61.14</v>
          </cell>
          <cell r="O208">
            <v>61.14</v>
          </cell>
          <cell r="AL208">
            <v>95123</v>
          </cell>
          <cell r="AM208">
            <v>39330</v>
          </cell>
          <cell r="AN208">
            <v>39352</v>
          </cell>
          <cell r="AO208">
            <v>1640883</v>
          </cell>
          <cell r="AP208">
            <v>3798731</v>
          </cell>
          <cell r="AQ208">
            <v>0</v>
          </cell>
          <cell r="AR208">
            <v>5439614</v>
          </cell>
        </row>
        <row r="209">
          <cell r="M209">
            <v>49.91</v>
          </cell>
          <cell r="O209">
            <v>49.91</v>
          </cell>
          <cell r="AM209">
            <v>39329</v>
          </cell>
          <cell r="AN209">
            <v>39347</v>
          </cell>
          <cell r="AO209">
            <v>1378189</v>
          </cell>
          <cell r="AP209">
            <v>3871645</v>
          </cell>
          <cell r="AQ209">
            <v>0</v>
          </cell>
          <cell r="AR209">
            <v>5249834</v>
          </cell>
        </row>
        <row r="210">
          <cell r="M210">
            <v>49.91</v>
          </cell>
          <cell r="O210">
            <v>49.91</v>
          </cell>
          <cell r="AM210">
            <v>39331</v>
          </cell>
          <cell r="AN210">
            <v>39345</v>
          </cell>
          <cell r="AO210">
            <v>1332504</v>
          </cell>
          <cell r="AP210">
            <v>3805942</v>
          </cell>
          <cell r="AQ210">
            <v>0</v>
          </cell>
          <cell r="AR210">
            <v>5138446</v>
          </cell>
        </row>
        <row r="211">
          <cell r="M211">
            <v>49.91</v>
          </cell>
          <cell r="O211">
            <v>49.91</v>
          </cell>
          <cell r="AM211">
            <v>39329</v>
          </cell>
          <cell r="AN211">
            <v>39352</v>
          </cell>
          <cell r="AO211">
            <v>1351539</v>
          </cell>
          <cell r="AP211">
            <v>3729824</v>
          </cell>
          <cell r="AQ211">
            <v>54951</v>
          </cell>
          <cell r="AR211">
            <v>5136314</v>
          </cell>
        </row>
        <row r="212">
          <cell r="M212">
            <v>49.91</v>
          </cell>
          <cell r="O212">
            <v>49.91</v>
          </cell>
          <cell r="U212">
            <v>-132751</v>
          </cell>
          <cell r="AI212">
            <v>-126430</v>
          </cell>
          <cell r="AM212">
            <v>39351</v>
          </cell>
          <cell r="AN212">
            <v>39345</v>
          </cell>
          <cell r="AO212">
            <v>1311564</v>
          </cell>
          <cell r="AP212">
            <v>3611037</v>
          </cell>
          <cell r="AQ212">
            <v>0</v>
          </cell>
          <cell r="AR212">
            <v>4922601</v>
          </cell>
        </row>
        <row r="213">
          <cell r="M213">
            <v>49.91</v>
          </cell>
          <cell r="O213">
            <v>49.91</v>
          </cell>
          <cell r="AM213">
            <v>39329</v>
          </cell>
          <cell r="AN213">
            <v>39354</v>
          </cell>
          <cell r="AO213">
            <v>1351539</v>
          </cell>
          <cell r="AP213">
            <v>3769886</v>
          </cell>
          <cell r="AQ213">
            <v>0</v>
          </cell>
          <cell r="AR213">
            <v>5121425</v>
          </cell>
        </row>
        <row r="214">
          <cell r="M214">
            <v>49.91</v>
          </cell>
          <cell r="O214">
            <v>49.91</v>
          </cell>
          <cell r="AM214">
            <v>39329</v>
          </cell>
          <cell r="AN214">
            <v>39352</v>
          </cell>
          <cell r="AO214">
            <v>1509536</v>
          </cell>
          <cell r="AP214">
            <v>4055532</v>
          </cell>
          <cell r="AQ214">
            <v>715523</v>
          </cell>
          <cell r="AR214">
            <v>6280591</v>
          </cell>
        </row>
        <row r="215">
          <cell r="M215">
            <v>49.91</v>
          </cell>
          <cell r="O215">
            <v>49.91</v>
          </cell>
          <cell r="AM215">
            <v>39330</v>
          </cell>
          <cell r="AN215">
            <v>39345</v>
          </cell>
          <cell r="AO215">
            <v>1425779</v>
          </cell>
          <cell r="AP215">
            <v>4021879</v>
          </cell>
          <cell r="AQ215">
            <v>195999</v>
          </cell>
          <cell r="AR215">
            <v>5643657</v>
          </cell>
        </row>
        <row r="216">
          <cell r="M216">
            <v>50.72</v>
          </cell>
          <cell r="O216">
            <v>50.72</v>
          </cell>
          <cell r="U216">
            <v>-207928</v>
          </cell>
          <cell r="AM216">
            <v>39329</v>
          </cell>
          <cell r="AN216">
            <v>39355</v>
          </cell>
          <cell r="AO216">
            <v>1465754</v>
          </cell>
          <cell r="AP216">
            <v>4348447</v>
          </cell>
          <cell r="AQ216">
            <v>195999</v>
          </cell>
          <cell r="AR216">
            <v>6010200</v>
          </cell>
        </row>
        <row r="217">
          <cell r="M217">
            <v>30.94</v>
          </cell>
          <cell r="O217">
            <v>30.94</v>
          </cell>
          <cell r="AM217">
            <v>39342</v>
          </cell>
          <cell r="AN217">
            <v>39355</v>
          </cell>
          <cell r="AO217">
            <v>856609</v>
          </cell>
          <cell r="AP217">
            <v>1983096</v>
          </cell>
          <cell r="AQ217">
            <v>37619</v>
          </cell>
          <cell r="AR217">
            <v>2877324</v>
          </cell>
        </row>
        <row r="218">
          <cell r="M218">
            <v>30.94</v>
          </cell>
          <cell r="O218">
            <v>30.94</v>
          </cell>
          <cell r="AM218">
            <v>39329</v>
          </cell>
          <cell r="AN218">
            <v>39347</v>
          </cell>
          <cell r="AO218">
            <v>847092</v>
          </cell>
          <cell r="AP218">
            <v>2521937</v>
          </cell>
          <cell r="AQ218">
            <v>152762</v>
          </cell>
          <cell r="AR218">
            <v>3521791</v>
          </cell>
        </row>
        <row r="219">
          <cell r="M219">
            <v>30.94</v>
          </cell>
          <cell r="O219">
            <v>30.94</v>
          </cell>
          <cell r="AM219">
            <v>39342</v>
          </cell>
          <cell r="AN219">
            <v>39355</v>
          </cell>
          <cell r="AO219">
            <v>789984</v>
          </cell>
          <cell r="AP219">
            <v>2509919</v>
          </cell>
          <cell r="AQ219">
            <v>0</v>
          </cell>
          <cell r="AR219">
            <v>3299903</v>
          </cell>
        </row>
        <row r="220">
          <cell r="M220">
            <v>30.94</v>
          </cell>
          <cell r="O220">
            <v>30.94</v>
          </cell>
          <cell r="U220">
            <v>-161790</v>
          </cell>
          <cell r="AI220">
            <v>-154087</v>
          </cell>
          <cell r="AM220">
            <v>39351</v>
          </cell>
          <cell r="AN220">
            <v>39345</v>
          </cell>
          <cell r="AO220">
            <v>805213</v>
          </cell>
          <cell r="AP220">
            <v>2415540</v>
          </cell>
          <cell r="AQ220">
            <v>0</v>
          </cell>
          <cell r="AR220">
            <v>3220753</v>
          </cell>
        </row>
        <row r="221">
          <cell r="M221">
            <v>30.94</v>
          </cell>
          <cell r="O221">
            <v>30.94</v>
          </cell>
          <cell r="AM221">
            <v>39329</v>
          </cell>
          <cell r="AN221">
            <v>39347</v>
          </cell>
          <cell r="AO221">
            <v>858513</v>
          </cell>
          <cell r="AP221">
            <v>1987503</v>
          </cell>
          <cell r="AQ221">
            <v>0</v>
          </cell>
          <cell r="AR221">
            <v>2846016</v>
          </cell>
        </row>
        <row r="222">
          <cell r="M222">
            <v>30.94</v>
          </cell>
          <cell r="O222">
            <v>30.94</v>
          </cell>
          <cell r="AM222">
            <v>39329</v>
          </cell>
          <cell r="AN222">
            <v>39347</v>
          </cell>
          <cell r="AO222">
            <v>858513</v>
          </cell>
          <cell r="AP222">
            <v>2548379</v>
          </cell>
          <cell r="AQ222">
            <v>152762</v>
          </cell>
          <cell r="AR222">
            <v>3559654</v>
          </cell>
        </row>
        <row r="223">
          <cell r="M223">
            <v>30.94</v>
          </cell>
          <cell r="O223">
            <v>30.94</v>
          </cell>
          <cell r="AM223">
            <v>39329</v>
          </cell>
          <cell r="AN223">
            <v>39346</v>
          </cell>
          <cell r="AO223">
            <v>869934</v>
          </cell>
          <cell r="AP223">
            <v>2013945</v>
          </cell>
          <cell r="AQ223">
            <v>0</v>
          </cell>
          <cell r="AR223">
            <v>2883879</v>
          </cell>
        </row>
        <row r="224">
          <cell r="M224">
            <v>44.57</v>
          </cell>
          <cell r="O224">
            <v>44.57</v>
          </cell>
          <cell r="U224">
            <v>0</v>
          </cell>
          <cell r="AM224">
            <v>39342</v>
          </cell>
          <cell r="AN224">
            <v>39355</v>
          </cell>
          <cell r="AO224">
            <v>1246843</v>
          </cell>
          <cell r="AP224">
            <v>3424079</v>
          </cell>
          <cell r="AQ224">
            <v>61429</v>
          </cell>
          <cell r="AR224">
            <v>4732351</v>
          </cell>
        </row>
        <row r="225">
          <cell r="M225">
            <v>44.57</v>
          </cell>
          <cell r="O225">
            <v>44.57</v>
          </cell>
          <cell r="U225">
            <v>-159717</v>
          </cell>
          <cell r="AI225">
            <v>-152110</v>
          </cell>
          <cell r="AM225">
            <v>39351</v>
          </cell>
          <cell r="AN225">
            <v>39345</v>
          </cell>
          <cell r="AO225">
            <v>1168796</v>
          </cell>
          <cell r="AP225">
            <v>3258914</v>
          </cell>
          <cell r="AQ225">
            <v>0</v>
          </cell>
          <cell r="AR225">
            <v>4427710</v>
          </cell>
        </row>
        <row r="226">
          <cell r="M226">
            <v>44.57</v>
          </cell>
          <cell r="O226">
            <v>44.57</v>
          </cell>
          <cell r="AM226">
            <v>39329</v>
          </cell>
          <cell r="AN226">
            <v>39353</v>
          </cell>
          <cell r="AO226">
            <v>1262071</v>
          </cell>
          <cell r="AP226">
            <v>3482637</v>
          </cell>
          <cell r="AQ226">
            <v>0</v>
          </cell>
          <cell r="AR226">
            <v>4744708</v>
          </cell>
        </row>
        <row r="227">
          <cell r="M227">
            <v>44.57</v>
          </cell>
          <cell r="O227">
            <v>44.57</v>
          </cell>
          <cell r="AM227">
            <v>39331</v>
          </cell>
          <cell r="AN227">
            <v>39352</v>
          </cell>
          <cell r="AO227">
            <v>1334407</v>
          </cell>
          <cell r="AP227">
            <v>3730224</v>
          </cell>
          <cell r="AQ227">
            <v>97143</v>
          </cell>
          <cell r="AR227">
            <v>5161774</v>
          </cell>
        </row>
        <row r="228">
          <cell r="M228">
            <v>45.05</v>
          </cell>
          <cell r="O228">
            <v>45.05</v>
          </cell>
          <cell r="AM228">
            <v>39329</v>
          </cell>
          <cell r="AN228">
            <v>39352</v>
          </cell>
          <cell r="AO228">
            <v>1340118</v>
          </cell>
          <cell r="AP228">
            <v>3783507</v>
          </cell>
          <cell r="AQ228">
            <v>0</v>
          </cell>
          <cell r="AR228">
            <v>5123625</v>
          </cell>
        </row>
        <row r="229">
          <cell r="M229">
            <v>44.64</v>
          </cell>
          <cell r="O229">
            <v>44.64</v>
          </cell>
          <cell r="AM229">
            <v>39342</v>
          </cell>
          <cell r="AN229">
            <v>39355</v>
          </cell>
          <cell r="AO229">
            <v>1227807</v>
          </cell>
          <cell r="AP229">
            <v>3483438</v>
          </cell>
          <cell r="AQ229">
            <v>132094</v>
          </cell>
          <cell r="AR229">
            <v>4843339</v>
          </cell>
        </row>
        <row r="230">
          <cell r="M230">
            <v>44.64</v>
          </cell>
          <cell r="O230">
            <v>44.64</v>
          </cell>
          <cell r="AM230">
            <v>39342</v>
          </cell>
          <cell r="AN230">
            <v>39355</v>
          </cell>
          <cell r="AO230">
            <v>1151664</v>
          </cell>
          <cell r="AP230">
            <v>3227039</v>
          </cell>
          <cell r="AQ230">
            <v>195904</v>
          </cell>
          <cell r="AR230">
            <v>4574607</v>
          </cell>
        </row>
        <row r="231">
          <cell r="M231">
            <v>30.94</v>
          </cell>
          <cell r="O231">
            <v>30.94</v>
          </cell>
          <cell r="AM231">
            <v>39331</v>
          </cell>
          <cell r="AN231">
            <v>39347</v>
          </cell>
          <cell r="AO231">
            <v>877549</v>
          </cell>
          <cell r="AP231">
            <v>2672573</v>
          </cell>
          <cell r="AQ231">
            <v>152762</v>
          </cell>
          <cell r="AR231">
            <v>3702884</v>
          </cell>
        </row>
        <row r="232">
          <cell r="M232">
            <v>30.94</v>
          </cell>
          <cell r="O232">
            <v>30.94</v>
          </cell>
          <cell r="AM232">
            <v>39330</v>
          </cell>
          <cell r="AN232">
            <v>39353</v>
          </cell>
          <cell r="AO232">
            <v>770948</v>
          </cell>
          <cell r="AP232">
            <v>2345663</v>
          </cell>
          <cell r="AQ232">
            <v>152762</v>
          </cell>
          <cell r="AR232">
            <v>3269373</v>
          </cell>
        </row>
        <row r="233">
          <cell r="M233">
            <v>30.94</v>
          </cell>
          <cell r="O233">
            <v>30.94</v>
          </cell>
          <cell r="AL233">
            <v>56399</v>
          </cell>
          <cell r="AM233">
            <v>39330</v>
          </cell>
          <cell r="AN233">
            <v>39354</v>
          </cell>
          <cell r="AO233">
            <v>780466</v>
          </cell>
          <cell r="AP233">
            <v>2367697</v>
          </cell>
          <cell r="AQ233">
            <v>152762</v>
          </cell>
          <cell r="AR233">
            <v>3300925</v>
          </cell>
        </row>
        <row r="234">
          <cell r="M234">
            <v>30.94</v>
          </cell>
          <cell r="O234">
            <v>30.94</v>
          </cell>
          <cell r="U234">
            <v>0</v>
          </cell>
          <cell r="AM234">
            <v>39351</v>
          </cell>
          <cell r="AN234">
            <v>39345</v>
          </cell>
          <cell r="AO234">
            <v>888970</v>
          </cell>
          <cell r="AP234">
            <v>2618889</v>
          </cell>
          <cell r="AQ234">
            <v>152762</v>
          </cell>
          <cell r="AR234">
            <v>3660621</v>
          </cell>
        </row>
        <row r="235">
          <cell r="M235">
            <v>49.91</v>
          </cell>
          <cell r="O235">
            <v>49.91</v>
          </cell>
          <cell r="AM235">
            <v>39329</v>
          </cell>
          <cell r="AN235">
            <v>39347</v>
          </cell>
          <cell r="AO235">
            <v>1381997</v>
          </cell>
          <cell r="AP235">
            <v>3840396</v>
          </cell>
          <cell r="AQ235">
            <v>0</v>
          </cell>
          <cell r="AR235">
            <v>5222393</v>
          </cell>
        </row>
        <row r="236">
          <cell r="M236">
            <v>49.91</v>
          </cell>
          <cell r="O236">
            <v>49.91</v>
          </cell>
          <cell r="AM236">
            <v>39329</v>
          </cell>
          <cell r="AN236">
            <v>39354</v>
          </cell>
          <cell r="AO236">
            <v>1560933</v>
          </cell>
          <cell r="AP236">
            <v>4254643</v>
          </cell>
          <cell r="AQ236">
            <v>789431</v>
          </cell>
          <cell r="AR236">
            <v>6605007</v>
          </cell>
        </row>
        <row r="237">
          <cell r="M237">
            <v>49.91</v>
          </cell>
          <cell r="O237">
            <v>49.91</v>
          </cell>
          <cell r="AM237">
            <v>39330</v>
          </cell>
          <cell r="AN237">
            <v>39345</v>
          </cell>
          <cell r="AO237">
            <v>1349636</v>
          </cell>
          <cell r="AP237">
            <v>3746198</v>
          </cell>
          <cell r="AQ237">
            <v>0</v>
          </cell>
          <cell r="AR237">
            <v>5095834</v>
          </cell>
        </row>
        <row r="238">
          <cell r="M238">
            <v>49.91</v>
          </cell>
          <cell r="O238">
            <v>49.91</v>
          </cell>
          <cell r="U238">
            <v>13209</v>
          </cell>
          <cell r="AM238">
            <v>39329</v>
          </cell>
          <cell r="AN238">
            <v>39355</v>
          </cell>
          <cell r="AO238">
            <v>1267782</v>
          </cell>
          <cell r="AP238">
            <v>3426316</v>
          </cell>
          <cell r="AQ238">
            <v>77238</v>
          </cell>
          <cell r="AR238">
            <v>4771336</v>
          </cell>
        </row>
        <row r="239">
          <cell r="M239">
            <v>49.91</v>
          </cell>
          <cell r="O239">
            <v>49.91</v>
          </cell>
          <cell r="U239">
            <v>17687</v>
          </cell>
          <cell r="AM239">
            <v>39342</v>
          </cell>
          <cell r="AN239">
            <v>39355</v>
          </cell>
          <cell r="AO239">
            <v>1256360</v>
          </cell>
          <cell r="AP239">
            <v>3403464</v>
          </cell>
          <cell r="AQ239">
            <v>77238</v>
          </cell>
          <cell r="AR239">
            <v>4737062</v>
          </cell>
        </row>
        <row r="240">
          <cell r="M240">
            <v>49.91</v>
          </cell>
          <cell r="O240">
            <v>49.91</v>
          </cell>
          <cell r="U240">
            <v>2341</v>
          </cell>
          <cell r="AM240">
            <v>39330</v>
          </cell>
          <cell r="AN240">
            <v>39352</v>
          </cell>
          <cell r="AO240">
            <v>1256360</v>
          </cell>
          <cell r="AP240">
            <v>3471292</v>
          </cell>
          <cell r="AQ240">
            <v>132189</v>
          </cell>
          <cell r="AR240">
            <v>4859841</v>
          </cell>
        </row>
        <row r="241">
          <cell r="M241">
            <v>50.72</v>
          </cell>
          <cell r="O241">
            <v>50.72</v>
          </cell>
          <cell r="U241">
            <v>-88888</v>
          </cell>
          <cell r="AM241">
            <v>39330</v>
          </cell>
          <cell r="AN241">
            <v>39352</v>
          </cell>
          <cell r="AO241">
            <v>1263975</v>
          </cell>
          <cell r="AP241">
            <v>3335698</v>
          </cell>
          <cell r="AQ241">
            <v>0</v>
          </cell>
          <cell r="AR241">
            <v>4599673</v>
          </cell>
        </row>
        <row r="242">
          <cell r="M242">
            <v>57.81</v>
          </cell>
          <cell r="O242">
            <v>57.81</v>
          </cell>
          <cell r="AL242">
            <v>110114</v>
          </cell>
          <cell r="AM242">
            <v>39329</v>
          </cell>
          <cell r="AN242">
            <v>39355</v>
          </cell>
          <cell r="AO242">
            <v>1560933</v>
          </cell>
          <cell r="AP242">
            <v>4895644</v>
          </cell>
          <cell r="AQ242">
            <v>197713</v>
          </cell>
          <cell r="AR242">
            <v>6654290</v>
          </cell>
        </row>
        <row r="243">
          <cell r="M243">
            <v>57.81</v>
          </cell>
          <cell r="O243">
            <v>57.81</v>
          </cell>
          <cell r="U243">
            <v>-52232</v>
          </cell>
          <cell r="AM243">
            <v>39329</v>
          </cell>
          <cell r="AN243">
            <v>39354</v>
          </cell>
          <cell r="AO243">
            <v>1589486</v>
          </cell>
          <cell r="AP243">
            <v>4278895</v>
          </cell>
          <cell r="AQ243">
            <v>162762</v>
          </cell>
          <cell r="AR243">
            <v>6031143</v>
          </cell>
        </row>
        <row r="244">
          <cell r="M244">
            <v>57.81</v>
          </cell>
          <cell r="O244">
            <v>57.81</v>
          </cell>
          <cell r="AM244">
            <v>39329</v>
          </cell>
          <cell r="AN244">
            <v>39347</v>
          </cell>
          <cell r="AO244">
            <v>1551415</v>
          </cell>
          <cell r="AP244">
            <v>4312734</v>
          </cell>
          <cell r="AQ244">
            <v>78761</v>
          </cell>
          <cell r="AR244">
            <v>5942910</v>
          </cell>
        </row>
        <row r="245">
          <cell r="M245">
            <v>58.58</v>
          </cell>
          <cell r="O245">
            <v>58.58</v>
          </cell>
          <cell r="U245">
            <v>27704</v>
          </cell>
          <cell r="AM245">
            <v>39330</v>
          </cell>
          <cell r="AN245">
            <v>39352</v>
          </cell>
          <cell r="AO245">
            <v>1574258</v>
          </cell>
          <cell r="AP245">
            <v>4147439</v>
          </cell>
          <cell r="AQ245">
            <v>0</v>
          </cell>
          <cell r="AR245">
            <v>5721697</v>
          </cell>
        </row>
        <row r="246">
          <cell r="M246">
            <v>58.58</v>
          </cell>
          <cell r="O246">
            <v>58.58</v>
          </cell>
          <cell r="U246">
            <v>-9360</v>
          </cell>
          <cell r="AM246">
            <v>39329</v>
          </cell>
          <cell r="AN246">
            <v>39345</v>
          </cell>
          <cell r="AO246">
            <v>1589486</v>
          </cell>
          <cell r="AP246">
            <v>4353309</v>
          </cell>
          <cell r="AQ246">
            <v>0</v>
          </cell>
          <cell r="AR246">
            <v>5942795</v>
          </cell>
        </row>
        <row r="247">
          <cell r="M247">
            <v>58.58</v>
          </cell>
          <cell r="O247">
            <v>58.58</v>
          </cell>
          <cell r="AM247">
            <v>39342</v>
          </cell>
          <cell r="AN247">
            <v>39354</v>
          </cell>
          <cell r="AO247">
            <v>1648497</v>
          </cell>
          <cell r="AP247">
            <v>4497421</v>
          </cell>
          <cell r="AQ247">
            <v>237713</v>
          </cell>
          <cell r="AR247">
            <v>6383631</v>
          </cell>
        </row>
        <row r="248">
          <cell r="M248">
            <v>58.58</v>
          </cell>
          <cell r="O248">
            <v>58.58</v>
          </cell>
          <cell r="U248">
            <v>-63400</v>
          </cell>
          <cell r="AM248">
            <v>39342</v>
          </cell>
          <cell r="AN248">
            <v>39355</v>
          </cell>
          <cell r="AO248">
            <v>1783651</v>
          </cell>
          <cell r="AP248">
            <v>4799573</v>
          </cell>
          <cell r="AQ248">
            <v>287164</v>
          </cell>
          <cell r="AR248">
            <v>6870388</v>
          </cell>
        </row>
        <row r="249">
          <cell r="M249">
            <v>30.71</v>
          </cell>
          <cell r="O249">
            <v>30.71</v>
          </cell>
          <cell r="AM249">
            <v>39342</v>
          </cell>
          <cell r="AN249">
            <v>39354</v>
          </cell>
          <cell r="AO249">
            <v>908006</v>
          </cell>
          <cell r="AP249">
            <v>2102081</v>
          </cell>
          <cell r="AQ249">
            <v>318762</v>
          </cell>
          <cell r="AR249">
            <v>3328849</v>
          </cell>
        </row>
        <row r="250">
          <cell r="M250">
            <v>30.71</v>
          </cell>
          <cell r="O250">
            <v>30.71</v>
          </cell>
          <cell r="AM250">
            <v>39331</v>
          </cell>
          <cell r="AN250">
            <v>39353</v>
          </cell>
          <cell r="AO250">
            <v>814731</v>
          </cell>
          <cell r="AP250">
            <v>2915376</v>
          </cell>
          <cell r="AQ250">
            <v>318762</v>
          </cell>
          <cell r="AR250">
            <v>4048869</v>
          </cell>
        </row>
        <row r="251">
          <cell r="M251">
            <v>30.71</v>
          </cell>
          <cell r="O251">
            <v>30.71</v>
          </cell>
          <cell r="AM251">
            <v>39329</v>
          </cell>
          <cell r="AN251">
            <v>39355</v>
          </cell>
          <cell r="AO251">
            <v>809020</v>
          </cell>
          <cell r="AP251">
            <v>2473862</v>
          </cell>
          <cell r="AQ251">
            <v>51333</v>
          </cell>
          <cell r="AR251">
            <v>3334215</v>
          </cell>
        </row>
        <row r="252">
          <cell r="M252">
            <v>30.71</v>
          </cell>
          <cell r="O252">
            <v>30.71</v>
          </cell>
          <cell r="AM252">
            <v>39329</v>
          </cell>
          <cell r="AN252">
            <v>39354</v>
          </cell>
          <cell r="AO252">
            <v>858513</v>
          </cell>
          <cell r="AP252">
            <v>1987503</v>
          </cell>
          <cell r="AQ252">
            <v>152762</v>
          </cell>
          <cell r="AR252">
            <v>2998778</v>
          </cell>
        </row>
        <row r="253">
          <cell r="M253">
            <v>30.71</v>
          </cell>
          <cell r="O253">
            <v>30.71</v>
          </cell>
          <cell r="AM253">
            <v>39331</v>
          </cell>
          <cell r="AN253">
            <v>39352</v>
          </cell>
          <cell r="AO253">
            <v>852802</v>
          </cell>
          <cell r="AP253">
            <v>2535159</v>
          </cell>
          <cell r="AQ253">
            <v>37619</v>
          </cell>
          <cell r="AR253">
            <v>3425580</v>
          </cell>
        </row>
        <row r="254">
          <cell r="M254">
            <v>30.71</v>
          </cell>
          <cell r="O254">
            <v>30.71</v>
          </cell>
          <cell r="AM254">
            <v>39329</v>
          </cell>
          <cell r="AN254">
            <v>39355</v>
          </cell>
          <cell r="AO254">
            <v>864224</v>
          </cell>
          <cell r="AP254">
            <v>2561599</v>
          </cell>
          <cell r="AQ254">
            <v>152762</v>
          </cell>
          <cell r="AR254">
            <v>3578585</v>
          </cell>
        </row>
        <row r="255">
          <cell r="M255">
            <v>44.22</v>
          </cell>
          <cell r="O255">
            <v>44.22</v>
          </cell>
          <cell r="AM255">
            <v>39329</v>
          </cell>
          <cell r="AN255">
            <v>39347</v>
          </cell>
          <cell r="AO255">
            <v>1180217</v>
          </cell>
          <cell r="AP255">
            <v>2732266</v>
          </cell>
          <cell r="AQ255">
            <v>0</v>
          </cell>
          <cell r="AR255">
            <v>3912483</v>
          </cell>
        </row>
        <row r="256">
          <cell r="M256">
            <v>44.22</v>
          </cell>
          <cell r="O256">
            <v>44.22</v>
          </cell>
          <cell r="AL256">
            <v>53422</v>
          </cell>
          <cell r="AM256">
            <v>39342</v>
          </cell>
          <cell r="AN256">
            <v>39354</v>
          </cell>
          <cell r="AO256">
            <v>1224000</v>
          </cell>
          <cell r="AP256">
            <v>2833624</v>
          </cell>
          <cell r="AQ256">
            <v>0</v>
          </cell>
          <cell r="AR256">
            <v>4057624</v>
          </cell>
        </row>
        <row r="257">
          <cell r="M257">
            <v>44.22</v>
          </cell>
          <cell r="O257">
            <v>44.22</v>
          </cell>
          <cell r="AM257">
            <v>39329</v>
          </cell>
          <cell r="AN257">
            <v>39347</v>
          </cell>
          <cell r="AO257">
            <v>1368671</v>
          </cell>
          <cell r="AP257">
            <v>3168546</v>
          </cell>
          <cell r="AQ257">
            <v>518190</v>
          </cell>
          <cell r="AR257">
            <v>5055407</v>
          </cell>
        </row>
        <row r="258">
          <cell r="M258">
            <v>44.3</v>
          </cell>
          <cell r="O258">
            <v>44.3</v>
          </cell>
          <cell r="AM258">
            <v>39351</v>
          </cell>
          <cell r="AN258">
            <v>39336</v>
          </cell>
          <cell r="AO258">
            <v>1178314</v>
          </cell>
          <cell r="AP258">
            <v>3368860</v>
          </cell>
          <cell r="AQ258">
            <v>0</v>
          </cell>
          <cell r="AR258">
            <v>4547174</v>
          </cell>
        </row>
        <row r="259">
          <cell r="M259">
            <v>44.3</v>
          </cell>
          <cell r="O259">
            <v>44.3</v>
          </cell>
          <cell r="U259">
            <v>-60972</v>
          </cell>
          <cell r="AL259">
            <v>43009</v>
          </cell>
          <cell r="AM259">
            <v>39330</v>
          </cell>
          <cell r="AN259">
            <v>39355</v>
          </cell>
          <cell r="AO259">
            <v>1144049</v>
          </cell>
          <cell r="AP259">
            <v>3280745</v>
          </cell>
          <cell r="AQ259">
            <v>195905</v>
          </cell>
          <cell r="AR259">
            <v>4620699</v>
          </cell>
        </row>
        <row r="260">
          <cell r="M260">
            <v>30.71</v>
          </cell>
          <cell r="O260">
            <v>30.71</v>
          </cell>
          <cell r="AM260">
            <v>39329</v>
          </cell>
          <cell r="AN260">
            <v>39347</v>
          </cell>
          <cell r="AO260">
            <v>904199</v>
          </cell>
          <cell r="AP260">
            <v>2654144</v>
          </cell>
          <cell r="AQ260">
            <v>362572</v>
          </cell>
          <cell r="AR260">
            <v>3920915</v>
          </cell>
        </row>
        <row r="261">
          <cell r="M261">
            <v>30.71</v>
          </cell>
          <cell r="O261">
            <v>30.71</v>
          </cell>
          <cell r="AL261">
            <v>57399</v>
          </cell>
          <cell r="AM261">
            <v>39342</v>
          </cell>
          <cell r="AN261">
            <v>39355</v>
          </cell>
          <cell r="AO261">
            <v>831863</v>
          </cell>
          <cell r="AP261">
            <v>2606870</v>
          </cell>
          <cell r="AQ261">
            <v>152762</v>
          </cell>
          <cell r="AR261">
            <v>3591495</v>
          </cell>
        </row>
        <row r="262">
          <cell r="M262">
            <v>30.71</v>
          </cell>
          <cell r="O262">
            <v>30.71</v>
          </cell>
          <cell r="AM262">
            <v>39329</v>
          </cell>
          <cell r="AN262">
            <v>39345</v>
          </cell>
          <cell r="AO262">
            <v>828056</v>
          </cell>
          <cell r="AP262">
            <v>2477868</v>
          </cell>
          <cell r="AQ262">
            <v>88952</v>
          </cell>
          <cell r="AR262">
            <v>3394876</v>
          </cell>
        </row>
        <row r="263">
          <cell r="M263">
            <v>30.71</v>
          </cell>
          <cell r="O263">
            <v>30.71</v>
          </cell>
          <cell r="U263">
            <v>-25766</v>
          </cell>
          <cell r="AM263">
            <v>39331</v>
          </cell>
          <cell r="AN263">
            <v>39355</v>
          </cell>
          <cell r="AO263">
            <v>809020</v>
          </cell>
          <cell r="AP263">
            <v>2533342</v>
          </cell>
          <cell r="AQ263">
            <v>152762</v>
          </cell>
          <cell r="AR263">
            <v>3495124</v>
          </cell>
        </row>
        <row r="264">
          <cell r="M264">
            <v>49.53</v>
          </cell>
          <cell r="O264">
            <v>49.53</v>
          </cell>
          <cell r="AM264">
            <v>39329</v>
          </cell>
          <cell r="AN264">
            <v>39352</v>
          </cell>
          <cell r="AO264">
            <v>1224000</v>
          </cell>
          <cell r="AP264">
            <v>3514687</v>
          </cell>
          <cell r="AQ264">
            <v>77238</v>
          </cell>
          <cell r="AR264">
            <v>4815925</v>
          </cell>
        </row>
        <row r="265">
          <cell r="M265">
            <v>49.53</v>
          </cell>
          <cell r="O265">
            <v>49.53</v>
          </cell>
          <cell r="AM265">
            <v>39330</v>
          </cell>
          <cell r="AN265">
            <v>39352</v>
          </cell>
          <cell r="AO265">
            <v>1260168</v>
          </cell>
          <cell r="AP265">
            <v>3478231</v>
          </cell>
          <cell r="AQ265">
            <v>0</v>
          </cell>
          <cell r="AR265">
            <v>4738399</v>
          </cell>
        </row>
        <row r="266">
          <cell r="M266">
            <v>49.53</v>
          </cell>
          <cell r="O266">
            <v>49.53</v>
          </cell>
          <cell r="U266">
            <v>18616</v>
          </cell>
          <cell r="AM266">
            <v>39330</v>
          </cell>
          <cell r="AN266">
            <v>39345</v>
          </cell>
          <cell r="AO266">
            <v>1250650</v>
          </cell>
          <cell r="AP266">
            <v>3591300</v>
          </cell>
          <cell r="AQ266">
            <v>77238</v>
          </cell>
          <cell r="AR266">
            <v>4919188</v>
          </cell>
        </row>
        <row r="267">
          <cell r="M267">
            <v>49.53</v>
          </cell>
          <cell r="O267">
            <v>49.53</v>
          </cell>
          <cell r="AM267">
            <v>39342</v>
          </cell>
          <cell r="AN267">
            <v>39354</v>
          </cell>
          <cell r="AO267">
            <v>1222096</v>
          </cell>
          <cell r="AP267">
            <v>3510280</v>
          </cell>
          <cell r="AQ267">
            <v>156000</v>
          </cell>
          <cell r="AR267">
            <v>4888376</v>
          </cell>
        </row>
        <row r="268">
          <cell r="M268">
            <v>55.79</v>
          </cell>
          <cell r="O268">
            <v>55.79</v>
          </cell>
          <cell r="U268">
            <v>-45904</v>
          </cell>
          <cell r="AM268">
            <v>39331</v>
          </cell>
          <cell r="AN268">
            <v>39354</v>
          </cell>
          <cell r="AO268">
            <v>1317275</v>
          </cell>
          <cell r="AP268">
            <v>3653782</v>
          </cell>
          <cell r="AQ268">
            <v>78762</v>
          </cell>
          <cell r="AR268">
            <v>5049819</v>
          </cell>
        </row>
        <row r="269">
          <cell r="M269">
            <v>55.79</v>
          </cell>
          <cell r="O269">
            <v>55.79</v>
          </cell>
          <cell r="U269">
            <v>41718</v>
          </cell>
          <cell r="AM269">
            <v>39342</v>
          </cell>
          <cell r="AN269">
            <v>39318</v>
          </cell>
          <cell r="AO269">
            <v>1273493</v>
          </cell>
          <cell r="AP269">
            <v>3542505</v>
          </cell>
          <cell r="AQ269">
            <v>0</v>
          </cell>
          <cell r="AR269">
            <v>4815998</v>
          </cell>
        </row>
        <row r="270">
          <cell r="M270">
            <v>55.79</v>
          </cell>
          <cell r="O270">
            <v>55.79</v>
          </cell>
          <cell r="AM270">
            <v>39342</v>
          </cell>
          <cell r="AN270">
            <v>39355</v>
          </cell>
          <cell r="AO270">
            <v>1347732</v>
          </cell>
          <cell r="AP270">
            <v>3764503</v>
          </cell>
          <cell r="AQ270">
            <v>121334</v>
          </cell>
          <cell r="AR270">
            <v>5233569</v>
          </cell>
        </row>
        <row r="271">
          <cell r="M271">
            <v>55.79</v>
          </cell>
          <cell r="O271">
            <v>55.79</v>
          </cell>
          <cell r="AM271">
            <v>39329</v>
          </cell>
          <cell r="AN271">
            <v>39355</v>
          </cell>
          <cell r="AO271">
            <v>1349636</v>
          </cell>
          <cell r="AP271">
            <v>3768909</v>
          </cell>
          <cell r="AQ271">
            <v>97524</v>
          </cell>
          <cell r="AR271">
            <v>5216069</v>
          </cell>
        </row>
        <row r="272">
          <cell r="M272">
            <v>46.4</v>
          </cell>
          <cell r="O272">
            <v>46.4</v>
          </cell>
          <cell r="AM272">
            <v>39330</v>
          </cell>
          <cell r="AN272">
            <v>39355</v>
          </cell>
          <cell r="AO272">
            <v>1176410</v>
          </cell>
          <cell r="AP272">
            <v>2723452</v>
          </cell>
          <cell r="AQ272">
            <v>0</v>
          </cell>
          <cell r="AR272">
            <v>3899862</v>
          </cell>
        </row>
        <row r="273">
          <cell r="M273">
            <v>46.4</v>
          </cell>
          <cell r="O273">
            <v>46.4</v>
          </cell>
          <cell r="U273">
            <v>-5948</v>
          </cell>
          <cell r="AM273">
            <v>39342</v>
          </cell>
          <cell r="AN273">
            <v>39317</v>
          </cell>
          <cell r="AO273">
            <v>1164989</v>
          </cell>
          <cell r="AP273">
            <v>3172996</v>
          </cell>
          <cell r="AQ273">
            <v>0</v>
          </cell>
          <cell r="AR273">
            <v>4337985</v>
          </cell>
        </row>
        <row r="274">
          <cell r="M274">
            <v>46.4</v>
          </cell>
          <cell r="O274">
            <v>46.4</v>
          </cell>
          <cell r="U274">
            <v>-41488</v>
          </cell>
          <cell r="AM274">
            <v>39331</v>
          </cell>
          <cell r="AN274">
            <v>39354</v>
          </cell>
          <cell r="AO274">
            <v>1237325</v>
          </cell>
          <cell r="AP274">
            <v>3472231</v>
          </cell>
          <cell r="AQ274">
            <v>77143</v>
          </cell>
          <cell r="AR274">
            <v>4786699</v>
          </cell>
        </row>
        <row r="275">
          <cell r="M275">
            <v>45.83</v>
          </cell>
          <cell r="O275">
            <v>45.83</v>
          </cell>
          <cell r="AM275">
            <v>39330</v>
          </cell>
          <cell r="AN275">
            <v>39345</v>
          </cell>
          <cell r="AO275">
            <v>1322986</v>
          </cell>
          <cell r="AP275">
            <v>3663720</v>
          </cell>
          <cell r="AQ275">
            <v>269907</v>
          </cell>
          <cell r="AR275">
            <v>5256613</v>
          </cell>
        </row>
        <row r="276">
          <cell r="M276">
            <v>45.83</v>
          </cell>
          <cell r="O276">
            <v>45.83</v>
          </cell>
          <cell r="AM276">
            <v>39330</v>
          </cell>
          <cell r="AN276">
            <v>39354</v>
          </cell>
          <cell r="AO276">
            <v>1206867</v>
          </cell>
          <cell r="AP276">
            <v>3434963</v>
          </cell>
          <cell r="AQ276">
            <v>175905</v>
          </cell>
          <cell r="AR276">
            <v>4817735</v>
          </cell>
        </row>
        <row r="277">
          <cell r="M277">
            <v>45.83</v>
          </cell>
          <cell r="O277">
            <v>45.83</v>
          </cell>
          <cell r="U277">
            <v>-23795</v>
          </cell>
          <cell r="AM277">
            <v>39331</v>
          </cell>
          <cell r="AN277">
            <v>39355</v>
          </cell>
          <cell r="AO277">
            <v>1303950</v>
          </cell>
          <cell r="AP277">
            <v>3480398</v>
          </cell>
          <cell r="AQ277">
            <v>656762</v>
          </cell>
          <cell r="AR277">
            <v>5441110</v>
          </cell>
        </row>
        <row r="278">
          <cell r="M278">
            <v>30.33</v>
          </cell>
          <cell r="O278">
            <v>30.33</v>
          </cell>
          <cell r="AM278">
            <v>39331</v>
          </cell>
          <cell r="AN278">
            <v>39355</v>
          </cell>
          <cell r="AO278">
            <v>767141</v>
          </cell>
          <cell r="AP278">
            <v>2336848</v>
          </cell>
          <cell r="AQ278">
            <v>0</v>
          </cell>
          <cell r="AR278">
            <v>3103989</v>
          </cell>
        </row>
        <row r="279">
          <cell r="M279">
            <v>30.33</v>
          </cell>
          <cell r="O279">
            <v>30.33</v>
          </cell>
          <cell r="U279">
            <v>18728</v>
          </cell>
          <cell r="AM279">
            <v>39342</v>
          </cell>
          <cell r="AN279">
            <v>39354</v>
          </cell>
          <cell r="AO279">
            <v>776659</v>
          </cell>
          <cell r="AP279">
            <v>1797030</v>
          </cell>
          <cell r="AQ279">
            <v>0</v>
          </cell>
          <cell r="AR279">
            <v>2573689</v>
          </cell>
        </row>
        <row r="280">
          <cell r="M280">
            <v>30.33</v>
          </cell>
          <cell r="O280">
            <v>30.33</v>
          </cell>
          <cell r="AM280">
            <v>39329</v>
          </cell>
          <cell r="AN280">
            <v>39347</v>
          </cell>
          <cell r="AO280">
            <v>833766</v>
          </cell>
          <cell r="AP280">
            <v>1916296</v>
          </cell>
          <cell r="AQ280">
            <v>71333</v>
          </cell>
          <cell r="AR280">
            <v>2821395</v>
          </cell>
        </row>
        <row r="281">
          <cell r="M281">
            <v>30.33</v>
          </cell>
          <cell r="O281">
            <v>30.33</v>
          </cell>
          <cell r="AM281">
            <v>39329</v>
          </cell>
          <cell r="AN281">
            <v>39347</v>
          </cell>
          <cell r="AO281">
            <v>833766</v>
          </cell>
          <cell r="AP281">
            <v>1916296</v>
          </cell>
          <cell r="AQ281">
            <v>71333</v>
          </cell>
          <cell r="AR281">
            <v>2821395</v>
          </cell>
        </row>
        <row r="282">
          <cell r="M282">
            <v>30.33</v>
          </cell>
          <cell r="O282">
            <v>30.33</v>
          </cell>
          <cell r="AM282">
            <v>39342</v>
          </cell>
          <cell r="AN282">
            <v>39355</v>
          </cell>
          <cell r="AO282">
            <v>784274</v>
          </cell>
          <cell r="AP282">
            <v>1798250</v>
          </cell>
          <cell r="AQ282">
            <v>0</v>
          </cell>
          <cell r="AR282">
            <v>2582524</v>
          </cell>
        </row>
        <row r="283">
          <cell r="M283">
            <v>32.4</v>
          </cell>
          <cell r="O283">
            <v>32.4</v>
          </cell>
          <cell r="AM283">
            <v>39330</v>
          </cell>
          <cell r="AN283">
            <v>39355</v>
          </cell>
          <cell r="AO283">
            <v>816634</v>
          </cell>
          <cell r="AP283">
            <v>2451428</v>
          </cell>
          <cell r="AQ283">
            <v>152762</v>
          </cell>
          <cell r="AR283">
            <v>3420824</v>
          </cell>
        </row>
        <row r="284">
          <cell r="M284">
            <v>32.4</v>
          </cell>
          <cell r="O284">
            <v>32.4</v>
          </cell>
          <cell r="AM284">
            <v>39330</v>
          </cell>
          <cell r="AN284">
            <v>39354</v>
          </cell>
          <cell r="AO284">
            <v>841381</v>
          </cell>
          <cell r="AP284">
            <v>2496197</v>
          </cell>
          <cell r="AQ284">
            <v>152762</v>
          </cell>
          <cell r="AR284">
            <v>3490340</v>
          </cell>
        </row>
        <row r="285">
          <cell r="M285">
            <v>32.4</v>
          </cell>
          <cell r="O285">
            <v>32.4</v>
          </cell>
          <cell r="AM285">
            <v>39331</v>
          </cell>
          <cell r="AN285">
            <v>39354</v>
          </cell>
          <cell r="AO285">
            <v>831863</v>
          </cell>
          <cell r="AP285">
            <v>2606870</v>
          </cell>
          <cell r="AQ285">
            <v>152762</v>
          </cell>
          <cell r="AR285">
            <v>3591495</v>
          </cell>
        </row>
        <row r="286">
          <cell r="M286">
            <v>32.4</v>
          </cell>
          <cell r="O286">
            <v>32.4</v>
          </cell>
          <cell r="AM286">
            <v>39351</v>
          </cell>
          <cell r="AN286">
            <v>39339</v>
          </cell>
          <cell r="AO286">
            <v>921331</v>
          </cell>
          <cell r="AP286">
            <v>2693806</v>
          </cell>
          <cell r="AQ286">
            <v>320952</v>
          </cell>
          <cell r="AR286">
            <v>3936089</v>
          </cell>
        </row>
        <row r="287">
          <cell r="M287">
            <v>56.32</v>
          </cell>
          <cell r="O287">
            <v>56.32</v>
          </cell>
          <cell r="AM287">
            <v>39331</v>
          </cell>
          <cell r="AN287">
            <v>39331</v>
          </cell>
          <cell r="AO287">
            <v>1187832</v>
          </cell>
          <cell r="AP287">
            <v>3280422</v>
          </cell>
          <cell r="AQ287">
            <v>0</v>
          </cell>
          <cell r="AR287">
            <v>4468254</v>
          </cell>
        </row>
        <row r="288">
          <cell r="M288">
            <v>56.32</v>
          </cell>
          <cell r="O288">
            <v>56.32</v>
          </cell>
          <cell r="AM288">
            <v>39329</v>
          </cell>
          <cell r="AN288">
            <v>39355</v>
          </cell>
          <cell r="AO288">
            <v>1345829</v>
          </cell>
          <cell r="AP288">
            <v>3716602</v>
          </cell>
          <cell r="AQ288">
            <v>0</v>
          </cell>
          <cell r="AR288">
            <v>5062431</v>
          </cell>
        </row>
        <row r="289">
          <cell r="M289">
            <v>56.32</v>
          </cell>
          <cell r="O289">
            <v>56.32</v>
          </cell>
          <cell r="AM289">
            <v>39342</v>
          </cell>
          <cell r="AN289">
            <v>39355</v>
          </cell>
          <cell r="AO289">
            <v>1332504</v>
          </cell>
          <cell r="AP289">
            <v>3649122</v>
          </cell>
          <cell r="AQ289">
            <v>97524</v>
          </cell>
          <cell r="AR289">
            <v>5079150</v>
          </cell>
        </row>
        <row r="290">
          <cell r="M290">
            <v>56.32</v>
          </cell>
          <cell r="O290">
            <v>56.32</v>
          </cell>
          <cell r="U290">
            <v>-860</v>
          </cell>
          <cell r="AM290">
            <v>39342</v>
          </cell>
          <cell r="AN290">
            <v>39318</v>
          </cell>
          <cell r="AO290">
            <v>1480982</v>
          </cell>
          <cell r="AP290">
            <v>4028426</v>
          </cell>
          <cell r="AQ290">
            <v>719428</v>
          </cell>
          <cell r="AR290">
            <v>6228836</v>
          </cell>
        </row>
        <row r="291">
          <cell r="M291">
            <v>56.32</v>
          </cell>
          <cell r="O291">
            <v>56.32</v>
          </cell>
          <cell r="AM291">
            <v>39342</v>
          </cell>
          <cell r="AN291">
            <v>39355</v>
          </cell>
          <cell r="AO291">
            <v>1322986</v>
          </cell>
          <cell r="AP291">
            <v>3627564</v>
          </cell>
          <cell r="AQ291">
            <v>97524</v>
          </cell>
          <cell r="AR291">
            <v>5048074</v>
          </cell>
        </row>
        <row r="292">
          <cell r="M292">
            <v>56.32</v>
          </cell>
          <cell r="O292">
            <v>56.32</v>
          </cell>
          <cell r="AM292">
            <v>39329</v>
          </cell>
          <cell r="AN292">
            <v>39355</v>
          </cell>
          <cell r="AO292">
            <v>1336311</v>
          </cell>
          <cell r="AP292">
            <v>3658412</v>
          </cell>
          <cell r="AQ292">
            <v>97524</v>
          </cell>
          <cell r="AR292">
            <v>5092247</v>
          </cell>
        </row>
        <row r="293">
          <cell r="M293">
            <v>56.32</v>
          </cell>
          <cell r="O293">
            <v>56.32</v>
          </cell>
          <cell r="U293">
            <v>-860</v>
          </cell>
          <cell r="AM293">
            <v>39330</v>
          </cell>
          <cell r="AN293">
            <v>39318</v>
          </cell>
          <cell r="AO293">
            <v>1507633</v>
          </cell>
          <cell r="AP293">
            <v>4089639</v>
          </cell>
          <cell r="AQ293">
            <v>719428</v>
          </cell>
          <cell r="AR293">
            <v>6316700</v>
          </cell>
        </row>
        <row r="294">
          <cell r="M294">
            <v>46.83</v>
          </cell>
          <cell r="O294">
            <v>46.83</v>
          </cell>
          <cell r="AM294">
            <v>39329</v>
          </cell>
          <cell r="AN294">
            <v>39355</v>
          </cell>
          <cell r="AO294">
            <v>1142146</v>
          </cell>
          <cell r="AP294">
            <v>3245066</v>
          </cell>
          <cell r="AQ294">
            <v>20000</v>
          </cell>
          <cell r="AR294">
            <v>4407212</v>
          </cell>
        </row>
        <row r="295">
          <cell r="M295">
            <v>46.83</v>
          </cell>
          <cell r="O295">
            <v>46.83</v>
          </cell>
          <cell r="U295">
            <v>-86185</v>
          </cell>
          <cell r="AM295">
            <v>39330</v>
          </cell>
          <cell r="AN295">
            <v>39354</v>
          </cell>
          <cell r="AO295">
            <v>1113592</v>
          </cell>
          <cell r="AP295">
            <v>3069845</v>
          </cell>
          <cell r="AQ295">
            <v>77143</v>
          </cell>
          <cell r="AR295">
            <v>4260580</v>
          </cell>
        </row>
        <row r="296">
          <cell r="M296">
            <v>46.83</v>
          </cell>
          <cell r="O296">
            <v>46.83</v>
          </cell>
          <cell r="AM296">
            <v>39331</v>
          </cell>
          <cell r="AN296">
            <v>39347</v>
          </cell>
          <cell r="AO296">
            <v>1182121</v>
          </cell>
          <cell r="AP296">
            <v>3417736</v>
          </cell>
          <cell r="AQ296">
            <v>0</v>
          </cell>
          <cell r="AR296">
            <v>4599857</v>
          </cell>
        </row>
        <row r="297">
          <cell r="M297">
            <v>46.83</v>
          </cell>
          <cell r="O297">
            <v>46.83</v>
          </cell>
          <cell r="U297">
            <v>-43153</v>
          </cell>
          <cell r="AM297">
            <v>39329</v>
          </cell>
          <cell r="AN297">
            <v>39347</v>
          </cell>
          <cell r="AO297">
            <v>1166892</v>
          </cell>
          <cell r="AP297">
            <v>3116982</v>
          </cell>
          <cell r="AQ297">
            <v>132095</v>
          </cell>
          <cell r="AR297">
            <v>4415969</v>
          </cell>
        </row>
        <row r="298">
          <cell r="M298">
            <v>46.83</v>
          </cell>
          <cell r="O298">
            <v>46.83</v>
          </cell>
          <cell r="AM298">
            <v>39330</v>
          </cell>
          <cell r="AN298">
            <v>39355</v>
          </cell>
          <cell r="AO298">
            <v>1189735</v>
          </cell>
          <cell r="AP298">
            <v>3294444</v>
          </cell>
          <cell r="AQ298">
            <v>23810</v>
          </cell>
          <cell r="AR298">
            <v>4507989</v>
          </cell>
        </row>
        <row r="299">
          <cell r="M299">
            <v>46.83</v>
          </cell>
          <cell r="O299">
            <v>46.83</v>
          </cell>
          <cell r="AM299">
            <v>39330</v>
          </cell>
          <cell r="AN299">
            <v>39354</v>
          </cell>
          <cell r="AO299">
            <v>1208771</v>
          </cell>
          <cell r="AP299">
            <v>3439369</v>
          </cell>
          <cell r="AQ299">
            <v>195905</v>
          </cell>
          <cell r="AR299">
            <v>4844045</v>
          </cell>
        </row>
        <row r="300">
          <cell r="M300">
            <v>46.26</v>
          </cell>
          <cell r="O300">
            <v>46.26</v>
          </cell>
          <cell r="AM300">
            <v>39329</v>
          </cell>
          <cell r="AN300">
            <v>39333</v>
          </cell>
          <cell r="AO300">
            <v>1104074</v>
          </cell>
          <cell r="AP300">
            <v>2532216</v>
          </cell>
          <cell r="AQ300">
            <v>0</v>
          </cell>
          <cell r="AR300">
            <v>3636290</v>
          </cell>
        </row>
        <row r="301">
          <cell r="M301">
            <v>46.26</v>
          </cell>
          <cell r="O301">
            <v>46.26</v>
          </cell>
          <cell r="AM301">
            <v>39329</v>
          </cell>
          <cell r="AN301">
            <v>39352</v>
          </cell>
          <cell r="AO301">
            <v>1204964</v>
          </cell>
          <cell r="AP301">
            <v>3350431</v>
          </cell>
          <cell r="AQ301">
            <v>195905</v>
          </cell>
          <cell r="AR301">
            <v>4751300</v>
          </cell>
        </row>
        <row r="302">
          <cell r="M302">
            <v>46.26</v>
          </cell>
          <cell r="O302">
            <v>46.26</v>
          </cell>
          <cell r="AM302">
            <v>39330</v>
          </cell>
          <cell r="AN302">
            <v>39355</v>
          </cell>
          <cell r="AO302">
            <v>1147857</v>
          </cell>
          <cell r="AP302">
            <v>3138099</v>
          </cell>
          <cell r="AQ302">
            <v>0</v>
          </cell>
          <cell r="AR302">
            <v>4285956</v>
          </cell>
        </row>
        <row r="303">
          <cell r="M303">
            <v>46.26</v>
          </cell>
          <cell r="O303">
            <v>46.26</v>
          </cell>
          <cell r="U303">
            <v>-16701</v>
          </cell>
          <cell r="AM303">
            <v>39330</v>
          </cell>
          <cell r="AN303">
            <v>39352</v>
          </cell>
          <cell r="AO303">
            <v>1166892</v>
          </cell>
          <cell r="AP303">
            <v>3248912</v>
          </cell>
          <cell r="AQ303">
            <v>132095</v>
          </cell>
          <cell r="AR303">
            <v>4547899</v>
          </cell>
        </row>
        <row r="304">
          <cell r="M304">
            <v>46.26</v>
          </cell>
          <cell r="O304">
            <v>46.26</v>
          </cell>
          <cell r="U304">
            <v>9730</v>
          </cell>
          <cell r="AM304">
            <v>39330</v>
          </cell>
          <cell r="AN304">
            <v>39354</v>
          </cell>
          <cell r="AO304">
            <v>1123110</v>
          </cell>
          <cell r="AP304">
            <v>3248857</v>
          </cell>
          <cell r="AQ304">
            <v>132095</v>
          </cell>
          <cell r="AR304">
            <v>4504062</v>
          </cell>
        </row>
        <row r="305">
          <cell r="M305">
            <v>46.26</v>
          </cell>
          <cell r="O305">
            <v>46.26</v>
          </cell>
          <cell r="U305">
            <v>20779</v>
          </cell>
          <cell r="AM305">
            <v>39329</v>
          </cell>
          <cell r="AN305">
            <v>39347</v>
          </cell>
          <cell r="AO305">
            <v>1172603</v>
          </cell>
          <cell r="AP305">
            <v>3181427</v>
          </cell>
          <cell r="AQ305">
            <v>97143</v>
          </cell>
          <cell r="AR305">
            <v>4451173</v>
          </cell>
        </row>
        <row r="306">
          <cell r="M306">
            <v>46.26</v>
          </cell>
          <cell r="O306">
            <v>46.26</v>
          </cell>
          <cell r="U306">
            <v>-10614</v>
          </cell>
          <cell r="AM306">
            <v>39330</v>
          </cell>
          <cell r="AN306">
            <v>39355</v>
          </cell>
          <cell r="AO306">
            <v>1283011</v>
          </cell>
          <cell r="AP306">
            <v>3522609</v>
          </cell>
          <cell r="AQ306">
            <v>538000</v>
          </cell>
          <cell r="AR306">
            <v>5343620</v>
          </cell>
        </row>
        <row r="307">
          <cell r="M307">
            <v>30.62</v>
          </cell>
          <cell r="O307">
            <v>30.62</v>
          </cell>
          <cell r="U307">
            <v>10615</v>
          </cell>
          <cell r="AM307">
            <v>39330</v>
          </cell>
          <cell r="AN307">
            <v>39347</v>
          </cell>
          <cell r="AO307">
            <v>786177</v>
          </cell>
          <cell r="AP307">
            <v>1810518</v>
          </cell>
          <cell r="AQ307">
            <v>88952</v>
          </cell>
          <cell r="AR307">
            <v>2685647</v>
          </cell>
        </row>
        <row r="308">
          <cell r="M308">
            <v>32.71</v>
          </cell>
          <cell r="O308">
            <v>32.71</v>
          </cell>
          <cell r="AM308">
            <v>39330</v>
          </cell>
          <cell r="AN308">
            <v>39352</v>
          </cell>
          <cell r="AO308">
            <v>835670</v>
          </cell>
          <cell r="AP308">
            <v>2535559</v>
          </cell>
          <cell r="AQ308">
            <v>372285</v>
          </cell>
          <cell r="AR308">
            <v>3743514</v>
          </cell>
        </row>
        <row r="309">
          <cell r="M309">
            <v>32.71</v>
          </cell>
          <cell r="O309">
            <v>32.71</v>
          </cell>
          <cell r="U309">
            <v>-56127</v>
          </cell>
          <cell r="AM309">
            <v>39330</v>
          </cell>
          <cell r="AN309">
            <v>39352</v>
          </cell>
          <cell r="AO309">
            <v>845188</v>
          </cell>
          <cell r="AP309">
            <v>2472559</v>
          </cell>
          <cell r="AQ309">
            <v>473714</v>
          </cell>
          <cell r="AR309">
            <v>3791461</v>
          </cell>
        </row>
        <row r="310">
          <cell r="M310">
            <v>32.71</v>
          </cell>
          <cell r="O310">
            <v>32.71</v>
          </cell>
          <cell r="AM310">
            <v>39330</v>
          </cell>
          <cell r="AN310">
            <v>39316</v>
          </cell>
          <cell r="AO310">
            <v>770948</v>
          </cell>
          <cell r="AP310">
            <v>2385725</v>
          </cell>
          <cell r="AQ310">
            <v>0</v>
          </cell>
          <cell r="AR310">
            <v>3156673</v>
          </cell>
        </row>
        <row r="311">
          <cell r="M311">
            <v>32.71</v>
          </cell>
          <cell r="O311">
            <v>32.71</v>
          </cell>
          <cell r="AM311">
            <v>39330</v>
          </cell>
          <cell r="AN311">
            <v>39345</v>
          </cell>
          <cell r="AO311">
            <v>797599</v>
          </cell>
          <cell r="AP311">
            <v>2327234</v>
          </cell>
          <cell r="AQ311">
            <v>0</v>
          </cell>
          <cell r="AR311">
            <v>3124833</v>
          </cell>
        </row>
        <row r="312">
          <cell r="M312">
            <v>57.91</v>
          </cell>
          <cell r="O312">
            <v>57.91</v>
          </cell>
          <cell r="AM312">
            <v>39330</v>
          </cell>
          <cell r="AN312">
            <v>39353</v>
          </cell>
          <cell r="AO312">
            <v>1473368</v>
          </cell>
          <cell r="AP312">
            <v>3971801</v>
          </cell>
          <cell r="AQ312">
            <v>156381</v>
          </cell>
          <cell r="AR312">
            <v>5601550</v>
          </cell>
        </row>
        <row r="313">
          <cell r="M313">
            <v>58.68</v>
          </cell>
          <cell r="O313">
            <v>58.68</v>
          </cell>
          <cell r="AM313">
            <v>39330</v>
          </cell>
          <cell r="AN313">
            <v>39354</v>
          </cell>
          <cell r="AO313">
            <v>1661822</v>
          </cell>
          <cell r="AP313">
            <v>4528270</v>
          </cell>
          <cell r="AQ313">
            <v>613714</v>
          </cell>
          <cell r="AR313">
            <v>6803806</v>
          </cell>
        </row>
        <row r="314">
          <cell r="M314">
            <v>58.68</v>
          </cell>
          <cell r="O314">
            <v>58.68</v>
          </cell>
          <cell r="AM314">
            <v>39330</v>
          </cell>
          <cell r="AN314">
            <v>39352</v>
          </cell>
          <cell r="AO314">
            <v>1541897</v>
          </cell>
          <cell r="AP314">
            <v>4250636</v>
          </cell>
          <cell r="AQ314">
            <v>237714</v>
          </cell>
          <cell r="AR314">
            <v>6030247</v>
          </cell>
        </row>
        <row r="315">
          <cell r="M315">
            <v>58.68</v>
          </cell>
          <cell r="O315">
            <v>58.68</v>
          </cell>
          <cell r="U315">
            <v>-53354</v>
          </cell>
          <cell r="AI315">
            <v>-50815</v>
          </cell>
          <cell r="AM315">
            <v>39330</v>
          </cell>
          <cell r="AN315">
            <v>39340</v>
          </cell>
          <cell r="AO315">
            <v>1562836</v>
          </cell>
          <cell r="AP315">
            <v>4136175</v>
          </cell>
          <cell r="AQ315">
            <v>192476</v>
          </cell>
          <cell r="AR315">
            <v>5891487</v>
          </cell>
        </row>
        <row r="316">
          <cell r="M316">
            <v>58.68</v>
          </cell>
          <cell r="O316">
            <v>58.68</v>
          </cell>
          <cell r="AM316">
            <v>39330</v>
          </cell>
          <cell r="AN316">
            <v>39326</v>
          </cell>
          <cell r="AO316">
            <v>1627558</v>
          </cell>
          <cell r="AP316">
            <v>3767882</v>
          </cell>
          <cell r="AQ316">
            <v>20000</v>
          </cell>
          <cell r="AR316">
            <v>5415440</v>
          </cell>
        </row>
        <row r="317">
          <cell r="M317">
            <v>30.77</v>
          </cell>
          <cell r="O317">
            <v>30.77</v>
          </cell>
          <cell r="AM317">
            <v>39330</v>
          </cell>
          <cell r="AN317">
            <v>39355</v>
          </cell>
          <cell r="AO317">
            <v>788081</v>
          </cell>
          <cell r="AP317">
            <v>1824448</v>
          </cell>
          <cell r="AQ317">
            <v>0</v>
          </cell>
          <cell r="AR317">
            <v>2612529</v>
          </cell>
        </row>
        <row r="318">
          <cell r="M318">
            <v>30.77</v>
          </cell>
          <cell r="O318">
            <v>30.77</v>
          </cell>
          <cell r="U318">
            <v>-8230</v>
          </cell>
          <cell r="AM318">
            <v>39330</v>
          </cell>
          <cell r="AN318">
            <v>39354</v>
          </cell>
          <cell r="AO318">
            <v>753816</v>
          </cell>
          <cell r="AP318">
            <v>1738531</v>
          </cell>
          <cell r="AQ318">
            <v>0</v>
          </cell>
          <cell r="AR318">
            <v>2492347</v>
          </cell>
        </row>
        <row r="319">
          <cell r="M319">
            <v>30.77</v>
          </cell>
          <cell r="O319">
            <v>30.77</v>
          </cell>
          <cell r="AM319">
            <v>39330</v>
          </cell>
          <cell r="AN319">
            <v>39352</v>
          </cell>
          <cell r="AO319">
            <v>868031</v>
          </cell>
          <cell r="AP319">
            <v>2570413</v>
          </cell>
          <cell r="AQ319">
            <v>451524</v>
          </cell>
          <cell r="AR319">
            <v>3889968</v>
          </cell>
        </row>
        <row r="320">
          <cell r="M320">
            <v>30.77</v>
          </cell>
          <cell r="O320">
            <v>30.77</v>
          </cell>
          <cell r="AL320">
            <v>64336</v>
          </cell>
          <cell r="AM320">
            <v>39330</v>
          </cell>
          <cell r="AN320">
            <v>39355</v>
          </cell>
          <cell r="AO320">
            <v>820441</v>
          </cell>
          <cell r="AP320">
            <v>2540366</v>
          </cell>
          <cell r="AQ320">
            <v>0</v>
          </cell>
          <cell r="AR320">
            <v>3360807</v>
          </cell>
        </row>
        <row r="321">
          <cell r="M321">
            <v>30.77</v>
          </cell>
          <cell r="O321">
            <v>30.77</v>
          </cell>
          <cell r="AL321">
            <v>34972</v>
          </cell>
          <cell r="AM321">
            <v>39330</v>
          </cell>
          <cell r="AN321">
            <v>39354</v>
          </cell>
          <cell r="AO321">
            <v>770948</v>
          </cell>
          <cell r="AP321">
            <v>1784787</v>
          </cell>
          <cell r="AQ321">
            <v>0</v>
          </cell>
          <cell r="AR321">
            <v>2555735</v>
          </cell>
        </row>
        <row r="322">
          <cell r="M322">
            <v>30.77</v>
          </cell>
          <cell r="O322">
            <v>30.77</v>
          </cell>
          <cell r="AM322">
            <v>39330</v>
          </cell>
          <cell r="AN322">
            <v>39355</v>
          </cell>
          <cell r="AO322">
            <v>824249</v>
          </cell>
          <cell r="AP322">
            <v>1908179</v>
          </cell>
          <cell r="AQ322">
            <v>0</v>
          </cell>
          <cell r="AR322">
            <v>2732428</v>
          </cell>
        </row>
        <row r="323">
          <cell r="M323">
            <v>30.77</v>
          </cell>
          <cell r="O323">
            <v>30.77</v>
          </cell>
          <cell r="AL323">
            <v>69056</v>
          </cell>
          <cell r="AM323">
            <v>39330</v>
          </cell>
          <cell r="AN323">
            <v>39354</v>
          </cell>
          <cell r="AO323">
            <v>898488</v>
          </cell>
          <cell r="AP323">
            <v>2721048</v>
          </cell>
          <cell r="AQ323">
            <v>390095</v>
          </cell>
          <cell r="AR323">
            <v>4009631</v>
          </cell>
        </row>
        <row r="324">
          <cell r="M324">
            <v>30.77</v>
          </cell>
          <cell r="O324">
            <v>30.77</v>
          </cell>
          <cell r="AM324">
            <v>39342</v>
          </cell>
          <cell r="AN324">
            <v>39352</v>
          </cell>
          <cell r="AO324">
            <v>833766</v>
          </cell>
          <cell r="AP324">
            <v>1930214</v>
          </cell>
          <cell r="AQ324">
            <v>0</v>
          </cell>
          <cell r="AR324">
            <v>2763980</v>
          </cell>
        </row>
        <row r="325">
          <cell r="M325">
            <v>44.31</v>
          </cell>
          <cell r="O325">
            <v>44.31</v>
          </cell>
          <cell r="U325">
            <v>-28746</v>
          </cell>
          <cell r="AM325">
            <v>39330</v>
          </cell>
          <cell r="AN325">
            <v>39345</v>
          </cell>
          <cell r="AO325">
            <v>1161182</v>
          </cell>
          <cell r="AP325">
            <v>3209263</v>
          </cell>
          <cell r="AQ325">
            <v>307526</v>
          </cell>
          <cell r="AR325">
            <v>4677971</v>
          </cell>
        </row>
        <row r="326">
          <cell r="M326">
            <v>44.31</v>
          </cell>
          <cell r="O326">
            <v>44.31</v>
          </cell>
          <cell r="AM326">
            <v>39330</v>
          </cell>
          <cell r="AN326">
            <v>39353</v>
          </cell>
          <cell r="AO326">
            <v>1102171</v>
          </cell>
          <cell r="AP326">
            <v>3192584</v>
          </cell>
          <cell r="AQ326">
            <v>77143</v>
          </cell>
          <cell r="AR326">
            <v>4371898</v>
          </cell>
        </row>
        <row r="327">
          <cell r="M327">
            <v>44.31</v>
          </cell>
          <cell r="O327">
            <v>44.31</v>
          </cell>
          <cell r="AM327">
            <v>39330</v>
          </cell>
          <cell r="AN327">
            <v>39352</v>
          </cell>
          <cell r="AO327">
            <v>1218289</v>
          </cell>
          <cell r="AP327">
            <v>3360246</v>
          </cell>
          <cell r="AQ327">
            <v>540381</v>
          </cell>
          <cell r="AR327">
            <v>5118916</v>
          </cell>
        </row>
        <row r="328">
          <cell r="M328">
            <v>44.31</v>
          </cell>
          <cell r="O328">
            <v>44.31</v>
          </cell>
          <cell r="U328">
            <v>2314</v>
          </cell>
          <cell r="AM328">
            <v>39330</v>
          </cell>
          <cell r="AN328">
            <v>39347</v>
          </cell>
          <cell r="AO328">
            <v>1102171</v>
          </cell>
          <cell r="AP328">
            <v>3114314</v>
          </cell>
          <cell r="AQ328">
            <v>77143</v>
          </cell>
          <cell r="AR328">
            <v>4293628</v>
          </cell>
        </row>
        <row r="329">
          <cell r="M329">
            <v>44.31</v>
          </cell>
          <cell r="O329">
            <v>44.31</v>
          </cell>
          <cell r="AM329">
            <v>39330</v>
          </cell>
          <cell r="AN329">
            <v>39355</v>
          </cell>
          <cell r="AO329">
            <v>1092653</v>
          </cell>
          <cell r="AP329">
            <v>3010300</v>
          </cell>
          <cell r="AQ329">
            <v>77143</v>
          </cell>
          <cell r="AR329">
            <v>4180096</v>
          </cell>
        </row>
        <row r="330">
          <cell r="M330">
            <v>44.31</v>
          </cell>
          <cell r="O330">
            <v>44.31</v>
          </cell>
          <cell r="AM330">
            <v>39330</v>
          </cell>
          <cell r="AN330">
            <v>39353</v>
          </cell>
          <cell r="AO330">
            <v>1322986</v>
          </cell>
          <cell r="AP330">
            <v>3703783</v>
          </cell>
          <cell r="AQ330">
            <v>269907</v>
          </cell>
          <cell r="AR330">
            <v>5296676</v>
          </cell>
        </row>
        <row r="331">
          <cell r="M331">
            <v>44.31</v>
          </cell>
          <cell r="O331">
            <v>44.31</v>
          </cell>
          <cell r="AL331">
            <v>108773</v>
          </cell>
          <cell r="AM331">
            <v>39330</v>
          </cell>
          <cell r="AN331">
            <v>39354</v>
          </cell>
          <cell r="AO331">
            <v>1206867</v>
          </cell>
          <cell r="AP331">
            <v>3475025</v>
          </cell>
          <cell r="AQ331">
            <v>195905</v>
          </cell>
          <cell r="AR331">
            <v>4877797</v>
          </cell>
        </row>
        <row r="332">
          <cell r="M332">
            <v>44.31</v>
          </cell>
          <cell r="O332">
            <v>44.31</v>
          </cell>
          <cell r="U332">
            <v>114</v>
          </cell>
          <cell r="AM332">
            <v>39330</v>
          </cell>
          <cell r="AN332">
            <v>39354</v>
          </cell>
          <cell r="AO332">
            <v>1102171</v>
          </cell>
          <cell r="AP332">
            <v>3112551</v>
          </cell>
          <cell r="AQ332">
            <v>77143</v>
          </cell>
          <cell r="AR332">
            <v>4291865</v>
          </cell>
        </row>
        <row r="333">
          <cell r="M333">
            <v>44.31</v>
          </cell>
          <cell r="O333">
            <v>44.31</v>
          </cell>
          <cell r="AM333">
            <v>39342</v>
          </cell>
          <cell r="AN333">
            <v>39354</v>
          </cell>
          <cell r="AO333">
            <v>1151664</v>
          </cell>
          <cell r="AP333">
            <v>3146914</v>
          </cell>
          <cell r="AQ333">
            <v>195905</v>
          </cell>
          <cell r="AR333">
            <v>4494483</v>
          </cell>
        </row>
        <row r="334">
          <cell r="M334">
            <v>44.39</v>
          </cell>
          <cell r="O334">
            <v>44.39</v>
          </cell>
          <cell r="AM334">
            <v>39330</v>
          </cell>
          <cell r="AN334">
            <v>39355</v>
          </cell>
          <cell r="AO334">
            <v>1161182</v>
          </cell>
          <cell r="AP334">
            <v>3289135</v>
          </cell>
          <cell r="AQ334">
            <v>0</v>
          </cell>
          <cell r="AR334">
            <v>4450317</v>
          </cell>
        </row>
        <row r="335">
          <cell r="M335">
            <v>44.39</v>
          </cell>
          <cell r="O335">
            <v>44.39</v>
          </cell>
          <cell r="AM335">
            <v>39330</v>
          </cell>
          <cell r="AN335">
            <v>39345</v>
          </cell>
          <cell r="AO335">
            <v>1134532</v>
          </cell>
          <cell r="AP335">
            <v>3187377</v>
          </cell>
          <cell r="AQ335">
            <v>77143</v>
          </cell>
          <cell r="AR335">
            <v>4399052</v>
          </cell>
        </row>
        <row r="336">
          <cell r="M336">
            <v>44.39</v>
          </cell>
          <cell r="O336">
            <v>44.39</v>
          </cell>
          <cell r="AM336">
            <v>39330</v>
          </cell>
          <cell r="AN336">
            <v>39354</v>
          </cell>
          <cell r="AO336">
            <v>1176410</v>
          </cell>
          <cell r="AP336">
            <v>2723452</v>
          </cell>
          <cell r="AQ336">
            <v>175905</v>
          </cell>
          <cell r="AR336">
            <v>4075767</v>
          </cell>
        </row>
        <row r="337">
          <cell r="M337">
            <v>30.77</v>
          </cell>
          <cell r="O337">
            <v>30.77</v>
          </cell>
          <cell r="U337">
            <v>-8230</v>
          </cell>
          <cell r="AM337">
            <v>39330</v>
          </cell>
          <cell r="AN337">
            <v>39354</v>
          </cell>
          <cell r="AO337">
            <v>786177</v>
          </cell>
          <cell r="AP337">
            <v>1813447</v>
          </cell>
          <cell r="AQ337">
            <v>0</v>
          </cell>
          <cell r="AR337">
            <v>2599624</v>
          </cell>
        </row>
        <row r="338">
          <cell r="M338">
            <v>30.77</v>
          </cell>
          <cell r="O338">
            <v>30.77</v>
          </cell>
          <cell r="AM338">
            <v>39342</v>
          </cell>
          <cell r="AN338">
            <v>39355</v>
          </cell>
          <cell r="AO338">
            <v>814731</v>
          </cell>
          <cell r="AP338">
            <v>1886145</v>
          </cell>
          <cell r="AQ338">
            <v>158572</v>
          </cell>
          <cell r="AR338">
            <v>2859448</v>
          </cell>
        </row>
        <row r="339">
          <cell r="M339">
            <v>49.62</v>
          </cell>
          <cell r="O339">
            <v>49.62</v>
          </cell>
          <cell r="AM339">
            <v>39342</v>
          </cell>
          <cell r="AN339">
            <v>39355</v>
          </cell>
          <cell r="AO339">
            <v>1252553</v>
          </cell>
          <cell r="AP339">
            <v>3580791</v>
          </cell>
          <cell r="AQ339">
            <v>176000</v>
          </cell>
          <cell r="AR339">
            <v>5009344</v>
          </cell>
        </row>
        <row r="340">
          <cell r="M340">
            <v>49.62</v>
          </cell>
          <cell r="O340">
            <v>49.62</v>
          </cell>
          <cell r="AM340">
            <v>39331</v>
          </cell>
          <cell r="AN340">
            <v>39355</v>
          </cell>
          <cell r="AO340">
            <v>1243035</v>
          </cell>
          <cell r="AP340">
            <v>3438569</v>
          </cell>
          <cell r="AQ340">
            <v>196000</v>
          </cell>
          <cell r="AR340">
            <v>4877604</v>
          </cell>
        </row>
        <row r="341">
          <cell r="M341">
            <v>49.62</v>
          </cell>
          <cell r="O341">
            <v>49.62</v>
          </cell>
          <cell r="U341">
            <v>1020</v>
          </cell>
          <cell r="AM341">
            <v>39330</v>
          </cell>
          <cell r="AN341">
            <v>39347</v>
          </cell>
          <cell r="AO341">
            <v>1273493</v>
          </cell>
          <cell r="AP341">
            <v>3509896</v>
          </cell>
          <cell r="AQ341">
            <v>77238</v>
          </cell>
          <cell r="AR341">
            <v>4860627</v>
          </cell>
        </row>
        <row r="342">
          <cell r="M342">
            <v>49.62</v>
          </cell>
          <cell r="O342">
            <v>49.62</v>
          </cell>
          <cell r="U342">
            <v>-40911</v>
          </cell>
          <cell r="AM342">
            <v>39330</v>
          </cell>
          <cell r="AN342">
            <v>39354</v>
          </cell>
          <cell r="AO342">
            <v>1218289</v>
          </cell>
          <cell r="AP342">
            <v>3348499</v>
          </cell>
          <cell r="AQ342">
            <v>118762</v>
          </cell>
          <cell r="AR342">
            <v>4685550</v>
          </cell>
        </row>
        <row r="343">
          <cell r="M343">
            <v>49.62</v>
          </cell>
          <cell r="O343">
            <v>49.62</v>
          </cell>
          <cell r="U343">
            <v>11799</v>
          </cell>
          <cell r="AL343">
            <v>88874</v>
          </cell>
          <cell r="AM343">
            <v>39330</v>
          </cell>
          <cell r="AN343">
            <v>39352</v>
          </cell>
          <cell r="AO343">
            <v>1243035</v>
          </cell>
          <cell r="AP343">
            <v>3488085</v>
          </cell>
          <cell r="AQ343">
            <v>196000</v>
          </cell>
          <cell r="AR343">
            <v>4927120</v>
          </cell>
        </row>
        <row r="344">
          <cell r="M344">
            <v>50.14</v>
          </cell>
          <cell r="O344">
            <v>50.14</v>
          </cell>
          <cell r="AM344">
            <v>39331</v>
          </cell>
          <cell r="AN344">
            <v>39355</v>
          </cell>
          <cell r="AO344">
            <v>1364864</v>
          </cell>
          <cell r="AP344">
            <v>3840796</v>
          </cell>
          <cell r="AQ344">
            <v>196000</v>
          </cell>
          <cell r="AR344">
            <v>5401660</v>
          </cell>
        </row>
        <row r="345">
          <cell r="M345">
            <v>50.14</v>
          </cell>
          <cell r="O345">
            <v>50.14</v>
          </cell>
          <cell r="U345">
            <v>15255</v>
          </cell>
          <cell r="AL345">
            <v>94927</v>
          </cell>
          <cell r="AM345">
            <v>39331</v>
          </cell>
          <cell r="AN345">
            <v>39355</v>
          </cell>
          <cell r="AO345">
            <v>1256360</v>
          </cell>
          <cell r="AP345">
            <v>3521702</v>
          </cell>
          <cell r="AQ345">
            <v>77238</v>
          </cell>
          <cell r="AR345">
            <v>4855300</v>
          </cell>
        </row>
        <row r="346">
          <cell r="M346">
            <v>50.14</v>
          </cell>
          <cell r="O346">
            <v>50.14</v>
          </cell>
          <cell r="AM346">
            <v>39330</v>
          </cell>
          <cell r="AN346">
            <v>39347</v>
          </cell>
          <cell r="AO346">
            <v>1399129</v>
          </cell>
          <cell r="AP346">
            <v>3920120</v>
          </cell>
          <cell r="AQ346">
            <v>695524</v>
          </cell>
          <cell r="AR346">
            <v>6014773</v>
          </cell>
        </row>
        <row r="347">
          <cell r="M347">
            <v>50.14</v>
          </cell>
          <cell r="O347">
            <v>50.14</v>
          </cell>
          <cell r="AM347">
            <v>39331</v>
          </cell>
          <cell r="AN347">
            <v>39354</v>
          </cell>
          <cell r="AO347">
            <v>1395322</v>
          </cell>
          <cell r="AP347">
            <v>3911307</v>
          </cell>
          <cell r="AQ347">
            <v>519524</v>
          </cell>
          <cell r="AR347">
            <v>5826153</v>
          </cell>
        </row>
        <row r="348">
          <cell r="M348">
            <v>50.94</v>
          </cell>
          <cell r="O348">
            <v>50.94</v>
          </cell>
          <cell r="AM348">
            <v>39330</v>
          </cell>
          <cell r="AN348">
            <v>39354</v>
          </cell>
          <cell r="AO348">
            <v>1364864</v>
          </cell>
          <cell r="AP348">
            <v>3800734</v>
          </cell>
          <cell r="AQ348">
            <v>196000</v>
          </cell>
          <cell r="AR348">
            <v>5361598</v>
          </cell>
        </row>
        <row r="349">
          <cell r="M349">
            <v>31.09</v>
          </cell>
          <cell r="O349">
            <v>31.09</v>
          </cell>
          <cell r="AM349">
            <v>39331</v>
          </cell>
          <cell r="AN349">
            <v>39354</v>
          </cell>
          <cell r="AO349">
            <v>856609</v>
          </cell>
          <cell r="AP349">
            <v>1983096</v>
          </cell>
          <cell r="AQ349">
            <v>318762</v>
          </cell>
          <cell r="AR349">
            <v>3158467</v>
          </cell>
        </row>
        <row r="350">
          <cell r="M350">
            <v>31.09</v>
          </cell>
          <cell r="O350">
            <v>31.09</v>
          </cell>
          <cell r="U350">
            <v>-4580</v>
          </cell>
          <cell r="AM350">
            <v>39330</v>
          </cell>
          <cell r="AN350">
            <v>39347</v>
          </cell>
          <cell r="AO350">
            <v>736684</v>
          </cell>
          <cell r="AP350">
            <v>1701793</v>
          </cell>
          <cell r="AQ350">
            <v>0</v>
          </cell>
          <cell r="AR350">
            <v>2438477</v>
          </cell>
        </row>
        <row r="351">
          <cell r="M351">
            <v>31.09</v>
          </cell>
          <cell r="O351">
            <v>31.09</v>
          </cell>
          <cell r="AL351">
            <v>99953</v>
          </cell>
          <cell r="AM351">
            <v>39331</v>
          </cell>
          <cell r="AN351">
            <v>39355</v>
          </cell>
          <cell r="AO351">
            <v>810924</v>
          </cell>
          <cell r="AP351">
            <v>2558395</v>
          </cell>
          <cell r="AQ351">
            <v>152762</v>
          </cell>
          <cell r="AR351">
            <v>3522081</v>
          </cell>
        </row>
        <row r="352">
          <cell r="M352">
            <v>31.09</v>
          </cell>
          <cell r="O352">
            <v>31.09</v>
          </cell>
          <cell r="AM352">
            <v>39342</v>
          </cell>
          <cell r="AN352">
            <v>39355</v>
          </cell>
          <cell r="AO352">
            <v>837574</v>
          </cell>
          <cell r="AP352">
            <v>2620091</v>
          </cell>
          <cell r="AQ352">
            <v>152762</v>
          </cell>
          <cell r="AR352">
            <v>3610427</v>
          </cell>
        </row>
        <row r="353">
          <cell r="M353">
            <v>31.09</v>
          </cell>
          <cell r="O353">
            <v>31.09</v>
          </cell>
          <cell r="AL353">
            <v>70373</v>
          </cell>
          <cell r="AM353">
            <v>39331</v>
          </cell>
          <cell r="AN353">
            <v>39355</v>
          </cell>
          <cell r="AO353">
            <v>913717</v>
          </cell>
          <cell r="AP353">
            <v>2716241</v>
          </cell>
          <cell r="AQ353">
            <v>471524</v>
          </cell>
          <cell r="AR353">
            <v>4101482</v>
          </cell>
        </row>
        <row r="354">
          <cell r="M354">
            <v>31.09</v>
          </cell>
          <cell r="O354">
            <v>31.09</v>
          </cell>
          <cell r="AM354">
            <v>39330</v>
          </cell>
          <cell r="AN354">
            <v>39355</v>
          </cell>
          <cell r="AO354">
            <v>869934</v>
          </cell>
          <cell r="AP354">
            <v>2013945</v>
          </cell>
          <cell r="AQ354">
            <v>471524</v>
          </cell>
          <cell r="AR354">
            <v>3355403</v>
          </cell>
        </row>
        <row r="355">
          <cell r="M355">
            <v>44.82</v>
          </cell>
          <cell r="O355">
            <v>44.82</v>
          </cell>
          <cell r="AM355">
            <v>39331</v>
          </cell>
          <cell r="AN355">
            <v>39321</v>
          </cell>
          <cell r="AO355">
            <v>1046967</v>
          </cell>
          <cell r="AP355">
            <v>2423784</v>
          </cell>
          <cell r="AQ355">
            <v>0</v>
          </cell>
          <cell r="AR355">
            <v>3470751</v>
          </cell>
        </row>
        <row r="356">
          <cell r="M356">
            <v>44.82</v>
          </cell>
          <cell r="O356">
            <v>44.82</v>
          </cell>
          <cell r="AH356">
            <v>2060000</v>
          </cell>
          <cell r="AI356">
            <v>2400001</v>
          </cell>
          <cell r="AJ356">
            <v>533333</v>
          </cell>
          <cell r="AM356">
            <v>39351</v>
          </cell>
          <cell r="AN356">
            <v>39333</v>
          </cell>
          <cell r="AO356">
            <v>1092653</v>
          </cell>
          <cell r="AP356">
            <v>3065253</v>
          </cell>
          <cell r="AQ356">
            <v>77143</v>
          </cell>
          <cell r="AR356">
            <v>4235049</v>
          </cell>
        </row>
        <row r="357">
          <cell r="M357">
            <v>44.82</v>
          </cell>
          <cell r="O357">
            <v>44.82</v>
          </cell>
          <cell r="U357">
            <v>40365</v>
          </cell>
          <cell r="AM357">
            <v>39331</v>
          </cell>
          <cell r="AN357">
            <v>39355</v>
          </cell>
          <cell r="AO357">
            <v>1079328</v>
          </cell>
          <cell r="AP357">
            <v>3011795</v>
          </cell>
          <cell r="AQ357">
            <v>0</v>
          </cell>
          <cell r="AR357">
            <v>4091123</v>
          </cell>
        </row>
        <row r="358">
          <cell r="M358">
            <v>44.82</v>
          </cell>
          <cell r="O358">
            <v>44.82</v>
          </cell>
          <cell r="AM358">
            <v>39331</v>
          </cell>
          <cell r="AN358">
            <v>39353</v>
          </cell>
          <cell r="AO358">
            <v>1113592</v>
          </cell>
          <cell r="AP358">
            <v>3138901</v>
          </cell>
          <cell r="AQ358">
            <v>20000</v>
          </cell>
          <cell r="AR358">
            <v>4272493</v>
          </cell>
        </row>
        <row r="359">
          <cell r="M359">
            <v>44.82</v>
          </cell>
          <cell r="O359">
            <v>44.82</v>
          </cell>
          <cell r="AM359">
            <v>39330</v>
          </cell>
          <cell r="AN359">
            <v>39355</v>
          </cell>
          <cell r="AO359">
            <v>1092653</v>
          </cell>
          <cell r="AP359">
            <v>3064885</v>
          </cell>
          <cell r="AQ359">
            <v>77143</v>
          </cell>
          <cell r="AR359">
            <v>4234681</v>
          </cell>
        </row>
        <row r="360">
          <cell r="M360">
            <v>44.82</v>
          </cell>
          <cell r="O360">
            <v>44.82</v>
          </cell>
          <cell r="AM360">
            <v>39330</v>
          </cell>
          <cell r="AN360">
            <v>39321</v>
          </cell>
          <cell r="AO360">
            <v>1199253</v>
          </cell>
          <cell r="AP360">
            <v>3337210</v>
          </cell>
          <cell r="AQ360">
            <v>77143</v>
          </cell>
          <cell r="AR360">
            <v>4613606</v>
          </cell>
        </row>
        <row r="361">
          <cell r="M361">
            <v>44.82</v>
          </cell>
          <cell r="O361">
            <v>44.82</v>
          </cell>
          <cell r="AL361">
            <v>117427</v>
          </cell>
          <cell r="AM361">
            <v>39330</v>
          </cell>
          <cell r="AN361">
            <v>39354</v>
          </cell>
          <cell r="AO361">
            <v>1174507</v>
          </cell>
          <cell r="AP361">
            <v>3279921</v>
          </cell>
          <cell r="AQ361">
            <v>487048</v>
          </cell>
          <cell r="AR361">
            <v>4941476</v>
          </cell>
        </row>
        <row r="362">
          <cell r="M362">
            <v>44.82</v>
          </cell>
          <cell r="O362">
            <v>44.82</v>
          </cell>
          <cell r="AM362">
            <v>39330</v>
          </cell>
          <cell r="AN362">
            <v>39336</v>
          </cell>
          <cell r="AO362">
            <v>1140242</v>
          </cell>
          <cell r="AP362">
            <v>3200597</v>
          </cell>
          <cell r="AQ362">
            <v>0</v>
          </cell>
          <cell r="AR362">
            <v>4340839</v>
          </cell>
        </row>
        <row r="363">
          <cell r="M363">
            <v>44.86</v>
          </cell>
          <cell r="O363">
            <v>44.86</v>
          </cell>
          <cell r="AM363">
            <v>39330</v>
          </cell>
          <cell r="AN363">
            <v>39345</v>
          </cell>
          <cell r="AO363">
            <v>1378189</v>
          </cell>
          <cell r="AP363">
            <v>3751457</v>
          </cell>
          <cell r="AQ363">
            <v>421429</v>
          </cell>
          <cell r="AR363">
            <v>5551075</v>
          </cell>
        </row>
        <row r="364">
          <cell r="M364">
            <v>44.86</v>
          </cell>
          <cell r="O364">
            <v>44.86</v>
          </cell>
          <cell r="AM364">
            <v>39330</v>
          </cell>
          <cell r="AN364">
            <v>39355</v>
          </cell>
          <cell r="AO364">
            <v>1283011</v>
          </cell>
          <cell r="AP364">
            <v>2955139</v>
          </cell>
          <cell r="AQ364">
            <v>659524</v>
          </cell>
          <cell r="AR364">
            <v>4897674</v>
          </cell>
        </row>
        <row r="365">
          <cell r="M365">
            <v>44.86</v>
          </cell>
          <cell r="O365">
            <v>44.86</v>
          </cell>
          <cell r="AM365">
            <v>39330</v>
          </cell>
          <cell r="AN365">
            <v>39355</v>
          </cell>
          <cell r="AO365">
            <v>1267782</v>
          </cell>
          <cell r="AP365">
            <v>3495858</v>
          </cell>
          <cell r="AQ365">
            <v>269907</v>
          </cell>
          <cell r="AR365">
            <v>5033547</v>
          </cell>
        </row>
        <row r="366">
          <cell r="M366">
            <v>31.09</v>
          </cell>
          <cell r="O366">
            <v>31.09</v>
          </cell>
          <cell r="AM366">
            <v>39331</v>
          </cell>
          <cell r="AN366">
            <v>39318</v>
          </cell>
          <cell r="AO366">
            <v>820441</v>
          </cell>
          <cell r="AP366">
            <v>1881357</v>
          </cell>
          <cell r="AQ366">
            <v>152762</v>
          </cell>
          <cell r="AR366">
            <v>2854560</v>
          </cell>
        </row>
        <row r="367">
          <cell r="M367">
            <v>31.09</v>
          </cell>
          <cell r="O367">
            <v>31.09</v>
          </cell>
          <cell r="AM367">
            <v>39342</v>
          </cell>
          <cell r="AN367">
            <v>39355</v>
          </cell>
          <cell r="AO367">
            <v>799502</v>
          </cell>
          <cell r="AP367">
            <v>2395389</v>
          </cell>
          <cell r="AQ367">
            <v>0</v>
          </cell>
          <cell r="AR367">
            <v>3194891</v>
          </cell>
        </row>
        <row r="368">
          <cell r="M368">
            <v>31.09</v>
          </cell>
          <cell r="O368">
            <v>31.09</v>
          </cell>
          <cell r="AM368">
            <v>39330</v>
          </cell>
          <cell r="AN368">
            <v>39354</v>
          </cell>
          <cell r="AO368">
            <v>860417</v>
          </cell>
          <cell r="AP368">
            <v>2592848</v>
          </cell>
          <cell r="AQ368">
            <v>152762</v>
          </cell>
          <cell r="AR368">
            <v>3606027</v>
          </cell>
        </row>
        <row r="369">
          <cell r="M369">
            <v>31.09</v>
          </cell>
          <cell r="O369">
            <v>31.09</v>
          </cell>
          <cell r="U369">
            <v>62554</v>
          </cell>
          <cell r="AM369">
            <v>39330</v>
          </cell>
          <cell r="AN369">
            <v>39353</v>
          </cell>
          <cell r="AO369">
            <v>809020</v>
          </cell>
          <cell r="AP369">
            <v>1923046</v>
          </cell>
          <cell r="AQ369">
            <v>51333</v>
          </cell>
          <cell r="AR369">
            <v>2783399</v>
          </cell>
        </row>
        <row r="370">
          <cell r="M370">
            <v>31.09</v>
          </cell>
          <cell r="O370">
            <v>31.09</v>
          </cell>
          <cell r="AM370">
            <v>39331</v>
          </cell>
          <cell r="AN370">
            <v>39354</v>
          </cell>
          <cell r="AO370">
            <v>803309</v>
          </cell>
          <cell r="AP370">
            <v>1841224</v>
          </cell>
          <cell r="AQ370">
            <v>132762</v>
          </cell>
          <cell r="AR370">
            <v>2777295</v>
          </cell>
        </row>
        <row r="371">
          <cell r="M371">
            <v>31.09</v>
          </cell>
          <cell r="O371">
            <v>31.09</v>
          </cell>
          <cell r="U371">
            <v>-89246</v>
          </cell>
          <cell r="AM371">
            <v>39330</v>
          </cell>
          <cell r="AN371">
            <v>39317</v>
          </cell>
          <cell r="AO371">
            <v>767141</v>
          </cell>
          <cell r="AP371">
            <v>2265340</v>
          </cell>
          <cell r="AQ371">
            <v>0</v>
          </cell>
          <cell r="AR371">
            <v>3032481</v>
          </cell>
        </row>
        <row r="372">
          <cell r="M372">
            <v>31.09</v>
          </cell>
          <cell r="O372">
            <v>31.09</v>
          </cell>
          <cell r="AL372">
            <v>56653</v>
          </cell>
          <cell r="AM372">
            <v>39331</v>
          </cell>
          <cell r="AN372">
            <v>39354</v>
          </cell>
          <cell r="AO372">
            <v>780466</v>
          </cell>
          <cell r="AP372">
            <v>2367697</v>
          </cell>
          <cell r="AQ372">
            <v>152762</v>
          </cell>
          <cell r="AR372">
            <v>3300925</v>
          </cell>
        </row>
        <row r="373">
          <cell r="M373">
            <v>31.09</v>
          </cell>
          <cell r="O373">
            <v>31.09</v>
          </cell>
          <cell r="AM373">
            <v>39331</v>
          </cell>
          <cell r="AN373">
            <v>39355</v>
          </cell>
          <cell r="AO373">
            <v>909910</v>
          </cell>
          <cell r="AP373">
            <v>2576623</v>
          </cell>
          <cell r="AQ373">
            <v>478762</v>
          </cell>
          <cell r="AR373">
            <v>3965295</v>
          </cell>
        </row>
        <row r="374">
          <cell r="M374">
            <v>50.14</v>
          </cell>
          <cell r="O374">
            <v>50.14</v>
          </cell>
          <cell r="AM374">
            <v>39351</v>
          </cell>
          <cell r="AN374">
            <v>39329</v>
          </cell>
          <cell r="AO374">
            <v>1528572</v>
          </cell>
          <cell r="AP374">
            <v>4219788</v>
          </cell>
          <cell r="AQ374">
            <v>715524</v>
          </cell>
          <cell r="AR374">
            <v>6463884</v>
          </cell>
        </row>
        <row r="375">
          <cell r="M375">
            <v>50.14</v>
          </cell>
          <cell r="O375">
            <v>50.14</v>
          </cell>
          <cell r="AL375">
            <v>90077</v>
          </cell>
          <cell r="AM375">
            <v>39331</v>
          </cell>
          <cell r="AN375">
            <v>39355</v>
          </cell>
          <cell r="AO375">
            <v>1303950</v>
          </cell>
          <cell r="AP375">
            <v>3579589</v>
          </cell>
          <cell r="AQ375">
            <v>77238</v>
          </cell>
          <cell r="AR375">
            <v>4960777</v>
          </cell>
        </row>
        <row r="376">
          <cell r="M376">
            <v>50.14</v>
          </cell>
          <cell r="O376">
            <v>50.14</v>
          </cell>
          <cell r="AL376">
            <v>99077</v>
          </cell>
          <cell r="AM376">
            <v>39330</v>
          </cell>
          <cell r="AN376">
            <v>39355</v>
          </cell>
          <cell r="AO376">
            <v>1420068</v>
          </cell>
          <cell r="AP376">
            <v>3848409</v>
          </cell>
          <cell r="AQ376">
            <v>596762</v>
          </cell>
          <cell r="AR376">
            <v>5865239</v>
          </cell>
        </row>
        <row r="377">
          <cell r="M377">
            <v>50.14</v>
          </cell>
          <cell r="O377">
            <v>50.14</v>
          </cell>
          <cell r="U377">
            <v>-94</v>
          </cell>
          <cell r="AM377">
            <v>39330</v>
          </cell>
          <cell r="AN377">
            <v>39347</v>
          </cell>
          <cell r="AO377">
            <v>1254457</v>
          </cell>
          <cell r="AP377">
            <v>3509071</v>
          </cell>
          <cell r="AQ377">
            <v>77238</v>
          </cell>
          <cell r="AR377">
            <v>4840766</v>
          </cell>
        </row>
        <row r="378">
          <cell r="M378">
            <v>59.11</v>
          </cell>
          <cell r="O378">
            <v>59.11</v>
          </cell>
          <cell r="AM378">
            <v>39330</v>
          </cell>
          <cell r="AN378">
            <v>39311</v>
          </cell>
          <cell r="AO378">
            <v>1730351</v>
          </cell>
          <cell r="AP378">
            <v>4726980</v>
          </cell>
          <cell r="AQ378">
            <v>54952</v>
          </cell>
          <cell r="AR378">
            <v>6512283</v>
          </cell>
        </row>
        <row r="379">
          <cell r="M379">
            <v>30.58</v>
          </cell>
          <cell r="O379">
            <v>30.58</v>
          </cell>
          <cell r="AM379">
            <v>39330</v>
          </cell>
          <cell r="AN379">
            <v>39311</v>
          </cell>
          <cell r="AO379">
            <v>818538</v>
          </cell>
          <cell r="AP379">
            <v>1894959</v>
          </cell>
          <cell r="AQ379">
            <v>0</v>
          </cell>
          <cell r="AR379">
            <v>2713497</v>
          </cell>
        </row>
        <row r="380">
          <cell r="M380">
            <v>30.58</v>
          </cell>
          <cell r="O380">
            <v>30.58</v>
          </cell>
          <cell r="AM380">
            <v>39331</v>
          </cell>
          <cell r="AN380">
            <v>39355</v>
          </cell>
          <cell r="AO380">
            <v>856609</v>
          </cell>
          <cell r="AP380">
            <v>2543972</v>
          </cell>
          <cell r="AQ380">
            <v>0</v>
          </cell>
          <cell r="AR380">
            <v>3400581</v>
          </cell>
        </row>
        <row r="381">
          <cell r="M381">
            <v>44.04</v>
          </cell>
          <cell r="O381">
            <v>44.04</v>
          </cell>
          <cell r="AM381">
            <v>39331</v>
          </cell>
          <cell r="AN381">
            <v>39310</v>
          </cell>
          <cell r="AO381">
            <v>1159278</v>
          </cell>
          <cell r="AP381">
            <v>3268703</v>
          </cell>
          <cell r="AQ381">
            <v>0</v>
          </cell>
          <cell r="AR381">
            <v>4427981</v>
          </cell>
        </row>
        <row r="382">
          <cell r="M382">
            <v>44.04</v>
          </cell>
          <cell r="O382">
            <v>44.04</v>
          </cell>
          <cell r="AM382">
            <v>39351</v>
          </cell>
          <cell r="AN382">
            <v>39329</v>
          </cell>
          <cell r="AO382">
            <v>1246843</v>
          </cell>
          <cell r="AP382">
            <v>3487445</v>
          </cell>
          <cell r="AQ382">
            <v>557809</v>
          </cell>
          <cell r="AR382">
            <v>5292097</v>
          </cell>
        </row>
        <row r="383">
          <cell r="M383">
            <v>44.04</v>
          </cell>
          <cell r="O383">
            <v>44.04</v>
          </cell>
          <cell r="AM383">
            <v>39330</v>
          </cell>
          <cell r="AN383">
            <v>39352</v>
          </cell>
          <cell r="AO383">
            <v>1159278</v>
          </cell>
          <cell r="AP383">
            <v>3324791</v>
          </cell>
          <cell r="AQ383">
            <v>0</v>
          </cell>
          <cell r="AR383">
            <v>4484069</v>
          </cell>
        </row>
        <row r="384">
          <cell r="M384">
            <v>44.04</v>
          </cell>
          <cell r="O384">
            <v>44.04</v>
          </cell>
          <cell r="AM384">
            <v>39330</v>
          </cell>
          <cell r="AN384">
            <v>39352</v>
          </cell>
          <cell r="AO384">
            <v>1159278</v>
          </cell>
          <cell r="AP384">
            <v>3324791</v>
          </cell>
          <cell r="AQ384">
            <v>0</v>
          </cell>
          <cell r="AR384">
            <v>4484069</v>
          </cell>
        </row>
        <row r="385">
          <cell r="M385">
            <v>44.11</v>
          </cell>
          <cell r="O385">
            <v>44.11</v>
          </cell>
          <cell r="AM385">
            <v>39330</v>
          </cell>
          <cell r="AN385">
            <v>39355</v>
          </cell>
          <cell r="AO385">
            <v>1216385</v>
          </cell>
          <cell r="AP385">
            <v>3336810</v>
          </cell>
          <cell r="AQ385">
            <v>696953</v>
          </cell>
          <cell r="AR385">
            <v>5250148</v>
          </cell>
        </row>
        <row r="386">
          <cell r="M386">
            <v>44.11</v>
          </cell>
          <cell r="O386">
            <v>44.11</v>
          </cell>
          <cell r="U386">
            <v>-38938</v>
          </cell>
          <cell r="AI386">
            <v>-37083</v>
          </cell>
          <cell r="AM386">
            <v>39330</v>
          </cell>
          <cell r="AN386">
            <v>39336</v>
          </cell>
          <cell r="AO386">
            <v>1176410</v>
          </cell>
          <cell r="AP386">
            <v>3173004</v>
          </cell>
          <cell r="AQ386">
            <v>132095</v>
          </cell>
          <cell r="AR386">
            <v>4481509</v>
          </cell>
        </row>
        <row r="387">
          <cell r="M387">
            <v>44.11</v>
          </cell>
          <cell r="O387">
            <v>44.11</v>
          </cell>
          <cell r="U387">
            <v>-92975</v>
          </cell>
          <cell r="AH387">
            <v>2080000</v>
          </cell>
          <cell r="AI387">
            <v>2340023</v>
          </cell>
          <cell r="AM387">
            <v>39351</v>
          </cell>
          <cell r="AN387">
            <v>39337</v>
          </cell>
          <cell r="AO387">
            <v>1104074</v>
          </cell>
          <cell r="AP387">
            <v>2453251</v>
          </cell>
          <cell r="AQ387">
            <v>0</v>
          </cell>
          <cell r="AR387">
            <v>3557325</v>
          </cell>
        </row>
        <row r="388">
          <cell r="M388">
            <v>44.11</v>
          </cell>
          <cell r="O388">
            <v>44.11</v>
          </cell>
          <cell r="U388">
            <v>-6333</v>
          </cell>
          <cell r="AH388">
            <v>2160000</v>
          </cell>
          <cell r="AI388">
            <v>2508255</v>
          </cell>
          <cell r="AJ388">
            <v>457144</v>
          </cell>
          <cell r="AM388">
            <v>39351</v>
          </cell>
          <cell r="AN388">
            <v>39337</v>
          </cell>
          <cell r="AO388">
            <v>1142146</v>
          </cell>
          <cell r="AP388">
            <v>3119805</v>
          </cell>
          <cell r="AQ388">
            <v>0</v>
          </cell>
          <cell r="AR388">
            <v>4261951</v>
          </cell>
        </row>
        <row r="389">
          <cell r="M389">
            <v>30.58</v>
          </cell>
          <cell r="O389">
            <v>30.58</v>
          </cell>
          <cell r="U389">
            <v>-116030</v>
          </cell>
          <cell r="AI389">
            <v>-110504</v>
          </cell>
          <cell r="AM389">
            <v>39331</v>
          </cell>
          <cell r="AN389">
            <v>39336</v>
          </cell>
          <cell r="AO389">
            <v>810924</v>
          </cell>
          <cell r="AP389">
            <v>2465425</v>
          </cell>
          <cell r="AQ389">
            <v>37619</v>
          </cell>
          <cell r="AR389">
            <v>3313968</v>
          </cell>
        </row>
        <row r="390">
          <cell r="M390">
            <v>30.58</v>
          </cell>
          <cell r="O390">
            <v>30.58</v>
          </cell>
          <cell r="AM390">
            <v>39330</v>
          </cell>
          <cell r="AN390">
            <v>39345</v>
          </cell>
          <cell r="AO390">
            <v>866127</v>
          </cell>
          <cell r="AP390">
            <v>2646131</v>
          </cell>
          <cell r="AQ390">
            <v>51333</v>
          </cell>
          <cell r="AR390">
            <v>3563591</v>
          </cell>
        </row>
        <row r="391">
          <cell r="M391">
            <v>30.58</v>
          </cell>
          <cell r="O391">
            <v>30.58</v>
          </cell>
          <cell r="U391">
            <v>16820</v>
          </cell>
          <cell r="AM391">
            <v>39330</v>
          </cell>
          <cell r="AN391">
            <v>39354</v>
          </cell>
          <cell r="AO391">
            <v>791888</v>
          </cell>
          <cell r="AP391">
            <v>2327490</v>
          </cell>
          <cell r="AQ391">
            <v>88952</v>
          </cell>
          <cell r="AR391">
            <v>3208330</v>
          </cell>
        </row>
        <row r="392">
          <cell r="M392">
            <v>30.58</v>
          </cell>
          <cell r="O392">
            <v>30.58</v>
          </cell>
          <cell r="U392">
            <v>18043</v>
          </cell>
          <cell r="AM392">
            <v>39330</v>
          </cell>
          <cell r="AN392">
            <v>39347</v>
          </cell>
          <cell r="AO392">
            <v>761431</v>
          </cell>
          <cell r="AP392">
            <v>2235819</v>
          </cell>
          <cell r="AQ392">
            <v>0</v>
          </cell>
          <cell r="AR392">
            <v>2997250</v>
          </cell>
        </row>
        <row r="393">
          <cell r="M393">
            <v>59.11</v>
          </cell>
          <cell r="O393">
            <v>59.11</v>
          </cell>
          <cell r="U393">
            <v>-220686</v>
          </cell>
          <cell r="AI393">
            <v>-210176</v>
          </cell>
          <cell r="AM393">
            <v>39331</v>
          </cell>
          <cell r="AN393">
            <v>39336</v>
          </cell>
          <cell r="AO393">
            <v>1762712</v>
          </cell>
          <cell r="AP393">
            <v>4585010</v>
          </cell>
          <cell r="AQ393">
            <v>173904</v>
          </cell>
          <cell r="AR393">
            <v>6521626</v>
          </cell>
        </row>
        <row r="394">
          <cell r="M394">
            <v>61.03</v>
          </cell>
          <cell r="O394">
            <v>61.03</v>
          </cell>
          <cell r="AM394">
            <v>39330</v>
          </cell>
          <cell r="AN394">
            <v>39345</v>
          </cell>
          <cell r="AO394">
            <v>1882637</v>
          </cell>
          <cell r="AP394">
            <v>5640406</v>
          </cell>
          <cell r="AQ394">
            <v>118952</v>
          </cell>
          <cell r="AR394">
            <v>7641995</v>
          </cell>
        </row>
        <row r="395">
          <cell r="M395">
            <v>8730.9300000000148</v>
          </cell>
          <cell r="N395">
            <v>0</v>
          </cell>
          <cell r="O395">
            <v>8730.9300000000148</v>
          </cell>
          <cell r="P395">
            <v>0</v>
          </cell>
          <cell r="U395">
            <v>-1999074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H395">
            <v>6300000</v>
          </cell>
          <cell r="AI395">
            <v>6407074</v>
          </cell>
          <cell r="AJ395">
            <v>990477</v>
          </cell>
          <cell r="AK395">
            <v>0</v>
          </cell>
          <cell r="AL395">
            <v>1656904</v>
          </cell>
          <cell r="AM395">
            <v>7984592</v>
          </cell>
          <cell r="AN395">
            <v>7987678</v>
          </cell>
          <cell r="AO395">
            <v>232358157</v>
          </cell>
          <cell r="AP395">
            <v>638730189</v>
          </cell>
          <cell r="AQ395">
            <v>31097259</v>
          </cell>
          <cell r="AR395">
            <v>902185605</v>
          </cell>
        </row>
        <row r="396">
          <cell r="M396">
            <v>12.8</v>
          </cell>
          <cell r="P396">
            <v>12.8</v>
          </cell>
          <cell r="AO396">
            <v>0</v>
          </cell>
          <cell r="AP396">
            <v>560876</v>
          </cell>
          <cell r="AQ396">
            <v>0</v>
          </cell>
          <cell r="AR396">
            <v>560876</v>
          </cell>
        </row>
        <row r="397">
          <cell r="M397">
            <v>12.8</v>
          </cell>
          <cell r="P397">
            <v>12.8</v>
          </cell>
          <cell r="AO397">
            <v>0</v>
          </cell>
          <cell r="AP397">
            <v>641001</v>
          </cell>
          <cell r="AQ397">
            <v>0</v>
          </cell>
          <cell r="AR397">
            <v>641001</v>
          </cell>
        </row>
        <row r="398">
          <cell r="M398">
            <v>25.6</v>
          </cell>
          <cell r="N398">
            <v>0</v>
          </cell>
          <cell r="O398">
            <v>0</v>
          </cell>
          <cell r="P398">
            <v>25.6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1201877</v>
          </cell>
          <cell r="AQ398">
            <v>0</v>
          </cell>
          <cell r="AR398">
            <v>1201877</v>
          </cell>
        </row>
        <row r="399">
          <cell r="M399">
            <v>59.18</v>
          </cell>
          <cell r="O399">
            <v>59.18</v>
          </cell>
          <cell r="AO399">
            <v>1951166</v>
          </cell>
          <cell r="AP399">
            <v>5678866</v>
          </cell>
          <cell r="AQ399">
            <v>0</v>
          </cell>
          <cell r="AR399">
            <v>7630032</v>
          </cell>
        </row>
        <row r="400">
          <cell r="M400">
            <v>30.64</v>
          </cell>
          <cell r="O400">
            <v>30.64</v>
          </cell>
          <cell r="AO400">
            <v>894681</v>
          </cell>
          <cell r="AP400">
            <v>2071234</v>
          </cell>
          <cell r="AQ400">
            <v>0</v>
          </cell>
          <cell r="AR400">
            <v>2965915</v>
          </cell>
        </row>
        <row r="401">
          <cell r="M401">
            <v>30.64</v>
          </cell>
          <cell r="O401">
            <v>30.64</v>
          </cell>
          <cell r="AO401">
            <v>913717</v>
          </cell>
          <cell r="AP401">
            <v>2676179</v>
          </cell>
          <cell r="AQ401">
            <v>0</v>
          </cell>
          <cell r="AR401">
            <v>3589896</v>
          </cell>
        </row>
        <row r="402">
          <cell r="M402">
            <v>57.81</v>
          </cell>
          <cell r="O402">
            <v>57.81</v>
          </cell>
          <cell r="AO402">
            <v>1524765</v>
          </cell>
          <cell r="AP402">
            <v>3529911</v>
          </cell>
          <cell r="AQ402">
            <v>0</v>
          </cell>
          <cell r="AR402">
            <v>5054676</v>
          </cell>
        </row>
        <row r="403">
          <cell r="M403">
            <v>44.85</v>
          </cell>
          <cell r="O403">
            <v>44.85</v>
          </cell>
          <cell r="AM403">
            <v>0</v>
          </cell>
          <cell r="AN403">
            <v>0</v>
          </cell>
          <cell r="AO403">
            <v>1262071</v>
          </cell>
          <cell r="AP403">
            <v>3562762</v>
          </cell>
          <cell r="AQ403">
            <v>0</v>
          </cell>
          <cell r="AR403">
            <v>4824833</v>
          </cell>
        </row>
        <row r="404">
          <cell r="M404">
            <v>44.3</v>
          </cell>
          <cell r="O404">
            <v>44.3</v>
          </cell>
          <cell r="AM404">
            <v>0</v>
          </cell>
          <cell r="AN404">
            <v>0</v>
          </cell>
          <cell r="AO404">
            <v>1151664</v>
          </cell>
          <cell r="AP404">
            <v>3227039</v>
          </cell>
          <cell r="AQ404">
            <v>77143</v>
          </cell>
          <cell r="AR404">
            <v>4455846</v>
          </cell>
        </row>
        <row r="405">
          <cell r="M405">
            <v>46.83</v>
          </cell>
          <cell r="O405">
            <v>46.83</v>
          </cell>
          <cell r="AL405">
            <v>110000</v>
          </cell>
          <cell r="AM405">
            <v>0</v>
          </cell>
          <cell r="AN405">
            <v>0</v>
          </cell>
          <cell r="AO405">
            <v>1142146</v>
          </cell>
          <cell r="AP405">
            <v>2644128</v>
          </cell>
          <cell r="AQ405">
            <v>0</v>
          </cell>
          <cell r="AR405">
            <v>3786274</v>
          </cell>
        </row>
        <row r="406">
          <cell r="M406">
            <v>32.71</v>
          </cell>
          <cell r="O406">
            <v>32.71</v>
          </cell>
          <cell r="AM406">
            <v>0</v>
          </cell>
          <cell r="AN406">
            <v>0</v>
          </cell>
          <cell r="AO406">
            <v>866127</v>
          </cell>
          <cell r="AP406">
            <v>2566006</v>
          </cell>
          <cell r="AQ406">
            <v>152762</v>
          </cell>
          <cell r="AR406">
            <v>3584895</v>
          </cell>
        </row>
        <row r="407">
          <cell r="M407">
            <v>32.71</v>
          </cell>
          <cell r="O407">
            <v>32.71</v>
          </cell>
          <cell r="AM407">
            <v>0</v>
          </cell>
          <cell r="AN407">
            <v>0</v>
          </cell>
          <cell r="AO407">
            <v>847092</v>
          </cell>
          <cell r="AP407">
            <v>1961061</v>
          </cell>
          <cell r="AQ407">
            <v>0</v>
          </cell>
          <cell r="AR407">
            <v>2808153</v>
          </cell>
        </row>
        <row r="408">
          <cell r="M408">
            <v>57.91</v>
          </cell>
          <cell r="O408">
            <v>57.91</v>
          </cell>
          <cell r="AO408">
            <v>1522861</v>
          </cell>
          <cell r="AP408">
            <v>3525504</v>
          </cell>
          <cell r="AQ408">
            <v>0</v>
          </cell>
          <cell r="AR408">
            <v>5048365</v>
          </cell>
        </row>
        <row r="409">
          <cell r="M409">
            <v>31.09</v>
          </cell>
          <cell r="O409">
            <v>31.09</v>
          </cell>
          <cell r="AM409">
            <v>0</v>
          </cell>
          <cell r="AN409">
            <v>0</v>
          </cell>
          <cell r="AO409">
            <v>828056</v>
          </cell>
          <cell r="AP409">
            <v>2477868</v>
          </cell>
          <cell r="AQ409">
            <v>0</v>
          </cell>
          <cell r="AR409">
            <v>3305924</v>
          </cell>
        </row>
        <row r="410">
          <cell r="M410">
            <v>44.86</v>
          </cell>
          <cell r="O410">
            <v>44.86</v>
          </cell>
          <cell r="AM410">
            <v>0</v>
          </cell>
          <cell r="AN410">
            <v>0</v>
          </cell>
          <cell r="AO410">
            <v>1231614</v>
          </cell>
          <cell r="AP410">
            <v>3452190</v>
          </cell>
          <cell r="AQ410">
            <v>0</v>
          </cell>
          <cell r="AR410">
            <v>4683804</v>
          </cell>
        </row>
        <row r="411">
          <cell r="M411">
            <v>44.86</v>
          </cell>
          <cell r="O411">
            <v>44.86</v>
          </cell>
          <cell r="AM411">
            <v>0</v>
          </cell>
          <cell r="AN411">
            <v>0</v>
          </cell>
          <cell r="AO411">
            <v>1231614</v>
          </cell>
          <cell r="AP411">
            <v>3452190</v>
          </cell>
          <cell r="AQ411">
            <v>0</v>
          </cell>
          <cell r="AR411">
            <v>4683804</v>
          </cell>
        </row>
        <row r="412">
          <cell r="M412">
            <v>30.58</v>
          </cell>
          <cell r="O412">
            <v>30.58</v>
          </cell>
          <cell r="AM412">
            <v>0</v>
          </cell>
          <cell r="AN412">
            <v>0</v>
          </cell>
          <cell r="AO412">
            <v>860417</v>
          </cell>
          <cell r="AP412">
            <v>1991910</v>
          </cell>
          <cell r="AQ412">
            <v>0</v>
          </cell>
          <cell r="AR412">
            <v>2852327</v>
          </cell>
        </row>
        <row r="413">
          <cell r="M413">
            <v>44.04</v>
          </cell>
          <cell r="O413">
            <v>44.04</v>
          </cell>
          <cell r="AM413">
            <v>0</v>
          </cell>
          <cell r="AN413">
            <v>0</v>
          </cell>
          <cell r="AO413">
            <v>1166892</v>
          </cell>
          <cell r="AP413">
            <v>2701417</v>
          </cell>
          <cell r="AQ413">
            <v>0</v>
          </cell>
          <cell r="AR413">
            <v>3868309</v>
          </cell>
        </row>
        <row r="414">
          <cell r="M414">
            <v>633.00999999999988</v>
          </cell>
          <cell r="N414">
            <v>0</v>
          </cell>
          <cell r="O414">
            <v>633.00999999999988</v>
          </cell>
          <cell r="P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H414">
            <v>0</v>
          </cell>
          <cell r="AI414">
            <v>0</v>
          </cell>
          <cell r="AJ414">
            <v>0</v>
          </cell>
          <cell r="AK414">
            <v>0</v>
          </cell>
          <cell r="AL414">
            <v>110000</v>
          </cell>
          <cell r="AM414">
            <v>0</v>
          </cell>
          <cell r="AN414">
            <v>0</v>
          </cell>
          <cell r="AO414">
            <v>17394883</v>
          </cell>
          <cell r="AP414">
            <v>45518265</v>
          </cell>
          <cell r="AQ414">
            <v>229905</v>
          </cell>
          <cell r="AR414">
            <v>63143053</v>
          </cell>
        </row>
        <row r="415">
          <cell r="M415">
            <v>12.8</v>
          </cell>
          <cell r="P415">
            <v>12.8</v>
          </cell>
          <cell r="AM415">
            <v>39351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</row>
        <row r="416">
          <cell r="M416">
            <v>12.8</v>
          </cell>
          <cell r="P416">
            <v>12.8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</row>
        <row r="417">
          <cell r="M417">
            <v>12.8</v>
          </cell>
          <cell r="P417">
            <v>12.8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</row>
        <row r="418">
          <cell r="M418">
            <v>12.8</v>
          </cell>
          <cell r="P418">
            <v>12.8</v>
          </cell>
          <cell r="AM418">
            <v>39330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</row>
        <row r="419">
          <cell r="M419">
            <v>12.8</v>
          </cell>
          <cell r="P419">
            <v>12.8</v>
          </cell>
          <cell r="AM419">
            <v>39330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</row>
        <row r="420">
          <cell r="M420">
            <v>12.8</v>
          </cell>
          <cell r="P420">
            <v>12.8</v>
          </cell>
          <cell r="AM420">
            <v>39351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</row>
        <row r="421">
          <cell r="M421">
            <v>12.8</v>
          </cell>
          <cell r="P421">
            <v>12.8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</row>
        <row r="422">
          <cell r="M422">
            <v>12.8</v>
          </cell>
          <cell r="P422">
            <v>12.8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</row>
        <row r="423">
          <cell r="M423">
            <v>12.8</v>
          </cell>
          <cell r="P423">
            <v>12.8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</row>
        <row r="424">
          <cell r="M424">
            <v>12.8</v>
          </cell>
          <cell r="P424">
            <v>12.8</v>
          </cell>
          <cell r="AM424">
            <v>39351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</row>
        <row r="425">
          <cell r="M425">
            <v>12.8</v>
          </cell>
          <cell r="P425">
            <v>12.8</v>
          </cell>
          <cell r="AM425">
            <v>39351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</row>
        <row r="426">
          <cell r="M426">
            <v>12.8</v>
          </cell>
          <cell r="P426">
            <v>12.8</v>
          </cell>
          <cell r="AM426">
            <v>39329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</row>
        <row r="427">
          <cell r="M427">
            <v>12.8</v>
          </cell>
          <cell r="P427">
            <v>12.8</v>
          </cell>
          <cell r="AM427">
            <v>39330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</row>
        <row r="428">
          <cell r="M428">
            <v>12.8</v>
          </cell>
          <cell r="P428">
            <v>12.8</v>
          </cell>
          <cell r="AM428">
            <v>39351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</row>
        <row r="429">
          <cell r="M429">
            <v>12.8</v>
          </cell>
          <cell r="P429">
            <v>12.8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</row>
        <row r="430">
          <cell r="M430">
            <v>12.8</v>
          </cell>
          <cell r="P430">
            <v>12.8</v>
          </cell>
          <cell r="AM430">
            <v>39351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</row>
        <row r="431">
          <cell r="M431">
            <v>12.8</v>
          </cell>
          <cell r="P431">
            <v>12.8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</row>
        <row r="432">
          <cell r="M432">
            <v>12.8</v>
          </cell>
          <cell r="P432">
            <v>12.8</v>
          </cell>
          <cell r="AM432">
            <v>39342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</row>
        <row r="433">
          <cell r="M433">
            <v>12.8</v>
          </cell>
          <cell r="P433">
            <v>12.8</v>
          </cell>
          <cell r="AM433">
            <v>39330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</row>
        <row r="434">
          <cell r="M434">
            <v>12.8</v>
          </cell>
          <cell r="P434">
            <v>12.8</v>
          </cell>
          <cell r="AM434">
            <v>39342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</row>
        <row r="435">
          <cell r="M435">
            <v>12.8</v>
          </cell>
          <cell r="P435">
            <v>12.8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</row>
        <row r="436">
          <cell r="M436">
            <v>12.8</v>
          </cell>
          <cell r="P436">
            <v>12.8</v>
          </cell>
          <cell r="AM436">
            <v>39351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</row>
        <row r="437">
          <cell r="M437">
            <v>12.8</v>
          </cell>
          <cell r="P437">
            <v>12.8</v>
          </cell>
          <cell r="AM437">
            <v>39342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</row>
        <row r="438">
          <cell r="M438">
            <v>12.8</v>
          </cell>
          <cell r="P438">
            <v>12.8</v>
          </cell>
          <cell r="AM438">
            <v>39331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</row>
        <row r="439">
          <cell r="M439">
            <v>12.8</v>
          </cell>
          <cell r="P439">
            <v>12.8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</row>
        <row r="440">
          <cell r="M440">
            <v>12.8</v>
          </cell>
          <cell r="P440">
            <v>12.8</v>
          </cell>
          <cell r="AM440">
            <v>39330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</row>
        <row r="441">
          <cell r="M441">
            <v>12.8</v>
          </cell>
          <cell r="P441">
            <v>12.8</v>
          </cell>
          <cell r="AM441">
            <v>39330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</row>
        <row r="442">
          <cell r="M442">
            <v>12.8</v>
          </cell>
          <cell r="P442">
            <v>12.8</v>
          </cell>
          <cell r="AM442">
            <v>39330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</row>
        <row r="443">
          <cell r="M443">
            <v>12.8</v>
          </cell>
          <cell r="P443">
            <v>12.8</v>
          </cell>
          <cell r="AM443">
            <v>39330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</row>
        <row r="444">
          <cell r="M444">
            <v>12.8</v>
          </cell>
          <cell r="P444">
            <v>12.8</v>
          </cell>
          <cell r="AM444">
            <v>39351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</row>
        <row r="445">
          <cell r="M445">
            <v>12.8</v>
          </cell>
          <cell r="P445">
            <v>12.8</v>
          </cell>
          <cell r="AM445">
            <v>39342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</row>
        <row r="446">
          <cell r="M446">
            <v>12.8</v>
          </cell>
          <cell r="P446">
            <v>12.8</v>
          </cell>
          <cell r="AM446">
            <v>39342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</row>
        <row r="447">
          <cell r="M447">
            <v>12.8</v>
          </cell>
          <cell r="P447">
            <v>12.8</v>
          </cell>
          <cell r="AM447">
            <v>0</v>
          </cell>
          <cell r="AN447">
            <v>0</v>
          </cell>
          <cell r="AO447">
            <v>0</v>
          </cell>
          <cell r="AP447">
            <v>560876</v>
          </cell>
          <cell r="AQ447">
            <v>0</v>
          </cell>
          <cell r="AR447">
            <v>560876</v>
          </cell>
        </row>
        <row r="448">
          <cell r="M448">
            <v>12.8</v>
          </cell>
          <cell r="P448">
            <v>12.8</v>
          </cell>
          <cell r="AM448">
            <v>39351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</row>
        <row r="449">
          <cell r="M449">
            <v>12.8</v>
          </cell>
          <cell r="P449">
            <v>12.8</v>
          </cell>
          <cell r="AM449">
            <v>39351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</row>
        <row r="450">
          <cell r="M450">
            <v>12.8</v>
          </cell>
          <cell r="P450">
            <v>12.8</v>
          </cell>
          <cell r="AM450">
            <v>39329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</row>
        <row r="451">
          <cell r="M451">
            <v>12.8</v>
          </cell>
          <cell r="P451">
            <v>12.8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</row>
        <row r="452">
          <cell r="M452">
            <v>12.8</v>
          </cell>
          <cell r="P452">
            <v>12.8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</row>
        <row r="453">
          <cell r="M453">
            <v>12.8</v>
          </cell>
          <cell r="P453">
            <v>12.8</v>
          </cell>
          <cell r="AM453">
            <v>39342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</row>
        <row r="454">
          <cell r="M454">
            <v>12.8</v>
          </cell>
          <cell r="P454">
            <v>12.8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</row>
        <row r="455">
          <cell r="M455">
            <v>12.8</v>
          </cell>
          <cell r="P455">
            <v>12.8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</row>
        <row r="456">
          <cell r="M456">
            <v>12.8</v>
          </cell>
          <cell r="P456">
            <v>12.8</v>
          </cell>
          <cell r="AM456">
            <v>39342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</row>
        <row r="457">
          <cell r="M457">
            <v>12.8</v>
          </cell>
          <cell r="P457">
            <v>12.8</v>
          </cell>
          <cell r="AM457">
            <v>39351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</row>
        <row r="458">
          <cell r="M458">
            <v>12.8</v>
          </cell>
          <cell r="P458">
            <v>12.8</v>
          </cell>
          <cell r="AM458">
            <v>39342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</row>
        <row r="459">
          <cell r="M459">
            <v>12.8</v>
          </cell>
          <cell r="P459">
            <v>12.8</v>
          </cell>
          <cell r="AM459">
            <v>39331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</row>
        <row r="460">
          <cell r="M460">
            <v>12.8</v>
          </cell>
          <cell r="P460">
            <v>12.8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</row>
        <row r="461">
          <cell r="M461">
            <v>12.8</v>
          </cell>
          <cell r="P461">
            <v>12.8</v>
          </cell>
          <cell r="AM461">
            <v>39331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</row>
        <row r="462">
          <cell r="M462">
            <v>12.8</v>
          </cell>
          <cell r="P462">
            <v>12.8</v>
          </cell>
          <cell r="AM462">
            <v>39351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</row>
        <row r="463">
          <cell r="M463">
            <v>12.8</v>
          </cell>
          <cell r="P463">
            <v>12.8</v>
          </cell>
          <cell r="AM463">
            <v>39331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</row>
        <row r="464">
          <cell r="M464">
            <v>12.8</v>
          </cell>
          <cell r="P464">
            <v>12.8</v>
          </cell>
          <cell r="AM464">
            <v>39331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</row>
        <row r="465">
          <cell r="M465">
            <v>12.8</v>
          </cell>
          <cell r="P465">
            <v>12.8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</row>
        <row r="466">
          <cell r="M466">
            <v>12.8</v>
          </cell>
          <cell r="P466">
            <v>12.8</v>
          </cell>
          <cell r="AM466">
            <v>39351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</row>
        <row r="467">
          <cell r="M467">
            <v>12.8</v>
          </cell>
          <cell r="P467">
            <v>12.8</v>
          </cell>
          <cell r="AM467">
            <v>39351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</row>
        <row r="468">
          <cell r="M468">
            <v>12.8</v>
          </cell>
          <cell r="P468">
            <v>12.8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</row>
        <row r="469">
          <cell r="M469">
            <v>12.8</v>
          </cell>
          <cell r="P469">
            <v>12.8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</row>
        <row r="470">
          <cell r="M470">
            <v>12.8</v>
          </cell>
          <cell r="P470">
            <v>12.8</v>
          </cell>
          <cell r="AM470">
            <v>39330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</row>
        <row r="471">
          <cell r="M471">
            <v>12.8</v>
          </cell>
          <cell r="P471">
            <v>12.8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</row>
        <row r="472">
          <cell r="M472">
            <v>12.8</v>
          </cell>
          <cell r="P472">
            <v>12.8</v>
          </cell>
          <cell r="AM472">
            <v>39351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</row>
        <row r="473">
          <cell r="M473">
            <v>12.8</v>
          </cell>
          <cell r="P473">
            <v>12.8</v>
          </cell>
          <cell r="AM473">
            <v>39329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</row>
        <row r="474">
          <cell r="M474">
            <v>12.8</v>
          </cell>
          <cell r="P474">
            <v>12.8</v>
          </cell>
          <cell r="AM474">
            <v>39342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</row>
        <row r="475">
          <cell r="M475">
            <v>12.8</v>
          </cell>
          <cell r="P475">
            <v>12.8</v>
          </cell>
          <cell r="AM475">
            <v>39342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</row>
        <row r="476">
          <cell r="M476">
            <v>12.8</v>
          </cell>
          <cell r="P476">
            <v>12.8</v>
          </cell>
          <cell r="AM476">
            <v>39351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</row>
        <row r="477">
          <cell r="M477">
            <v>12.8</v>
          </cell>
          <cell r="P477">
            <v>12.8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</row>
        <row r="478">
          <cell r="M478">
            <v>12.8</v>
          </cell>
          <cell r="P478">
            <v>12.8</v>
          </cell>
          <cell r="AM478">
            <v>39342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</row>
        <row r="479">
          <cell r="M479">
            <v>12.8</v>
          </cell>
          <cell r="P479">
            <v>12.8</v>
          </cell>
          <cell r="AM479">
            <v>39331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</row>
        <row r="480">
          <cell r="M480">
            <v>12.8</v>
          </cell>
          <cell r="P480">
            <v>12.8</v>
          </cell>
          <cell r="AM480">
            <v>39331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</row>
        <row r="481">
          <cell r="M481">
            <v>12.8</v>
          </cell>
          <cell r="P481">
            <v>12.8</v>
          </cell>
          <cell r="AM481">
            <v>39342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</row>
        <row r="482">
          <cell r="M482">
            <v>12.8</v>
          </cell>
          <cell r="P482">
            <v>12.8</v>
          </cell>
          <cell r="AM482">
            <v>39342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</row>
        <row r="483">
          <cell r="M483">
            <v>12.8</v>
          </cell>
          <cell r="P483">
            <v>12.8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</row>
        <row r="484">
          <cell r="M484">
            <v>12.8</v>
          </cell>
          <cell r="P484">
            <v>12.8</v>
          </cell>
          <cell r="AM484">
            <v>39330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</row>
        <row r="485">
          <cell r="M485">
            <v>12.8</v>
          </cell>
          <cell r="P485">
            <v>12.8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</row>
        <row r="486">
          <cell r="M486">
            <v>12.8</v>
          </cell>
          <cell r="P486">
            <v>12.8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</row>
        <row r="487">
          <cell r="M487">
            <v>12.8</v>
          </cell>
          <cell r="P487">
            <v>12.8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</row>
        <row r="488">
          <cell r="M488">
            <v>12.8</v>
          </cell>
          <cell r="P488">
            <v>12.8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</row>
        <row r="489">
          <cell r="M489">
            <v>12.8</v>
          </cell>
          <cell r="P489">
            <v>12.8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</row>
        <row r="490">
          <cell r="M490">
            <v>12.8</v>
          </cell>
          <cell r="P490">
            <v>12.8</v>
          </cell>
          <cell r="AM490">
            <v>39342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</row>
        <row r="491">
          <cell r="M491">
            <v>12.8</v>
          </cell>
          <cell r="P491">
            <v>12.8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</row>
        <row r="492">
          <cell r="M492">
            <v>12.8</v>
          </cell>
          <cell r="P492">
            <v>12.8</v>
          </cell>
          <cell r="AM492">
            <v>39342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</row>
        <row r="493">
          <cell r="M493">
            <v>12.8</v>
          </cell>
          <cell r="P493">
            <v>12.8</v>
          </cell>
          <cell r="AM493">
            <v>0</v>
          </cell>
          <cell r="AN493">
            <v>0</v>
          </cell>
          <cell r="AO493">
            <v>0</v>
          </cell>
          <cell r="AP493">
            <v>560876</v>
          </cell>
          <cell r="AQ493">
            <v>0</v>
          </cell>
          <cell r="AR493">
            <v>560876</v>
          </cell>
        </row>
        <row r="494">
          <cell r="M494">
            <v>12.8</v>
          </cell>
          <cell r="P494">
            <v>12.8</v>
          </cell>
          <cell r="AM494">
            <v>39331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</row>
        <row r="495">
          <cell r="M495">
            <v>12.8</v>
          </cell>
          <cell r="P495">
            <v>12.8</v>
          </cell>
          <cell r="AM495">
            <v>39342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</row>
        <row r="496">
          <cell r="M496">
            <v>12.8</v>
          </cell>
          <cell r="P496">
            <v>12.8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</row>
        <row r="497">
          <cell r="M497">
            <v>12.8</v>
          </cell>
          <cell r="P497">
            <v>12.8</v>
          </cell>
          <cell r="AM497">
            <v>39330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</row>
        <row r="498">
          <cell r="M498">
            <v>12.8</v>
          </cell>
          <cell r="P498">
            <v>12.8</v>
          </cell>
          <cell r="AM498">
            <v>39351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</row>
        <row r="499">
          <cell r="M499">
            <v>12.8</v>
          </cell>
          <cell r="P499">
            <v>12.8</v>
          </cell>
          <cell r="AM499">
            <v>39330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</row>
        <row r="500">
          <cell r="M500">
            <v>12.8</v>
          </cell>
          <cell r="P500">
            <v>12.8</v>
          </cell>
          <cell r="AM500">
            <v>39342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</row>
        <row r="501">
          <cell r="M501">
            <v>12.8</v>
          </cell>
          <cell r="P501">
            <v>12.8</v>
          </cell>
          <cell r="AM501">
            <v>39329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</row>
        <row r="502">
          <cell r="M502">
            <v>12.8</v>
          </cell>
          <cell r="P502">
            <v>12.8</v>
          </cell>
          <cell r="AM502">
            <v>39330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</row>
        <row r="503">
          <cell r="M503">
            <v>12.8</v>
          </cell>
          <cell r="P503">
            <v>12.8</v>
          </cell>
          <cell r="AM503">
            <v>39351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</row>
        <row r="504">
          <cell r="M504">
            <v>12.8</v>
          </cell>
          <cell r="P504">
            <v>12.8</v>
          </cell>
          <cell r="AM504">
            <v>39330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</row>
        <row r="505">
          <cell r="M505">
            <v>12.8</v>
          </cell>
          <cell r="P505">
            <v>12.8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</row>
        <row r="506">
          <cell r="M506">
            <v>12.8</v>
          </cell>
          <cell r="P506">
            <v>12.8</v>
          </cell>
          <cell r="AM506">
            <v>39331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</row>
        <row r="507">
          <cell r="M507">
            <v>12.8</v>
          </cell>
          <cell r="P507">
            <v>12.8</v>
          </cell>
          <cell r="AM507">
            <v>39331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</row>
        <row r="508">
          <cell r="M508">
            <v>12.8</v>
          </cell>
          <cell r="P508">
            <v>12.8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</row>
        <row r="509">
          <cell r="M509">
            <v>12.8</v>
          </cell>
          <cell r="P509">
            <v>12.8</v>
          </cell>
          <cell r="AM509">
            <v>39351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</row>
        <row r="510">
          <cell r="M510">
            <v>12.8</v>
          </cell>
          <cell r="P510">
            <v>12.8</v>
          </cell>
          <cell r="AM510">
            <v>39330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</row>
        <row r="511">
          <cell r="M511">
            <v>12.8</v>
          </cell>
          <cell r="P511">
            <v>12.8</v>
          </cell>
          <cell r="AM511">
            <v>39351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</row>
        <row r="512">
          <cell r="M512">
            <v>12.8</v>
          </cell>
          <cell r="P512">
            <v>12.8</v>
          </cell>
          <cell r="AM512">
            <v>0</v>
          </cell>
          <cell r="AN512">
            <v>39317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</row>
        <row r="513">
          <cell r="M513">
            <v>12.8</v>
          </cell>
          <cell r="P513">
            <v>12.8</v>
          </cell>
          <cell r="AM513">
            <v>39351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</row>
        <row r="514">
          <cell r="M514">
            <v>12.8</v>
          </cell>
          <cell r="P514">
            <v>12.8</v>
          </cell>
          <cell r="AM514">
            <v>39330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</row>
        <row r="515">
          <cell r="M515">
            <v>12.8</v>
          </cell>
          <cell r="P515">
            <v>12.8</v>
          </cell>
          <cell r="AM515">
            <v>39330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</row>
        <row r="516">
          <cell r="M516">
            <v>12.8</v>
          </cell>
          <cell r="P516">
            <v>12.8</v>
          </cell>
          <cell r="AM516">
            <v>39330</v>
          </cell>
          <cell r="AN516">
            <v>0</v>
          </cell>
          <cell r="AO516">
            <v>0</v>
          </cell>
          <cell r="AP516">
            <v>560876</v>
          </cell>
          <cell r="AQ516">
            <v>0</v>
          </cell>
          <cell r="AR516">
            <v>560876</v>
          </cell>
        </row>
        <row r="517">
          <cell r="M517">
            <v>12.8</v>
          </cell>
          <cell r="P517">
            <v>12.8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</row>
        <row r="518">
          <cell r="M518">
            <v>12.8</v>
          </cell>
          <cell r="P518">
            <v>12.8</v>
          </cell>
          <cell r="AM518">
            <v>39351</v>
          </cell>
          <cell r="AN518">
            <v>0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</row>
        <row r="519">
          <cell r="M519">
            <v>12.8</v>
          </cell>
          <cell r="P519">
            <v>12.8</v>
          </cell>
          <cell r="AM519">
            <v>39351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</row>
        <row r="520">
          <cell r="M520">
            <v>12.8</v>
          </cell>
          <cell r="P520">
            <v>12.8</v>
          </cell>
          <cell r="AM520">
            <v>39330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0</v>
          </cell>
        </row>
        <row r="521">
          <cell r="M521">
            <v>12.8</v>
          </cell>
          <cell r="P521">
            <v>12.8</v>
          </cell>
          <cell r="AM521">
            <v>0</v>
          </cell>
          <cell r="AN521">
            <v>0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</row>
        <row r="522">
          <cell r="M522">
            <v>12.8</v>
          </cell>
          <cell r="P522">
            <v>12.8</v>
          </cell>
          <cell r="AM522">
            <v>0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</row>
        <row r="523">
          <cell r="M523">
            <v>12.8</v>
          </cell>
          <cell r="P523">
            <v>12.8</v>
          </cell>
          <cell r="AM523">
            <v>0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</row>
        <row r="524">
          <cell r="M524">
            <v>12.8</v>
          </cell>
          <cell r="P524">
            <v>12.8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</row>
        <row r="525">
          <cell r="M525">
            <v>12.8</v>
          </cell>
          <cell r="P525">
            <v>12.8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</row>
        <row r="526">
          <cell r="M526">
            <v>12.8</v>
          </cell>
          <cell r="P526">
            <v>12.8</v>
          </cell>
          <cell r="AM526">
            <v>39330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</row>
        <row r="527">
          <cell r="M527">
            <v>12.8</v>
          </cell>
          <cell r="P527">
            <v>12.8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</row>
        <row r="528">
          <cell r="M528">
            <v>12.8</v>
          </cell>
          <cell r="P528">
            <v>12.8</v>
          </cell>
          <cell r="AM528">
            <v>39331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</row>
        <row r="529">
          <cell r="M529">
            <v>12.8</v>
          </cell>
          <cell r="P529">
            <v>12.8</v>
          </cell>
          <cell r="AM529">
            <v>39331</v>
          </cell>
          <cell r="AO529">
            <v>0</v>
          </cell>
          <cell r="AP529">
            <v>0</v>
          </cell>
          <cell r="AQ529">
            <v>0</v>
          </cell>
          <cell r="AR529">
            <v>0</v>
          </cell>
        </row>
        <row r="530">
          <cell r="M530">
            <v>12.8</v>
          </cell>
          <cell r="P530">
            <v>12.8</v>
          </cell>
          <cell r="AM530">
            <v>0</v>
          </cell>
          <cell r="AN530">
            <v>39355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</row>
        <row r="531">
          <cell r="M531">
            <v>12.8</v>
          </cell>
          <cell r="P531">
            <v>12.8</v>
          </cell>
          <cell r="AM531">
            <v>39351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</row>
        <row r="532">
          <cell r="M532">
            <v>12.8</v>
          </cell>
          <cell r="P532">
            <v>12.8</v>
          </cell>
          <cell r="AM532">
            <v>39330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</row>
        <row r="533">
          <cell r="M533">
            <v>12.8</v>
          </cell>
          <cell r="P533">
            <v>12.8</v>
          </cell>
          <cell r="AM533">
            <v>39330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</row>
        <row r="534">
          <cell r="M534">
            <v>12.8</v>
          </cell>
          <cell r="P534">
            <v>12.8</v>
          </cell>
          <cell r="AM534">
            <v>0</v>
          </cell>
          <cell r="AN534">
            <v>0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</row>
        <row r="535">
          <cell r="M535">
            <v>12.8</v>
          </cell>
          <cell r="P535">
            <v>12.8</v>
          </cell>
          <cell r="AM535">
            <v>39351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</row>
        <row r="536">
          <cell r="M536">
            <v>12.8</v>
          </cell>
          <cell r="P536">
            <v>12.8</v>
          </cell>
          <cell r="AM536">
            <v>39330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</row>
        <row r="537">
          <cell r="M537">
            <v>12.8</v>
          </cell>
          <cell r="P537">
            <v>12.8</v>
          </cell>
          <cell r="AM537">
            <v>39331</v>
          </cell>
          <cell r="AN537">
            <v>0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</row>
        <row r="538">
          <cell r="M538">
            <v>12.8</v>
          </cell>
          <cell r="P538">
            <v>12.8</v>
          </cell>
          <cell r="AM538">
            <v>39342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</row>
        <row r="539">
          <cell r="M539">
            <v>12.8</v>
          </cell>
          <cell r="P539">
            <v>12.8</v>
          </cell>
          <cell r="AM539">
            <v>39342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</row>
        <row r="540">
          <cell r="M540">
            <v>12.8</v>
          </cell>
          <cell r="P540">
            <v>12.8</v>
          </cell>
          <cell r="AM540">
            <v>39342</v>
          </cell>
          <cell r="AO540">
            <v>0</v>
          </cell>
          <cell r="AP540">
            <v>0</v>
          </cell>
          <cell r="AQ540">
            <v>0</v>
          </cell>
          <cell r="AR540">
            <v>0</v>
          </cell>
        </row>
        <row r="541">
          <cell r="M541">
            <v>12.8</v>
          </cell>
          <cell r="P541">
            <v>12.8</v>
          </cell>
          <cell r="AM541">
            <v>39351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</row>
        <row r="542">
          <cell r="M542">
            <v>12.8</v>
          </cell>
          <cell r="P542">
            <v>12.8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</row>
        <row r="543">
          <cell r="M543">
            <v>12.8</v>
          </cell>
          <cell r="P543">
            <v>12.8</v>
          </cell>
          <cell r="AM543">
            <v>39351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</row>
        <row r="544">
          <cell r="M544">
            <v>12.8</v>
          </cell>
          <cell r="P544">
            <v>12.8</v>
          </cell>
          <cell r="AM544">
            <v>39330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</row>
        <row r="545">
          <cell r="M545">
            <v>12.8</v>
          </cell>
          <cell r="P545">
            <v>12.8</v>
          </cell>
          <cell r="AM545">
            <v>39331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</row>
        <row r="546">
          <cell r="M546">
            <v>12.8</v>
          </cell>
          <cell r="P546">
            <v>12.8</v>
          </cell>
          <cell r="AM546">
            <v>39330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</row>
        <row r="547">
          <cell r="M547">
            <v>12.8</v>
          </cell>
          <cell r="P547">
            <v>12.8</v>
          </cell>
          <cell r="AM547">
            <v>0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</row>
        <row r="548">
          <cell r="M548">
            <v>12.8</v>
          </cell>
          <cell r="P548">
            <v>12.8</v>
          </cell>
          <cell r="AM548">
            <v>39330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</row>
        <row r="549">
          <cell r="M549">
            <v>12.8</v>
          </cell>
          <cell r="P549">
            <v>12.8</v>
          </cell>
          <cell r="AM549">
            <v>39342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</row>
        <row r="550">
          <cell r="M550">
            <v>12.8</v>
          </cell>
          <cell r="P550">
            <v>12.8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</row>
        <row r="551">
          <cell r="M551">
            <v>12.8</v>
          </cell>
          <cell r="P551">
            <v>12.8</v>
          </cell>
          <cell r="AM551">
            <v>39351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</row>
        <row r="552">
          <cell r="M552">
            <v>12.8</v>
          </cell>
          <cell r="P552">
            <v>12.8</v>
          </cell>
          <cell r="AM552">
            <v>0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</row>
        <row r="553">
          <cell r="M553">
            <v>12.8</v>
          </cell>
          <cell r="P553">
            <v>12.8</v>
          </cell>
          <cell r="AM553">
            <v>0</v>
          </cell>
          <cell r="AN553">
            <v>39311</v>
          </cell>
          <cell r="AO553">
            <v>0</v>
          </cell>
          <cell r="AP553">
            <v>1121751</v>
          </cell>
          <cell r="AQ553">
            <v>0</v>
          </cell>
          <cell r="AR553">
            <v>1121751</v>
          </cell>
        </row>
        <row r="554">
          <cell r="M554">
            <v>12.8</v>
          </cell>
          <cell r="P554">
            <v>12.8</v>
          </cell>
          <cell r="AM554">
            <v>0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</row>
        <row r="555">
          <cell r="M555">
            <v>12.8</v>
          </cell>
          <cell r="P555">
            <v>12.8</v>
          </cell>
          <cell r="AM555">
            <v>39351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</row>
        <row r="556">
          <cell r="M556">
            <v>12.8</v>
          </cell>
          <cell r="P556">
            <v>12.8</v>
          </cell>
          <cell r="AM556">
            <v>39342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</row>
        <row r="557">
          <cell r="M557">
            <v>12.8</v>
          </cell>
          <cell r="P557">
            <v>12.8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</row>
        <row r="558">
          <cell r="M558">
            <v>12.8</v>
          </cell>
          <cell r="P558">
            <v>12.8</v>
          </cell>
          <cell r="AM558">
            <v>39331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</row>
        <row r="559">
          <cell r="M559">
            <v>12.8</v>
          </cell>
          <cell r="P559">
            <v>12.8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</row>
        <row r="560">
          <cell r="M560">
            <v>12.8</v>
          </cell>
          <cell r="P560">
            <v>12.8</v>
          </cell>
          <cell r="AM560">
            <v>39330</v>
          </cell>
          <cell r="AN560">
            <v>0</v>
          </cell>
          <cell r="AO560">
            <v>0</v>
          </cell>
          <cell r="AP560">
            <v>0</v>
          </cell>
          <cell r="AQ560">
            <v>0</v>
          </cell>
          <cell r="AR560">
            <v>0</v>
          </cell>
        </row>
        <row r="561">
          <cell r="M561">
            <v>12.8</v>
          </cell>
          <cell r="P561">
            <v>12.8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</row>
        <row r="562">
          <cell r="M562">
            <v>12.8</v>
          </cell>
          <cell r="P562">
            <v>12.8</v>
          </cell>
          <cell r="AM562">
            <v>0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</row>
        <row r="563">
          <cell r="M563">
            <v>12.8</v>
          </cell>
          <cell r="P563">
            <v>12.8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0</v>
          </cell>
        </row>
        <row r="564">
          <cell r="M564">
            <v>12.8</v>
          </cell>
          <cell r="P564">
            <v>12.8</v>
          </cell>
          <cell r="AM564">
            <v>39330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</row>
        <row r="565">
          <cell r="M565">
            <v>12.8</v>
          </cell>
          <cell r="P565">
            <v>12.8</v>
          </cell>
          <cell r="AM565">
            <v>39331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</row>
        <row r="566">
          <cell r="M566">
            <v>12.8</v>
          </cell>
          <cell r="P566">
            <v>12.8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</row>
        <row r="567">
          <cell r="M567">
            <v>12.8</v>
          </cell>
          <cell r="P567">
            <v>12.8</v>
          </cell>
          <cell r="AM567">
            <v>39331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</row>
        <row r="568">
          <cell r="M568">
            <v>12.8</v>
          </cell>
          <cell r="P568">
            <v>12.8</v>
          </cell>
          <cell r="AM568">
            <v>39331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0</v>
          </cell>
        </row>
        <row r="569">
          <cell r="M569">
            <v>12.8</v>
          </cell>
          <cell r="P569">
            <v>12.8</v>
          </cell>
          <cell r="AM569">
            <v>0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</row>
        <row r="570">
          <cell r="M570">
            <v>12.8</v>
          </cell>
          <cell r="P570">
            <v>12.8</v>
          </cell>
          <cell r="AM570">
            <v>39330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</row>
        <row r="571">
          <cell r="M571">
            <v>12.8</v>
          </cell>
          <cell r="P571">
            <v>12.8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0</v>
          </cell>
        </row>
        <row r="572">
          <cell r="M572">
            <v>12.8</v>
          </cell>
          <cell r="P572">
            <v>12.8</v>
          </cell>
          <cell r="AM572">
            <v>39330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</row>
        <row r="573">
          <cell r="M573">
            <v>12.8</v>
          </cell>
          <cell r="P573">
            <v>12.8</v>
          </cell>
          <cell r="AM573">
            <v>39330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0</v>
          </cell>
        </row>
        <row r="574">
          <cell r="M574">
            <v>12.8</v>
          </cell>
          <cell r="P574">
            <v>12.8</v>
          </cell>
          <cell r="AM574">
            <v>0</v>
          </cell>
          <cell r="AN574">
            <v>0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</row>
        <row r="575">
          <cell r="M575">
            <v>12.8</v>
          </cell>
          <cell r="P575">
            <v>12.8</v>
          </cell>
          <cell r="AM575">
            <v>0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0</v>
          </cell>
        </row>
        <row r="576">
          <cell r="M576">
            <v>12.8</v>
          </cell>
          <cell r="P576">
            <v>12.8</v>
          </cell>
          <cell r="AM576">
            <v>39351</v>
          </cell>
          <cell r="AN576">
            <v>0</v>
          </cell>
          <cell r="AO576">
            <v>0</v>
          </cell>
          <cell r="AP576">
            <v>0</v>
          </cell>
          <cell r="AQ576">
            <v>0</v>
          </cell>
          <cell r="AR576">
            <v>0</v>
          </cell>
        </row>
        <row r="577">
          <cell r="M577">
            <v>12.8</v>
          </cell>
          <cell r="P577">
            <v>12.8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</row>
        <row r="578">
          <cell r="M578">
            <v>12.8</v>
          </cell>
          <cell r="P578">
            <v>12.8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</row>
        <row r="579">
          <cell r="M579">
            <v>12.8</v>
          </cell>
          <cell r="P579">
            <v>12.8</v>
          </cell>
          <cell r="AM579">
            <v>39330</v>
          </cell>
          <cell r="AO579">
            <v>0</v>
          </cell>
          <cell r="AP579">
            <v>641001</v>
          </cell>
          <cell r="AQ579">
            <v>0</v>
          </cell>
          <cell r="AR579">
            <v>641001</v>
          </cell>
        </row>
        <row r="580">
          <cell r="M580">
            <v>12.8</v>
          </cell>
          <cell r="P580">
            <v>12.8</v>
          </cell>
          <cell r="AM580">
            <v>0</v>
          </cell>
          <cell r="AN580">
            <v>39311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</row>
        <row r="581">
          <cell r="M581">
            <v>12.8</v>
          </cell>
          <cell r="P581">
            <v>12.8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</row>
        <row r="582">
          <cell r="M582">
            <v>12.8</v>
          </cell>
          <cell r="P582">
            <v>12.8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</row>
        <row r="583">
          <cell r="M583">
            <v>12.8</v>
          </cell>
          <cell r="P583">
            <v>12.8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</row>
        <row r="584">
          <cell r="M584">
            <v>12.8</v>
          </cell>
          <cell r="P584">
            <v>12.8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</row>
        <row r="585">
          <cell r="M585">
            <v>12.8</v>
          </cell>
          <cell r="P585">
            <v>12.8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</row>
        <row r="586">
          <cell r="M586">
            <v>12.8</v>
          </cell>
          <cell r="P586">
            <v>12.8</v>
          </cell>
          <cell r="AM586">
            <v>39351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</row>
        <row r="587">
          <cell r="M587">
            <v>12.8</v>
          </cell>
          <cell r="P587">
            <v>12.8</v>
          </cell>
          <cell r="AM587">
            <v>39342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</row>
        <row r="588">
          <cell r="M588">
            <v>12.8</v>
          </cell>
          <cell r="P588">
            <v>12.8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</row>
        <row r="589">
          <cell r="M589">
            <v>12.8</v>
          </cell>
          <cell r="P589">
            <v>12.8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</row>
        <row r="590">
          <cell r="M590">
            <v>12.8</v>
          </cell>
          <cell r="P590">
            <v>12.8</v>
          </cell>
          <cell r="AM590">
            <v>39351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</row>
        <row r="591">
          <cell r="M591">
            <v>12.8</v>
          </cell>
          <cell r="P591">
            <v>12.8</v>
          </cell>
          <cell r="AM591">
            <v>39342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</row>
        <row r="592">
          <cell r="M592">
            <v>12.8</v>
          </cell>
          <cell r="P592">
            <v>12.8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</row>
        <row r="593">
          <cell r="M593">
            <v>12.8</v>
          </cell>
          <cell r="P593">
            <v>12.8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</row>
        <row r="594">
          <cell r="M594">
            <v>12.8</v>
          </cell>
          <cell r="P594">
            <v>12.8</v>
          </cell>
          <cell r="AM594">
            <v>39329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</row>
        <row r="595">
          <cell r="M595">
            <v>12.8</v>
          </cell>
          <cell r="P595">
            <v>12.8</v>
          </cell>
          <cell r="AM595">
            <v>39342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</row>
        <row r="596">
          <cell r="M596">
            <v>12.8</v>
          </cell>
          <cell r="P596">
            <v>12.8</v>
          </cell>
          <cell r="AM596">
            <v>39342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</row>
        <row r="597">
          <cell r="M597">
            <v>12.8</v>
          </cell>
          <cell r="P597">
            <v>12.8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</row>
        <row r="598">
          <cell r="M598">
            <v>12.8</v>
          </cell>
          <cell r="P598">
            <v>12.8</v>
          </cell>
          <cell r="AM598">
            <v>39351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</row>
        <row r="599">
          <cell r="M599">
            <v>12.8</v>
          </cell>
          <cell r="P599">
            <v>12.8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</row>
        <row r="600">
          <cell r="M600">
            <v>12.8</v>
          </cell>
          <cell r="P600">
            <v>12.8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</row>
        <row r="601">
          <cell r="M601">
            <v>12.8</v>
          </cell>
          <cell r="P601">
            <v>12.8</v>
          </cell>
          <cell r="AM601">
            <v>39331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</row>
        <row r="602">
          <cell r="M602">
            <v>12.8</v>
          </cell>
          <cell r="P602">
            <v>12.8</v>
          </cell>
          <cell r="AM602">
            <v>39342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</row>
        <row r="603">
          <cell r="M603">
            <v>12.8</v>
          </cell>
          <cell r="P603">
            <v>12.8</v>
          </cell>
          <cell r="AM603">
            <v>39351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</row>
        <row r="604">
          <cell r="M604">
            <v>12.8</v>
          </cell>
          <cell r="P604">
            <v>12.8</v>
          </cell>
          <cell r="AM604">
            <v>39342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</row>
        <row r="605">
          <cell r="M605">
            <v>12.8</v>
          </cell>
          <cell r="P605">
            <v>12.8</v>
          </cell>
          <cell r="AM605">
            <v>39329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</row>
        <row r="606">
          <cell r="M606">
            <v>12.8</v>
          </cell>
          <cell r="P606">
            <v>12.8</v>
          </cell>
          <cell r="AM606">
            <v>39342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</row>
        <row r="607">
          <cell r="M607">
            <v>12.8</v>
          </cell>
          <cell r="P607">
            <v>12.8</v>
          </cell>
          <cell r="AM607">
            <v>39329</v>
          </cell>
          <cell r="AN607">
            <v>0</v>
          </cell>
          <cell r="AO607">
            <v>0</v>
          </cell>
          <cell r="AP607">
            <v>0</v>
          </cell>
          <cell r="AQ607">
            <v>0</v>
          </cell>
          <cell r="AR607">
            <v>0</v>
          </cell>
        </row>
        <row r="608">
          <cell r="M608">
            <v>12.8</v>
          </cell>
          <cell r="P608">
            <v>12.8</v>
          </cell>
          <cell r="AM608">
            <v>39342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</row>
        <row r="609">
          <cell r="M609">
            <v>12.8</v>
          </cell>
          <cell r="P609">
            <v>12.8</v>
          </cell>
          <cell r="AM609">
            <v>0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</row>
        <row r="610">
          <cell r="M610">
            <v>12.8</v>
          </cell>
          <cell r="P610">
            <v>12.8</v>
          </cell>
          <cell r="AM610">
            <v>39331</v>
          </cell>
          <cell r="AO610">
            <v>0</v>
          </cell>
          <cell r="AP610">
            <v>681063</v>
          </cell>
          <cell r="AQ610">
            <v>0</v>
          </cell>
          <cell r="AR610">
            <v>681063</v>
          </cell>
        </row>
        <row r="611">
          <cell r="M611">
            <v>12.8</v>
          </cell>
          <cell r="P611">
            <v>12.8</v>
          </cell>
          <cell r="AM611">
            <v>39329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</row>
        <row r="612">
          <cell r="M612">
            <v>12.8</v>
          </cell>
          <cell r="P612">
            <v>12.8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</row>
        <row r="613">
          <cell r="M613">
            <v>12.8</v>
          </cell>
          <cell r="P613">
            <v>12.8</v>
          </cell>
          <cell r="AM613">
            <v>39342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</row>
        <row r="614">
          <cell r="M614">
            <v>12.8</v>
          </cell>
          <cell r="P614">
            <v>12.8</v>
          </cell>
          <cell r="AM614">
            <v>39351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</row>
        <row r="615">
          <cell r="M615">
            <v>12.8</v>
          </cell>
          <cell r="P615">
            <v>12.8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</row>
        <row r="616">
          <cell r="M616">
            <v>12.8</v>
          </cell>
          <cell r="P616">
            <v>12.8</v>
          </cell>
          <cell r="AM616">
            <v>39331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</row>
        <row r="617">
          <cell r="M617">
            <v>12.8</v>
          </cell>
          <cell r="P617">
            <v>12.8</v>
          </cell>
          <cell r="AM617">
            <v>39342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</row>
        <row r="618">
          <cell r="M618">
            <v>12.8</v>
          </cell>
          <cell r="P618">
            <v>12.8</v>
          </cell>
          <cell r="AM618">
            <v>39351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</row>
        <row r="619">
          <cell r="M619">
            <v>12.8</v>
          </cell>
          <cell r="P619">
            <v>12.8</v>
          </cell>
          <cell r="AM619">
            <v>39331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</row>
        <row r="620">
          <cell r="M620">
            <v>12.8</v>
          </cell>
          <cell r="P620">
            <v>12.8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</row>
        <row r="621">
          <cell r="M621">
            <v>12.8</v>
          </cell>
          <cell r="P621">
            <v>12.8</v>
          </cell>
          <cell r="AM621">
            <v>39331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</row>
        <row r="622">
          <cell r="M622">
            <v>12.8</v>
          </cell>
          <cell r="P622">
            <v>12.8</v>
          </cell>
          <cell r="AM622">
            <v>39331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</row>
        <row r="623">
          <cell r="M623">
            <v>12.8</v>
          </cell>
          <cell r="P623">
            <v>12.8</v>
          </cell>
          <cell r="AM623">
            <v>39329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</row>
        <row r="624">
          <cell r="M624">
            <v>12.8</v>
          </cell>
          <cell r="P624">
            <v>12.8</v>
          </cell>
          <cell r="AM624">
            <v>39351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</row>
        <row r="625">
          <cell r="M625">
            <v>12.8</v>
          </cell>
          <cell r="P625">
            <v>12.8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</row>
        <row r="626">
          <cell r="M626">
            <v>12.8</v>
          </cell>
          <cell r="P626">
            <v>12.8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</row>
        <row r="627">
          <cell r="M627">
            <v>12.8</v>
          </cell>
          <cell r="P627">
            <v>12.8</v>
          </cell>
          <cell r="AM627">
            <v>39342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</row>
        <row r="628">
          <cell r="M628">
            <v>12.8</v>
          </cell>
          <cell r="P628">
            <v>12.8</v>
          </cell>
          <cell r="AM628">
            <v>0</v>
          </cell>
          <cell r="AN628">
            <v>0</v>
          </cell>
          <cell r="AO628">
            <v>0</v>
          </cell>
          <cell r="AP628">
            <v>641001</v>
          </cell>
          <cell r="AQ628">
            <v>0</v>
          </cell>
          <cell r="AR628">
            <v>641001</v>
          </cell>
        </row>
        <row r="629">
          <cell r="M629">
            <v>12.8</v>
          </cell>
          <cell r="P629">
            <v>12.8</v>
          </cell>
          <cell r="AM629">
            <v>0</v>
          </cell>
          <cell r="AN629">
            <v>0</v>
          </cell>
          <cell r="AO629">
            <v>0</v>
          </cell>
          <cell r="AP629">
            <v>641001</v>
          </cell>
          <cell r="AQ629">
            <v>0</v>
          </cell>
          <cell r="AR629">
            <v>641001</v>
          </cell>
        </row>
        <row r="630">
          <cell r="M630">
            <v>12.8</v>
          </cell>
          <cell r="P630">
            <v>12.8</v>
          </cell>
          <cell r="AM630">
            <v>39351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</row>
        <row r="631">
          <cell r="M631">
            <v>12.8</v>
          </cell>
          <cell r="P631">
            <v>12.8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</row>
        <row r="632">
          <cell r="M632">
            <v>12.8</v>
          </cell>
          <cell r="P632">
            <v>12.8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</row>
        <row r="633">
          <cell r="M633">
            <v>12.8</v>
          </cell>
          <cell r="P633">
            <v>12.8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</row>
        <row r="634">
          <cell r="M634">
            <v>12.8</v>
          </cell>
          <cell r="P634">
            <v>12.8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</row>
        <row r="635">
          <cell r="M635">
            <v>12.8</v>
          </cell>
          <cell r="P635">
            <v>12.8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</row>
        <row r="636">
          <cell r="M636">
            <v>12.8</v>
          </cell>
          <cell r="P636">
            <v>12.8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</row>
        <row r="637">
          <cell r="M637">
            <v>12.8</v>
          </cell>
          <cell r="P637">
            <v>12.8</v>
          </cell>
          <cell r="AM637">
            <v>39342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</row>
        <row r="638">
          <cell r="M638">
            <v>12.8</v>
          </cell>
          <cell r="P638">
            <v>12.8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</row>
        <row r="639">
          <cell r="M639">
            <v>12.8</v>
          </cell>
          <cell r="P639">
            <v>12.8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</row>
        <row r="640">
          <cell r="M640">
            <v>12.8</v>
          </cell>
          <cell r="P640">
            <v>12.8</v>
          </cell>
          <cell r="AM640">
            <v>0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</row>
        <row r="641">
          <cell r="M641">
            <v>12.8</v>
          </cell>
          <cell r="P641">
            <v>12.8</v>
          </cell>
          <cell r="AM641">
            <v>0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</row>
        <row r="642">
          <cell r="M642">
            <v>12.8</v>
          </cell>
          <cell r="P642">
            <v>12.8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</row>
        <row r="643">
          <cell r="M643">
            <v>12.8</v>
          </cell>
          <cell r="P643">
            <v>12.8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</row>
        <row r="644">
          <cell r="M644">
            <v>12.8</v>
          </cell>
          <cell r="P644">
            <v>12.8</v>
          </cell>
          <cell r="AM644">
            <v>39351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</row>
        <row r="645">
          <cell r="M645">
            <v>12.8</v>
          </cell>
          <cell r="P645">
            <v>12.8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</row>
        <row r="646">
          <cell r="M646">
            <v>12.8</v>
          </cell>
          <cell r="P646">
            <v>12.8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</row>
        <row r="647">
          <cell r="M647">
            <v>12.8</v>
          </cell>
          <cell r="P647">
            <v>12.8</v>
          </cell>
          <cell r="AM647">
            <v>39342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</row>
        <row r="648">
          <cell r="M648">
            <v>12.8</v>
          </cell>
          <cell r="P648">
            <v>12.8</v>
          </cell>
          <cell r="AM648">
            <v>39342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</row>
        <row r="649">
          <cell r="M649">
            <v>12.8</v>
          </cell>
          <cell r="P649">
            <v>12.8</v>
          </cell>
          <cell r="AM649">
            <v>0</v>
          </cell>
          <cell r="AN649">
            <v>39317</v>
          </cell>
          <cell r="AO649">
            <v>0</v>
          </cell>
          <cell r="AP649">
            <v>681063</v>
          </cell>
          <cell r="AQ649">
            <v>0</v>
          </cell>
          <cell r="AR649">
            <v>681063</v>
          </cell>
        </row>
        <row r="650">
          <cell r="M650">
            <v>12.8</v>
          </cell>
          <cell r="P650">
            <v>12.8</v>
          </cell>
          <cell r="AM650">
            <v>39351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</row>
        <row r="651">
          <cell r="M651">
            <v>12.8</v>
          </cell>
          <cell r="P651">
            <v>12.8</v>
          </cell>
          <cell r="AM651">
            <v>39351</v>
          </cell>
          <cell r="AO651">
            <v>0</v>
          </cell>
          <cell r="AP651">
            <v>0</v>
          </cell>
          <cell r="AQ651">
            <v>0</v>
          </cell>
          <cell r="AR651">
            <v>0</v>
          </cell>
        </row>
        <row r="652">
          <cell r="M652">
            <v>12.8</v>
          </cell>
          <cell r="P652">
            <v>12.8</v>
          </cell>
          <cell r="AM652">
            <v>39351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</row>
        <row r="653">
          <cell r="M653">
            <v>12.8</v>
          </cell>
          <cell r="P653">
            <v>12.8</v>
          </cell>
          <cell r="AM653">
            <v>39342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</row>
        <row r="654">
          <cell r="M654">
            <v>12.8</v>
          </cell>
          <cell r="P654">
            <v>12.8</v>
          </cell>
          <cell r="AM654">
            <v>39351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0</v>
          </cell>
        </row>
        <row r="655">
          <cell r="M655">
            <v>12.8</v>
          </cell>
          <cell r="P655">
            <v>12.8</v>
          </cell>
          <cell r="AM655">
            <v>39351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</row>
        <row r="656">
          <cell r="M656">
            <v>12.8</v>
          </cell>
          <cell r="P656">
            <v>12.8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</row>
        <row r="657">
          <cell r="M657">
            <v>12.8</v>
          </cell>
          <cell r="P657">
            <v>12.8</v>
          </cell>
          <cell r="AM657">
            <v>39342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</row>
        <row r="658">
          <cell r="M658">
            <v>12.8</v>
          </cell>
          <cell r="P658">
            <v>12.8</v>
          </cell>
          <cell r="AM658">
            <v>39329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</row>
        <row r="659">
          <cell r="M659">
            <v>12.8</v>
          </cell>
          <cell r="P659">
            <v>12.8</v>
          </cell>
          <cell r="AM659">
            <v>39342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</row>
        <row r="660">
          <cell r="M660">
            <v>12.8</v>
          </cell>
          <cell r="P660">
            <v>12.8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</row>
        <row r="661">
          <cell r="M661">
            <v>12.8</v>
          </cell>
          <cell r="P661">
            <v>12.8</v>
          </cell>
          <cell r="AM661">
            <v>0</v>
          </cell>
          <cell r="AN661">
            <v>0</v>
          </cell>
          <cell r="AO661">
            <v>0</v>
          </cell>
          <cell r="AP661">
            <v>560876</v>
          </cell>
          <cell r="AQ661">
            <v>0</v>
          </cell>
          <cell r="AR661">
            <v>560876</v>
          </cell>
        </row>
        <row r="662">
          <cell r="M662">
            <v>12.8</v>
          </cell>
          <cell r="P662">
            <v>12.8</v>
          </cell>
          <cell r="AM662">
            <v>39330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</row>
        <row r="663">
          <cell r="M663">
            <v>12.8</v>
          </cell>
          <cell r="P663">
            <v>12.8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</row>
        <row r="664">
          <cell r="M664">
            <v>12.8</v>
          </cell>
          <cell r="P664">
            <v>12.8</v>
          </cell>
          <cell r="AM664">
            <v>39331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</row>
        <row r="665">
          <cell r="M665">
            <v>12.8</v>
          </cell>
          <cell r="P665">
            <v>12.8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</row>
        <row r="666">
          <cell r="M666">
            <v>12.8</v>
          </cell>
          <cell r="P666">
            <v>12.8</v>
          </cell>
          <cell r="AM666">
            <v>39329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</row>
        <row r="667">
          <cell r="M667">
            <v>12.8</v>
          </cell>
          <cell r="P667">
            <v>12.8</v>
          </cell>
          <cell r="AM667">
            <v>39330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</row>
        <row r="668">
          <cell r="M668">
            <v>12.8</v>
          </cell>
          <cell r="P668">
            <v>12.8</v>
          </cell>
          <cell r="AM668">
            <v>39330</v>
          </cell>
          <cell r="AN668">
            <v>0</v>
          </cell>
          <cell r="AO668">
            <v>0</v>
          </cell>
          <cell r="AP668">
            <v>641001</v>
          </cell>
          <cell r="AQ668">
            <v>0</v>
          </cell>
          <cell r="AR668">
            <v>641001</v>
          </cell>
        </row>
        <row r="669">
          <cell r="M669">
            <v>12.8</v>
          </cell>
          <cell r="P669">
            <v>12.8</v>
          </cell>
          <cell r="AM669">
            <v>39351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0</v>
          </cell>
        </row>
        <row r="670">
          <cell r="M670">
            <v>12.8</v>
          </cell>
          <cell r="P670">
            <v>12.8</v>
          </cell>
          <cell r="AM670">
            <v>39342</v>
          </cell>
          <cell r="AN670">
            <v>0</v>
          </cell>
          <cell r="AO670">
            <v>0</v>
          </cell>
          <cell r="AP670">
            <v>0</v>
          </cell>
          <cell r="AQ670">
            <v>0</v>
          </cell>
          <cell r="AR670">
            <v>0</v>
          </cell>
        </row>
        <row r="671">
          <cell r="M671">
            <v>12.8</v>
          </cell>
          <cell r="P671">
            <v>12.8</v>
          </cell>
          <cell r="AM671">
            <v>0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</row>
        <row r="672">
          <cell r="M672">
            <v>12.8</v>
          </cell>
          <cell r="P672">
            <v>12.8</v>
          </cell>
          <cell r="AM672">
            <v>0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</row>
        <row r="673">
          <cell r="M673">
            <v>12.8</v>
          </cell>
          <cell r="P673">
            <v>12.8</v>
          </cell>
          <cell r="AM673">
            <v>39351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</row>
        <row r="674">
          <cell r="M674">
            <v>12.8</v>
          </cell>
          <cell r="P674">
            <v>12.8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</row>
        <row r="675">
          <cell r="M675">
            <v>12.8</v>
          </cell>
          <cell r="P675">
            <v>12.8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</row>
        <row r="676">
          <cell r="M676">
            <v>12.8</v>
          </cell>
          <cell r="P676">
            <v>12.8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</row>
        <row r="677">
          <cell r="M677">
            <v>12.8</v>
          </cell>
          <cell r="P677">
            <v>12.8</v>
          </cell>
          <cell r="AM677">
            <v>0</v>
          </cell>
          <cell r="AN677">
            <v>39359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</row>
        <row r="678">
          <cell r="M678">
            <v>12.8</v>
          </cell>
          <cell r="P678">
            <v>12.8</v>
          </cell>
          <cell r="AM678">
            <v>39331</v>
          </cell>
          <cell r="AN678">
            <v>0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</row>
        <row r="679">
          <cell r="M679">
            <v>12.8</v>
          </cell>
          <cell r="P679">
            <v>12.8</v>
          </cell>
          <cell r="AM679">
            <v>39330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</row>
        <row r="680">
          <cell r="M680">
            <v>12.8</v>
          </cell>
          <cell r="P680">
            <v>12.8</v>
          </cell>
          <cell r="AM680">
            <v>39330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</row>
        <row r="681">
          <cell r="M681">
            <v>12.8</v>
          </cell>
          <cell r="P681">
            <v>12.8</v>
          </cell>
          <cell r="AM681">
            <v>39331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</row>
        <row r="682">
          <cell r="M682">
            <v>12.8</v>
          </cell>
          <cell r="P682">
            <v>12.8</v>
          </cell>
          <cell r="AM682">
            <v>39330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</row>
        <row r="683">
          <cell r="M683">
            <v>12.8</v>
          </cell>
          <cell r="P683">
            <v>12.8</v>
          </cell>
          <cell r="AM683">
            <v>0</v>
          </cell>
          <cell r="AN683">
            <v>0</v>
          </cell>
          <cell r="AO683">
            <v>0</v>
          </cell>
          <cell r="AP683">
            <v>0</v>
          </cell>
          <cell r="AQ683">
            <v>0</v>
          </cell>
          <cell r="AR683">
            <v>0</v>
          </cell>
        </row>
        <row r="684">
          <cell r="M684">
            <v>12.8</v>
          </cell>
          <cell r="P684">
            <v>12.8</v>
          </cell>
          <cell r="AM684">
            <v>39330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</row>
        <row r="685">
          <cell r="M685">
            <v>12.8</v>
          </cell>
          <cell r="P685">
            <v>12.8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</row>
        <row r="686">
          <cell r="M686">
            <v>12.8</v>
          </cell>
          <cell r="P686">
            <v>12.8</v>
          </cell>
          <cell r="AM686">
            <v>39330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</row>
        <row r="687">
          <cell r="M687">
            <v>12.8</v>
          </cell>
          <cell r="P687">
            <v>12.8</v>
          </cell>
          <cell r="AM687">
            <v>39330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</row>
        <row r="688">
          <cell r="M688">
            <v>12.8</v>
          </cell>
          <cell r="P688">
            <v>12.8</v>
          </cell>
          <cell r="AM688">
            <v>39330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</row>
        <row r="689">
          <cell r="M689">
            <v>12.8</v>
          </cell>
          <cell r="P689">
            <v>12.8</v>
          </cell>
          <cell r="AM689">
            <v>39351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</row>
        <row r="690">
          <cell r="M690">
            <v>12.8</v>
          </cell>
          <cell r="P690">
            <v>12.8</v>
          </cell>
          <cell r="AM690">
            <v>39351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</row>
        <row r="691">
          <cell r="M691">
            <v>12.8</v>
          </cell>
          <cell r="P691">
            <v>12.8</v>
          </cell>
          <cell r="AM691">
            <v>0</v>
          </cell>
          <cell r="AN691">
            <v>39311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</row>
        <row r="692">
          <cell r="M692">
            <v>12.8</v>
          </cell>
          <cell r="P692">
            <v>12.8</v>
          </cell>
          <cell r="AM692">
            <v>0</v>
          </cell>
          <cell r="AN692">
            <v>0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</row>
        <row r="693">
          <cell r="M693">
            <v>12.8</v>
          </cell>
          <cell r="P693">
            <v>12.8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</row>
        <row r="694">
          <cell r="M694">
            <v>12.8</v>
          </cell>
          <cell r="P694">
            <v>12.8</v>
          </cell>
          <cell r="AM694">
            <v>0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</row>
        <row r="695">
          <cell r="M695">
            <v>12.8</v>
          </cell>
          <cell r="P695">
            <v>12.8</v>
          </cell>
          <cell r="AM695">
            <v>39342</v>
          </cell>
          <cell r="AN695">
            <v>0</v>
          </cell>
          <cell r="AO695">
            <v>0</v>
          </cell>
          <cell r="AP695">
            <v>0</v>
          </cell>
          <cell r="AQ695">
            <v>0</v>
          </cell>
          <cell r="AR695">
            <v>0</v>
          </cell>
        </row>
        <row r="696">
          <cell r="M696">
            <v>12.8</v>
          </cell>
          <cell r="P696">
            <v>12.8</v>
          </cell>
          <cell r="AM696">
            <v>39342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</row>
        <row r="697">
          <cell r="M697">
            <v>12.8</v>
          </cell>
          <cell r="P697">
            <v>12.8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</row>
        <row r="698">
          <cell r="M698">
            <v>12.8</v>
          </cell>
          <cell r="P698">
            <v>12.8</v>
          </cell>
          <cell r="AM698">
            <v>39330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</row>
        <row r="699">
          <cell r="M699">
            <v>12.8</v>
          </cell>
          <cell r="P699">
            <v>12.8</v>
          </cell>
          <cell r="AO699">
            <v>0</v>
          </cell>
          <cell r="AP699">
            <v>600938</v>
          </cell>
          <cell r="AQ699">
            <v>0</v>
          </cell>
          <cell r="AR699">
            <v>600938</v>
          </cell>
        </row>
        <row r="700">
          <cell r="M700">
            <v>12.8</v>
          </cell>
          <cell r="P700">
            <v>12.8</v>
          </cell>
          <cell r="AM700">
            <v>39351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</row>
        <row r="701">
          <cell r="M701">
            <v>12.8</v>
          </cell>
          <cell r="P701">
            <v>12.8</v>
          </cell>
          <cell r="AM701">
            <v>0</v>
          </cell>
          <cell r="AN701">
            <v>0</v>
          </cell>
          <cell r="AO701">
            <v>0</v>
          </cell>
          <cell r="AP701">
            <v>641001</v>
          </cell>
          <cell r="AQ701">
            <v>0</v>
          </cell>
          <cell r="AR701">
            <v>641001</v>
          </cell>
        </row>
        <row r="702">
          <cell r="M702">
            <v>12.8</v>
          </cell>
          <cell r="P702">
            <v>12.8</v>
          </cell>
          <cell r="AM702">
            <v>39330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</row>
        <row r="703">
          <cell r="M703">
            <v>12.8</v>
          </cell>
          <cell r="P703">
            <v>12.8</v>
          </cell>
          <cell r="AM703">
            <v>39331</v>
          </cell>
          <cell r="AN703">
            <v>0</v>
          </cell>
          <cell r="AO703">
            <v>0</v>
          </cell>
          <cell r="AP703">
            <v>0</v>
          </cell>
          <cell r="AQ703">
            <v>0</v>
          </cell>
          <cell r="AR703">
            <v>0</v>
          </cell>
        </row>
        <row r="704">
          <cell r="M704">
            <v>12.8</v>
          </cell>
          <cell r="P704">
            <v>12.8</v>
          </cell>
          <cell r="AM704">
            <v>39330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</row>
        <row r="705">
          <cell r="M705">
            <v>12.8</v>
          </cell>
          <cell r="P705">
            <v>12.8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</row>
        <row r="706">
          <cell r="M706">
            <v>12.8</v>
          </cell>
          <cell r="P706">
            <v>12.8</v>
          </cell>
          <cell r="AM706">
            <v>39330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</row>
        <row r="707">
          <cell r="M707">
            <v>12.8</v>
          </cell>
          <cell r="P707">
            <v>12.8</v>
          </cell>
          <cell r="AM707">
            <v>39342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</row>
        <row r="708">
          <cell r="M708">
            <v>12.8</v>
          </cell>
          <cell r="P708">
            <v>12.8</v>
          </cell>
          <cell r="AM708">
            <v>39330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</row>
        <row r="709">
          <cell r="M709">
            <v>12.8</v>
          </cell>
          <cell r="P709">
            <v>12.8</v>
          </cell>
          <cell r="AM709">
            <v>39331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</row>
        <row r="710">
          <cell r="M710">
            <v>12.8</v>
          </cell>
          <cell r="P710">
            <v>12.8</v>
          </cell>
          <cell r="AM710">
            <v>39342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0</v>
          </cell>
        </row>
        <row r="711">
          <cell r="M711">
            <v>12.8</v>
          </cell>
          <cell r="P711">
            <v>12.8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0</v>
          </cell>
        </row>
        <row r="712">
          <cell r="M712">
            <v>12.8</v>
          </cell>
          <cell r="P712">
            <v>12.8</v>
          </cell>
          <cell r="AM712">
            <v>39330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0</v>
          </cell>
        </row>
        <row r="713">
          <cell r="M713">
            <v>12.8</v>
          </cell>
          <cell r="P713">
            <v>12.8</v>
          </cell>
          <cell r="AM713">
            <v>39342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</row>
        <row r="714">
          <cell r="M714">
            <v>12.8</v>
          </cell>
          <cell r="P714">
            <v>12.8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</row>
        <row r="715">
          <cell r="M715">
            <v>12.8</v>
          </cell>
          <cell r="P715">
            <v>12.8</v>
          </cell>
          <cell r="AM715">
            <v>39330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</row>
        <row r="716">
          <cell r="M716">
            <v>12.8</v>
          </cell>
          <cell r="P716">
            <v>12.8</v>
          </cell>
          <cell r="AM716">
            <v>39330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</row>
        <row r="717">
          <cell r="M717">
            <v>12.8</v>
          </cell>
          <cell r="P717">
            <v>12.8</v>
          </cell>
          <cell r="AM717">
            <v>39351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</row>
        <row r="718">
          <cell r="M718">
            <v>12.8</v>
          </cell>
          <cell r="P718">
            <v>12.8</v>
          </cell>
          <cell r="AM718">
            <v>39330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</row>
        <row r="719">
          <cell r="M719">
            <v>12.8</v>
          </cell>
          <cell r="P719">
            <v>12.8</v>
          </cell>
          <cell r="AM719">
            <v>0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</row>
        <row r="720">
          <cell r="M720">
            <v>12.8</v>
          </cell>
          <cell r="P720">
            <v>12.8</v>
          </cell>
          <cell r="AM720">
            <v>39351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0</v>
          </cell>
        </row>
        <row r="721">
          <cell r="M721">
            <v>12.8</v>
          </cell>
          <cell r="P721">
            <v>12.8</v>
          </cell>
          <cell r="AM721">
            <v>39342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</row>
        <row r="722">
          <cell r="M722">
            <v>12.8</v>
          </cell>
          <cell r="P722">
            <v>12.8</v>
          </cell>
          <cell r="AM722">
            <v>39351</v>
          </cell>
          <cell r="AO722">
            <v>0</v>
          </cell>
          <cell r="AP722">
            <v>0</v>
          </cell>
          <cell r="AQ722">
            <v>0</v>
          </cell>
          <cell r="AR722">
            <v>0</v>
          </cell>
        </row>
        <row r="723">
          <cell r="M723">
            <v>12.8</v>
          </cell>
          <cell r="P723">
            <v>12.8</v>
          </cell>
          <cell r="AM723">
            <v>39330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</row>
        <row r="724">
          <cell r="M724">
            <v>12.8</v>
          </cell>
          <cell r="P724">
            <v>12.8</v>
          </cell>
          <cell r="AM724">
            <v>0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</row>
        <row r="725">
          <cell r="M725">
            <v>12.8</v>
          </cell>
          <cell r="P725">
            <v>12.8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</row>
        <row r="726">
          <cell r="M726">
            <v>12.8</v>
          </cell>
          <cell r="P726">
            <v>12.8</v>
          </cell>
          <cell r="AM726">
            <v>39330</v>
          </cell>
          <cell r="AN726">
            <v>0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</row>
        <row r="727">
          <cell r="M727">
            <v>12.8</v>
          </cell>
          <cell r="P727">
            <v>12.8</v>
          </cell>
          <cell r="AM727">
            <v>39330</v>
          </cell>
          <cell r="AN727">
            <v>0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</row>
        <row r="728">
          <cell r="M728">
            <v>12.8</v>
          </cell>
          <cell r="P728">
            <v>12.8</v>
          </cell>
          <cell r="AM728">
            <v>39330</v>
          </cell>
          <cell r="AN728">
            <v>0</v>
          </cell>
          <cell r="AO728">
            <v>0</v>
          </cell>
          <cell r="AP728">
            <v>560876</v>
          </cell>
          <cell r="AQ728">
            <v>0</v>
          </cell>
          <cell r="AR728">
            <v>560876</v>
          </cell>
        </row>
        <row r="729">
          <cell r="M729">
            <v>12.8</v>
          </cell>
          <cell r="P729">
            <v>12.8</v>
          </cell>
          <cell r="AM729">
            <v>39342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</row>
        <row r="730">
          <cell r="M730">
            <v>12.8</v>
          </cell>
          <cell r="P730">
            <v>12.8</v>
          </cell>
          <cell r="AM730">
            <v>39330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</row>
        <row r="731">
          <cell r="M731">
            <v>12.8</v>
          </cell>
          <cell r="P731">
            <v>12.8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</row>
        <row r="732">
          <cell r="M732">
            <v>12.8</v>
          </cell>
          <cell r="P732">
            <v>12.8</v>
          </cell>
          <cell r="AM732">
            <v>39330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</row>
        <row r="733">
          <cell r="M733">
            <v>12.8</v>
          </cell>
          <cell r="P733">
            <v>12.8</v>
          </cell>
          <cell r="AM733">
            <v>39330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</row>
        <row r="734">
          <cell r="M734">
            <v>12.8</v>
          </cell>
          <cell r="P734">
            <v>12.8</v>
          </cell>
          <cell r="AM734">
            <v>39331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</row>
        <row r="735">
          <cell r="M735">
            <v>12.8</v>
          </cell>
          <cell r="P735">
            <v>12.8</v>
          </cell>
          <cell r="AM735">
            <v>39330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</row>
        <row r="736">
          <cell r="M736">
            <v>12.8</v>
          </cell>
          <cell r="P736">
            <v>12.8</v>
          </cell>
          <cell r="AM736">
            <v>39330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0</v>
          </cell>
        </row>
        <row r="737">
          <cell r="M737">
            <v>12.8</v>
          </cell>
          <cell r="P737">
            <v>12.8</v>
          </cell>
          <cell r="AM737">
            <v>39330</v>
          </cell>
          <cell r="AN737">
            <v>0</v>
          </cell>
          <cell r="AO737">
            <v>0</v>
          </cell>
          <cell r="AP737">
            <v>0</v>
          </cell>
          <cell r="AQ737">
            <v>0</v>
          </cell>
          <cell r="AR737">
            <v>0</v>
          </cell>
        </row>
        <row r="738">
          <cell r="M738">
            <v>12.8</v>
          </cell>
          <cell r="P738">
            <v>12.8</v>
          </cell>
          <cell r="AM738">
            <v>39351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</row>
        <row r="739">
          <cell r="M739">
            <v>12.8</v>
          </cell>
          <cell r="P739">
            <v>12.8</v>
          </cell>
          <cell r="AM739">
            <v>39351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</row>
        <row r="740">
          <cell r="M740">
            <v>12.8</v>
          </cell>
          <cell r="P740">
            <v>12.8</v>
          </cell>
          <cell r="AM740">
            <v>39351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</row>
        <row r="741">
          <cell r="M741">
            <v>12.8</v>
          </cell>
          <cell r="P741">
            <v>12.8</v>
          </cell>
          <cell r="AM741">
            <v>39351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</row>
        <row r="742">
          <cell r="M742">
            <v>12.8</v>
          </cell>
          <cell r="P742">
            <v>12.8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</row>
        <row r="743">
          <cell r="M743">
            <v>12.8</v>
          </cell>
          <cell r="P743">
            <v>12.8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</row>
        <row r="744">
          <cell r="M744">
            <v>12.8</v>
          </cell>
          <cell r="P744">
            <v>12.8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</row>
        <row r="745">
          <cell r="M745">
            <v>12.8</v>
          </cell>
          <cell r="P745">
            <v>12.8</v>
          </cell>
          <cell r="AM745">
            <v>39351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0</v>
          </cell>
        </row>
        <row r="746">
          <cell r="M746">
            <v>12.8</v>
          </cell>
          <cell r="P746">
            <v>12.8</v>
          </cell>
          <cell r="AM746">
            <v>0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</row>
        <row r="747">
          <cell r="M747">
            <v>12.8</v>
          </cell>
          <cell r="P747">
            <v>12.8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</row>
        <row r="748">
          <cell r="M748">
            <v>12.8</v>
          </cell>
          <cell r="P748">
            <v>12.8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</row>
        <row r="749">
          <cell r="M749">
            <v>12.8</v>
          </cell>
          <cell r="P749">
            <v>12.8</v>
          </cell>
          <cell r="AM749">
            <v>39330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</row>
        <row r="750">
          <cell r="M750">
            <v>12.8</v>
          </cell>
          <cell r="P750">
            <v>12.8</v>
          </cell>
          <cell r="AM750">
            <v>39351</v>
          </cell>
          <cell r="AN750">
            <v>0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</row>
        <row r="751">
          <cell r="M751">
            <v>12.8</v>
          </cell>
          <cell r="P751">
            <v>12.8</v>
          </cell>
          <cell r="AM751">
            <v>39351</v>
          </cell>
          <cell r="AN751">
            <v>0</v>
          </cell>
          <cell r="AO751">
            <v>0</v>
          </cell>
          <cell r="AP751">
            <v>600938</v>
          </cell>
          <cell r="AQ751">
            <v>0</v>
          </cell>
          <cell r="AR751">
            <v>600938</v>
          </cell>
        </row>
        <row r="752">
          <cell r="M752">
            <v>12.8</v>
          </cell>
          <cell r="P752">
            <v>12.8</v>
          </cell>
          <cell r="AM752">
            <v>39330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</row>
        <row r="753">
          <cell r="M753">
            <v>12.8</v>
          </cell>
          <cell r="P753">
            <v>12.8</v>
          </cell>
          <cell r="AM753">
            <v>39331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</row>
        <row r="754">
          <cell r="M754">
            <v>12.8</v>
          </cell>
          <cell r="P754">
            <v>12.8</v>
          </cell>
          <cell r="AM754">
            <v>39351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0</v>
          </cell>
        </row>
        <row r="755">
          <cell r="M755">
            <v>12.8</v>
          </cell>
          <cell r="P755">
            <v>12.8</v>
          </cell>
          <cell r="AM755">
            <v>39351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0</v>
          </cell>
        </row>
        <row r="756">
          <cell r="M756">
            <v>12.8</v>
          </cell>
          <cell r="P756">
            <v>12.8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</row>
        <row r="757">
          <cell r="M757">
            <v>12.8</v>
          </cell>
          <cell r="P757">
            <v>12.8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</row>
        <row r="758">
          <cell r="M758">
            <v>12.8</v>
          </cell>
          <cell r="P758">
            <v>12.8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</row>
        <row r="759">
          <cell r="M759">
            <v>12.8</v>
          </cell>
          <cell r="P759">
            <v>12.8</v>
          </cell>
          <cell r="AM759">
            <v>0</v>
          </cell>
          <cell r="AN759">
            <v>0</v>
          </cell>
          <cell r="AO759">
            <v>0</v>
          </cell>
          <cell r="AP759">
            <v>0</v>
          </cell>
          <cell r="AQ759">
            <v>0</v>
          </cell>
          <cell r="AR759">
            <v>0</v>
          </cell>
        </row>
        <row r="760">
          <cell r="M760">
            <v>12.8</v>
          </cell>
          <cell r="P760">
            <v>12.8</v>
          </cell>
          <cell r="AM760">
            <v>39331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</row>
        <row r="761">
          <cell r="M761">
            <v>12.8</v>
          </cell>
          <cell r="P761">
            <v>12.8</v>
          </cell>
          <cell r="AM761">
            <v>39351</v>
          </cell>
          <cell r="AN761">
            <v>0</v>
          </cell>
          <cell r="AO761">
            <v>0</v>
          </cell>
          <cell r="AP761">
            <v>0</v>
          </cell>
          <cell r="AQ761">
            <v>0</v>
          </cell>
          <cell r="AR761">
            <v>0</v>
          </cell>
        </row>
        <row r="762">
          <cell r="M762">
            <v>12.8</v>
          </cell>
          <cell r="P762">
            <v>12.8</v>
          </cell>
          <cell r="AM762">
            <v>39331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0</v>
          </cell>
        </row>
        <row r="763">
          <cell r="M763">
            <v>12.8</v>
          </cell>
          <cell r="P763">
            <v>12.8</v>
          </cell>
          <cell r="AM763">
            <v>39331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0</v>
          </cell>
        </row>
        <row r="764">
          <cell r="M764">
            <v>12.8</v>
          </cell>
          <cell r="P764">
            <v>12.8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0</v>
          </cell>
          <cell r="AR764">
            <v>0</v>
          </cell>
        </row>
        <row r="765">
          <cell r="M765">
            <v>12.8</v>
          </cell>
          <cell r="P765">
            <v>12.8</v>
          </cell>
          <cell r="AM765">
            <v>39329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</row>
        <row r="766">
          <cell r="M766">
            <v>12.8</v>
          </cell>
          <cell r="P766">
            <v>12.8</v>
          </cell>
          <cell r="AM766">
            <v>39351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</row>
        <row r="767">
          <cell r="M767">
            <v>12.8</v>
          </cell>
          <cell r="P767">
            <v>12.8</v>
          </cell>
          <cell r="AM767">
            <v>39351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</row>
        <row r="768">
          <cell r="M768">
            <v>12.8</v>
          </cell>
          <cell r="P768">
            <v>12.8</v>
          </cell>
          <cell r="AM768">
            <v>39342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</row>
        <row r="769">
          <cell r="M769">
            <v>12.8</v>
          </cell>
          <cell r="P769">
            <v>12.8</v>
          </cell>
          <cell r="AM769">
            <v>39331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</row>
        <row r="770">
          <cell r="M770">
            <v>12.8</v>
          </cell>
          <cell r="P770">
            <v>12.8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</row>
        <row r="771">
          <cell r="M771">
            <v>12.8</v>
          </cell>
          <cell r="P771">
            <v>12.8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</row>
        <row r="772">
          <cell r="M772">
            <v>12.8</v>
          </cell>
          <cell r="P772">
            <v>12.8</v>
          </cell>
          <cell r="AM772">
            <v>0</v>
          </cell>
          <cell r="AN772">
            <v>0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</row>
        <row r="773">
          <cell r="M773">
            <v>12.8</v>
          </cell>
          <cell r="P773">
            <v>12.8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</row>
        <row r="774">
          <cell r="M774">
            <v>12.8</v>
          </cell>
          <cell r="P774">
            <v>12.8</v>
          </cell>
          <cell r="AM774">
            <v>0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</row>
        <row r="775">
          <cell r="M775">
            <v>12.8</v>
          </cell>
          <cell r="P775">
            <v>12.8</v>
          </cell>
          <cell r="AM775">
            <v>0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</row>
        <row r="776">
          <cell r="M776">
            <v>12.8</v>
          </cell>
          <cell r="P776">
            <v>12.8</v>
          </cell>
          <cell r="AM776">
            <v>39331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</row>
        <row r="777">
          <cell r="M777">
            <v>12.8</v>
          </cell>
          <cell r="P777">
            <v>12.8</v>
          </cell>
          <cell r="AM777">
            <v>39330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</row>
        <row r="778">
          <cell r="M778">
            <v>12.8</v>
          </cell>
          <cell r="P778">
            <v>12.8</v>
          </cell>
          <cell r="AM778">
            <v>0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</row>
        <row r="779">
          <cell r="M779">
            <v>12.8</v>
          </cell>
          <cell r="P779">
            <v>12.8</v>
          </cell>
          <cell r="AM779">
            <v>39330</v>
          </cell>
          <cell r="AN779">
            <v>0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</row>
        <row r="780">
          <cell r="M780">
            <v>12.8</v>
          </cell>
          <cell r="P780">
            <v>12.8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</row>
        <row r="781">
          <cell r="M781">
            <v>12.8</v>
          </cell>
          <cell r="P781">
            <v>12.8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</row>
        <row r="782">
          <cell r="M782">
            <v>12.8</v>
          </cell>
          <cell r="P782">
            <v>12.8</v>
          </cell>
          <cell r="AM782">
            <v>0</v>
          </cell>
          <cell r="AN782">
            <v>0</v>
          </cell>
          <cell r="AO782">
            <v>0</v>
          </cell>
          <cell r="AP782">
            <v>721126</v>
          </cell>
          <cell r="AQ782">
            <v>0</v>
          </cell>
          <cell r="AR782">
            <v>721126</v>
          </cell>
        </row>
        <row r="783">
          <cell r="M783">
            <v>12.8</v>
          </cell>
          <cell r="P783">
            <v>12.8</v>
          </cell>
          <cell r="AM783">
            <v>39329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</row>
        <row r="784">
          <cell r="M784">
            <v>12.8</v>
          </cell>
          <cell r="P784">
            <v>12.8</v>
          </cell>
          <cell r="AM784">
            <v>39342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</row>
        <row r="785">
          <cell r="M785">
            <v>12.8</v>
          </cell>
          <cell r="P785">
            <v>12.8</v>
          </cell>
          <cell r="AM785">
            <v>39342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</row>
        <row r="786">
          <cell r="M786">
            <v>12.8</v>
          </cell>
          <cell r="P786">
            <v>12.8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</row>
        <row r="787">
          <cell r="M787">
            <v>12.8</v>
          </cell>
          <cell r="P787">
            <v>12.8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</row>
        <row r="788">
          <cell r="M788">
            <v>12.8</v>
          </cell>
          <cell r="P788">
            <v>12.8</v>
          </cell>
          <cell r="AM788">
            <v>0</v>
          </cell>
          <cell r="AN788">
            <v>0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</row>
        <row r="789">
          <cell r="M789">
            <v>12.8</v>
          </cell>
          <cell r="P789">
            <v>12.8</v>
          </cell>
          <cell r="AM789">
            <v>39330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</row>
        <row r="790">
          <cell r="M790">
            <v>12.8</v>
          </cell>
          <cell r="P790">
            <v>12.8</v>
          </cell>
          <cell r="AM790">
            <v>0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</row>
        <row r="791">
          <cell r="M791">
            <v>12.8</v>
          </cell>
          <cell r="P791">
            <v>12.8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</row>
        <row r="792">
          <cell r="M792">
            <v>12.8</v>
          </cell>
          <cell r="P792">
            <v>12.8</v>
          </cell>
          <cell r="AM792">
            <v>39351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</row>
        <row r="793">
          <cell r="M793">
            <v>12.8</v>
          </cell>
          <cell r="P793">
            <v>12.8</v>
          </cell>
          <cell r="AM793">
            <v>0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</row>
        <row r="794">
          <cell r="M794">
            <v>12.8</v>
          </cell>
          <cell r="P794">
            <v>12.8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</row>
        <row r="795">
          <cell r="M795">
            <v>12.8</v>
          </cell>
          <cell r="P795">
            <v>12.8</v>
          </cell>
          <cell r="AM795">
            <v>39351</v>
          </cell>
          <cell r="AN795">
            <v>0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</row>
        <row r="796">
          <cell r="M796">
            <v>12.8</v>
          </cell>
          <cell r="P796">
            <v>12.8</v>
          </cell>
          <cell r="AM796">
            <v>39331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0</v>
          </cell>
        </row>
        <row r="797">
          <cell r="M797">
            <v>12.8</v>
          </cell>
          <cell r="P797">
            <v>12.8</v>
          </cell>
          <cell r="AM797">
            <v>39342</v>
          </cell>
          <cell r="AN797">
            <v>0</v>
          </cell>
          <cell r="AO797">
            <v>0</v>
          </cell>
          <cell r="AP797">
            <v>0</v>
          </cell>
          <cell r="AQ797">
            <v>0</v>
          </cell>
          <cell r="AR797">
            <v>0</v>
          </cell>
        </row>
        <row r="798">
          <cell r="M798">
            <v>12.8</v>
          </cell>
          <cell r="P798">
            <v>12.8</v>
          </cell>
          <cell r="AM798">
            <v>39342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</row>
        <row r="799">
          <cell r="M799">
            <v>12.8</v>
          </cell>
          <cell r="P799">
            <v>12.8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</row>
        <row r="800">
          <cell r="M800">
            <v>12.8</v>
          </cell>
          <cell r="P800">
            <v>12.8</v>
          </cell>
          <cell r="AM800">
            <v>0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</row>
        <row r="801">
          <cell r="M801">
            <v>12.8</v>
          </cell>
          <cell r="P801">
            <v>12.8</v>
          </cell>
          <cell r="AM801">
            <v>39331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</row>
        <row r="802">
          <cell r="M802">
            <v>12.8</v>
          </cell>
          <cell r="P802">
            <v>12.8</v>
          </cell>
          <cell r="AM802">
            <v>0</v>
          </cell>
          <cell r="AN802">
            <v>0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</row>
        <row r="803">
          <cell r="M803">
            <v>12.8</v>
          </cell>
          <cell r="P803">
            <v>12.8</v>
          </cell>
          <cell r="AM803">
            <v>39342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</row>
        <row r="804">
          <cell r="M804">
            <v>12.8</v>
          </cell>
          <cell r="P804">
            <v>12.8</v>
          </cell>
          <cell r="AM804">
            <v>39342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</row>
        <row r="805">
          <cell r="M805">
            <v>12.8</v>
          </cell>
          <cell r="P805">
            <v>12.8</v>
          </cell>
          <cell r="AM805">
            <v>0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</row>
        <row r="806">
          <cell r="M806">
            <v>12.8</v>
          </cell>
          <cell r="P806">
            <v>12.8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0</v>
          </cell>
        </row>
        <row r="807">
          <cell r="M807">
            <v>12.8</v>
          </cell>
          <cell r="P807">
            <v>12.8</v>
          </cell>
          <cell r="AM807">
            <v>39351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</row>
        <row r="808">
          <cell r="M808">
            <v>12.8</v>
          </cell>
          <cell r="P808">
            <v>12.8</v>
          </cell>
          <cell r="AM808">
            <v>39331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</row>
        <row r="809">
          <cell r="M809">
            <v>12.8</v>
          </cell>
          <cell r="P809">
            <v>12.8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</row>
        <row r="810">
          <cell r="M810">
            <v>12.8</v>
          </cell>
          <cell r="P810">
            <v>12.8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</row>
        <row r="811">
          <cell r="M811">
            <v>12.8</v>
          </cell>
          <cell r="P811">
            <v>12.8</v>
          </cell>
          <cell r="AM811">
            <v>0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</row>
        <row r="812">
          <cell r="M812">
            <v>12.8</v>
          </cell>
          <cell r="P812">
            <v>12.8</v>
          </cell>
          <cell r="AM812">
            <v>0</v>
          </cell>
          <cell r="AN812">
            <v>0</v>
          </cell>
          <cell r="AO812">
            <v>0</v>
          </cell>
          <cell r="AP812">
            <v>681063</v>
          </cell>
          <cell r="AQ812">
            <v>0</v>
          </cell>
          <cell r="AR812">
            <v>681063</v>
          </cell>
        </row>
        <row r="813">
          <cell r="M813">
            <v>12.8</v>
          </cell>
          <cell r="P813">
            <v>12.8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</row>
        <row r="814">
          <cell r="M814">
            <v>12.8</v>
          </cell>
          <cell r="P814">
            <v>12.8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</row>
        <row r="815">
          <cell r="M815">
            <v>12.8</v>
          </cell>
          <cell r="P815">
            <v>12.8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</row>
        <row r="816">
          <cell r="M816">
            <v>12.8</v>
          </cell>
          <cell r="P816">
            <v>12.8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</row>
        <row r="817">
          <cell r="M817">
            <v>12.8</v>
          </cell>
          <cell r="P817">
            <v>12.8</v>
          </cell>
          <cell r="AM817">
            <v>0</v>
          </cell>
          <cell r="AN817">
            <v>0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</row>
        <row r="818">
          <cell r="M818">
            <v>12.8</v>
          </cell>
          <cell r="P818">
            <v>12.8</v>
          </cell>
          <cell r="AM818">
            <v>0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</row>
        <row r="819">
          <cell r="M819">
            <v>12.8</v>
          </cell>
          <cell r="P819">
            <v>12.8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0</v>
          </cell>
        </row>
        <row r="820">
          <cell r="M820">
            <v>12.8</v>
          </cell>
          <cell r="P820">
            <v>12.8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0</v>
          </cell>
        </row>
        <row r="821">
          <cell r="M821">
            <v>12.8</v>
          </cell>
          <cell r="P821">
            <v>12.8</v>
          </cell>
          <cell r="AM821">
            <v>0</v>
          </cell>
          <cell r="AN821">
            <v>0</v>
          </cell>
          <cell r="AO821">
            <v>0</v>
          </cell>
          <cell r="AP821">
            <v>0</v>
          </cell>
          <cell r="AQ821">
            <v>0</v>
          </cell>
          <cell r="AR821">
            <v>0</v>
          </cell>
        </row>
        <row r="822">
          <cell r="M822">
            <v>12.8</v>
          </cell>
          <cell r="P822">
            <v>12.8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</row>
        <row r="823">
          <cell r="M823">
            <v>12.8</v>
          </cell>
          <cell r="P823">
            <v>12.8</v>
          </cell>
          <cell r="AM823">
            <v>39330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</row>
        <row r="824">
          <cell r="M824">
            <v>12.8</v>
          </cell>
          <cell r="P824">
            <v>12.8</v>
          </cell>
          <cell r="AM824">
            <v>39330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</row>
        <row r="825">
          <cell r="M825">
            <v>12.8</v>
          </cell>
          <cell r="P825">
            <v>12.8</v>
          </cell>
          <cell r="AM825">
            <v>39342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0</v>
          </cell>
        </row>
        <row r="826">
          <cell r="M826">
            <v>12.8</v>
          </cell>
          <cell r="P826">
            <v>12.8</v>
          </cell>
          <cell r="AM826">
            <v>39342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0</v>
          </cell>
        </row>
        <row r="827">
          <cell r="M827">
            <v>12.8</v>
          </cell>
          <cell r="P827">
            <v>12.8</v>
          </cell>
          <cell r="AM827">
            <v>39351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0</v>
          </cell>
        </row>
        <row r="828">
          <cell r="M828">
            <v>12.8</v>
          </cell>
          <cell r="P828">
            <v>12.8</v>
          </cell>
          <cell r="AM828">
            <v>39330</v>
          </cell>
          <cell r="AN828">
            <v>0</v>
          </cell>
          <cell r="AO828">
            <v>0</v>
          </cell>
          <cell r="AP828">
            <v>0</v>
          </cell>
          <cell r="AQ828">
            <v>0</v>
          </cell>
          <cell r="AR828">
            <v>0</v>
          </cell>
        </row>
        <row r="829">
          <cell r="M829">
            <v>12.8</v>
          </cell>
          <cell r="P829">
            <v>12.8</v>
          </cell>
          <cell r="AM829">
            <v>0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</row>
        <row r="830">
          <cell r="M830">
            <v>12.8</v>
          </cell>
          <cell r="P830">
            <v>12.8</v>
          </cell>
          <cell r="AM830">
            <v>0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</row>
        <row r="831">
          <cell r="M831">
            <v>12.8</v>
          </cell>
          <cell r="P831">
            <v>12.8</v>
          </cell>
          <cell r="AM831">
            <v>39342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</row>
        <row r="832">
          <cell r="M832">
            <v>12.8</v>
          </cell>
          <cell r="P832">
            <v>12.8</v>
          </cell>
          <cell r="AM832">
            <v>39342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</row>
        <row r="833">
          <cell r="M833">
            <v>12.8</v>
          </cell>
          <cell r="P833">
            <v>12.8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</row>
        <row r="834">
          <cell r="M834">
            <v>12.8</v>
          </cell>
          <cell r="P834">
            <v>12.8</v>
          </cell>
          <cell r="AM834">
            <v>39342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</row>
        <row r="835">
          <cell r="M835">
            <v>12.8</v>
          </cell>
          <cell r="P835">
            <v>12.8</v>
          </cell>
          <cell r="AM835">
            <v>39331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</row>
        <row r="836">
          <cell r="M836">
            <v>12.8</v>
          </cell>
          <cell r="P836">
            <v>12.8</v>
          </cell>
          <cell r="AM836">
            <v>39330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</row>
        <row r="837">
          <cell r="M837">
            <v>12.8</v>
          </cell>
          <cell r="P837">
            <v>12.8</v>
          </cell>
          <cell r="AM837">
            <v>39330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</row>
        <row r="838">
          <cell r="M838">
            <v>12.8</v>
          </cell>
          <cell r="P838">
            <v>12.8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0</v>
          </cell>
        </row>
        <row r="839">
          <cell r="M839">
            <v>12.8</v>
          </cell>
          <cell r="P839">
            <v>12.8</v>
          </cell>
          <cell r="AM839">
            <v>39331</v>
          </cell>
          <cell r="AN839">
            <v>0</v>
          </cell>
          <cell r="AO839">
            <v>0</v>
          </cell>
          <cell r="AP839">
            <v>0</v>
          </cell>
          <cell r="AQ839">
            <v>0</v>
          </cell>
          <cell r="AR839">
            <v>0</v>
          </cell>
        </row>
        <row r="840">
          <cell r="M840">
            <v>12.8</v>
          </cell>
          <cell r="P840">
            <v>12.8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</row>
        <row r="841">
          <cell r="M841">
            <v>12.8</v>
          </cell>
          <cell r="P841">
            <v>12.8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</row>
        <row r="842">
          <cell r="M842">
            <v>12.8</v>
          </cell>
          <cell r="P842">
            <v>12.8</v>
          </cell>
          <cell r="AM842">
            <v>39351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</row>
        <row r="843">
          <cell r="M843">
            <v>12.8</v>
          </cell>
          <cell r="P843">
            <v>12.8</v>
          </cell>
          <cell r="AM843">
            <v>39330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</row>
        <row r="844">
          <cell r="M844">
            <v>12.8</v>
          </cell>
          <cell r="P844">
            <v>12.8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0</v>
          </cell>
        </row>
        <row r="845">
          <cell r="M845">
            <v>12.8</v>
          </cell>
          <cell r="P845">
            <v>12.8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0</v>
          </cell>
          <cell r="AR845">
            <v>0</v>
          </cell>
        </row>
        <row r="846">
          <cell r="M846">
            <v>12.8</v>
          </cell>
          <cell r="P846">
            <v>12.8</v>
          </cell>
          <cell r="AM846">
            <v>39342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0</v>
          </cell>
        </row>
        <row r="847">
          <cell r="M847">
            <v>12.8</v>
          </cell>
          <cell r="P847">
            <v>12.8</v>
          </cell>
          <cell r="AM847">
            <v>0</v>
          </cell>
          <cell r="AN847">
            <v>0</v>
          </cell>
          <cell r="AO847">
            <v>0</v>
          </cell>
          <cell r="AP847">
            <v>0</v>
          </cell>
          <cell r="AQ847">
            <v>0</v>
          </cell>
          <cell r="AR847">
            <v>0</v>
          </cell>
        </row>
        <row r="848">
          <cell r="M848">
            <v>12.8</v>
          </cell>
          <cell r="P848">
            <v>12.8</v>
          </cell>
          <cell r="AM848">
            <v>39331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</row>
        <row r="849">
          <cell r="M849">
            <v>12.8</v>
          </cell>
          <cell r="P849">
            <v>12.8</v>
          </cell>
          <cell r="AM849">
            <v>39331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</row>
        <row r="850">
          <cell r="M850">
            <v>12.8</v>
          </cell>
          <cell r="P850">
            <v>12.8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</row>
        <row r="851">
          <cell r="M851">
            <v>12.8</v>
          </cell>
          <cell r="P851">
            <v>12.8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</row>
        <row r="852">
          <cell r="M852">
            <v>12.8</v>
          </cell>
          <cell r="P852">
            <v>12.8</v>
          </cell>
          <cell r="AM852">
            <v>39351</v>
          </cell>
          <cell r="AN852">
            <v>0</v>
          </cell>
          <cell r="AO852">
            <v>0</v>
          </cell>
          <cell r="AP852">
            <v>641001</v>
          </cell>
          <cell r="AQ852">
            <v>0</v>
          </cell>
          <cell r="AR852">
            <v>641001</v>
          </cell>
        </row>
        <row r="853">
          <cell r="M853">
            <v>12.8</v>
          </cell>
          <cell r="P853">
            <v>12.8</v>
          </cell>
          <cell r="AM853">
            <v>39331</v>
          </cell>
          <cell r="AN853">
            <v>0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</row>
        <row r="854">
          <cell r="M854">
            <v>12.8</v>
          </cell>
          <cell r="P854">
            <v>12.8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</row>
        <row r="855">
          <cell r="M855">
            <v>12.8</v>
          </cell>
          <cell r="P855">
            <v>12.8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0</v>
          </cell>
        </row>
        <row r="856">
          <cell r="M856">
            <v>12.8</v>
          </cell>
          <cell r="P856">
            <v>12.8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</row>
        <row r="857">
          <cell r="M857">
            <v>12.8</v>
          </cell>
          <cell r="P857">
            <v>12.8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</row>
        <row r="858">
          <cell r="M858">
            <v>12.8</v>
          </cell>
          <cell r="P858">
            <v>12.8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</row>
        <row r="859">
          <cell r="M859">
            <v>12.8</v>
          </cell>
          <cell r="P859">
            <v>12.8</v>
          </cell>
          <cell r="AM859">
            <v>39331</v>
          </cell>
          <cell r="AN859">
            <v>0</v>
          </cell>
          <cell r="AO859">
            <v>0</v>
          </cell>
          <cell r="AP859">
            <v>600938</v>
          </cell>
          <cell r="AQ859">
            <v>0</v>
          </cell>
          <cell r="AR859">
            <v>600938</v>
          </cell>
        </row>
        <row r="860">
          <cell r="M860">
            <v>12.8</v>
          </cell>
          <cell r="P860">
            <v>12.8</v>
          </cell>
          <cell r="AM860">
            <v>39351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</row>
        <row r="861">
          <cell r="M861">
            <v>12.8</v>
          </cell>
          <cell r="P861">
            <v>12.8</v>
          </cell>
          <cell r="AM861">
            <v>39351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</row>
        <row r="862">
          <cell r="M862">
            <v>12.8</v>
          </cell>
          <cell r="P862">
            <v>12.8</v>
          </cell>
          <cell r="AM862">
            <v>39351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</row>
        <row r="863">
          <cell r="M863">
            <v>12.8</v>
          </cell>
          <cell r="P863">
            <v>12.8</v>
          </cell>
          <cell r="AM863">
            <v>0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</row>
        <row r="864">
          <cell r="M864">
            <v>12.8</v>
          </cell>
          <cell r="P864">
            <v>12.8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</row>
        <row r="865">
          <cell r="M865">
            <v>12.8</v>
          </cell>
          <cell r="P865">
            <v>12.8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0</v>
          </cell>
        </row>
        <row r="866">
          <cell r="M866">
            <v>12.8</v>
          </cell>
          <cell r="P866">
            <v>12.8</v>
          </cell>
          <cell r="AM866">
            <v>39351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0</v>
          </cell>
        </row>
        <row r="867">
          <cell r="M867">
            <v>12.8</v>
          </cell>
          <cell r="P867">
            <v>12.8</v>
          </cell>
          <cell r="AM867">
            <v>39351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</row>
        <row r="868">
          <cell r="M868">
            <v>12.8</v>
          </cell>
          <cell r="P868">
            <v>12.8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</row>
        <row r="869">
          <cell r="M869">
            <v>12.8</v>
          </cell>
          <cell r="P869">
            <v>12.8</v>
          </cell>
          <cell r="AM869">
            <v>39351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</row>
        <row r="870">
          <cell r="M870">
            <v>12.8</v>
          </cell>
          <cell r="P870">
            <v>12.8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</row>
        <row r="871">
          <cell r="M871">
            <v>12.8</v>
          </cell>
          <cell r="P871">
            <v>12.8</v>
          </cell>
          <cell r="AM871">
            <v>39342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</row>
        <row r="872">
          <cell r="M872">
            <v>12.8</v>
          </cell>
          <cell r="P872">
            <v>12.8</v>
          </cell>
          <cell r="AM872">
            <v>39330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</row>
        <row r="873">
          <cell r="M873">
            <v>12.8</v>
          </cell>
          <cell r="P873">
            <v>12.8</v>
          </cell>
          <cell r="AM873">
            <v>39330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</row>
        <row r="874">
          <cell r="M874">
            <v>12.8</v>
          </cell>
          <cell r="P874">
            <v>12.8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0</v>
          </cell>
        </row>
        <row r="875">
          <cell r="M875">
            <v>12.8</v>
          </cell>
          <cell r="P875">
            <v>12.8</v>
          </cell>
          <cell r="AM875">
            <v>39330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</row>
        <row r="876">
          <cell r="M876">
            <v>12.8</v>
          </cell>
          <cell r="P876">
            <v>12.8</v>
          </cell>
          <cell r="AM876">
            <v>0</v>
          </cell>
          <cell r="AN876">
            <v>0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</row>
        <row r="877">
          <cell r="M877">
            <v>12.8</v>
          </cell>
          <cell r="P877">
            <v>12.8</v>
          </cell>
          <cell r="AM877">
            <v>39330</v>
          </cell>
          <cell r="AN877">
            <v>0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</row>
        <row r="878">
          <cell r="M878">
            <v>12.8</v>
          </cell>
          <cell r="P878">
            <v>12.8</v>
          </cell>
          <cell r="AM878">
            <v>39342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</row>
        <row r="879">
          <cell r="M879">
            <v>12.8</v>
          </cell>
          <cell r="P879">
            <v>12.8</v>
          </cell>
          <cell r="AM879">
            <v>39329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</row>
        <row r="880">
          <cell r="M880">
            <v>12.8</v>
          </cell>
          <cell r="P880">
            <v>12.8</v>
          </cell>
          <cell r="AM880">
            <v>39351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</row>
        <row r="881">
          <cell r="M881">
            <v>12.8</v>
          </cell>
          <cell r="P881">
            <v>12.8</v>
          </cell>
          <cell r="AM881">
            <v>39330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</row>
        <row r="882">
          <cell r="M882">
            <v>12.8</v>
          </cell>
          <cell r="P882">
            <v>12.8</v>
          </cell>
          <cell r="AM882">
            <v>39330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</row>
        <row r="883">
          <cell r="M883">
            <v>12.8</v>
          </cell>
          <cell r="P883">
            <v>12.8</v>
          </cell>
          <cell r="AM883">
            <v>39342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</row>
        <row r="884">
          <cell r="M884">
            <v>12.8</v>
          </cell>
          <cell r="P884">
            <v>12.8</v>
          </cell>
          <cell r="AM884">
            <v>39330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</row>
        <row r="885">
          <cell r="M885">
            <v>12.8</v>
          </cell>
          <cell r="P885">
            <v>12.8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</row>
        <row r="886">
          <cell r="M886">
            <v>12.8</v>
          </cell>
          <cell r="P886">
            <v>12.8</v>
          </cell>
          <cell r="AM886">
            <v>39331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</row>
        <row r="887">
          <cell r="M887">
            <v>12.8</v>
          </cell>
          <cell r="P887">
            <v>12.8</v>
          </cell>
          <cell r="AM887">
            <v>39330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</row>
        <row r="888">
          <cell r="M888">
            <v>12.8</v>
          </cell>
          <cell r="P888">
            <v>12.8</v>
          </cell>
          <cell r="AM888">
            <v>39342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</row>
        <row r="889">
          <cell r="M889">
            <v>12.8</v>
          </cell>
          <cell r="P889">
            <v>12.8</v>
          </cell>
          <cell r="AM889">
            <v>39342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</row>
        <row r="890">
          <cell r="M890">
            <v>12.8</v>
          </cell>
          <cell r="P890">
            <v>12.8</v>
          </cell>
          <cell r="AM890">
            <v>39351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</row>
        <row r="891">
          <cell r="M891">
            <v>12.8</v>
          </cell>
          <cell r="P891">
            <v>12.8</v>
          </cell>
          <cell r="AM891">
            <v>39351</v>
          </cell>
          <cell r="AN891">
            <v>0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</row>
        <row r="892">
          <cell r="M892">
            <v>12.8</v>
          </cell>
          <cell r="P892">
            <v>12.8</v>
          </cell>
          <cell r="AM892">
            <v>0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</row>
        <row r="893">
          <cell r="M893">
            <v>12.8</v>
          </cell>
          <cell r="P893">
            <v>12.8</v>
          </cell>
          <cell r="AM893">
            <v>39351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</row>
        <row r="894">
          <cell r="M894">
            <v>12.8</v>
          </cell>
          <cell r="P894">
            <v>12.8</v>
          </cell>
          <cell r="AM894">
            <v>39351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</row>
        <row r="895">
          <cell r="M895">
            <v>12.8</v>
          </cell>
          <cell r="P895">
            <v>12.8</v>
          </cell>
          <cell r="AM895">
            <v>39330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</row>
        <row r="896">
          <cell r="M896">
            <v>12.8</v>
          </cell>
          <cell r="P896">
            <v>12.8</v>
          </cell>
          <cell r="AM896">
            <v>39330</v>
          </cell>
          <cell r="AN896">
            <v>0</v>
          </cell>
          <cell r="AO896">
            <v>0</v>
          </cell>
          <cell r="AP896">
            <v>681063</v>
          </cell>
          <cell r="AQ896">
            <v>0</v>
          </cell>
          <cell r="AR896">
            <v>681063</v>
          </cell>
        </row>
        <row r="897">
          <cell r="M897">
            <v>12.8</v>
          </cell>
          <cell r="P897">
            <v>12.8</v>
          </cell>
          <cell r="AM897">
            <v>39342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</row>
        <row r="898">
          <cell r="M898">
            <v>12.8</v>
          </cell>
          <cell r="P898">
            <v>12.8</v>
          </cell>
          <cell r="AM898">
            <v>39330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</row>
        <row r="899">
          <cell r="M899">
            <v>12.8</v>
          </cell>
          <cell r="P899">
            <v>12.8</v>
          </cell>
          <cell r="AM899">
            <v>39351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</row>
        <row r="900">
          <cell r="M900">
            <v>12.8</v>
          </cell>
          <cell r="P900">
            <v>12.8</v>
          </cell>
          <cell r="AM900">
            <v>39330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</row>
        <row r="901">
          <cell r="M901">
            <v>12.8</v>
          </cell>
          <cell r="P901">
            <v>12.8</v>
          </cell>
          <cell r="AM901">
            <v>39331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</row>
        <row r="902">
          <cell r="M902">
            <v>12.8</v>
          </cell>
          <cell r="P902">
            <v>12.8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</row>
        <row r="903">
          <cell r="M903">
            <v>12.8</v>
          </cell>
          <cell r="P903">
            <v>12.8</v>
          </cell>
          <cell r="AM903">
            <v>0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</row>
        <row r="904">
          <cell r="M904">
            <v>12.8</v>
          </cell>
          <cell r="P904">
            <v>12.8</v>
          </cell>
          <cell r="AM904">
            <v>0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</row>
        <row r="905">
          <cell r="M905">
            <v>12.8</v>
          </cell>
          <cell r="P905">
            <v>12.8</v>
          </cell>
          <cell r="AM905">
            <v>39330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</row>
        <row r="906">
          <cell r="M906">
            <v>12.8</v>
          </cell>
          <cell r="P906">
            <v>12.8</v>
          </cell>
          <cell r="AM906">
            <v>39351</v>
          </cell>
          <cell r="AN906">
            <v>0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</row>
        <row r="907">
          <cell r="M907">
            <v>12.8</v>
          </cell>
          <cell r="P907">
            <v>12.8</v>
          </cell>
          <cell r="AM907">
            <v>39330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</row>
        <row r="908">
          <cell r="M908">
            <v>12.8</v>
          </cell>
          <cell r="P908">
            <v>12.8</v>
          </cell>
          <cell r="AM908">
            <v>39330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0</v>
          </cell>
        </row>
        <row r="909">
          <cell r="M909">
            <v>12.8</v>
          </cell>
          <cell r="P909">
            <v>12.8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0</v>
          </cell>
        </row>
        <row r="910">
          <cell r="M910">
            <v>12.8</v>
          </cell>
          <cell r="P910">
            <v>12.8</v>
          </cell>
          <cell r="AM910">
            <v>39331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</row>
        <row r="911">
          <cell r="M911">
            <v>12.8</v>
          </cell>
          <cell r="P911">
            <v>12.8</v>
          </cell>
          <cell r="AM911">
            <v>39331</v>
          </cell>
          <cell r="AN911">
            <v>0</v>
          </cell>
          <cell r="AO911">
            <v>0</v>
          </cell>
          <cell r="AP911">
            <v>721126</v>
          </cell>
          <cell r="AQ911">
            <v>0</v>
          </cell>
          <cell r="AR911">
            <v>721126</v>
          </cell>
        </row>
        <row r="912">
          <cell r="M912">
            <v>12.8</v>
          </cell>
          <cell r="P912">
            <v>12.8</v>
          </cell>
          <cell r="AM912">
            <v>39342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</row>
        <row r="913">
          <cell r="M913">
            <v>12.8</v>
          </cell>
          <cell r="P913">
            <v>12.8</v>
          </cell>
          <cell r="AM913">
            <v>39330</v>
          </cell>
          <cell r="AN913">
            <v>0</v>
          </cell>
          <cell r="AO913">
            <v>0</v>
          </cell>
          <cell r="AP913">
            <v>641001</v>
          </cell>
          <cell r="AQ913">
            <v>0</v>
          </cell>
          <cell r="AR913">
            <v>641001</v>
          </cell>
        </row>
        <row r="914">
          <cell r="M914">
            <v>12.8</v>
          </cell>
          <cell r="P914">
            <v>12.8</v>
          </cell>
          <cell r="AM914">
            <v>39342</v>
          </cell>
          <cell r="AO914">
            <v>0</v>
          </cell>
          <cell r="AP914">
            <v>721126</v>
          </cell>
          <cell r="AQ914">
            <v>0</v>
          </cell>
          <cell r="AR914">
            <v>721126</v>
          </cell>
        </row>
        <row r="915">
          <cell r="M915">
            <v>12.8</v>
          </cell>
          <cell r="P915">
            <v>12.8</v>
          </cell>
          <cell r="AM915">
            <v>39331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</row>
        <row r="916">
          <cell r="M916">
            <v>12.8</v>
          </cell>
          <cell r="P916">
            <v>12.8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</row>
        <row r="917">
          <cell r="M917">
            <v>12.8</v>
          </cell>
          <cell r="P917">
            <v>12.8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</row>
        <row r="918">
          <cell r="M918">
            <v>12.8</v>
          </cell>
          <cell r="P918">
            <v>12.8</v>
          </cell>
          <cell r="AM918">
            <v>39331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</row>
        <row r="919">
          <cell r="M919">
            <v>12.8</v>
          </cell>
          <cell r="P919">
            <v>12.8</v>
          </cell>
          <cell r="AM919">
            <v>39330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</row>
        <row r="920">
          <cell r="M920">
            <v>12.8</v>
          </cell>
          <cell r="P920">
            <v>12.8</v>
          </cell>
          <cell r="AM920">
            <v>39342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</row>
        <row r="921">
          <cell r="M921">
            <v>12.8</v>
          </cell>
          <cell r="P921">
            <v>12.8</v>
          </cell>
          <cell r="AM921">
            <v>39342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</row>
        <row r="922">
          <cell r="M922">
            <v>12.8</v>
          </cell>
          <cell r="P922">
            <v>12.8</v>
          </cell>
          <cell r="AM922">
            <v>39342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</row>
        <row r="923">
          <cell r="M923">
            <v>12.8</v>
          </cell>
          <cell r="P923">
            <v>12.8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</row>
        <row r="924">
          <cell r="M924">
            <v>12.8</v>
          </cell>
          <cell r="P924">
            <v>12.8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</row>
        <row r="925">
          <cell r="M925">
            <v>12.8</v>
          </cell>
          <cell r="P925">
            <v>12.8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</row>
        <row r="926">
          <cell r="M926">
            <v>12.8</v>
          </cell>
          <cell r="P926">
            <v>12.8</v>
          </cell>
          <cell r="AO926">
            <v>0</v>
          </cell>
          <cell r="AP926">
            <v>0</v>
          </cell>
          <cell r="AQ926">
            <v>0</v>
          </cell>
          <cell r="AR926">
            <v>0</v>
          </cell>
        </row>
        <row r="927">
          <cell r="M927">
            <v>12.8</v>
          </cell>
          <cell r="P927">
            <v>12.8</v>
          </cell>
          <cell r="AM927">
            <v>0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</row>
        <row r="928">
          <cell r="M928">
            <v>12.8</v>
          </cell>
          <cell r="P928">
            <v>12.8</v>
          </cell>
          <cell r="AM928">
            <v>39331</v>
          </cell>
          <cell r="AN928">
            <v>0</v>
          </cell>
          <cell r="AO928">
            <v>0</v>
          </cell>
          <cell r="AP928">
            <v>600938</v>
          </cell>
          <cell r="AQ928">
            <v>0</v>
          </cell>
          <cell r="AR928">
            <v>600938</v>
          </cell>
        </row>
        <row r="929">
          <cell r="M929">
            <v>12.8</v>
          </cell>
          <cell r="P929">
            <v>12.8</v>
          </cell>
          <cell r="AM929">
            <v>39329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</row>
        <row r="930">
          <cell r="M930">
            <v>12.8</v>
          </cell>
          <cell r="P930">
            <v>12.8</v>
          </cell>
          <cell r="AM930">
            <v>0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</row>
        <row r="931">
          <cell r="M931">
            <v>12.8</v>
          </cell>
          <cell r="P931">
            <v>12.8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</row>
        <row r="932">
          <cell r="M932">
            <v>12.8</v>
          </cell>
          <cell r="P932">
            <v>12.8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</row>
        <row r="933">
          <cell r="M933">
            <v>12.8</v>
          </cell>
          <cell r="P933">
            <v>12.8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0</v>
          </cell>
        </row>
        <row r="934">
          <cell r="M934">
            <v>12.8</v>
          </cell>
          <cell r="P934">
            <v>12.8</v>
          </cell>
          <cell r="AM934">
            <v>0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</row>
        <row r="935">
          <cell r="M935">
            <v>12.8</v>
          </cell>
          <cell r="P935">
            <v>12.8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0</v>
          </cell>
        </row>
        <row r="936">
          <cell r="M936">
            <v>12.8</v>
          </cell>
          <cell r="P936">
            <v>12.8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0</v>
          </cell>
        </row>
        <row r="937">
          <cell r="M937">
            <v>12.8</v>
          </cell>
          <cell r="P937">
            <v>12.8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</row>
        <row r="938">
          <cell r="M938">
            <v>12.8</v>
          </cell>
          <cell r="P938">
            <v>12.8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</row>
        <row r="939">
          <cell r="M939">
            <v>12.8</v>
          </cell>
          <cell r="P939">
            <v>12.8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</row>
        <row r="940">
          <cell r="M940">
            <v>12.8</v>
          </cell>
          <cell r="P940">
            <v>12.8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</row>
        <row r="941">
          <cell r="M941">
            <v>12.8</v>
          </cell>
          <cell r="P941">
            <v>12.8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</row>
        <row r="942">
          <cell r="M942">
            <v>12.8</v>
          </cell>
          <cell r="P942">
            <v>12.8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</row>
        <row r="943">
          <cell r="M943">
            <v>12.8</v>
          </cell>
          <cell r="P943">
            <v>12.8</v>
          </cell>
          <cell r="AM943">
            <v>39351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</row>
        <row r="944">
          <cell r="M944">
            <v>12.8</v>
          </cell>
          <cell r="P944">
            <v>12.8</v>
          </cell>
          <cell r="AM944">
            <v>39351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</row>
        <row r="945">
          <cell r="M945">
            <v>12.8</v>
          </cell>
          <cell r="P945">
            <v>12.8</v>
          </cell>
          <cell r="AM945">
            <v>39331</v>
          </cell>
          <cell r="AO945">
            <v>0</v>
          </cell>
          <cell r="AP945">
            <v>0</v>
          </cell>
          <cell r="AQ945">
            <v>0</v>
          </cell>
          <cell r="AR945">
            <v>0</v>
          </cell>
        </row>
        <row r="946">
          <cell r="M946">
            <v>12.8</v>
          </cell>
          <cell r="P946">
            <v>12.8</v>
          </cell>
          <cell r="AM946">
            <v>39331</v>
          </cell>
          <cell r="AN946">
            <v>0</v>
          </cell>
          <cell r="AO946">
            <v>0</v>
          </cell>
          <cell r="AP946">
            <v>0</v>
          </cell>
          <cell r="AQ946">
            <v>0</v>
          </cell>
          <cell r="AR946">
            <v>0</v>
          </cell>
        </row>
        <row r="947">
          <cell r="M947">
            <v>12.8</v>
          </cell>
          <cell r="P947">
            <v>12.8</v>
          </cell>
          <cell r="AM947">
            <v>39331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</row>
        <row r="948">
          <cell r="M948">
            <v>12.8</v>
          </cell>
          <cell r="P948">
            <v>12.8</v>
          </cell>
          <cell r="AM948">
            <v>39330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</row>
        <row r="949">
          <cell r="M949">
            <v>12.8</v>
          </cell>
          <cell r="P949">
            <v>12.8</v>
          </cell>
          <cell r="AM949">
            <v>39330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</row>
        <row r="950">
          <cell r="M950">
            <v>12.8</v>
          </cell>
          <cell r="P950">
            <v>12.8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</row>
        <row r="951">
          <cell r="M951">
            <v>12.8</v>
          </cell>
          <cell r="P951">
            <v>12.8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</row>
        <row r="952">
          <cell r="M952">
            <v>12.8</v>
          </cell>
          <cell r="P952">
            <v>12.8</v>
          </cell>
          <cell r="AM952">
            <v>0</v>
          </cell>
          <cell r="AN952">
            <v>0</v>
          </cell>
          <cell r="AO952">
            <v>0</v>
          </cell>
          <cell r="AP952">
            <v>641001</v>
          </cell>
          <cell r="AQ952">
            <v>0</v>
          </cell>
          <cell r="AR952">
            <v>641001</v>
          </cell>
        </row>
        <row r="953">
          <cell r="M953">
            <v>12.8</v>
          </cell>
          <cell r="P953">
            <v>12.8</v>
          </cell>
          <cell r="AM953">
            <v>39331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</row>
        <row r="954">
          <cell r="M954">
            <v>12.8</v>
          </cell>
          <cell r="P954">
            <v>12.8</v>
          </cell>
          <cell r="AM954">
            <v>39331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</row>
        <row r="955">
          <cell r="M955">
            <v>12.8</v>
          </cell>
          <cell r="P955">
            <v>12.8</v>
          </cell>
          <cell r="AM955">
            <v>39342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</row>
        <row r="956">
          <cell r="M956">
            <v>12.8</v>
          </cell>
          <cell r="P956">
            <v>12.8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</row>
        <row r="957">
          <cell r="M957">
            <v>12.8</v>
          </cell>
          <cell r="P957">
            <v>12.8</v>
          </cell>
          <cell r="AM957">
            <v>0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</row>
        <row r="958">
          <cell r="M958">
            <v>12.8</v>
          </cell>
          <cell r="P958">
            <v>12.8</v>
          </cell>
          <cell r="AM958">
            <v>39330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</row>
        <row r="959">
          <cell r="M959">
            <v>12.8</v>
          </cell>
          <cell r="P959">
            <v>12.8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</row>
        <row r="960">
          <cell r="M960">
            <v>12.8</v>
          </cell>
          <cell r="P960">
            <v>12.8</v>
          </cell>
          <cell r="AM960">
            <v>39351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</row>
        <row r="961">
          <cell r="M961">
            <v>12.8</v>
          </cell>
          <cell r="P961">
            <v>12.8</v>
          </cell>
          <cell r="AM961">
            <v>39351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</row>
        <row r="962">
          <cell r="M962">
            <v>12.8</v>
          </cell>
          <cell r="P962">
            <v>12.8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</row>
        <row r="963">
          <cell r="M963">
            <v>12.8</v>
          </cell>
          <cell r="P963">
            <v>12.8</v>
          </cell>
          <cell r="AM963">
            <v>39351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</row>
        <row r="964">
          <cell r="M964">
            <v>7027.2000000000653</v>
          </cell>
          <cell r="N964">
            <v>0</v>
          </cell>
          <cell r="O964">
            <v>0</v>
          </cell>
          <cell r="P964">
            <v>7027.2000000000653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H964">
            <v>0</v>
          </cell>
          <cell r="AI964">
            <v>0</v>
          </cell>
          <cell r="AJ964">
            <v>0</v>
          </cell>
          <cell r="AK964">
            <v>0</v>
          </cell>
          <cell r="AL964">
            <v>0</v>
          </cell>
          <cell r="AM964">
            <v>12745674</v>
          </cell>
          <cell r="AN964">
            <v>275281</v>
          </cell>
          <cell r="AO964">
            <v>0</v>
          </cell>
          <cell r="AP964">
            <v>16345521</v>
          </cell>
          <cell r="AQ964">
            <v>0</v>
          </cell>
          <cell r="AR964">
            <v>16345521</v>
          </cell>
        </row>
        <row r="965">
          <cell r="M965">
            <v>59.18</v>
          </cell>
          <cell r="O965">
            <v>59.18</v>
          </cell>
          <cell r="AO965">
            <v>1943552</v>
          </cell>
          <cell r="AP965">
            <v>4499424</v>
          </cell>
          <cell r="AQ965">
            <v>619429</v>
          </cell>
          <cell r="AR965">
            <v>7062405</v>
          </cell>
        </row>
        <row r="966">
          <cell r="M966">
            <v>59.18</v>
          </cell>
          <cell r="O966">
            <v>59.18</v>
          </cell>
          <cell r="AO966">
            <v>1808398</v>
          </cell>
          <cell r="AP966">
            <v>4747412</v>
          </cell>
          <cell r="AQ966">
            <v>0</v>
          </cell>
          <cell r="AR966">
            <v>6555810</v>
          </cell>
        </row>
        <row r="967">
          <cell r="M967">
            <v>59.18</v>
          </cell>
          <cell r="O967">
            <v>59.18</v>
          </cell>
          <cell r="AO967">
            <v>1616136</v>
          </cell>
          <cell r="AP967">
            <v>4222192</v>
          </cell>
          <cell r="AQ967">
            <v>0</v>
          </cell>
          <cell r="AR967">
            <v>5838328</v>
          </cell>
        </row>
        <row r="968">
          <cell r="M968">
            <v>59.18</v>
          </cell>
          <cell r="O968">
            <v>59.18</v>
          </cell>
          <cell r="AO968">
            <v>1745580</v>
          </cell>
          <cell r="AP968">
            <v>4642047</v>
          </cell>
          <cell r="AQ968">
            <v>237713</v>
          </cell>
          <cell r="AR968">
            <v>6625340</v>
          </cell>
        </row>
        <row r="969">
          <cell r="M969">
            <v>59.18</v>
          </cell>
          <cell r="O969">
            <v>59.18</v>
          </cell>
          <cell r="U969">
            <v>-57304</v>
          </cell>
          <cell r="AO969">
            <v>1741772</v>
          </cell>
          <cell r="AP969">
            <v>4667444</v>
          </cell>
          <cell r="AQ969">
            <v>0</v>
          </cell>
          <cell r="AR969">
            <v>6409216</v>
          </cell>
        </row>
        <row r="970">
          <cell r="M970">
            <v>59.18</v>
          </cell>
          <cell r="O970">
            <v>59.18</v>
          </cell>
          <cell r="AO970">
            <v>1977816</v>
          </cell>
          <cell r="AP970">
            <v>5259812</v>
          </cell>
          <cell r="AQ970">
            <v>287165</v>
          </cell>
          <cell r="AR970">
            <v>7524793</v>
          </cell>
        </row>
        <row r="971">
          <cell r="M971">
            <v>59.18</v>
          </cell>
          <cell r="O971">
            <v>59.18</v>
          </cell>
          <cell r="U971">
            <v>-179920</v>
          </cell>
          <cell r="AO971">
            <v>1846469</v>
          </cell>
          <cell r="AP971">
            <v>4771514</v>
          </cell>
          <cell r="AQ971">
            <v>0</v>
          </cell>
          <cell r="AR971">
            <v>6617983</v>
          </cell>
        </row>
        <row r="972">
          <cell r="M972">
            <v>59.18</v>
          </cell>
          <cell r="O972">
            <v>59.18</v>
          </cell>
          <cell r="AO972">
            <v>1734158</v>
          </cell>
          <cell r="AP972">
            <v>4695732</v>
          </cell>
          <cell r="AQ972">
            <v>196285</v>
          </cell>
          <cell r="AR972">
            <v>6626175</v>
          </cell>
        </row>
        <row r="973">
          <cell r="M973">
            <v>59.18</v>
          </cell>
          <cell r="O973">
            <v>59.18</v>
          </cell>
          <cell r="AO973">
            <v>1846469</v>
          </cell>
          <cell r="AP973">
            <v>4850573</v>
          </cell>
          <cell r="AQ973">
            <v>0</v>
          </cell>
          <cell r="AR973">
            <v>6697042</v>
          </cell>
        </row>
        <row r="974">
          <cell r="M974">
            <v>59.18</v>
          </cell>
          <cell r="O974">
            <v>59.18</v>
          </cell>
          <cell r="AO974">
            <v>1768423</v>
          </cell>
          <cell r="AP974">
            <v>4775055</v>
          </cell>
          <cell r="AQ974">
            <v>216285</v>
          </cell>
          <cell r="AR974">
            <v>6759763</v>
          </cell>
        </row>
        <row r="975">
          <cell r="M975">
            <v>59.18</v>
          </cell>
          <cell r="O975">
            <v>59.18</v>
          </cell>
          <cell r="AO975">
            <v>1808398</v>
          </cell>
          <cell r="AP975">
            <v>4787474</v>
          </cell>
          <cell r="AQ975">
            <v>0</v>
          </cell>
          <cell r="AR975">
            <v>6595872</v>
          </cell>
        </row>
        <row r="976">
          <cell r="M976">
            <v>59.18</v>
          </cell>
          <cell r="O976">
            <v>59.18</v>
          </cell>
          <cell r="AO976">
            <v>1762712</v>
          </cell>
          <cell r="AP976">
            <v>4641647</v>
          </cell>
          <cell r="AQ976">
            <v>0</v>
          </cell>
          <cell r="AR976">
            <v>6404359</v>
          </cell>
        </row>
        <row r="977">
          <cell r="M977">
            <v>60.1</v>
          </cell>
          <cell r="O977">
            <v>60.1</v>
          </cell>
          <cell r="AO977">
            <v>1694183</v>
          </cell>
          <cell r="AP977">
            <v>4474987</v>
          </cell>
          <cell r="AQ977">
            <v>0</v>
          </cell>
          <cell r="AR977">
            <v>6169170</v>
          </cell>
        </row>
        <row r="978">
          <cell r="M978">
            <v>60.1</v>
          </cell>
          <cell r="O978">
            <v>60.1</v>
          </cell>
          <cell r="AO978">
            <v>1814108</v>
          </cell>
          <cell r="AP978">
            <v>5481759</v>
          </cell>
          <cell r="AQ978">
            <v>0</v>
          </cell>
          <cell r="AR978">
            <v>7295867</v>
          </cell>
        </row>
        <row r="979">
          <cell r="M979">
            <v>60.1</v>
          </cell>
          <cell r="O979">
            <v>60.1</v>
          </cell>
          <cell r="AO979">
            <v>1515247</v>
          </cell>
          <cell r="AP979">
            <v>4108815</v>
          </cell>
          <cell r="AQ979">
            <v>0</v>
          </cell>
          <cell r="AR979">
            <v>5624062</v>
          </cell>
        </row>
        <row r="980">
          <cell r="M980">
            <v>30.64</v>
          </cell>
          <cell r="O980">
            <v>30.64</v>
          </cell>
          <cell r="AO980">
            <v>856609</v>
          </cell>
          <cell r="AP980">
            <v>2543972</v>
          </cell>
          <cell r="AQ980">
            <v>0</v>
          </cell>
          <cell r="AR980">
            <v>3400581</v>
          </cell>
        </row>
        <row r="981">
          <cell r="M981">
            <v>30.64</v>
          </cell>
          <cell r="O981">
            <v>30.64</v>
          </cell>
          <cell r="AO981">
            <v>746202</v>
          </cell>
          <cell r="AP981">
            <v>2208248</v>
          </cell>
          <cell r="AQ981">
            <v>0</v>
          </cell>
          <cell r="AR981">
            <v>2954450</v>
          </cell>
        </row>
        <row r="982">
          <cell r="M982">
            <v>30.64</v>
          </cell>
          <cell r="O982">
            <v>30.64</v>
          </cell>
          <cell r="AO982">
            <v>829959</v>
          </cell>
          <cell r="AP982">
            <v>2402151</v>
          </cell>
          <cell r="AQ982">
            <v>152762</v>
          </cell>
          <cell r="AR982">
            <v>3384872</v>
          </cell>
        </row>
        <row r="983">
          <cell r="M983">
            <v>30.64</v>
          </cell>
          <cell r="O983">
            <v>30.64</v>
          </cell>
          <cell r="U983">
            <v>18433</v>
          </cell>
          <cell r="AO983">
            <v>799502</v>
          </cell>
          <cell r="AP983">
            <v>2466597</v>
          </cell>
          <cell r="AQ983">
            <v>88952</v>
          </cell>
          <cell r="AR983">
            <v>3355051</v>
          </cell>
        </row>
        <row r="984">
          <cell r="M984">
            <v>30.64</v>
          </cell>
          <cell r="O984">
            <v>30.64</v>
          </cell>
          <cell r="AO984">
            <v>869934</v>
          </cell>
          <cell r="AP984">
            <v>2013945</v>
          </cell>
          <cell r="AQ984">
            <v>0</v>
          </cell>
          <cell r="AR984">
            <v>2883879</v>
          </cell>
        </row>
        <row r="985">
          <cell r="M985">
            <v>30.64</v>
          </cell>
          <cell r="O985">
            <v>30.64</v>
          </cell>
          <cell r="U985">
            <v>-109247</v>
          </cell>
          <cell r="AO985">
            <v>881356</v>
          </cell>
          <cell r="AP985">
            <v>2593852</v>
          </cell>
          <cell r="AQ985">
            <v>0</v>
          </cell>
          <cell r="AR985">
            <v>3475208</v>
          </cell>
        </row>
        <row r="986">
          <cell r="M986">
            <v>30.64</v>
          </cell>
          <cell r="O986">
            <v>30.64</v>
          </cell>
          <cell r="AO986">
            <v>816634</v>
          </cell>
          <cell r="AP986">
            <v>2571615</v>
          </cell>
          <cell r="AQ986">
            <v>95143</v>
          </cell>
          <cell r="AR986">
            <v>3483392</v>
          </cell>
        </row>
        <row r="987">
          <cell r="M987">
            <v>30.64</v>
          </cell>
          <cell r="O987">
            <v>30.64</v>
          </cell>
          <cell r="AO987">
            <v>839477</v>
          </cell>
          <cell r="AP987">
            <v>2624498</v>
          </cell>
          <cell r="AQ987">
            <v>152762</v>
          </cell>
          <cell r="AR987">
            <v>3616737</v>
          </cell>
        </row>
        <row r="988">
          <cell r="M988">
            <v>30.64</v>
          </cell>
          <cell r="O988">
            <v>30.64</v>
          </cell>
          <cell r="AO988">
            <v>942270</v>
          </cell>
          <cell r="AP988">
            <v>2742282</v>
          </cell>
          <cell r="AQ988">
            <v>37619</v>
          </cell>
          <cell r="AR988">
            <v>3722171</v>
          </cell>
        </row>
        <row r="989">
          <cell r="M989">
            <v>30.64</v>
          </cell>
          <cell r="O989">
            <v>30.64</v>
          </cell>
          <cell r="U989">
            <v>-137965</v>
          </cell>
          <cell r="AO989">
            <v>852802</v>
          </cell>
          <cell r="AP989">
            <v>2464676</v>
          </cell>
          <cell r="AQ989">
            <v>108952</v>
          </cell>
          <cell r="AR989">
            <v>3426430</v>
          </cell>
        </row>
        <row r="990">
          <cell r="M990">
            <v>30.64</v>
          </cell>
          <cell r="O990">
            <v>30.64</v>
          </cell>
          <cell r="AO990">
            <v>852802</v>
          </cell>
          <cell r="AP990">
            <v>2655346</v>
          </cell>
          <cell r="AQ990">
            <v>108952</v>
          </cell>
          <cell r="AR990">
            <v>3617100</v>
          </cell>
        </row>
        <row r="991">
          <cell r="M991">
            <v>30.64</v>
          </cell>
          <cell r="O991">
            <v>30.64</v>
          </cell>
          <cell r="AO991">
            <v>909910</v>
          </cell>
          <cell r="AP991">
            <v>2106489</v>
          </cell>
          <cell r="AQ991">
            <v>152762</v>
          </cell>
          <cell r="AR991">
            <v>3169161</v>
          </cell>
        </row>
        <row r="992">
          <cell r="M992">
            <v>30.64</v>
          </cell>
          <cell r="O992">
            <v>30.64</v>
          </cell>
          <cell r="AO992">
            <v>841381</v>
          </cell>
          <cell r="AP992">
            <v>2588842</v>
          </cell>
          <cell r="AQ992">
            <v>0</v>
          </cell>
          <cell r="AR992">
            <v>3430223</v>
          </cell>
        </row>
        <row r="993">
          <cell r="M993">
            <v>30.64</v>
          </cell>
          <cell r="O993">
            <v>30.64</v>
          </cell>
          <cell r="AO993">
            <v>769045</v>
          </cell>
          <cell r="AP993">
            <v>2221068</v>
          </cell>
          <cell r="AQ993">
            <v>0</v>
          </cell>
          <cell r="AR993">
            <v>2990113</v>
          </cell>
        </row>
        <row r="994">
          <cell r="M994">
            <v>44.13</v>
          </cell>
          <cell r="O994">
            <v>44.13</v>
          </cell>
          <cell r="AO994">
            <v>1271589</v>
          </cell>
          <cell r="AP994">
            <v>3504672</v>
          </cell>
          <cell r="AQ994">
            <v>0</v>
          </cell>
          <cell r="AR994">
            <v>4776261</v>
          </cell>
        </row>
        <row r="995">
          <cell r="M995">
            <v>44.13</v>
          </cell>
          <cell r="O995">
            <v>44.13</v>
          </cell>
          <cell r="AO995">
            <v>1096460</v>
          </cell>
          <cell r="AP995">
            <v>3019114</v>
          </cell>
          <cell r="AQ995">
            <v>0</v>
          </cell>
          <cell r="AR995">
            <v>4115574</v>
          </cell>
        </row>
        <row r="996">
          <cell r="M996">
            <v>44.13</v>
          </cell>
          <cell r="O996">
            <v>44.13</v>
          </cell>
          <cell r="AO996">
            <v>1204964</v>
          </cell>
          <cell r="AP996">
            <v>3270306</v>
          </cell>
          <cell r="AQ996">
            <v>195904</v>
          </cell>
          <cell r="AR996">
            <v>4671174</v>
          </cell>
        </row>
        <row r="997">
          <cell r="M997">
            <v>44.13</v>
          </cell>
          <cell r="O997">
            <v>44.13</v>
          </cell>
          <cell r="AO997">
            <v>1319178</v>
          </cell>
          <cell r="AP997">
            <v>3694969</v>
          </cell>
          <cell r="AQ997">
            <v>584191</v>
          </cell>
          <cell r="AR997">
            <v>5598338</v>
          </cell>
        </row>
        <row r="998">
          <cell r="M998">
            <v>44.13</v>
          </cell>
          <cell r="O998">
            <v>44.13</v>
          </cell>
          <cell r="AO998">
            <v>1319178</v>
          </cell>
          <cell r="AP998">
            <v>3614844</v>
          </cell>
          <cell r="AQ998">
            <v>584191</v>
          </cell>
          <cell r="AR998">
            <v>5518213</v>
          </cell>
        </row>
        <row r="999">
          <cell r="M999">
            <v>44.13</v>
          </cell>
          <cell r="O999">
            <v>44.13</v>
          </cell>
          <cell r="AO999">
            <v>1252553</v>
          </cell>
          <cell r="AP999">
            <v>3500666</v>
          </cell>
          <cell r="AQ999">
            <v>0</v>
          </cell>
          <cell r="AR999">
            <v>4753219</v>
          </cell>
        </row>
        <row r="1000">
          <cell r="M1000">
            <v>44.13</v>
          </cell>
          <cell r="O1000">
            <v>44.13</v>
          </cell>
          <cell r="AO1000">
            <v>1256360</v>
          </cell>
          <cell r="AP1000">
            <v>3509479</v>
          </cell>
          <cell r="AQ1000">
            <v>0</v>
          </cell>
          <cell r="AR1000">
            <v>4765839</v>
          </cell>
        </row>
        <row r="1001">
          <cell r="M1001">
            <v>44.13</v>
          </cell>
          <cell r="O1001">
            <v>44.13</v>
          </cell>
          <cell r="U1001">
            <v>-46399</v>
          </cell>
          <cell r="AO1001">
            <v>1279203</v>
          </cell>
          <cell r="AP1001">
            <v>4126122</v>
          </cell>
          <cell r="AQ1001">
            <v>195904</v>
          </cell>
          <cell r="AR1001">
            <v>5601229</v>
          </cell>
        </row>
        <row r="1002">
          <cell r="M1002">
            <v>44.13</v>
          </cell>
          <cell r="O1002">
            <v>44.13</v>
          </cell>
          <cell r="U1002">
            <v>-129094</v>
          </cell>
          <cell r="AO1002">
            <v>1237325</v>
          </cell>
          <cell r="AP1002">
            <v>3361974</v>
          </cell>
          <cell r="AQ1002">
            <v>152094</v>
          </cell>
          <cell r="AR1002">
            <v>4751393</v>
          </cell>
        </row>
        <row r="1003">
          <cell r="M1003">
            <v>44.13</v>
          </cell>
          <cell r="O1003">
            <v>44.13</v>
          </cell>
          <cell r="AO1003">
            <v>1237325</v>
          </cell>
          <cell r="AP1003">
            <v>3545536</v>
          </cell>
          <cell r="AQ1003">
            <v>152094</v>
          </cell>
          <cell r="AR1003">
            <v>4934955</v>
          </cell>
        </row>
        <row r="1004">
          <cell r="M1004">
            <v>44.75</v>
          </cell>
          <cell r="O1004">
            <v>44.75</v>
          </cell>
          <cell r="AO1004">
            <v>1224000</v>
          </cell>
          <cell r="AP1004">
            <v>3474625</v>
          </cell>
          <cell r="AQ1004">
            <v>0</v>
          </cell>
          <cell r="AR1004">
            <v>4698625</v>
          </cell>
        </row>
        <row r="1005">
          <cell r="M1005">
            <v>44.6</v>
          </cell>
          <cell r="O1005">
            <v>44.6</v>
          </cell>
          <cell r="AO1005">
            <v>1128821</v>
          </cell>
          <cell r="AP1005">
            <v>3134093</v>
          </cell>
          <cell r="AQ1005">
            <v>0</v>
          </cell>
          <cell r="AR1005">
            <v>4262914</v>
          </cell>
        </row>
        <row r="1006">
          <cell r="M1006">
            <v>44.2</v>
          </cell>
          <cell r="O1006">
            <v>44.2</v>
          </cell>
          <cell r="AO1006">
            <v>1166892</v>
          </cell>
          <cell r="AP1006">
            <v>3302356</v>
          </cell>
          <cell r="AQ1006">
            <v>0</v>
          </cell>
          <cell r="AR1006">
            <v>4469248</v>
          </cell>
        </row>
        <row r="1007">
          <cell r="M1007">
            <v>44.2</v>
          </cell>
          <cell r="O1007">
            <v>44.2</v>
          </cell>
          <cell r="AO1007">
            <v>1062196</v>
          </cell>
          <cell r="AP1007">
            <v>3140102</v>
          </cell>
          <cell r="AQ1007">
            <v>0</v>
          </cell>
          <cell r="AR1007">
            <v>4202298</v>
          </cell>
        </row>
        <row r="1008">
          <cell r="M1008">
            <v>44.2</v>
          </cell>
          <cell r="O1008">
            <v>44.2</v>
          </cell>
          <cell r="AO1008">
            <v>1113592</v>
          </cell>
          <cell r="AP1008">
            <v>3058776</v>
          </cell>
          <cell r="AQ1008">
            <v>0</v>
          </cell>
          <cell r="AR1008">
            <v>4172368</v>
          </cell>
        </row>
        <row r="1009">
          <cell r="M1009">
            <v>44.2</v>
          </cell>
          <cell r="O1009">
            <v>44.2</v>
          </cell>
          <cell r="U1009">
            <v>11261</v>
          </cell>
          <cell r="AO1009">
            <v>1144049</v>
          </cell>
          <cell r="AP1009">
            <v>3108468</v>
          </cell>
          <cell r="AQ1009">
            <v>175904</v>
          </cell>
          <cell r="AR1009">
            <v>4428421</v>
          </cell>
        </row>
        <row r="1010">
          <cell r="M1010">
            <v>44.2</v>
          </cell>
          <cell r="O1010">
            <v>44.2</v>
          </cell>
          <cell r="U1010">
            <v>5436</v>
          </cell>
          <cell r="AO1010">
            <v>1075521</v>
          </cell>
          <cell r="AP1010">
            <v>3065205</v>
          </cell>
          <cell r="AQ1010">
            <v>0</v>
          </cell>
          <cell r="AR1010">
            <v>4140726</v>
          </cell>
        </row>
        <row r="1011">
          <cell r="M1011">
            <v>44.2</v>
          </cell>
          <cell r="O1011">
            <v>44.2</v>
          </cell>
          <cell r="AO1011">
            <v>1197350</v>
          </cell>
          <cell r="AP1011">
            <v>2771928</v>
          </cell>
          <cell r="AQ1011">
            <v>0</v>
          </cell>
          <cell r="AR1011">
            <v>3969278</v>
          </cell>
        </row>
        <row r="1012">
          <cell r="M1012">
            <v>44.2</v>
          </cell>
          <cell r="O1012">
            <v>44.2</v>
          </cell>
          <cell r="U1012">
            <v>-126535</v>
          </cell>
          <cell r="AO1012">
            <v>1195446</v>
          </cell>
          <cell r="AP1012">
            <v>3307135</v>
          </cell>
          <cell r="AQ1012">
            <v>0</v>
          </cell>
          <cell r="AR1012">
            <v>4502581</v>
          </cell>
        </row>
        <row r="1013">
          <cell r="M1013">
            <v>44.2</v>
          </cell>
          <cell r="O1013">
            <v>44.2</v>
          </cell>
          <cell r="U1013">
            <v>-127435</v>
          </cell>
          <cell r="AO1013">
            <v>1151664</v>
          </cell>
          <cell r="AP1013">
            <v>3205056</v>
          </cell>
          <cell r="AQ1013">
            <v>0</v>
          </cell>
          <cell r="AR1013">
            <v>4356720</v>
          </cell>
        </row>
        <row r="1014">
          <cell r="M1014">
            <v>44.2</v>
          </cell>
          <cell r="O1014">
            <v>44.2</v>
          </cell>
          <cell r="AO1014">
            <v>1125014</v>
          </cell>
          <cell r="AP1014">
            <v>3165342</v>
          </cell>
          <cell r="AQ1014">
            <v>0</v>
          </cell>
          <cell r="AR1014">
            <v>4290356</v>
          </cell>
        </row>
        <row r="1015">
          <cell r="M1015">
            <v>44.2</v>
          </cell>
          <cell r="O1015">
            <v>44.2</v>
          </cell>
          <cell r="U1015">
            <v>6170</v>
          </cell>
          <cell r="AO1015">
            <v>986053</v>
          </cell>
          <cell r="AP1015">
            <v>2682415</v>
          </cell>
          <cell r="AQ1015">
            <v>0</v>
          </cell>
          <cell r="AR1015">
            <v>3668468</v>
          </cell>
        </row>
        <row r="1016">
          <cell r="M1016">
            <v>44.2</v>
          </cell>
          <cell r="O1016">
            <v>44.2</v>
          </cell>
          <cell r="U1016">
            <v>-24786</v>
          </cell>
          <cell r="AO1016">
            <v>1144049</v>
          </cell>
          <cell r="AP1016">
            <v>3160041</v>
          </cell>
          <cell r="AQ1016">
            <v>233523</v>
          </cell>
          <cell r="AR1016">
            <v>4537613</v>
          </cell>
        </row>
        <row r="1017">
          <cell r="M1017">
            <v>44.8</v>
          </cell>
          <cell r="O1017">
            <v>44.8</v>
          </cell>
          <cell r="AO1017">
            <v>1121207</v>
          </cell>
          <cell r="AP1017">
            <v>3236653</v>
          </cell>
          <cell r="AQ1017">
            <v>0</v>
          </cell>
          <cell r="AR1017">
            <v>4357860</v>
          </cell>
        </row>
        <row r="1018">
          <cell r="M1018">
            <v>44.66</v>
          </cell>
          <cell r="O1018">
            <v>44.66</v>
          </cell>
          <cell r="AO1018">
            <v>1128821</v>
          </cell>
          <cell r="AP1018">
            <v>3134093</v>
          </cell>
          <cell r="AQ1018">
            <v>0</v>
          </cell>
          <cell r="AR1018">
            <v>4262914</v>
          </cell>
        </row>
        <row r="1019">
          <cell r="M1019">
            <v>30.64</v>
          </cell>
          <cell r="O1019">
            <v>30.64</v>
          </cell>
          <cell r="AO1019">
            <v>864224</v>
          </cell>
          <cell r="AP1019">
            <v>2721849</v>
          </cell>
          <cell r="AQ1019">
            <v>407714</v>
          </cell>
          <cell r="AR1019">
            <v>3993787</v>
          </cell>
        </row>
        <row r="1020">
          <cell r="M1020">
            <v>30.64</v>
          </cell>
          <cell r="O1020">
            <v>30.64</v>
          </cell>
          <cell r="AO1020">
            <v>833766</v>
          </cell>
          <cell r="AP1020">
            <v>2531152</v>
          </cell>
          <cell r="AQ1020">
            <v>0</v>
          </cell>
          <cell r="AR1020">
            <v>3364918</v>
          </cell>
        </row>
        <row r="1021">
          <cell r="M1021">
            <v>30.64</v>
          </cell>
          <cell r="O1021">
            <v>30.64</v>
          </cell>
          <cell r="AO1021">
            <v>744298</v>
          </cell>
          <cell r="AP1021">
            <v>2404153</v>
          </cell>
          <cell r="AQ1021">
            <v>0</v>
          </cell>
          <cell r="AR1021">
            <v>3148451</v>
          </cell>
        </row>
        <row r="1022">
          <cell r="M1022">
            <v>30.64</v>
          </cell>
          <cell r="O1022">
            <v>30.64</v>
          </cell>
          <cell r="AO1022">
            <v>778563</v>
          </cell>
          <cell r="AP1022">
            <v>2283165</v>
          </cell>
          <cell r="AQ1022">
            <v>0</v>
          </cell>
          <cell r="AR1022">
            <v>3061728</v>
          </cell>
        </row>
        <row r="1023">
          <cell r="M1023">
            <v>30.64</v>
          </cell>
          <cell r="O1023">
            <v>30.64</v>
          </cell>
          <cell r="U1023">
            <v>-32789</v>
          </cell>
          <cell r="AO1023">
            <v>770948</v>
          </cell>
          <cell r="AP1023">
            <v>2217373</v>
          </cell>
          <cell r="AQ1023">
            <v>0</v>
          </cell>
          <cell r="AR1023">
            <v>2988321</v>
          </cell>
        </row>
        <row r="1024">
          <cell r="M1024">
            <v>30.64</v>
          </cell>
          <cell r="O1024">
            <v>30.64</v>
          </cell>
          <cell r="U1024">
            <v>-24033</v>
          </cell>
          <cell r="AO1024">
            <v>816634</v>
          </cell>
          <cell r="AP1024">
            <v>2330344</v>
          </cell>
          <cell r="AQ1024">
            <v>88952</v>
          </cell>
          <cell r="AR1024">
            <v>3235930</v>
          </cell>
        </row>
        <row r="1025">
          <cell r="M1025">
            <v>30.64</v>
          </cell>
          <cell r="O1025">
            <v>30.64</v>
          </cell>
          <cell r="AO1025">
            <v>769045</v>
          </cell>
          <cell r="AP1025">
            <v>1780379</v>
          </cell>
          <cell r="AQ1025">
            <v>0</v>
          </cell>
          <cell r="AR1025">
            <v>2549424</v>
          </cell>
        </row>
        <row r="1026">
          <cell r="M1026">
            <v>30.64</v>
          </cell>
          <cell r="O1026">
            <v>30.64</v>
          </cell>
          <cell r="U1026">
            <v>4565</v>
          </cell>
          <cell r="AO1026">
            <v>770948</v>
          </cell>
          <cell r="AP1026">
            <v>1769414</v>
          </cell>
          <cell r="AQ1026">
            <v>0</v>
          </cell>
          <cell r="AR1026">
            <v>2540362</v>
          </cell>
        </row>
        <row r="1027">
          <cell r="M1027">
            <v>30.64</v>
          </cell>
          <cell r="O1027">
            <v>30.64</v>
          </cell>
          <cell r="U1027">
            <v>11878</v>
          </cell>
          <cell r="AO1027">
            <v>809020</v>
          </cell>
          <cell r="AP1027">
            <v>2443317</v>
          </cell>
          <cell r="AQ1027">
            <v>152762</v>
          </cell>
          <cell r="AR1027">
            <v>3405099</v>
          </cell>
        </row>
        <row r="1028">
          <cell r="M1028">
            <v>30.64</v>
          </cell>
          <cell r="O1028">
            <v>30.64</v>
          </cell>
          <cell r="U1028">
            <v>-14208</v>
          </cell>
          <cell r="AO1028">
            <v>799502</v>
          </cell>
          <cell r="AP1028">
            <v>2400382</v>
          </cell>
          <cell r="AQ1028">
            <v>0</v>
          </cell>
          <cell r="AR1028">
            <v>3199884</v>
          </cell>
        </row>
        <row r="1029">
          <cell r="M1029">
            <v>30.64</v>
          </cell>
          <cell r="O1029">
            <v>30.64</v>
          </cell>
          <cell r="AO1029">
            <v>780466</v>
          </cell>
          <cell r="AP1029">
            <v>2265699</v>
          </cell>
          <cell r="AQ1029">
            <v>51333</v>
          </cell>
          <cell r="AR1029">
            <v>3097498</v>
          </cell>
        </row>
        <row r="1030">
          <cell r="M1030">
            <v>30.64</v>
          </cell>
          <cell r="O1030">
            <v>30.64</v>
          </cell>
          <cell r="AO1030">
            <v>767141</v>
          </cell>
          <cell r="AP1030">
            <v>2457036</v>
          </cell>
          <cell r="AQ1030">
            <v>0</v>
          </cell>
          <cell r="AR1030">
            <v>3224177</v>
          </cell>
        </row>
        <row r="1031">
          <cell r="M1031">
            <v>30.64</v>
          </cell>
          <cell r="O1031">
            <v>30.64</v>
          </cell>
          <cell r="AO1031">
            <v>786177</v>
          </cell>
          <cell r="AP1031">
            <v>2461042</v>
          </cell>
          <cell r="AQ1031">
            <v>0</v>
          </cell>
          <cell r="AR1031">
            <v>3247219</v>
          </cell>
        </row>
        <row r="1032">
          <cell r="M1032">
            <v>30.64</v>
          </cell>
          <cell r="O1032">
            <v>30.64</v>
          </cell>
          <cell r="AO1032">
            <v>769045</v>
          </cell>
          <cell r="AP1032">
            <v>1780379</v>
          </cell>
          <cell r="AQ1032">
            <v>0</v>
          </cell>
          <cell r="AR1032">
            <v>2549424</v>
          </cell>
        </row>
        <row r="1033">
          <cell r="M1033">
            <v>59.18</v>
          </cell>
          <cell r="O1033">
            <v>59.18</v>
          </cell>
          <cell r="AO1033">
            <v>1833144</v>
          </cell>
          <cell r="AP1033">
            <v>4964952</v>
          </cell>
          <cell r="AQ1033">
            <v>793332</v>
          </cell>
          <cell r="AR1033">
            <v>7591428</v>
          </cell>
        </row>
        <row r="1034">
          <cell r="M1034">
            <v>59.18</v>
          </cell>
          <cell r="O1034">
            <v>59.18</v>
          </cell>
          <cell r="AO1034">
            <v>1779844</v>
          </cell>
          <cell r="AP1034">
            <v>4721371</v>
          </cell>
          <cell r="AQ1034">
            <v>0</v>
          </cell>
          <cell r="AR1034">
            <v>6501215</v>
          </cell>
        </row>
        <row r="1035">
          <cell r="M1035">
            <v>59.18</v>
          </cell>
          <cell r="O1035">
            <v>59.18</v>
          </cell>
          <cell r="AO1035">
            <v>1610426</v>
          </cell>
          <cell r="AP1035">
            <v>4409284</v>
          </cell>
          <cell r="AQ1035">
            <v>0</v>
          </cell>
          <cell r="AR1035">
            <v>6019710</v>
          </cell>
        </row>
        <row r="1036">
          <cell r="M1036">
            <v>59.18</v>
          </cell>
          <cell r="O1036">
            <v>59.18</v>
          </cell>
          <cell r="AO1036">
            <v>1678954</v>
          </cell>
          <cell r="AP1036">
            <v>4367619</v>
          </cell>
          <cell r="AQ1036">
            <v>0</v>
          </cell>
          <cell r="AR1036">
            <v>6046573</v>
          </cell>
        </row>
        <row r="1037">
          <cell r="M1037">
            <v>59.18</v>
          </cell>
          <cell r="O1037">
            <v>59.18</v>
          </cell>
          <cell r="U1037">
            <v>11552</v>
          </cell>
          <cell r="AO1037">
            <v>1675147</v>
          </cell>
          <cell r="AP1037">
            <v>4487579</v>
          </cell>
          <cell r="AQ1037">
            <v>0</v>
          </cell>
          <cell r="AR1037">
            <v>6162726</v>
          </cell>
        </row>
        <row r="1038">
          <cell r="M1038">
            <v>59.18</v>
          </cell>
          <cell r="O1038">
            <v>59.18</v>
          </cell>
          <cell r="U1038">
            <v>-74843</v>
          </cell>
          <cell r="AO1038">
            <v>1690376</v>
          </cell>
          <cell r="AP1038">
            <v>4574468</v>
          </cell>
          <cell r="AQ1038">
            <v>0</v>
          </cell>
          <cell r="AR1038">
            <v>6264844</v>
          </cell>
        </row>
        <row r="1039">
          <cell r="M1039">
            <v>59.18</v>
          </cell>
          <cell r="O1039">
            <v>59.18</v>
          </cell>
          <cell r="AO1039">
            <v>1705605</v>
          </cell>
          <cell r="AP1039">
            <v>5310691</v>
          </cell>
          <cell r="AQ1039">
            <v>97524</v>
          </cell>
          <cell r="AR1039">
            <v>7113820</v>
          </cell>
        </row>
        <row r="1040">
          <cell r="M1040">
            <v>60.25</v>
          </cell>
          <cell r="O1040">
            <v>60.25</v>
          </cell>
          <cell r="AO1040">
            <v>1713219</v>
          </cell>
          <cell r="AP1040">
            <v>4647256</v>
          </cell>
          <cell r="AQ1040">
            <v>0</v>
          </cell>
          <cell r="AR1040">
            <v>6360475</v>
          </cell>
        </row>
        <row r="1041">
          <cell r="M1041">
            <v>60.25</v>
          </cell>
          <cell r="O1041">
            <v>60.25</v>
          </cell>
          <cell r="AO1041">
            <v>1772230</v>
          </cell>
          <cell r="AP1041">
            <v>4102806</v>
          </cell>
          <cell r="AQ1041">
            <v>54951</v>
          </cell>
          <cell r="AR1041">
            <v>5929987</v>
          </cell>
        </row>
        <row r="1042">
          <cell r="M1042">
            <v>60.25</v>
          </cell>
          <cell r="O1042">
            <v>60.25</v>
          </cell>
          <cell r="AO1042">
            <v>1686569</v>
          </cell>
          <cell r="AP1042">
            <v>4946122</v>
          </cell>
          <cell r="AQ1042">
            <v>0</v>
          </cell>
          <cell r="AR1042">
            <v>6632691</v>
          </cell>
        </row>
        <row r="1043">
          <cell r="M1043">
            <v>61.14</v>
          </cell>
          <cell r="O1043">
            <v>61.14</v>
          </cell>
          <cell r="U1043">
            <v>4220</v>
          </cell>
          <cell r="AO1043">
            <v>1760808</v>
          </cell>
          <cell r="AP1043">
            <v>5201496</v>
          </cell>
          <cell r="AQ1043">
            <v>216285</v>
          </cell>
          <cell r="AR1043">
            <v>7178589</v>
          </cell>
        </row>
        <row r="1044">
          <cell r="M1044">
            <v>61.14</v>
          </cell>
          <cell r="O1044">
            <v>61.14</v>
          </cell>
          <cell r="U1044">
            <v>-264812</v>
          </cell>
          <cell r="AO1044">
            <v>1766519</v>
          </cell>
          <cell r="AP1044">
            <v>4438279</v>
          </cell>
          <cell r="AQ1044">
            <v>0</v>
          </cell>
          <cell r="AR1044">
            <v>6204798</v>
          </cell>
        </row>
        <row r="1045">
          <cell r="M1045">
            <v>61.14</v>
          </cell>
          <cell r="O1045">
            <v>61.14</v>
          </cell>
          <cell r="AO1045">
            <v>1760808</v>
          </cell>
          <cell r="AP1045">
            <v>4517053</v>
          </cell>
          <cell r="AQ1045">
            <v>0</v>
          </cell>
          <cell r="AR1045">
            <v>6277861</v>
          </cell>
        </row>
        <row r="1046">
          <cell r="M1046">
            <v>61.14</v>
          </cell>
          <cell r="O1046">
            <v>61.14</v>
          </cell>
          <cell r="AO1046">
            <v>1751290</v>
          </cell>
          <cell r="AP1046">
            <v>5336332</v>
          </cell>
          <cell r="AQ1046">
            <v>0</v>
          </cell>
          <cell r="AR1046">
            <v>7087622</v>
          </cell>
        </row>
        <row r="1047">
          <cell r="M1047">
            <v>61.14</v>
          </cell>
          <cell r="O1047">
            <v>61.14</v>
          </cell>
          <cell r="AO1047">
            <v>1541897</v>
          </cell>
          <cell r="AP1047">
            <v>4170511</v>
          </cell>
          <cell r="AQ1047">
            <v>0</v>
          </cell>
          <cell r="AR1047">
            <v>5712408</v>
          </cell>
        </row>
        <row r="1048">
          <cell r="M1048">
            <v>49.91</v>
          </cell>
          <cell r="O1048">
            <v>49.91</v>
          </cell>
          <cell r="AO1048">
            <v>1364864</v>
          </cell>
          <cell r="AP1048">
            <v>3159733</v>
          </cell>
          <cell r="AQ1048">
            <v>0</v>
          </cell>
          <cell r="AR1048">
            <v>4524597</v>
          </cell>
        </row>
        <row r="1049">
          <cell r="M1049">
            <v>49.91</v>
          </cell>
          <cell r="O1049">
            <v>49.91</v>
          </cell>
          <cell r="AO1049">
            <v>1168796</v>
          </cell>
          <cell r="AP1049">
            <v>3386887</v>
          </cell>
          <cell r="AQ1049">
            <v>195999</v>
          </cell>
          <cell r="AR1049">
            <v>4751682</v>
          </cell>
        </row>
        <row r="1050">
          <cell r="M1050">
            <v>49.91</v>
          </cell>
          <cell r="O1050">
            <v>49.91</v>
          </cell>
          <cell r="AO1050">
            <v>1307757</v>
          </cell>
          <cell r="AP1050">
            <v>3027526</v>
          </cell>
          <cell r="AQ1050">
            <v>0</v>
          </cell>
          <cell r="AR1050">
            <v>4335283</v>
          </cell>
        </row>
        <row r="1051">
          <cell r="M1051">
            <v>49.91</v>
          </cell>
          <cell r="O1051">
            <v>49.91</v>
          </cell>
          <cell r="AO1051">
            <v>1402936</v>
          </cell>
          <cell r="AP1051">
            <v>3928934</v>
          </cell>
          <cell r="AQ1051">
            <v>175999</v>
          </cell>
          <cell r="AR1051">
            <v>5507869</v>
          </cell>
        </row>
        <row r="1052">
          <cell r="M1052">
            <v>49.91</v>
          </cell>
          <cell r="O1052">
            <v>49.91</v>
          </cell>
          <cell r="AO1052">
            <v>1351539</v>
          </cell>
          <cell r="AP1052">
            <v>3809949</v>
          </cell>
          <cell r="AQ1052">
            <v>0</v>
          </cell>
          <cell r="AR1052">
            <v>5161488</v>
          </cell>
        </row>
        <row r="1053">
          <cell r="M1053">
            <v>49.91</v>
          </cell>
          <cell r="O1053">
            <v>49.91</v>
          </cell>
          <cell r="AO1053">
            <v>1425779</v>
          </cell>
          <cell r="AP1053">
            <v>3941754</v>
          </cell>
          <cell r="AQ1053">
            <v>61429</v>
          </cell>
          <cell r="AR1053">
            <v>5428962</v>
          </cell>
        </row>
        <row r="1054">
          <cell r="M1054">
            <v>49.91</v>
          </cell>
          <cell r="O1054">
            <v>49.91</v>
          </cell>
          <cell r="AO1054">
            <v>1399129</v>
          </cell>
          <cell r="AP1054">
            <v>3839995</v>
          </cell>
          <cell r="AQ1054">
            <v>0</v>
          </cell>
          <cell r="AR1054">
            <v>5239124</v>
          </cell>
        </row>
        <row r="1055">
          <cell r="M1055">
            <v>49.91</v>
          </cell>
          <cell r="O1055">
            <v>49.91</v>
          </cell>
          <cell r="AO1055">
            <v>1322986</v>
          </cell>
          <cell r="AP1055">
            <v>3743845</v>
          </cell>
          <cell r="AQ1055">
            <v>0</v>
          </cell>
          <cell r="AR1055">
            <v>5066831</v>
          </cell>
        </row>
        <row r="1056">
          <cell r="M1056">
            <v>49.91</v>
          </cell>
          <cell r="O1056">
            <v>49.91</v>
          </cell>
          <cell r="AO1056">
            <v>1368671</v>
          </cell>
          <cell r="AP1056">
            <v>3849610</v>
          </cell>
          <cell r="AQ1056">
            <v>0</v>
          </cell>
          <cell r="AR1056">
            <v>5218281</v>
          </cell>
        </row>
        <row r="1057">
          <cell r="M1057">
            <v>30.94</v>
          </cell>
          <cell r="O1057">
            <v>30.94</v>
          </cell>
          <cell r="AO1057">
            <v>843284</v>
          </cell>
          <cell r="AP1057">
            <v>1952248</v>
          </cell>
          <cell r="AQ1057">
            <v>0</v>
          </cell>
          <cell r="AR1057">
            <v>2795532</v>
          </cell>
        </row>
        <row r="1058">
          <cell r="M1058">
            <v>30.94</v>
          </cell>
          <cell r="O1058">
            <v>30.94</v>
          </cell>
          <cell r="AO1058">
            <v>848995</v>
          </cell>
          <cell r="AP1058">
            <v>2431196</v>
          </cell>
          <cell r="AQ1058">
            <v>370095</v>
          </cell>
          <cell r="AR1058">
            <v>3650286</v>
          </cell>
        </row>
        <row r="1059">
          <cell r="M1059">
            <v>30.94</v>
          </cell>
          <cell r="O1059">
            <v>30.94</v>
          </cell>
          <cell r="AO1059">
            <v>759527</v>
          </cell>
          <cell r="AP1059">
            <v>1758345</v>
          </cell>
          <cell r="AQ1059">
            <v>0</v>
          </cell>
          <cell r="AR1059">
            <v>2517872</v>
          </cell>
        </row>
        <row r="1060">
          <cell r="M1060">
            <v>30.94</v>
          </cell>
          <cell r="O1060">
            <v>30.94</v>
          </cell>
          <cell r="U1060">
            <v>-48477</v>
          </cell>
          <cell r="AO1060">
            <v>837574</v>
          </cell>
          <cell r="AP1060">
            <v>2461061</v>
          </cell>
          <cell r="AQ1060">
            <v>152762</v>
          </cell>
          <cell r="AR1060">
            <v>3451397</v>
          </cell>
        </row>
        <row r="1061">
          <cell r="M1061">
            <v>30.94</v>
          </cell>
          <cell r="O1061">
            <v>30.94</v>
          </cell>
          <cell r="U1061">
            <v>21716</v>
          </cell>
          <cell r="AO1061">
            <v>828056</v>
          </cell>
          <cell r="AP1061">
            <v>2615456</v>
          </cell>
          <cell r="AQ1061">
            <v>51333</v>
          </cell>
          <cell r="AR1061">
            <v>3494845</v>
          </cell>
        </row>
        <row r="1062">
          <cell r="M1062">
            <v>30.94</v>
          </cell>
          <cell r="O1062">
            <v>30.94</v>
          </cell>
          <cell r="AO1062">
            <v>919427</v>
          </cell>
          <cell r="AP1062">
            <v>2609274</v>
          </cell>
          <cell r="AQ1062">
            <v>318762</v>
          </cell>
          <cell r="AR1062">
            <v>3847463</v>
          </cell>
        </row>
        <row r="1063">
          <cell r="M1063">
            <v>30.94</v>
          </cell>
          <cell r="O1063">
            <v>30.94</v>
          </cell>
          <cell r="AO1063">
            <v>888970</v>
          </cell>
          <cell r="AP1063">
            <v>2058013</v>
          </cell>
          <cell r="AQ1063">
            <v>152762</v>
          </cell>
          <cell r="AR1063">
            <v>3099745</v>
          </cell>
        </row>
        <row r="1064">
          <cell r="M1064">
            <v>30.94</v>
          </cell>
          <cell r="O1064">
            <v>30.94</v>
          </cell>
          <cell r="AO1064">
            <v>810924</v>
          </cell>
          <cell r="AP1064">
            <v>2558395</v>
          </cell>
          <cell r="AQ1064">
            <v>0</v>
          </cell>
          <cell r="AR1064">
            <v>3369319</v>
          </cell>
        </row>
        <row r="1065">
          <cell r="M1065">
            <v>30.94</v>
          </cell>
          <cell r="O1065">
            <v>30.94</v>
          </cell>
          <cell r="U1065">
            <v>-73639</v>
          </cell>
          <cell r="AO1065">
            <v>869934</v>
          </cell>
          <cell r="AP1065">
            <v>2435692</v>
          </cell>
          <cell r="AQ1065">
            <v>152762</v>
          </cell>
          <cell r="AR1065">
            <v>3458388</v>
          </cell>
        </row>
        <row r="1066">
          <cell r="M1066">
            <v>30.94</v>
          </cell>
          <cell r="O1066">
            <v>30.94</v>
          </cell>
          <cell r="AO1066">
            <v>858513</v>
          </cell>
          <cell r="AP1066">
            <v>1977587</v>
          </cell>
          <cell r="AQ1066">
            <v>0</v>
          </cell>
          <cell r="AR1066">
            <v>2836100</v>
          </cell>
        </row>
        <row r="1067">
          <cell r="M1067">
            <v>44.57</v>
          </cell>
          <cell r="O1067">
            <v>44.57</v>
          </cell>
          <cell r="AO1067">
            <v>1212578</v>
          </cell>
          <cell r="AP1067">
            <v>3488246</v>
          </cell>
          <cell r="AQ1067">
            <v>0</v>
          </cell>
          <cell r="AR1067">
            <v>4700824</v>
          </cell>
        </row>
        <row r="1068">
          <cell r="M1068">
            <v>44.57</v>
          </cell>
          <cell r="O1068">
            <v>44.57</v>
          </cell>
          <cell r="AO1068">
            <v>1142146</v>
          </cell>
          <cell r="AP1068">
            <v>3285129</v>
          </cell>
          <cell r="AQ1068">
            <v>77143</v>
          </cell>
          <cell r="AR1068">
            <v>4504418</v>
          </cell>
        </row>
        <row r="1069">
          <cell r="M1069">
            <v>44.57</v>
          </cell>
          <cell r="O1069">
            <v>44.57</v>
          </cell>
          <cell r="AO1069">
            <v>1231614</v>
          </cell>
          <cell r="AP1069">
            <v>3492253</v>
          </cell>
          <cell r="AQ1069">
            <v>0</v>
          </cell>
          <cell r="AR1069">
            <v>4723867</v>
          </cell>
        </row>
        <row r="1070">
          <cell r="M1070">
            <v>44.57</v>
          </cell>
          <cell r="O1070">
            <v>44.57</v>
          </cell>
          <cell r="U1070">
            <v>-91361</v>
          </cell>
          <cell r="AO1070">
            <v>1218289</v>
          </cell>
          <cell r="AP1070">
            <v>2733003</v>
          </cell>
          <cell r="AQ1070">
            <v>0</v>
          </cell>
          <cell r="AR1070">
            <v>3951292</v>
          </cell>
        </row>
        <row r="1071">
          <cell r="M1071">
            <v>44.57</v>
          </cell>
          <cell r="O1071">
            <v>44.57</v>
          </cell>
          <cell r="AO1071">
            <v>1227807</v>
          </cell>
          <cell r="AP1071">
            <v>3523501</v>
          </cell>
          <cell r="AQ1071">
            <v>0</v>
          </cell>
          <cell r="AR1071">
            <v>4751308</v>
          </cell>
        </row>
        <row r="1072">
          <cell r="M1072">
            <v>44.57</v>
          </cell>
          <cell r="O1072">
            <v>44.57</v>
          </cell>
          <cell r="AO1072">
            <v>1199253</v>
          </cell>
          <cell r="AP1072">
            <v>3337210</v>
          </cell>
          <cell r="AQ1072">
            <v>77143</v>
          </cell>
          <cell r="AR1072">
            <v>4613606</v>
          </cell>
        </row>
        <row r="1073">
          <cell r="M1073">
            <v>44.57</v>
          </cell>
          <cell r="O1073">
            <v>44.57</v>
          </cell>
          <cell r="AO1073">
            <v>1229710</v>
          </cell>
          <cell r="AP1073">
            <v>3407721</v>
          </cell>
          <cell r="AQ1073">
            <v>195904</v>
          </cell>
          <cell r="AR1073">
            <v>4833335</v>
          </cell>
        </row>
        <row r="1074">
          <cell r="M1074">
            <v>44.57</v>
          </cell>
          <cell r="O1074">
            <v>44.57</v>
          </cell>
          <cell r="AO1074">
            <v>1064099</v>
          </cell>
          <cell r="AP1074">
            <v>3000284</v>
          </cell>
          <cell r="AQ1074">
            <v>890663</v>
          </cell>
          <cell r="AR1074">
            <v>4955046</v>
          </cell>
        </row>
        <row r="1075">
          <cell r="M1075">
            <v>44.57</v>
          </cell>
          <cell r="O1075">
            <v>44.57</v>
          </cell>
          <cell r="AO1075">
            <v>1178314</v>
          </cell>
          <cell r="AP1075">
            <v>3408922</v>
          </cell>
          <cell r="AQ1075">
            <v>0</v>
          </cell>
          <cell r="AR1075">
            <v>4587236</v>
          </cell>
        </row>
        <row r="1076">
          <cell r="M1076">
            <v>44.57</v>
          </cell>
          <cell r="O1076">
            <v>44.57</v>
          </cell>
          <cell r="AO1076">
            <v>1256360</v>
          </cell>
          <cell r="AP1076">
            <v>3589604</v>
          </cell>
          <cell r="AQ1076">
            <v>0</v>
          </cell>
          <cell r="AR1076">
            <v>4845964</v>
          </cell>
        </row>
        <row r="1077">
          <cell r="M1077">
            <v>44.57</v>
          </cell>
          <cell r="O1077">
            <v>44.57</v>
          </cell>
          <cell r="U1077">
            <v>-135884</v>
          </cell>
          <cell r="AO1077">
            <v>1216385</v>
          </cell>
          <cell r="AP1077">
            <v>3267996</v>
          </cell>
          <cell r="AQ1077">
            <v>0</v>
          </cell>
          <cell r="AR1077">
            <v>4484381</v>
          </cell>
        </row>
        <row r="1078">
          <cell r="M1078">
            <v>45.18</v>
          </cell>
          <cell r="O1078">
            <v>45.18</v>
          </cell>
          <cell r="U1078">
            <v>1385</v>
          </cell>
          <cell r="AO1078">
            <v>1275396</v>
          </cell>
          <cell r="AP1078">
            <v>3514596</v>
          </cell>
          <cell r="AQ1078">
            <v>175904</v>
          </cell>
          <cell r="AR1078">
            <v>4965896</v>
          </cell>
        </row>
        <row r="1079">
          <cell r="M1079">
            <v>44.64</v>
          </cell>
          <cell r="O1079">
            <v>44.64</v>
          </cell>
          <cell r="AO1079">
            <v>1109785</v>
          </cell>
          <cell r="AP1079">
            <v>3210212</v>
          </cell>
          <cell r="AQ1079">
            <v>77143</v>
          </cell>
          <cell r="AR1079">
            <v>4397140</v>
          </cell>
        </row>
        <row r="1080">
          <cell r="M1080">
            <v>44.64</v>
          </cell>
          <cell r="O1080">
            <v>44.64</v>
          </cell>
          <cell r="AO1080">
            <v>1111689</v>
          </cell>
          <cell r="AP1080">
            <v>3134494</v>
          </cell>
          <cell r="AQ1080">
            <v>175904</v>
          </cell>
          <cell r="AR1080">
            <v>4422087</v>
          </cell>
        </row>
        <row r="1081">
          <cell r="M1081">
            <v>44.64</v>
          </cell>
          <cell r="O1081">
            <v>44.64</v>
          </cell>
          <cell r="AO1081">
            <v>1111689</v>
          </cell>
          <cell r="AP1081">
            <v>3134494</v>
          </cell>
          <cell r="AQ1081">
            <v>195904</v>
          </cell>
          <cell r="AR1081">
            <v>4442087</v>
          </cell>
        </row>
        <row r="1082">
          <cell r="M1082">
            <v>44.64</v>
          </cell>
          <cell r="O1082">
            <v>44.64</v>
          </cell>
          <cell r="AO1082">
            <v>1153567</v>
          </cell>
          <cell r="AP1082">
            <v>3123352</v>
          </cell>
          <cell r="AQ1082">
            <v>195904</v>
          </cell>
          <cell r="AR1082">
            <v>4472823</v>
          </cell>
        </row>
        <row r="1083">
          <cell r="M1083">
            <v>44.64</v>
          </cell>
          <cell r="O1083">
            <v>44.64</v>
          </cell>
          <cell r="AO1083">
            <v>1195446</v>
          </cell>
          <cell r="AP1083">
            <v>3303647</v>
          </cell>
          <cell r="AQ1083">
            <v>195904</v>
          </cell>
          <cell r="AR1083">
            <v>4694997</v>
          </cell>
        </row>
        <row r="1084">
          <cell r="M1084">
            <v>44.64</v>
          </cell>
          <cell r="O1084">
            <v>44.64</v>
          </cell>
          <cell r="AO1084">
            <v>1161182</v>
          </cell>
          <cell r="AP1084">
            <v>2688197</v>
          </cell>
          <cell r="AQ1084">
            <v>0</v>
          </cell>
          <cell r="AR1084">
            <v>3849379</v>
          </cell>
        </row>
        <row r="1085">
          <cell r="M1085">
            <v>44.64</v>
          </cell>
          <cell r="O1085">
            <v>44.64</v>
          </cell>
          <cell r="U1085">
            <v>21645</v>
          </cell>
          <cell r="AO1085">
            <v>1142146</v>
          </cell>
          <cell r="AP1085">
            <v>3142222</v>
          </cell>
          <cell r="AQ1085">
            <v>195904</v>
          </cell>
          <cell r="AR1085">
            <v>4480272</v>
          </cell>
        </row>
        <row r="1086">
          <cell r="M1086">
            <v>44.64</v>
          </cell>
          <cell r="O1086">
            <v>44.64</v>
          </cell>
          <cell r="AO1086">
            <v>1086942</v>
          </cell>
          <cell r="AP1086">
            <v>3077204</v>
          </cell>
          <cell r="AQ1086">
            <v>195904</v>
          </cell>
          <cell r="AR1086">
            <v>4360050</v>
          </cell>
        </row>
        <row r="1087">
          <cell r="M1087">
            <v>44.64</v>
          </cell>
          <cell r="O1087">
            <v>44.64</v>
          </cell>
          <cell r="U1087">
            <v>-93591</v>
          </cell>
          <cell r="AO1087">
            <v>1126917</v>
          </cell>
          <cell r="AP1087">
            <v>3214947</v>
          </cell>
          <cell r="AQ1087">
            <v>195904</v>
          </cell>
          <cell r="AR1087">
            <v>4537768</v>
          </cell>
        </row>
        <row r="1088">
          <cell r="M1088">
            <v>44.64</v>
          </cell>
          <cell r="O1088">
            <v>44.64</v>
          </cell>
          <cell r="AO1088">
            <v>1144049</v>
          </cell>
          <cell r="AP1088">
            <v>3129286</v>
          </cell>
          <cell r="AQ1088">
            <v>195904</v>
          </cell>
          <cell r="AR1088">
            <v>4469239</v>
          </cell>
        </row>
        <row r="1089">
          <cell r="M1089">
            <v>44.64</v>
          </cell>
          <cell r="O1089">
            <v>44.64</v>
          </cell>
          <cell r="AO1089">
            <v>1195446</v>
          </cell>
          <cell r="AP1089">
            <v>3408522</v>
          </cell>
          <cell r="AQ1089">
            <v>43810</v>
          </cell>
          <cell r="AR1089">
            <v>4647778</v>
          </cell>
        </row>
        <row r="1090">
          <cell r="M1090">
            <v>44.64</v>
          </cell>
          <cell r="O1090">
            <v>44.64</v>
          </cell>
          <cell r="AO1090">
            <v>1283011</v>
          </cell>
          <cell r="AP1090">
            <v>3531113</v>
          </cell>
          <cell r="AQ1090">
            <v>463619</v>
          </cell>
          <cell r="AR1090">
            <v>5277743</v>
          </cell>
        </row>
        <row r="1091">
          <cell r="M1091">
            <v>45.24</v>
          </cell>
          <cell r="O1091">
            <v>45.24</v>
          </cell>
          <cell r="U1091">
            <v>164989</v>
          </cell>
          <cell r="AO1091">
            <v>1185928</v>
          </cell>
          <cell r="AP1091">
            <v>2877684</v>
          </cell>
          <cell r="AQ1091">
            <v>195904</v>
          </cell>
          <cell r="AR1091">
            <v>4259516</v>
          </cell>
        </row>
        <row r="1092">
          <cell r="M1092">
            <v>45.09</v>
          </cell>
          <cell r="O1092">
            <v>45.09</v>
          </cell>
          <cell r="U1092">
            <v>-63838</v>
          </cell>
          <cell r="AO1092">
            <v>1182121</v>
          </cell>
          <cell r="AP1092">
            <v>3366586</v>
          </cell>
          <cell r="AQ1092">
            <v>231142</v>
          </cell>
          <cell r="AR1092">
            <v>4779849</v>
          </cell>
        </row>
        <row r="1093">
          <cell r="M1093">
            <v>30.94</v>
          </cell>
          <cell r="O1093">
            <v>30.94</v>
          </cell>
          <cell r="AO1093">
            <v>761431</v>
          </cell>
          <cell r="AP1093">
            <v>1762752</v>
          </cell>
          <cell r="AQ1093">
            <v>0</v>
          </cell>
          <cell r="AR1093">
            <v>2524183</v>
          </cell>
        </row>
        <row r="1094">
          <cell r="M1094">
            <v>30.94</v>
          </cell>
          <cell r="O1094">
            <v>30.94</v>
          </cell>
          <cell r="AO1094">
            <v>1035546</v>
          </cell>
          <cell r="AP1094">
            <v>2874088</v>
          </cell>
          <cell r="AQ1094">
            <v>557866</v>
          </cell>
          <cell r="AR1094">
            <v>4467500</v>
          </cell>
        </row>
        <row r="1095">
          <cell r="M1095">
            <v>30.94</v>
          </cell>
          <cell r="O1095">
            <v>30.94</v>
          </cell>
          <cell r="AO1095">
            <v>809020</v>
          </cell>
          <cell r="AP1095">
            <v>1872924</v>
          </cell>
          <cell r="AQ1095">
            <v>132762</v>
          </cell>
          <cell r="AR1095">
            <v>2814706</v>
          </cell>
        </row>
        <row r="1096">
          <cell r="M1096">
            <v>30.94</v>
          </cell>
          <cell r="O1096">
            <v>30.94</v>
          </cell>
          <cell r="AO1096">
            <v>799502</v>
          </cell>
          <cell r="AP1096">
            <v>2411766</v>
          </cell>
          <cell r="AQ1096">
            <v>152762</v>
          </cell>
          <cell r="AR1096">
            <v>3364030</v>
          </cell>
        </row>
        <row r="1097">
          <cell r="M1097">
            <v>30.94</v>
          </cell>
          <cell r="O1097">
            <v>30.94</v>
          </cell>
          <cell r="AO1097">
            <v>784274</v>
          </cell>
          <cell r="AP1097">
            <v>2376510</v>
          </cell>
          <cell r="AQ1097">
            <v>152762</v>
          </cell>
          <cell r="AR1097">
            <v>3313546</v>
          </cell>
        </row>
        <row r="1098">
          <cell r="M1098">
            <v>30.94</v>
          </cell>
          <cell r="O1098">
            <v>30.94</v>
          </cell>
          <cell r="U1098">
            <v>-16477</v>
          </cell>
          <cell r="AO1098">
            <v>814731</v>
          </cell>
          <cell r="AP1098">
            <v>2433818</v>
          </cell>
          <cell r="AQ1098">
            <v>152762</v>
          </cell>
          <cell r="AR1098">
            <v>3401311</v>
          </cell>
        </row>
        <row r="1099">
          <cell r="M1099">
            <v>30.94</v>
          </cell>
          <cell r="O1099">
            <v>30.94</v>
          </cell>
          <cell r="AO1099">
            <v>765238</v>
          </cell>
          <cell r="AP1099">
            <v>2332442</v>
          </cell>
          <cell r="AQ1099">
            <v>152762</v>
          </cell>
          <cell r="AR1099">
            <v>3250442</v>
          </cell>
        </row>
        <row r="1100">
          <cell r="M1100">
            <v>30.94</v>
          </cell>
          <cell r="O1100">
            <v>30.94</v>
          </cell>
          <cell r="U1100">
            <v>-79441</v>
          </cell>
          <cell r="AO1100">
            <v>793791</v>
          </cell>
          <cell r="AP1100">
            <v>2455081</v>
          </cell>
          <cell r="AQ1100">
            <v>152762</v>
          </cell>
          <cell r="AR1100">
            <v>3401634</v>
          </cell>
        </row>
        <row r="1101">
          <cell r="M1101">
            <v>30.94</v>
          </cell>
          <cell r="O1101">
            <v>30.94</v>
          </cell>
          <cell r="AO1101">
            <v>780466</v>
          </cell>
          <cell r="AP1101">
            <v>2287572</v>
          </cell>
          <cell r="AQ1101">
            <v>0</v>
          </cell>
          <cell r="AR1101">
            <v>3068038</v>
          </cell>
        </row>
        <row r="1102">
          <cell r="M1102">
            <v>30.94</v>
          </cell>
          <cell r="O1102">
            <v>30.94</v>
          </cell>
          <cell r="AO1102">
            <v>761431</v>
          </cell>
          <cell r="AP1102">
            <v>1762752</v>
          </cell>
          <cell r="AQ1102">
            <v>0</v>
          </cell>
          <cell r="AR1102">
            <v>2524183</v>
          </cell>
        </row>
        <row r="1103">
          <cell r="M1103">
            <v>30.94</v>
          </cell>
          <cell r="O1103">
            <v>30.94</v>
          </cell>
          <cell r="U1103">
            <v>-42455</v>
          </cell>
          <cell r="AO1103">
            <v>826152</v>
          </cell>
          <cell r="AP1103">
            <v>2559632</v>
          </cell>
          <cell r="AQ1103">
            <v>160000</v>
          </cell>
          <cell r="AR1103">
            <v>3545784</v>
          </cell>
        </row>
        <row r="1104">
          <cell r="M1104">
            <v>49.91</v>
          </cell>
          <cell r="O1104">
            <v>49.91</v>
          </cell>
          <cell r="U1104">
            <v>-34346</v>
          </cell>
          <cell r="AM1104">
            <v>39342</v>
          </cell>
          <cell r="AO1104">
            <v>1393418</v>
          </cell>
          <cell r="AP1104">
            <v>3783431</v>
          </cell>
          <cell r="AQ1104">
            <v>269907</v>
          </cell>
          <cell r="AR1104">
            <v>5446756</v>
          </cell>
        </row>
        <row r="1105">
          <cell r="M1105">
            <v>49.91</v>
          </cell>
          <cell r="O1105">
            <v>49.91</v>
          </cell>
          <cell r="AM1105">
            <v>39351</v>
          </cell>
          <cell r="AN1105">
            <v>0</v>
          </cell>
          <cell r="AO1105">
            <v>1366768</v>
          </cell>
          <cell r="AP1105">
            <v>3693394</v>
          </cell>
          <cell r="AQ1105">
            <v>695523</v>
          </cell>
          <cell r="AR1105">
            <v>5755685</v>
          </cell>
        </row>
        <row r="1106">
          <cell r="M1106">
            <v>49.91</v>
          </cell>
          <cell r="O1106">
            <v>49.91</v>
          </cell>
          <cell r="AM1106">
            <v>39342</v>
          </cell>
          <cell r="AO1106">
            <v>1275396</v>
          </cell>
          <cell r="AP1106">
            <v>3513486</v>
          </cell>
          <cell r="AQ1106">
            <v>0</v>
          </cell>
          <cell r="AR1106">
            <v>4788882</v>
          </cell>
        </row>
        <row r="1107">
          <cell r="M1107">
            <v>49.91</v>
          </cell>
          <cell r="O1107">
            <v>49.91</v>
          </cell>
          <cell r="U1107">
            <v>-29110</v>
          </cell>
          <cell r="AM1107">
            <v>39329</v>
          </cell>
          <cell r="AN1107">
            <v>0</v>
          </cell>
          <cell r="AO1107">
            <v>1275396</v>
          </cell>
          <cell r="AP1107">
            <v>3570286</v>
          </cell>
          <cell r="AQ1107">
            <v>0</v>
          </cell>
          <cell r="AR1107">
            <v>4845682</v>
          </cell>
        </row>
        <row r="1108">
          <cell r="M1108">
            <v>49.91</v>
          </cell>
          <cell r="O1108">
            <v>49.91</v>
          </cell>
          <cell r="AM1108">
            <v>0</v>
          </cell>
          <cell r="AN1108">
            <v>0</v>
          </cell>
          <cell r="AO1108">
            <v>1246843</v>
          </cell>
          <cell r="AP1108">
            <v>3447382</v>
          </cell>
          <cell r="AQ1108">
            <v>77238</v>
          </cell>
          <cell r="AR1108">
            <v>4771463</v>
          </cell>
        </row>
        <row r="1109">
          <cell r="M1109">
            <v>49.91</v>
          </cell>
          <cell r="O1109">
            <v>49.91</v>
          </cell>
          <cell r="U1109">
            <v>8689</v>
          </cell>
          <cell r="AM1109">
            <v>39351</v>
          </cell>
          <cell r="AN1109">
            <v>0</v>
          </cell>
          <cell r="AO1109">
            <v>1284914</v>
          </cell>
          <cell r="AP1109">
            <v>3582545</v>
          </cell>
          <cell r="AQ1109">
            <v>195999</v>
          </cell>
          <cell r="AR1109">
            <v>5063458</v>
          </cell>
        </row>
        <row r="1110">
          <cell r="M1110">
            <v>49.91</v>
          </cell>
          <cell r="O1110">
            <v>49.91</v>
          </cell>
          <cell r="AM1110">
            <v>39351</v>
          </cell>
          <cell r="AN1110">
            <v>0</v>
          </cell>
          <cell r="AO1110">
            <v>1452429</v>
          </cell>
          <cell r="AP1110">
            <v>3923326</v>
          </cell>
          <cell r="AQ1110">
            <v>563334</v>
          </cell>
          <cell r="AR1110">
            <v>5939089</v>
          </cell>
        </row>
        <row r="1111">
          <cell r="M1111">
            <v>49.91</v>
          </cell>
          <cell r="O1111">
            <v>49.91</v>
          </cell>
          <cell r="U1111">
            <v>-37281</v>
          </cell>
          <cell r="AM1111">
            <v>39342</v>
          </cell>
          <cell r="AN1111">
            <v>0</v>
          </cell>
          <cell r="AO1111">
            <v>1273493</v>
          </cell>
          <cell r="AP1111">
            <v>3399082</v>
          </cell>
          <cell r="AQ1111">
            <v>195999</v>
          </cell>
          <cell r="AR1111">
            <v>4868574</v>
          </cell>
        </row>
        <row r="1112">
          <cell r="M1112">
            <v>49.91</v>
          </cell>
          <cell r="O1112">
            <v>49.91</v>
          </cell>
          <cell r="AM1112">
            <v>0</v>
          </cell>
          <cell r="AN1112">
            <v>0</v>
          </cell>
          <cell r="AO1112">
            <v>1302046</v>
          </cell>
          <cell r="AP1112">
            <v>3695369</v>
          </cell>
          <cell r="AQ1112">
            <v>195999</v>
          </cell>
          <cell r="AR1112">
            <v>5193414</v>
          </cell>
        </row>
        <row r="1113">
          <cell r="M1113">
            <v>49.91</v>
          </cell>
          <cell r="O1113">
            <v>49.91</v>
          </cell>
          <cell r="AM1113">
            <v>0</v>
          </cell>
          <cell r="AN1113">
            <v>0</v>
          </cell>
          <cell r="AO1113">
            <v>1273493</v>
          </cell>
          <cell r="AP1113">
            <v>3549142</v>
          </cell>
          <cell r="AQ1113">
            <v>195999</v>
          </cell>
          <cell r="AR1113">
            <v>5018634</v>
          </cell>
        </row>
        <row r="1114">
          <cell r="M1114">
            <v>50.39</v>
          </cell>
          <cell r="O1114">
            <v>50.39</v>
          </cell>
          <cell r="AM1114">
            <v>0</v>
          </cell>
          <cell r="AN1114">
            <v>0</v>
          </cell>
          <cell r="AO1114">
            <v>1322986</v>
          </cell>
          <cell r="AP1114">
            <v>3743845</v>
          </cell>
          <cell r="AQ1114">
            <v>227713</v>
          </cell>
          <cell r="AR1114">
            <v>5294544</v>
          </cell>
        </row>
        <row r="1115">
          <cell r="M1115">
            <v>57.81</v>
          </cell>
          <cell r="O1115">
            <v>57.81</v>
          </cell>
          <cell r="AM1115">
            <v>39351</v>
          </cell>
          <cell r="AN1115">
            <v>0</v>
          </cell>
          <cell r="AO1115">
            <v>1659919</v>
          </cell>
          <cell r="AP1115">
            <v>4323550</v>
          </cell>
          <cell r="AQ1115">
            <v>237713</v>
          </cell>
          <cell r="AR1115">
            <v>6221182</v>
          </cell>
        </row>
        <row r="1116">
          <cell r="M1116">
            <v>57.81</v>
          </cell>
          <cell r="O1116">
            <v>57.81</v>
          </cell>
          <cell r="AM1116">
            <v>0</v>
          </cell>
          <cell r="AN1116">
            <v>0</v>
          </cell>
          <cell r="AO1116">
            <v>1501922</v>
          </cell>
          <cell r="AP1116">
            <v>4138711</v>
          </cell>
          <cell r="AQ1116">
            <v>0</v>
          </cell>
          <cell r="AR1116">
            <v>5640633</v>
          </cell>
        </row>
        <row r="1117">
          <cell r="M1117">
            <v>57.81</v>
          </cell>
          <cell r="O1117">
            <v>57.81</v>
          </cell>
          <cell r="U1117">
            <v>-39113</v>
          </cell>
          <cell r="AM1117">
            <v>0</v>
          </cell>
          <cell r="AN1117">
            <v>0</v>
          </cell>
          <cell r="AO1117">
            <v>1509536</v>
          </cell>
          <cell r="AP1117">
            <v>3944068</v>
          </cell>
          <cell r="AQ1117">
            <v>0</v>
          </cell>
          <cell r="AR1117">
            <v>5453604</v>
          </cell>
        </row>
        <row r="1118">
          <cell r="M1118">
            <v>57.81</v>
          </cell>
          <cell r="O1118">
            <v>57.81</v>
          </cell>
          <cell r="U1118">
            <v>-35951</v>
          </cell>
          <cell r="AM1118">
            <v>39351</v>
          </cell>
          <cell r="AN1118">
            <v>0</v>
          </cell>
          <cell r="AO1118">
            <v>1579968</v>
          </cell>
          <cell r="AP1118">
            <v>4189781</v>
          </cell>
          <cell r="AQ1118">
            <v>0</v>
          </cell>
          <cell r="AR1118">
            <v>5769749</v>
          </cell>
        </row>
        <row r="1119">
          <cell r="M1119">
            <v>57.81</v>
          </cell>
          <cell r="O1119">
            <v>57.81</v>
          </cell>
          <cell r="U1119">
            <v>-7826</v>
          </cell>
          <cell r="AM1119">
            <v>39351</v>
          </cell>
          <cell r="AN1119">
            <v>0</v>
          </cell>
          <cell r="AO1119">
            <v>1659919</v>
          </cell>
          <cell r="AP1119">
            <v>4358616</v>
          </cell>
          <cell r="AQ1119">
            <v>842665</v>
          </cell>
          <cell r="AR1119">
            <v>6861200</v>
          </cell>
        </row>
        <row r="1120">
          <cell r="M1120">
            <v>57.81</v>
          </cell>
          <cell r="O1120">
            <v>57.81</v>
          </cell>
          <cell r="U1120">
            <v>-57254</v>
          </cell>
          <cell r="AM1120">
            <v>39331</v>
          </cell>
          <cell r="AN1120">
            <v>0</v>
          </cell>
          <cell r="AO1120">
            <v>1545704</v>
          </cell>
          <cell r="AP1120">
            <v>4213576</v>
          </cell>
          <cell r="AQ1120">
            <v>23810</v>
          </cell>
          <cell r="AR1120">
            <v>5783090</v>
          </cell>
        </row>
        <row r="1121">
          <cell r="M1121">
            <v>57.81</v>
          </cell>
          <cell r="O1121">
            <v>57.81</v>
          </cell>
          <cell r="AM1121">
            <v>39342</v>
          </cell>
          <cell r="AO1121">
            <v>1631365</v>
          </cell>
          <cell r="AP1121">
            <v>4457760</v>
          </cell>
          <cell r="AQ1121">
            <v>237713</v>
          </cell>
          <cell r="AR1121">
            <v>6326838</v>
          </cell>
        </row>
        <row r="1122">
          <cell r="M1122">
            <v>58.58</v>
          </cell>
          <cell r="O1122">
            <v>58.58</v>
          </cell>
          <cell r="U1122">
            <v>-135483</v>
          </cell>
          <cell r="AM1122">
            <v>39342</v>
          </cell>
          <cell r="AO1122">
            <v>1576161</v>
          </cell>
          <cell r="AP1122">
            <v>4261467</v>
          </cell>
          <cell r="AQ1122">
            <v>0</v>
          </cell>
          <cell r="AR1122">
            <v>5837628</v>
          </cell>
        </row>
        <row r="1123">
          <cell r="M1123">
            <v>58.58</v>
          </cell>
          <cell r="O1123">
            <v>58.58</v>
          </cell>
          <cell r="U1123">
            <v>32709</v>
          </cell>
          <cell r="AM1123">
            <v>39342</v>
          </cell>
          <cell r="AN1123">
            <v>0</v>
          </cell>
          <cell r="AO1123">
            <v>1551415</v>
          </cell>
          <cell r="AP1123">
            <v>4298879</v>
          </cell>
          <cell r="AQ1123">
            <v>0</v>
          </cell>
          <cell r="AR1123">
            <v>5850294</v>
          </cell>
        </row>
        <row r="1124">
          <cell r="M1124">
            <v>58.58</v>
          </cell>
          <cell r="O1124">
            <v>58.58</v>
          </cell>
          <cell r="U1124">
            <v>-23400</v>
          </cell>
          <cell r="AM1124">
            <v>39351</v>
          </cell>
          <cell r="AN1124">
            <v>0</v>
          </cell>
          <cell r="AO1124">
            <v>1579968</v>
          </cell>
          <cell r="AP1124">
            <v>4199837</v>
          </cell>
          <cell r="AQ1124">
            <v>0</v>
          </cell>
          <cell r="AR1124">
            <v>5779805</v>
          </cell>
        </row>
        <row r="1125">
          <cell r="M1125">
            <v>30.71</v>
          </cell>
          <cell r="O1125">
            <v>30.71</v>
          </cell>
          <cell r="AM1125">
            <v>0</v>
          </cell>
          <cell r="AN1125">
            <v>0</v>
          </cell>
          <cell r="AO1125">
            <v>824249</v>
          </cell>
          <cell r="AP1125">
            <v>1908179</v>
          </cell>
          <cell r="AQ1125">
            <v>0</v>
          </cell>
          <cell r="AR1125">
            <v>2732428</v>
          </cell>
        </row>
        <row r="1126">
          <cell r="M1126">
            <v>30.71</v>
          </cell>
          <cell r="O1126">
            <v>30.71</v>
          </cell>
          <cell r="AM1126">
            <v>39342</v>
          </cell>
          <cell r="AN1126">
            <v>0</v>
          </cell>
          <cell r="AO1126">
            <v>809020</v>
          </cell>
          <cell r="AP1126">
            <v>1861356</v>
          </cell>
          <cell r="AQ1126">
            <v>0</v>
          </cell>
          <cell r="AR1126">
            <v>2670376</v>
          </cell>
        </row>
        <row r="1127">
          <cell r="M1127">
            <v>30.71</v>
          </cell>
          <cell r="O1127">
            <v>30.71</v>
          </cell>
          <cell r="AM1127">
            <v>39329</v>
          </cell>
          <cell r="AN1127">
            <v>0</v>
          </cell>
          <cell r="AO1127">
            <v>856609</v>
          </cell>
          <cell r="AP1127">
            <v>2543972</v>
          </cell>
          <cell r="AQ1127">
            <v>37619</v>
          </cell>
          <cell r="AR1127">
            <v>3438200</v>
          </cell>
        </row>
        <row r="1128">
          <cell r="M1128">
            <v>30.71</v>
          </cell>
          <cell r="O1128">
            <v>30.71</v>
          </cell>
          <cell r="AM1128">
            <v>0</v>
          </cell>
          <cell r="AN1128">
            <v>0</v>
          </cell>
          <cell r="AO1128">
            <v>795695</v>
          </cell>
          <cell r="AP1128">
            <v>2402952</v>
          </cell>
          <cell r="AQ1128">
            <v>0</v>
          </cell>
          <cell r="AR1128">
            <v>3198647</v>
          </cell>
        </row>
        <row r="1129">
          <cell r="M1129">
            <v>30.71</v>
          </cell>
          <cell r="O1129">
            <v>30.71</v>
          </cell>
          <cell r="U1129">
            <v>-81542</v>
          </cell>
          <cell r="AM1129">
            <v>0</v>
          </cell>
          <cell r="AN1129">
            <v>0</v>
          </cell>
          <cell r="AO1129">
            <v>828056</v>
          </cell>
          <cell r="AP1129">
            <v>2332408</v>
          </cell>
          <cell r="AQ1129">
            <v>0</v>
          </cell>
          <cell r="AR1129">
            <v>3160464</v>
          </cell>
        </row>
        <row r="1130">
          <cell r="M1130">
            <v>30.71</v>
          </cell>
          <cell r="O1130">
            <v>30.71</v>
          </cell>
          <cell r="AM1130">
            <v>39331</v>
          </cell>
          <cell r="AN1130">
            <v>0</v>
          </cell>
          <cell r="AO1130">
            <v>829959</v>
          </cell>
          <cell r="AP1130">
            <v>1910884</v>
          </cell>
          <cell r="AQ1130">
            <v>0</v>
          </cell>
          <cell r="AR1130">
            <v>2740843</v>
          </cell>
        </row>
        <row r="1131">
          <cell r="M1131">
            <v>30.71</v>
          </cell>
          <cell r="O1131">
            <v>30.71</v>
          </cell>
          <cell r="AM1131">
            <v>39329</v>
          </cell>
          <cell r="AN1131">
            <v>0</v>
          </cell>
          <cell r="AO1131">
            <v>829959</v>
          </cell>
          <cell r="AP1131">
            <v>1921400</v>
          </cell>
          <cell r="AQ1131">
            <v>112762</v>
          </cell>
          <cell r="AR1131">
            <v>2864121</v>
          </cell>
        </row>
        <row r="1132">
          <cell r="M1132">
            <v>30.71</v>
          </cell>
          <cell r="O1132">
            <v>30.71</v>
          </cell>
          <cell r="AM1132">
            <v>39351</v>
          </cell>
          <cell r="AN1132">
            <v>0</v>
          </cell>
          <cell r="AO1132">
            <v>868031</v>
          </cell>
          <cell r="AP1132">
            <v>2009537</v>
          </cell>
          <cell r="AQ1132">
            <v>318762</v>
          </cell>
          <cell r="AR1132">
            <v>3196330</v>
          </cell>
        </row>
        <row r="1133">
          <cell r="M1133">
            <v>30.71</v>
          </cell>
          <cell r="O1133">
            <v>30.71</v>
          </cell>
          <cell r="AM1133">
            <v>0</v>
          </cell>
          <cell r="AN1133">
            <v>0</v>
          </cell>
          <cell r="AO1133">
            <v>869934</v>
          </cell>
          <cell r="AP1133">
            <v>2637791</v>
          </cell>
          <cell r="AQ1133">
            <v>152762</v>
          </cell>
          <cell r="AR1133">
            <v>3660487</v>
          </cell>
        </row>
        <row r="1134">
          <cell r="M1134">
            <v>30.71</v>
          </cell>
          <cell r="O1134">
            <v>30.71</v>
          </cell>
          <cell r="AM1134">
            <v>39342</v>
          </cell>
          <cell r="AN1134">
            <v>0</v>
          </cell>
          <cell r="AO1134">
            <v>921331</v>
          </cell>
          <cell r="AP1134">
            <v>2813993</v>
          </cell>
          <cell r="AQ1134">
            <v>451524</v>
          </cell>
          <cell r="AR1134">
            <v>4186848</v>
          </cell>
        </row>
        <row r="1135">
          <cell r="M1135">
            <v>30.71</v>
          </cell>
          <cell r="O1135">
            <v>30.71</v>
          </cell>
          <cell r="AM1135">
            <v>0</v>
          </cell>
          <cell r="AN1135">
            <v>0</v>
          </cell>
          <cell r="AO1135">
            <v>883259</v>
          </cell>
          <cell r="AP1135">
            <v>2685793</v>
          </cell>
          <cell r="AQ1135">
            <v>0</v>
          </cell>
          <cell r="AR1135">
            <v>3569052</v>
          </cell>
        </row>
        <row r="1136">
          <cell r="M1136">
            <v>30.71</v>
          </cell>
          <cell r="O1136">
            <v>30.71</v>
          </cell>
          <cell r="AM1136">
            <v>39342</v>
          </cell>
          <cell r="AN1136">
            <v>0</v>
          </cell>
          <cell r="AO1136">
            <v>856609</v>
          </cell>
          <cell r="AP1136">
            <v>2624097</v>
          </cell>
          <cell r="AQ1136">
            <v>0</v>
          </cell>
          <cell r="AR1136">
            <v>3480706</v>
          </cell>
        </row>
        <row r="1137">
          <cell r="M1137">
            <v>44.22</v>
          </cell>
          <cell r="O1137">
            <v>44.22</v>
          </cell>
          <cell r="AM1137">
            <v>0</v>
          </cell>
          <cell r="AN1137">
            <v>0</v>
          </cell>
          <cell r="AO1137">
            <v>1210675</v>
          </cell>
          <cell r="AP1137">
            <v>3483840</v>
          </cell>
          <cell r="AQ1137">
            <v>0</v>
          </cell>
          <cell r="AR1137">
            <v>4694515</v>
          </cell>
        </row>
        <row r="1138">
          <cell r="M1138">
            <v>44.22</v>
          </cell>
          <cell r="O1138">
            <v>44.22</v>
          </cell>
          <cell r="AM1138">
            <v>39351</v>
          </cell>
          <cell r="AO1138">
            <v>1199253</v>
          </cell>
          <cell r="AP1138">
            <v>3337210</v>
          </cell>
          <cell r="AQ1138">
            <v>0</v>
          </cell>
          <cell r="AR1138">
            <v>4536463</v>
          </cell>
        </row>
        <row r="1139">
          <cell r="M1139">
            <v>44.22</v>
          </cell>
          <cell r="O1139">
            <v>44.22</v>
          </cell>
          <cell r="AM1139">
            <v>39329</v>
          </cell>
          <cell r="AN1139">
            <v>0</v>
          </cell>
          <cell r="AO1139">
            <v>1241132</v>
          </cell>
          <cell r="AP1139">
            <v>3514287</v>
          </cell>
          <cell r="AQ1139">
            <v>189713</v>
          </cell>
          <cell r="AR1139">
            <v>4945132</v>
          </cell>
        </row>
        <row r="1140">
          <cell r="M1140">
            <v>44.22</v>
          </cell>
          <cell r="O1140">
            <v>44.22</v>
          </cell>
          <cell r="AM1140">
            <v>0</v>
          </cell>
          <cell r="AN1140">
            <v>0</v>
          </cell>
          <cell r="AO1140">
            <v>1189735</v>
          </cell>
          <cell r="AP1140">
            <v>3355239</v>
          </cell>
          <cell r="AQ1140">
            <v>0</v>
          </cell>
          <cell r="AR1140">
            <v>4544974</v>
          </cell>
        </row>
        <row r="1141">
          <cell r="M1141">
            <v>44.22</v>
          </cell>
          <cell r="O1141">
            <v>44.22</v>
          </cell>
          <cell r="AM1141">
            <v>39342</v>
          </cell>
          <cell r="AN1141">
            <v>0</v>
          </cell>
          <cell r="AO1141">
            <v>1104074</v>
          </cell>
          <cell r="AP1141">
            <v>3124878</v>
          </cell>
          <cell r="AQ1141">
            <v>0</v>
          </cell>
          <cell r="AR1141">
            <v>4228952</v>
          </cell>
        </row>
        <row r="1142">
          <cell r="M1142">
            <v>44.22</v>
          </cell>
          <cell r="O1142">
            <v>44.22</v>
          </cell>
          <cell r="AM1142">
            <v>39342</v>
          </cell>
          <cell r="AN1142">
            <v>0</v>
          </cell>
          <cell r="AO1142">
            <v>1283011</v>
          </cell>
          <cell r="AP1142">
            <v>3611238</v>
          </cell>
          <cell r="AQ1142">
            <v>195904</v>
          </cell>
          <cell r="AR1142">
            <v>5090153</v>
          </cell>
        </row>
        <row r="1143">
          <cell r="M1143">
            <v>44.22</v>
          </cell>
          <cell r="O1143">
            <v>44.22</v>
          </cell>
          <cell r="AM1143">
            <v>0</v>
          </cell>
          <cell r="AN1143">
            <v>0</v>
          </cell>
          <cell r="AO1143">
            <v>1155471</v>
          </cell>
          <cell r="AP1143">
            <v>3235852</v>
          </cell>
          <cell r="AQ1143">
            <v>0</v>
          </cell>
          <cell r="AR1143">
            <v>4391323</v>
          </cell>
        </row>
        <row r="1144">
          <cell r="M1144">
            <v>44.22</v>
          </cell>
          <cell r="O1144">
            <v>44.22</v>
          </cell>
          <cell r="AM1144">
            <v>39331</v>
          </cell>
          <cell r="AN1144">
            <v>0</v>
          </cell>
          <cell r="AO1144">
            <v>1208771</v>
          </cell>
          <cell r="AP1144">
            <v>3479432</v>
          </cell>
          <cell r="AQ1144">
            <v>0</v>
          </cell>
          <cell r="AR1144">
            <v>4688203</v>
          </cell>
        </row>
        <row r="1145">
          <cell r="M1145">
            <v>44.22</v>
          </cell>
          <cell r="O1145">
            <v>44.22</v>
          </cell>
          <cell r="AM1145">
            <v>39342</v>
          </cell>
          <cell r="AO1145">
            <v>1256360</v>
          </cell>
          <cell r="AP1145">
            <v>3469417</v>
          </cell>
          <cell r="AQ1145">
            <v>0</v>
          </cell>
          <cell r="AR1145">
            <v>4725777</v>
          </cell>
        </row>
        <row r="1146">
          <cell r="M1146">
            <v>44.22</v>
          </cell>
          <cell r="O1146">
            <v>44.22</v>
          </cell>
          <cell r="AM1146">
            <v>39329</v>
          </cell>
          <cell r="AN1146">
            <v>0</v>
          </cell>
          <cell r="AO1146">
            <v>1212578</v>
          </cell>
          <cell r="AP1146">
            <v>3408121</v>
          </cell>
          <cell r="AQ1146">
            <v>0</v>
          </cell>
          <cell r="AR1146">
            <v>4620699</v>
          </cell>
        </row>
        <row r="1147">
          <cell r="M1147">
            <v>44.22</v>
          </cell>
          <cell r="O1147">
            <v>44.22</v>
          </cell>
          <cell r="AM1147">
            <v>0</v>
          </cell>
          <cell r="AN1147">
            <v>0</v>
          </cell>
          <cell r="AO1147">
            <v>1322986</v>
          </cell>
          <cell r="AP1147">
            <v>3663720</v>
          </cell>
          <cell r="AQ1147">
            <v>233524</v>
          </cell>
          <cell r="AR1147">
            <v>5220230</v>
          </cell>
        </row>
        <row r="1148">
          <cell r="M1148">
            <v>44.71</v>
          </cell>
          <cell r="O1148">
            <v>44.71</v>
          </cell>
          <cell r="AM1148">
            <v>39342</v>
          </cell>
          <cell r="AN1148">
            <v>0</v>
          </cell>
          <cell r="AO1148">
            <v>1246843</v>
          </cell>
          <cell r="AP1148">
            <v>3607632</v>
          </cell>
          <cell r="AQ1148">
            <v>0</v>
          </cell>
          <cell r="AR1148">
            <v>4854475</v>
          </cell>
        </row>
        <row r="1149">
          <cell r="M1149">
            <v>44.3</v>
          </cell>
          <cell r="O1149">
            <v>44.3</v>
          </cell>
          <cell r="AM1149">
            <v>39351</v>
          </cell>
          <cell r="AN1149">
            <v>0</v>
          </cell>
          <cell r="AO1149">
            <v>1370575</v>
          </cell>
          <cell r="AP1149">
            <v>3733830</v>
          </cell>
          <cell r="AQ1149">
            <v>525048</v>
          </cell>
          <cell r="AR1149">
            <v>5629453</v>
          </cell>
        </row>
        <row r="1150">
          <cell r="M1150">
            <v>44.3</v>
          </cell>
          <cell r="O1150">
            <v>44.3</v>
          </cell>
          <cell r="U1150">
            <v>-35324</v>
          </cell>
          <cell r="AM1150">
            <v>39330</v>
          </cell>
          <cell r="AN1150">
            <v>0</v>
          </cell>
          <cell r="AO1150">
            <v>1130724</v>
          </cell>
          <cell r="AP1150">
            <v>3310510</v>
          </cell>
          <cell r="AQ1150">
            <v>0</v>
          </cell>
          <cell r="AR1150">
            <v>4441234</v>
          </cell>
        </row>
        <row r="1151">
          <cell r="M1151">
            <v>44.3</v>
          </cell>
          <cell r="O1151">
            <v>44.3</v>
          </cell>
          <cell r="AM1151">
            <v>39331</v>
          </cell>
          <cell r="AN1151">
            <v>0</v>
          </cell>
          <cell r="AO1151">
            <v>1132628</v>
          </cell>
          <cell r="AP1151">
            <v>2622094</v>
          </cell>
          <cell r="AQ1151">
            <v>23810</v>
          </cell>
          <cell r="AR1151">
            <v>3778532</v>
          </cell>
        </row>
        <row r="1152">
          <cell r="M1152">
            <v>44.3</v>
          </cell>
          <cell r="O1152">
            <v>44.3</v>
          </cell>
          <cell r="AM1152">
            <v>0</v>
          </cell>
          <cell r="AN1152">
            <v>0</v>
          </cell>
          <cell r="AO1152">
            <v>1195446</v>
          </cell>
          <cell r="AP1152">
            <v>2750444</v>
          </cell>
          <cell r="AQ1152">
            <v>175905</v>
          </cell>
          <cell r="AR1152">
            <v>4121795</v>
          </cell>
        </row>
        <row r="1153">
          <cell r="M1153">
            <v>44.3</v>
          </cell>
          <cell r="O1153">
            <v>44.3</v>
          </cell>
          <cell r="AM1153">
            <v>39351</v>
          </cell>
          <cell r="AN1153">
            <v>0</v>
          </cell>
          <cell r="AO1153">
            <v>1140242</v>
          </cell>
          <cell r="AP1153">
            <v>2639721</v>
          </cell>
          <cell r="AQ1153">
            <v>37619</v>
          </cell>
          <cell r="AR1153">
            <v>3817582</v>
          </cell>
        </row>
        <row r="1154">
          <cell r="M1154">
            <v>44.3</v>
          </cell>
          <cell r="O1154">
            <v>44.3</v>
          </cell>
          <cell r="AM1154">
            <v>39329</v>
          </cell>
          <cell r="AN1154">
            <v>0</v>
          </cell>
          <cell r="AO1154">
            <v>1140242</v>
          </cell>
          <cell r="AP1154">
            <v>2639721</v>
          </cell>
          <cell r="AQ1154">
            <v>37619</v>
          </cell>
          <cell r="AR1154">
            <v>3817582</v>
          </cell>
        </row>
        <row r="1155">
          <cell r="M1155">
            <v>44.3</v>
          </cell>
          <cell r="O1155">
            <v>44.3</v>
          </cell>
          <cell r="U1155">
            <v>-40377</v>
          </cell>
          <cell r="AM1155">
            <v>0</v>
          </cell>
          <cell r="AN1155">
            <v>0</v>
          </cell>
          <cell r="AO1155">
            <v>1134532</v>
          </cell>
          <cell r="AP1155">
            <v>3275212</v>
          </cell>
          <cell r="AQ1155">
            <v>195905</v>
          </cell>
          <cell r="AR1155">
            <v>4605649</v>
          </cell>
        </row>
        <row r="1156">
          <cell r="M1156">
            <v>44.3</v>
          </cell>
          <cell r="O1156">
            <v>44.3</v>
          </cell>
          <cell r="AM1156">
            <v>0</v>
          </cell>
          <cell r="AN1156">
            <v>0</v>
          </cell>
          <cell r="AO1156">
            <v>1149760</v>
          </cell>
          <cell r="AP1156">
            <v>3342819</v>
          </cell>
          <cell r="AQ1156">
            <v>0</v>
          </cell>
          <cell r="AR1156">
            <v>4492579</v>
          </cell>
        </row>
        <row r="1157">
          <cell r="M1157">
            <v>44.3</v>
          </cell>
          <cell r="O1157">
            <v>44.3</v>
          </cell>
          <cell r="AM1157">
            <v>39351</v>
          </cell>
          <cell r="AN1157">
            <v>0</v>
          </cell>
          <cell r="AO1157">
            <v>1149760</v>
          </cell>
          <cell r="AP1157">
            <v>3342819</v>
          </cell>
          <cell r="AQ1157">
            <v>0</v>
          </cell>
          <cell r="AR1157">
            <v>4492579</v>
          </cell>
        </row>
        <row r="1158">
          <cell r="M1158">
            <v>44.3</v>
          </cell>
          <cell r="O1158">
            <v>44.3</v>
          </cell>
          <cell r="U1158">
            <v>-33351</v>
          </cell>
          <cell r="AM1158">
            <v>0</v>
          </cell>
          <cell r="AN1158">
            <v>0</v>
          </cell>
          <cell r="AO1158">
            <v>1119303</v>
          </cell>
          <cell r="AP1158">
            <v>3245586</v>
          </cell>
          <cell r="AQ1158">
            <v>195905</v>
          </cell>
          <cell r="AR1158">
            <v>4560794</v>
          </cell>
        </row>
        <row r="1159">
          <cell r="M1159">
            <v>44.3</v>
          </cell>
          <cell r="O1159">
            <v>44.3</v>
          </cell>
          <cell r="AM1159">
            <v>0</v>
          </cell>
          <cell r="AN1159">
            <v>0</v>
          </cell>
          <cell r="AO1159">
            <v>1079328</v>
          </cell>
          <cell r="AP1159">
            <v>2979452</v>
          </cell>
          <cell r="AQ1159">
            <v>0</v>
          </cell>
          <cell r="AR1159">
            <v>4058780</v>
          </cell>
        </row>
        <row r="1160">
          <cell r="M1160">
            <v>44.3</v>
          </cell>
          <cell r="O1160">
            <v>44.3</v>
          </cell>
          <cell r="AM1160">
            <v>39342</v>
          </cell>
          <cell r="AN1160">
            <v>0</v>
          </cell>
          <cell r="AO1160">
            <v>1246843</v>
          </cell>
          <cell r="AP1160">
            <v>3567570</v>
          </cell>
          <cell r="AQ1160">
            <v>195905</v>
          </cell>
          <cell r="AR1160">
            <v>5010318</v>
          </cell>
        </row>
        <row r="1161">
          <cell r="M1161">
            <v>44.3</v>
          </cell>
          <cell r="O1161">
            <v>44.3</v>
          </cell>
          <cell r="AM1161">
            <v>39342</v>
          </cell>
          <cell r="AN1161">
            <v>0</v>
          </cell>
          <cell r="AO1161">
            <v>1145953</v>
          </cell>
          <cell r="AP1161">
            <v>3213818</v>
          </cell>
          <cell r="AQ1161">
            <v>0</v>
          </cell>
          <cell r="AR1161">
            <v>4359771</v>
          </cell>
        </row>
        <row r="1162">
          <cell r="M1162">
            <v>44.9</v>
          </cell>
          <cell r="O1162">
            <v>44.9</v>
          </cell>
          <cell r="AM1162">
            <v>39342</v>
          </cell>
          <cell r="AO1162">
            <v>1182121</v>
          </cell>
          <cell r="AP1162">
            <v>3377673</v>
          </cell>
          <cell r="AQ1162">
            <v>0</v>
          </cell>
          <cell r="AR1162">
            <v>4559794</v>
          </cell>
        </row>
        <row r="1163">
          <cell r="M1163">
            <v>30.71</v>
          </cell>
          <cell r="O1163">
            <v>30.71</v>
          </cell>
          <cell r="U1163">
            <v>-43946</v>
          </cell>
          <cell r="AM1163">
            <v>39330</v>
          </cell>
          <cell r="AN1163">
            <v>0</v>
          </cell>
          <cell r="AO1163">
            <v>788081</v>
          </cell>
          <cell r="AP1163">
            <v>1789237</v>
          </cell>
          <cell r="AQ1163">
            <v>0</v>
          </cell>
          <cell r="AR1163">
            <v>2577318</v>
          </cell>
        </row>
        <row r="1164">
          <cell r="M1164">
            <v>30.71</v>
          </cell>
          <cell r="O1164">
            <v>30.71</v>
          </cell>
          <cell r="AM1164">
            <v>39331</v>
          </cell>
          <cell r="AN1164">
            <v>0</v>
          </cell>
          <cell r="AO1164">
            <v>751913</v>
          </cell>
          <cell r="AP1164">
            <v>1728419</v>
          </cell>
          <cell r="AQ1164">
            <v>0</v>
          </cell>
          <cell r="AR1164">
            <v>2480332</v>
          </cell>
        </row>
        <row r="1165">
          <cell r="M1165">
            <v>30.71</v>
          </cell>
          <cell r="O1165">
            <v>30.71</v>
          </cell>
          <cell r="AM1165">
            <v>39329</v>
          </cell>
          <cell r="AN1165">
            <v>0</v>
          </cell>
          <cell r="AO1165">
            <v>809020</v>
          </cell>
          <cell r="AP1165">
            <v>1862407</v>
          </cell>
          <cell r="AQ1165">
            <v>20000</v>
          </cell>
          <cell r="AR1165">
            <v>2691427</v>
          </cell>
        </row>
        <row r="1166">
          <cell r="M1166">
            <v>30.71</v>
          </cell>
          <cell r="O1166">
            <v>30.71</v>
          </cell>
          <cell r="AM1166">
            <v>39330</v>
          </cell>
          <cell r="AN1166">
            <v>0</v>
          </cell>
          <cell r="AO1166">
            <v>837574</v>
          </cell>
          <cell r="AP1166">
            <v>1927184</v>
          </cell>
          <cell r="AQ1166">
            <v>132762</v>
          </cell>
          <cell r="AR1166">
            <v>2897520</v>
          </cell>
        </row>
        <row r="1167">
          <cell r="M1167">
            <v>30.71</v>
          </cell>
          <cell r="O1167">
            <v>30.71</v>
          </cell>
          <cell r="U1167">
            <v>-20425</v>
          </cell>
          <cell r="AM1167">
            <v>0</v>
          </cell>
          <cell r="AN1167">
            <v>0</v>
          </cell>
          <cell r="AO1167">
            <v>799502</v>
          </cell>
          <cell r="AP1167">
            <v>2515588</v>
          </cell>
          <cell r="AQ1167">
            <v>152762</v>
          </cell>
          <cell r="AR1167">
            <v>3467852</v>
          </cell>
        </row>
        <row r="1168">
          <cell r="M1168">
            <v>30.71</v>
          </cell>
          <cell r="O1168">
            <v>30.71</v>
          </cell>
          <cell r="AM1168">
            <v>0</v>
          </cell>
          <cell r="AN1168">
            <v>0</v>
          </cell>
          <cell r="AO1168">
            <v>793791</v>
          </cell>
          <cell r="AP1168">
            <v>2297737</v>
          </cell>
          <cell r="AQ1168">
            <v>132762</v>
          </cell>
          <cell r="AR1168">
            <v>3224290</v>
          </cell>
        </row>
        <row r="1169">
          <cell r="M1169">
            <v>30.71</v>
          </cell>
          <cell r="O1169">
            <v>30.71</v>
          </cell>
          <cell r="U1169">
            <v>-50024</v>
          </cell>
          <cell r="AM1169">
            <v>0</v>
          </cell>
          <cell r="AN1169">
            <v>0</v>
          </cell>
          <cell r="AO1169">
            <v>788081</v>
          </cell>
          <cell r="AP1169">
            <v>2465430</v>
          </cell>
          <cell r="AQ1169">
            <v>152762</v>
          </cell>
          <cell r="AR1169">
            <v>3406273</v>
          </cell>
        </row>
        <row r="1170">
          <cell r="M1170">
            <v>30.71</v>
          </cell>
          <cell r="O1170">
            <v>30.71</v>
          </cell>
          <cell r="AM1170">
            <v>39342</v>
          </cell>
          <cell r="AN1170">
            <v>0</v>
          </cell>
          <cell r="AO1170">
            <v>809020</v>
          </cell>
          <cell r="AP1170">
            <v>2353675</v>
          </cell>
          <cell r="AQ1170">
            <v>152762</v>
          </cell>
          <cell r="AR1170">
            <v>3315457</v>
          </cell>
        </row>
        <row r="1171">
          <cell r="M1171">
            <v>30.71</v>
          </cell>
          <cell r="O1171">
            <v>30.71</v>
          </cell>
          <cell r="AM1171">
            <v>0</v>
          </cell>
          <cell r="AN1171">
            <v>0</v>
          </cell>
          <cell r="AO1171">
            <v>868031</v>
          </cell>
          <cell r="AP1171">
            <v>1994972</v>
          </cell>
          <cell r="AQ1171">
            <v>471524</v>
          </cell>
          <cell r="AR1171">
            <v>3334527</v>
          </cell>
        </row>
        <row r="1172">
          <cell r="M1172">
            <v>30.71</v>
          </cell>
          <cell r="O1172">
            <v>30.71</v>
          </cell>
          <cell r="AM1172">
            <v>39342</v>
          </cell>
          <cell r="AN1172">
            <v>0</v>
          </cell>
          <cell r="AO1172">
            <v>866127</v>
          </cell>
          <cell r="AP1172">
            <v>2566006</v>
          </cell>
          <cell r="AQ1172">
            <v>318762</v>
          </cell>
          <cell r="AR1172">
            <v>3750895</v>
          </cell>
        </row>
        <row r="1173">
          <cell r="M1173">
            <v>30.71</v>
          </cell>
          <cell r="O1173">
            <v>30.71</v>
          </cell>
          <cell r="AM1173">
            <v>39351</v>
          </cell>
          <cell r="AO1173">
            <v>822345</v>
          </cell>
          <cell r="AP1173">
            <v>2544773</v>
          </cell>
          <cell r="AQ1173">
            <v>37619</v>
          </cell>
          <cell r="AR1173">
            <v>3404737</v>
          </cell>
        </row>
        <row r="1174">
          <cell r="M1174">
            <v>30.71</v>
          </cell>
          <cell r="O1174">
            <v>30.71</v>
          </cell>
          <cell r="AM1174">
            <v>0</v>
          </cell>
          <cell r="AN1174">
            <v>0</v>
          </cell>
          <cell r="AO1174">
            <v>917524</v>
          </cell>
          <cell r="AP1174">
            <v>2765117</v>
          </cell>
          <cell r="AQ1174">
            <v>478762</v>
          </cell>
          <cell r="AR1174">
            <v>4161403</v>
          </cell>
        </row>
        <row r="1175">
          <cell r="M1175">
            <v>49.53</v>
          </cell>
          <cell r="O1175">
            <v>49.53</v>
          </cell>
          <cell r="AM1175">
            <v>39351</v>
          </cell>
          <cell r="AN1175">
            <v>0</v>
          </cell>
          <cell r="AO1175">
            <v>1332504</v>
          </cell>
          <cell r="AP1175">
            <v>3645692</v>
          </cell>
          <cell r="AQ1175">
            <v>63810</v>
          </cell>
          <cell r="AR1175">
            <v>5042006</v>
          </cell>
        </row>
        <row r="1176">
          <cell r="M1176">
            <v>49.53</v>
          </cell>
          <cell r="O1176">
            <v>49.53</v>
          </cell>
          <cell r="AM1176">
            <v>0</v>
          </cell>
          <cell r="AN1176">
            <v>0</v>
          </cell>
          <cell r="AO1176">
            <v>1256360</v>
          </cell>
          <cell r="AP1176">
            <v>3509479</v>
          </cell>
          <cell r="AQ1176">
            <v>0</v>
          </cell>
          <cell r="AR1176">
            <v>4765839</v>
          </cell>
        </row>
        <row r="1177">
          <cell r="M1177">
            <v>49.53</v>
          </cell>
          <cell r="O1177">
            <v>49.53</v>
          </cell>
          <cell r="AM1177">
            <v>39351</v>
          </cell>
          <cell r="AN1177">
            <v>0</v>
          </cell>
          <cell r="AO1177">
            <v>1128821</v>
          </cell>
          <cell r="AP1177">
            <v>3254280</v>
          </cell>
          <cell r="AQ1177">
            <v>0</v>
          </cell>
          <cell r="AR1177">
            <v>4383101</v>
          </cell>
        </row>
        <row r="1178">
          <cell r="M1178">
            <v>49.53</v>
          </cell>
          <cell r="O1178">
            <v>49.53</v>
          </cell>
          <cell r="AM1178">
            <v>39342</v>
          </cell>
          <cell r="AO1178">
            <v>1201157</v>
          </cell>
          <cell r="AP1178">
            <v>3178913</v>
          </cell>
          <cell r="AQ1178">
            <v>518286</v>
          </cell>
          <cell r="AR1178">
            <v>4898356</v>
          </cell>
        </row>
        <row r="1179">
          <cell r="M1179">
            <v>49.53</v>
          </cell>
          <cell r="O1179">
            <v>49.53</v>
          </cell>
          <cell r="AM1179">
            <v>0</v>
          </cell>
          <cell r="AN1179">
            <v>0</v>
          </cell>
          <cell r="AO1179">
            <v>1243035</v>
          </cell>
          <cell r="AP1179">
            <v>3438569</v>
          </cell>
          <cell r="AQ1179">
            <v>196000</v>
          </cell>
          <cell r="AR1179">
            <v>4877604</v>
          </cell>
        </row>
        <row r="1180">
          <cell r="M1180">
            <v>49.53</v>
          </cell>
          <cell r="O1180">
            <v>49.53</v>
          </cell>
          <cell r="AM1180">
            <v>39331</v>
          </cell>
          <cell r="AO1180">
            <v>1374382</v>
          </cell>
          <cell r="AP1180">
            <v>4383644</v>
          </cell>
          <cell r="AQ1180">
            <v>74952</v>
          </cell>
          <cell r="AR1180">
            <v>5832978</v>
          </cell>
        </row>
        <row r="1181">
          <cell r="M1181">
            <v>49.53</v>
          </cell>
          <cell r="O1181">
            <v>49.53</v>
          </cell>
          <cell r="AM1181">
            <v>39351</v>
          </cell>
          <cell r="AN1181">
            <v>0</v>
          </cell>
          <cell r="AO1181">
            <v>1541897</v>
          </cell>
          <cell r="AP1181">
            <v>4130449</v>
          </cell>
          <cell r="AQ1181">
            <v>788193</v>
          </cell>
          <cell r="AR1181">
            <v>6460539</v>
          </cell>
        </row>
        <row r="1182">
          <cell r="M1182">
            <v>49.53</v>
          </cell>
          <cell r="O1182">
            <v>49.53</v>
          </cell>
          <cell r="AM1182">
            <v>39342</v>
          </cell>
          <cell r="AN1182">
            <v>0</v>
          </cell>
          <cell r="AO1182">
            <v>1317275</v>
          </cell>
          <cell r="AP1182">
            <v>3650500</v>
          </cell>
          <cell r="AQ1182">
            <v>714286</v>
          </cell>
          <cell r="AR1182">
            <v>5682061</v>
          </cell>
        </row>
        <row r="1183">
          <cell r="M1183">
            <v>49.53</v>
          </cell>
          <cell r="O1183">
            <v>49.53</v>
          </cell>
          <cell r="U1183">
            <v>0</v>
          </cell>
          <cell r="AM1183">
            <v>39342</v>
          </cell>
          <cell r="AO1183">
            <v>1195446</v>
          </cell>
          <cell r="AP1183">
            <v>3368459</v>
          </cell>
          <cell r="AQ1183">
            <v>0</v>
          </cell>
          <cell r="AR1183">
            <v>4563905</v>
          </cell>
        </row>
        <row r="1184">
          <cell r="M1184">
            <v>49.53</v>
          </cell>
          <cell r="O1184">
            <v>49.53</v>
          </cell>
          <cell r="AM1184">
            <v>0</v>
          </cell>
          <cell r="AN1184">
            <v>0</v>
          </cell>
          <cell r="AO1184">
            <v>1222096</v>
          </cell>
          <cell r="AP1184">
            <v>4191344</v>
          </cell>
          <cell r="AQ1184">
            <v>156000</v>
          </cell>
          <cell r="AR1184">
            <v>5569440</v>
          </cell>
        </row>
        <row r="1185">
          <cell r="M1185">
            <v>49.53</v>
          </cell>
          <cell r="O1185">
            <v>49.53</v>
          </cell>
          <cell r="AM1185">
            <v>0</v>
          </cell>
          <cell r="AN1185">
            <v>0</v>
          </cell>
          <cell r="AO1185">
            <v>1269686</v>
          </cell>
          <cell r="AP1185">
            <v>3540328</v>
          </cell>
          <cell r="AQ1185">
            <v>196000</v>
          </cell>
          <cell r="AR1185">
            <v>5006014</v>
          </cell>
        </row>
        <row r="1186">
          <cell r="M1186">
            <v>49.53</v>
          </cell>
          <cell r="O1186">
            <v>49.53</v>
          </cell>
          <cell r="U1186">
            <v>-21164</v>
          </cell>
          <cell r="AM1186">
            <v>39351</v>
          </cell>
          <cell r="AN1186">
            <v>0</v>
          </cell>
          <cell r="AO1186">
            <v>1204964</v>
          </cell>
          <cell r="AP1186">
            <v>3253348</v>
          </cell>
          <cell r="AQ1186">
            <v>0</v>
          </cell>
          <cell r="AR1186">
            <v>4458312</v>
          </cell>
        </row>
        <row r="1187">
          <cell r="M1187">
            <v>50.34</v>
          </cell>
          <cell r="O1187">
            <v>50.34</v>
          </cell>
          <cell r="AM1187">
            <v>39351</v>
          </cell>
          <cell r="AO1187">
            <v>1275396</v>
          </cell>
          <cell r="AP1187">
            <v>3513486</v>
          </cell>
          <cell r="AQ1187">
            <v>196000</v>
          </cell>
          <cell r="AR1187">
            <v>4984882</v>
          </cell>
        </row>
        <row r="1188">
          <cell r="M1188">
            <v>50.02</v>
          </cell>
          <cell r="O1188">
            <v>50.02</v>
          </cell>
          <cell r="AM1188">
            <v>39342</v>
          </cell>
          <cell r="AN1188">
            <v>0</v>
          </cell>
          <cell r="AO1188">
            <v>1254457</v>
          </cell>
          <cell r="AP1188">
            <v>3465010</v>
          </cell>
          <cell r="AQ1188">
            <v>121048</v>
          </cell>
          <cell r="AR1188">
            <v>4840515</v>
          </cell>
        </row>
        <row r="1189">
          <cell r="M1189">
            <v>58.31</v>
          </cell>
          <cell r="O1189">
            <v>58.31</v>
          </cell>
          <cell r="U1189">
            <v>16509</v>
          </cell>
          <cell r="AM1189">
            <v>39331</v>
          </cell>
          <cell r="AN1189">
            <v>0</v>
          </cell>
          <cell r="AO1189">
            <v>1372479</v>
          </cell>
          <cell r="AP1189">
            <v>3872149</v>
          </cell>
          <cell r="AQ1189">
            <v>0</v>
          </cell>
          <cell r="AR1189">
            <v>5244628</v>
          </cell>
        </row>
        <row r="1190">
          <cell r="M1190">
            <v>55.79</v>
          </cell>
          <cell r="O1190">
            <v>55.79</v>
          </cell>
          <cell r="U1190">
            <v>-10028</v>
          </cell>
          <cell r="AM1190">
            <v>39342</v>
          </cell>
          <cell r="AO1190">
            <v>1303950</v>
          </cell>
          <cell r="AP1190">
            <v>3651679</v>
          </cell>
          <cell r="AQ1190">
            <v>0</v>
          </cell>
          <cell r="AR1190">
            <v>4955629</v>
          </cell>
        </row>
        <row r="1191">
          <cell r="M1191">
            <v>55.79</v>
          </cell>
          <cell r="O1191">
            <v>55.79</v>
          </cell>
          <cell r="AM1191">
            <v>39330</v>
          </cell>
          <cell r="AN1191">
            <v>0</v>
          </cell>
          <cell r="AO1191">
            <v>1265878</v>
          </cell>
          <cell r="AP1191">
            <v>3531513</v>
          </cell>
          <cell r="AQ1191">
            <v>152476</v>
          </cell>
          <cell r="AR1191">
            <v>4949867</v>
          </cell>
        </row>
        <row r="1192">
          <cell r="M1192">
            <v>55.79</v>
          </cell>
          <cell r="O1192">
            <v>55.79</v>
          </cell>
          <cell r="AM1192">
            <v>39331</v>
          </cell>
          <cell r="AO1192">
            <v>1324889</v>
          </cell>
          <cell r="AP1192">
            <v>3668127</v>
          </cell>
          <cell r="AQ1192">
            <v>152476</v>
          </cell>
          <cell r="AR1192">
            <v>5145492</v>
          </cell>
        </row>
        <row r="1193">
          <cell r="M1193">
            <v>55.79</v>
          </cell>
          <cell r="O1193">
            <v>55.79</v>
          </cell>
          <cell r="U1193">
            <v>-202</v>
          </cell>
          <cell r="AM1193">
            <v>39331</v>
          </cell>
          <cell r="AN1193">
            <v>0</v>
          </cell>
          <cell r="AO1193">
            <v>1385804</v>
          </cell>
          <cell r="AP1193">
            <v>3889110</v>
          </cell>
          <cell r="AQ1193">
            <v>216286</v>
          </cell>
          <cell r="AR1193">
            <v>5491200</v>
          </cell>
        </row>
        <row r="1194">
          <cell r="M1194">
            <v>55.79</v>
          </cell>
          <cell r="O1194">
            <v>55.79</v>
          </cell>
          <cell r="AM1194">
            <v>39331</v>
          </cell>
          <cell r="AN1194">
            <v>0</v>
          </cell>
          <cell r="AO1194">
            <v>1347732</v>
          </cell>
          <cell r="AP1194">
            <v>3841197</v>
          </cell>
          <cell r="AQ1194">
            <v>0</v>
          </cell>
          <cell r="AR1194">
            <v>5188929</v>
          </cell>
        </row>
        <row r="1195">
          <cell r="M1195">
            <v>55.79</v>
          </cell>
          <cell r="O1195">
            <v>55.79</v>
          </cell>
          <cell r="AM1195">
            <v>39331</v>
          </cell>
          <cell r="AN1195">
            <v>0</v>
          </cell>
          <cell r="AO1195">
            <v>1290625</v>
          </cell>
          <cell r="AP1195">
            <v>3668929</v>
          </cell>
          <cell r="AQ1195">
            <v>0</v>
          </cell>
          <cell r="AR1195">
            <v>4959554</v>
          </cell>
        </row>
        <row r="1196">
          <cell r="M1196">
            <v>55.79</v>
          </cell>
          <cell r="O1196">
            <v>55.79</v>
          </cell>
          <cell r="U1196">
            <v>-112550</v>
          </cell>
          <cell r="AM1196">
            <v>39342</v>
          </cell>
          <cell r="AN1196">
            <v>0</v>
          </cell>
          <cell r="AO1196">
            <v>1322986</v>
          </cell>
          <cell r="AP1196">
            <v>3497321</v>
          </cell>
          <cell r="AQ1196">
            <v>97524</v>
          </cell>
          <cell r="AR1196">
            <v>4917831</v>
          </cell>
        </row>
        <row r="1197">
          <cell r="M1197">
            <v>55.79</v>
          </cell>
          <cell r="O1197">
            <v>55.79</v>
          </cell>
          <cell r="AM1197">
            <v>0</v>
          </cell>
          <cell r="AN1197">
            <v>0</v>
          </cell>
          <cell r="AO1197">
            <v>1290625</v>
          </cell>
          <cell r="AP1197">
            <v>3588804</v>
          </cell>
          <cell r="AQ1197">
            <v>0</v>
          </cell>
          <cell r="AR1197">
            <v>4879429</v>
          </cell>
        </row>
        <row r="1198">
          <cell r="M1198">
            <v>55.79</v>
          </cell>
          <cell r="O1198">
            <v>55.79</v>
          </cell>
          <cell r="AM1198">
            <v>39351</v>
          </cell>
          <cell r="AN1198">
            <v>0</v>
          </cell>
          <cell r="AO1198">
            <v>1290625</v>
          </cell>
          <cell r="AP1198">
            <v>3668929</v>
          </cell>
          <cell r="AQ1198">
            <v>0</v>
          </cell>
          <cell r="AR1198">
            <v>4959554</v>
          </cell>
        </row>
        <row r="1199">
          <cell r="M1199">
            <v>55.79</v>
          </cell>
          <cell r="O1199">
            <v>55.79</v>
          </cell>
          <cell r="U1199">
            <v>11044</v>
          </cell>
          <cell r="AM1199">
            <v>0</v>
          </cell>
          <cell r="AN1199">
            <v>0</v>
          </cell>
          <cell r="AO1199">
            <v>1279203</v>
          </cell>
          <cell r="AP1199">
            <v>3651336</v>
          </cell>
          <cell r="AQ1199">
            <v>0</v>
          </cell>
          <cell r="AR1199">
            <v>4930539</v>
          </cell>
        </row>
        <row r="1200">
          <cell r="M1200">
            <v>55.79</v>
          </cell>
          <cell r="O1200">
            <v>55.79</v>
          </cell>
          <cell r="U1200">
            <v>10410</v>
          </cell>
          <cell r="AM1200">
            <v>0</v>
          </cell>
          <cell r="AN1200">
            <v>0</v>
          </cell>
          <cell r="AO1200">
            <v>1300143</v>
          </cell>
          <cell r="AP1200">
            <v>3619178</v>
          </cell>
          <cell r="AQ1200">
            <v>0</v>
          </cell>
          <cell r="AR1200">
            <v>4919321</v>
          </cell>
        </row>
        <row r="1201">
          <cell r="M1201">
            <v>81.92</v>
          </cell>
          <cell r="O1201">
            <v>81.92</v>
          </cell>
          <cell r="U1201">
            <v>-42840</v>
          </cell>
          <cell r="AM1201">
            <v>39342</v>
          </cell>
          <cell r="AN1201">
            <v>0</v>
          </cell>
          <cell r="AO1201">
            <v>2703079</v>
          </cell>
          <cell r="AP1201">
            <v>6864445</v>
          </cell>
          <cell r="AQ1201">
            <v>310298</v>
          </cell>
          <cell r="AR1201">
            <v>9877822</v>
          </cell>
        </row>
        <row r="1202">
          <cell r="M1202">
            <v>46.4</v>
          </cell>
          <cell r="O1202">
            <v>46.4</v>
          </cell>
          <cell r="AM1202">
            <v>0</v>
          </cell>
          <cell r="AN1202">
            <v>0</v>
          </cell>
          <cell r="AO1202">
            <v>1187832</v>
          </cell>
          <cell r="AP1202">
            <v>3203076</v>
          </cell>
          <cell r="AQ1202">
            <v>0</v>
          </cell>
          <cell r="AR1202">
            <v>4390908</v>
          </cell>
        </row>
        <row r="1203">
          <cell r="M1203">
            <v>46.4</v>
          </cell>
          <cell r="O1203">
            <v>46.4</v>
          </cell>
          <cell r="U1203">
            <v>-75685</v>
          </cell>
          <cell r="AM1203">
            <v>0</v>
          </cell>
          <cell r="AN1203">
            <v>0</v>
          </cell>
          <cell r="AO1203">
            <v>1144049</v>
          </cell>
          <cell r="AP1203">
            <v>2571366</v>
          </cell>
          <cell r="AQ1203">
            <v>0</v>
          </cell>
          <cell r="AR1203">
            <v>3715415</v>
          </cell>
        </row>
        <row r="1204">
          <cell r="M1204">
            <v>46.4</v>
          </cell>
          <cell r="O1204">
            <v>46.4</v>
          </cell>
          <cell r="AM1204">
            <v>39342</v>
          </cell>
          <cell r="AN1204">
            <v>0</v>
          </cell>
          <cell r="AO1204">
            <v>1199253</v>
          </cell>
          <cell r="AP1204">
            <v>3417335</v>
          </cell>
          <cell r="AQ1204">
            <v>195905</v>
          </cell>
          <cell r="AR1204">
            <v>4812493</v>
          </cell>
        </row>
        <row r="1205">
          <cell r="M1205">
            <v>46.4</v>
          </cell>
          <cell r="O1205">
            <v>46.4</v>
          </cell>
          <cell r="U1205">
            <v>0</v>
          </cell>
          <cell r="AM1205">
            <v>39331</v>
          </cell>
          <cell r="AN1205">
            <v>0</v>
          </cell>
          <cell r="AO1205">
            <v>1204964</v>
          </cell>
          <cell r="AP1205">
            <v>3350431</v>
          </cell>
          <cell r="AQ1205">
            <v>0</v>
          </cell>
          <cell r="AR1205">
            <v>4555395</v>
          </cell>
        </row>
        <row r="1206">
          <cell r="M1206">
            <v>46.4</v>
          </cell>
          <cell r="O1206">
            <v>46.4</v>
          </cell>
          <cell r="U1206">
            <v>-18781</v>
          </cell>
          <cell r="AM1206">
            <v>0</v>
          </cell>
          <cell r="AN1206">
            <v>0</v>
          </cell>
          <cell r="AO1206">
            <v>1199253</v>
          </cell>
          <cell r="AP1206">
            <v>3304885</v>
          </cell>
          <cell r="AQ1206">
            <v>54952</v>
          </cell>
          <cell r="AR1206">
            <v>4559090</v>
          </cell>
        </row>
        <row r="1207">
          <cell r="M1207">
            <v>46.4</v>
          </cell>
          <cell r="O1207">
            <v>46.4</v>
          </cell>
          <cell r="AM1207">
            <v>39331</v>
          </cell>
          <cell r="AN1207">
            <v>0</v>
          </cell>
          <cell r="AO1207">
            <v>1237325</v>
          </cell>
          <cell r="AP1207">
            <v>3345223</v>
          </cell>
          <cell r="AQ1207">
            <v>195905</v>
          </cell>
          <cell r="AR1207">
            <v>4778453</v>
          </cell>
        </row>
        <row r="1208">
          <cell r="M1208">
            <v>46.4</v>
          </cell>
          <cell r="O1208">
            <v>46.4</v>
          </cell>
          <cell r="U1208">
            <v>-490</v>
          </cell>
          <cell r="AM1208">
            <v>39331</v>
          </cell>
          <cell r="AN1208">
            <v>0</v>
          </cell>
          <cell r="AO1208">
            <v>1256360</v>
          </cell>
          <cell r="AP1208">
            <v>3509087</v>
          </cell>
          <cell r="AQ1208">
            <v>468095</v>
          </cell>
          <cell r="AR1208">
            <v>5233542</v>
          </cell>
        </row>
        <row r="1209">
          <cell r="M1209">
            <v>46.4</v>
          </cell>
          <cell r="O1209">
            <v>46.4</v>
          </cell>
          <cell r="U1209">
            <v>-4285</v>
          </cell>
          <cell r="AM1209">
            <v>39342</v>
          </cell>
          <cell r="AN1209">
            <v>0</v>
          </cell>
          <cell r="AO1209">
            <v>1170700</v>
          </cell>
          <cell r="AP1209">
            <v>3187549</v>
          </cell>
          <cell r="AQ1209">
            <v>0</v>
          </cell>
          <cell r="AR1209">
            <v>4358249</v>
          </cell>
        </row>
        <row r="1210">
          <cell r="M1210">
            <v>46.4</v>
          </cell>
          <cell r="O1210">
            <v>46.4</v>
          </cell>
          <cell r="U1210">
            <v>2859</v>
          </cell>
          <cell r="AM1210">
            <v>39342</v>
          </cell>
          <cell r="AN1210">
            <v>0</v>
          </cell>
          <cell r="AO1210">
            <v>1170700</v>
          </cell>
          <cell r="AP1210">
            <v>3353523</v>
          </cell>
          <cell r="AQ1210">
            <v>0</v>
          </cell>
          <cell r="AR1210">
            <v>4524223</v>
          </cell>
        </row>
        <row r="1211">
          <cell r="M1211">
            <v>46.4</v>
          </cell>
          <cell r="O1211">
            <v>46.4</v>
          </cell>
          <cell r="AM1211">
            <v>0</v>
          </cell>
          <cell r="AN1211">
            <v>0</v>
          </cell>
          <cell r="AO1211">
            <v>1222096</v>
          </cell>
          <cell r="AP1211">
            <v>2809142</v>
          </cell>
          <cell r="AQ1211">
            <v>0</v>
          </cell>
          <cell r="AR1211">
            <v>4031238</v>
          </cell>
        </row>
        <row r="1212">
          <cell r="M1212">
            <v>46.4</v>
          </cell>
          <cell r="O1212">
            <v>46.4</v>
          </cell>
          <cell r="AM1212">
            <v>39351</v>
          </cell>
          <cell r="AN1212">
            <v>0</v>
          </cell>
          <cell r="AO1212">
            <v>1290625</v>
          </cell>
          <cell r="AP1212">
            <v>3548741</v>
          </cell>
          <cell r="AQ1212">
            <v>0</v>
          </cell>
          <cell r="AR1212">
            <v>4839366</v>
          </cell>
        </row>
        <row r="1213">
          <cell r="M1213">
            <v>46.4</v>
          </cell>
          <cell r="O1213">
            <v>46.4</v>
          </cell>
          <cell r="AM1213">
            <v>39351</v>
          </cell>
          <cell r="AN1213">
            <v>0</v>
          </cell>
          <cell r="AO1213">
            <v>1149760</v>
          </cell>
          <cell r="AP1213">
            <v>3262694</v>
          </cell>
          <cell r="AQ1213">
            <v>0</v>
          </cell>
          <cell r="AR1213">
            <v>4412454</v>
          </cell>
        </row>
        <row r="1214">
          <cell r="M1214">
            <v>46.03</v>
          </cell>
          <cell r="O1214">
            <v>46.03</v>
          </cell>
          <cell r="AM1214">
            <v>39342</v>
          </cell>
          <cell r="AN1214">
            <v>0</v>
          </cell>
          <cell r="AO1214">
            <v>1275396</v>
          </cell>
          <cell r="AP1214">
            <v>4074361</v>
          </cell>
          <cell r="AQ1214">
            <v>37619</v>
          </cell>
          <cell r="AR1214">
            <v>5387376</v>
          </cell>
        </row>
        <row r="1215">
          <cell r="M1215">
            <v>46.03</v>
          </cell>
          <cell r="O1215">
            <v>46.03</v>
          </cell>
          <cell r="AM1215">
            <v>0</v>
          </cell>
          <cell r="AN1215">
            <v>0</v>
          </cell>
          <cell r="AO1215">
            <v>1227807</v>
          </cell>
          <cell r="AP1215">
            <v>3443376</v>
          </cell>
          <cell r="AQ1215">
            <v>132095</v>
          </cell>
          <cell r="AR1215">
            <v>4803278</v>
          </cell>
        </row>
        <row r="1216">
          <cell r="M1216">
            <v>45.83</v>
          </cell>
          <cell r="O1216">
            <v>45.83</v>
          </cell>
          <cell r="U1216">
            <v>-58158</v>
          </cell>
          <cell r="AM1216">
            <v>39331</v>
          </cell>
          <cell r="AN1216">
            <v>0</v>
          </cell>
          <cell r="AO1216">
            <v>1256360</v>
          </cell>
          <cell r="AP1216">
            <v>3543005</v>
          </cell>
          <cell r="AQ1216">
            <v>77143</v>
          </cell>
          <cell r="AR1216">
            <v>4876508</v>
          </cell>
        </row>
        <row r="1217">
          <cell r="M1217">
            <v>45.83</v>
          </cell>
          <cell r="O1217">
            <v>45.83</v>
          </cell>
          <cell r="AM1217">
            <v>39351</v>
          </cell>
          <cell r="AN1217">
            <v>0</v>
          </cell>
          <cell r="AO1217">
            <v>1161182</v>
          </cell>
          <cell r="AP1217">
            <v>2688197</v>
          </cell>
          <cell r="AQ1217">
            <v>195905</v>
          </cell>
          <cell r="AR1217">
            <v>4045284</v>
          </cell>
        </row>
        <row r="1218">
          <cell r="M1218">
            <v>45.83</v>
          </cell>
          <cell r="O1218">
            <v>45.83</v>
          </cell>
          <cell r="U1218">
            <v>-11058</v>
          </cell>
          <cell r="AM1218">
            <v>39330</v>
          </cell>
          <cell r="AN1218">
            <v>0</v>
          </cell>
          <cell r="AO1218">
            <v>1298239</v>
          </cell>
          <cell r="AP1218">
            <v>2996632</v>
          </cell>
          <cell r="AQ1218">
            <v>269907</v>
          </cell>
          <cell r="AR1218">
            <v>4564778</v>
          </cell>
        </row>
        <row r="1219">
          <cell r="M1219">
            <v>45.83</v>
          </cell>
          <cell r="O1219">
            <v>45.83</v>
          </cell>
          <cell r="U1219">
            <v>0</v>
          </cell>
          <cell r="AM1219">
            <v>39331</v>
          </cell>
          <cell r="AN1219">
            <v>0</v>
          </cell>
          <cell r="AO1219">
            <v>1185928</v>
          </cell>
          <cell r="AP1219">
            <v>3306362</v>
          </cell>
          <cell r="AQ1219">
            <v>0</v>
          </cell>
          <cell r="AR1219">
            <v>4492290</v>
          </cell>
        </row>
        <row r="1220">
          <cell r="M1220">
            <v>45.83</v>
          </cell>
          <cell r="O1220">
            <v>45.83</v>
          </cell>
          <cell r="AM1220">
            <v>0</v>
          </cell>
          <cell r="AN1220">
            <v>0</v>
          </cell>
          <cell r="AO1220">
            <v>1206867</v>
          </cell>
          <cell r="AP1220">
            <v>3475025</v>
          </cell>
          <cell r="AQ1220">
            <v>77143</v>
          </cell>
          <cell r="AR1220">
            <v>4759035</v>
          </cell>
        </row>
        <row r="1221">
          <cell r="M1221">
            <v>45.83</v>
          </cell>
          <cell r="O1221">
            <v>45.83</v>
          </cell>
          <cell r="AM1221">
            <v>39342</v>
          </cell>
          <cell r="AN1221">
            <v>0</v>
          </cell>
          <cell r="AO1221">
            <v>1231614</v>
          </cell>
          <cell r="AP1221">
            <v>3532315</v>
          </cell>
          <cell r="AQ1221">
            <v>0</v>
          </cell>
          <cell r="AR1221">
            <v>4763929</v>
          </cell>
        </row>
        <row r="1222">
          <cell r="M1222">
            <v>45.83</v>
          </cell>
          <cell r="O1222">
            <v>45.83</v>
          </cell>
          <cell r="AM1222">
            <v>39351</v>
          </cell>
          <cell r="AN1222">
            <v>0</v>
          </cell>
          <cell r="AO1222">
            <v>1364864</v>
          </cell>
          <cell r="AP1222">
            <v>3800734</v>
          </cell>
          <cell r="AQ1222">
            <v>269907</v>
          </cell>
          <cell r="AR1222">
            <v>5435505</v>
          </cell>
        </row>
        <row r="1223">
          <cell r="M1223">
            <v>45.83</v>
          </cell>
          <cell r="O1223">
            <v>45.83</v>
          </cell>
          <cell r="AM1223">
            <v>0</v>
          </cell>
          <cell r="AN1223">
            <v>0</v>
          </cell>
          <cell r="AO1223">
            <v>1204964</v>
          </cell>
          <cell r="AP1223">
            <v>3470618</v>
          </cell>
          <cell r="AQ1223">
            <v>195905</v>
          </cell>
          <cell r="AR1223">
            <v>4871487</v>
          </cell>
        </row>
        <row r="1224">
          <cell r="M1224">
            <v>45.83</v>
          </cell>
          <cell r="O1224">
            <v>45.83</v>
          </cell>
          <cell r="AM1224">
            <v>39331</v>
          </cell>
          <cell r="AN1224">
            <v>0</v>
          </cell>
          <cell r="AO1224">
            <v>1214482</v>
          </cell>
          <cell r="AP1224">
            <v>3492653</v>
          </cell>
          <cell r="AQ1224">
            <v>195905</v>
          </cell>
          <cell r="AR1224">
            <v>4903040</v>
          </cell>
        </row>
        <row r="1225">
          <cell r="M1225">
            <v>45.83</v>
          </cell>
          <cell r="O1225">
            <v>45.83</v>
          </cell>
          <cell r="AM1225">
            <v>39331</v>
          </cell>
          <cell r="AN1225">
            <v>0</v>
          </cell>
          <cell r="AO1225">
            <v>1256360</v>
          </cell>
          <cell r="AP1225">
            <v>3469417</v>
          </cell>
          <cell r="AQ1225">
            <v>0</v>
          </cell>
          <cell r="AR1225">
            <v>4725777</v>
          </cell>
        </row>
        <row r="1226">
          <cell r="M1226">
            <v>45.83</v>
          </cell>
          <cell r="O1226">
            <v>45.83</v>
          </cell>
          <cell r="U1226">
            <v>3251</v>
          </cell>
          <cell r="AM1226">
            <v>39329</v>
          </cell>
          <cell r="AN1226">
            <v>0</v>
          </cell>
          <cell r="AO1226">
            <v>1176410</v>
          </cell>
          <cell r="AP1226">
            <v>3326995</v>
          </cell>
          <cell r="AQ1226">
            <v>0</v>
          </cell>
          <cell r="AR1226">
            <v>4503405</v>
          </cell>
        </row>
        <row r="1227">
          <cell r="M1227">
            <v>45.83</v>
          </cell>
          <cell r="O1227">
            <v>45.83</v>
          </cell>
          <cell r="AM1227">
            <v>0</v>
          </cell>
          <cell r="AN1227">
            <v>0</v>
          </cell>
          <cell r="AO1227">
            <v>1145953</v>
          </cell>
          <cell r="AP1227">
            <v>3173755</v>
          </cell>
          <cell r="AQ1227">
            <v>178572</v>
          </cell>
          <cell r="AR1227">
            <v>4498280</v>
          </cell>
        </row>
        <row r="1228">
          <cell r="M1228">
            <v>45.83</v>
          </cell>
          <cell r="O1228">
            <v>45.83</v>
          </cell>
          <cell r="AM1228">
            <v>0</v>
          </cell>
          <cell r="AN1228">
            <v>0</v>
          </cell>
          <cell r="AO1228">
            <v>1227807</v>
          </cell>
          <cell r="AP1228">
            <v>3443376</v>
          </cell>
          <cell r="AQ1228">
            <v>0</v>
          </cell>
          <cell r="AR1228">
            <v>4671183</v>
          </cell>
        </row>
        <row r="1229">
          <cell r="M1229">
            <v>45.83</v>
          </cell>
          <cell r="O1229">
            <v>45.83</v>
          </cell>
          <cell r="AM1229">
            <v>0</v>
          </cell>
          <cell r="AN1229">
            <v>0</v>
          </cell>
          <cell r="AO1229">
            <v>1393418</v>
          </cell>
          <cell r="AP1229">
            <v>3866837</v>
          </cell>
          <cell r="AQ1229">
            <v>269907</v>
          </cell>
          <cell r="AR1229">
            <v>5530162</v>
          </cell>
        </row>
        <row r="1230">
          <cell r="M1230">
            <v>30.33</v>
          </cell>
          <cell r="O1230">
            <v>30.33</v>
          </cell>
          <cell r="AM1230">
            <v>39331</v>
          </cell>
          <cell r="AN1230">
            <v>0</v>
          </cell>
          <cell r="AO1230">
            <v>887067</v>
          </cell>
          <cell r="AP1230">
            <v>2614482</v>
          </cell>
          <cell r="AQ1230">
            <v>461238</v>
          </cell>
          <cell r="AR1230">
            <v>3962787</v>
          </cell>
        </row>
        <row r="1231">
          <cell r="M1231">
            <v>30.33</v>
          </cell>
          <cell r="O1231">
            <v>30.33</v>
          </cell>
          <cell r="AM1231">
            <v>0</v>
          </cell>
          <cell r="AN1231">
            <v>0</v>
          </cell>
          <cell r="AO1231">
            <v>761431</v>
          </cell>
          <cell r="AP1231">
            <v>1762752</v>
          </cell>
          <cell r="AQ1231">
            <v>0</v>
          </cell>
          <cell r="AR1231">
            <v>2524183</v>
          </cell>
        </row>
        <row r="1232">
          <cell r="M1232">
            <v>30.33</v>
          </cell>
          <cell r="O1232">
            <v>30.33</v>
          </cell>
          <cell r="AM1232">
            <v>39351</v>
          </cell>
          <cell r="AN1232">
            <v>0</v>
          </cell>
          <cell r="AO1232">
            <v>822345</v>
          </cell>
          <cell r="AP1232">
            <v>2464648</v>
          </cell>
          <cell r="AQ1232">
            <v>37619</v>
          </cell>
          <cell r="AR1232">
            <v>3324612</v>
          </cell>
        </row>
        <row r="1233">
          <cell r="M1233">
            <v>30.33</v>
          </cell>
          <cell r="O1233">
            <v>30.33</v>
          </cell>
          <cell r="AM1233">
            <v>39351</v>
          </cell>
          <cell r="AN1233">
            <v>0</v>
          </cell>
          <cell r="AO1233">
            <v>795695</v>
          </cell>
          <cell r="AP1233">
            <v>1842076</v>
          </cell>
          <cell r="AQ1233">
            <v>0</v>
          </cell>
          <cell r="AR1233">
            <v>2637771</v>
          </cell>
        </row>
        <row r="1234">
          <cell r="M1234">
            <v>30.33</v>
          </cell>
          <cell r="O1234">
            <v>30.33</v>
          </cell>
          <cell r="AM1234">
            <v>39331</v>
          </cell>
          <cell r="AN1234">
            <v>0</v>
          </cell>
          <cell r="AO1234">
            <v>776659</v>
          </cell>
          <cell r="AP1234">
            <v>2358883</v>
          </cell>
          <cell r="AQ1234">
            <v>0</v>
          </cell>
          <cell r="AR1234">
            <v>3135542</v>
          </cell>
        </row>
        <row r="1235">
          <cell r="M1235">
            <v>30.33</v>
          </cell>
          <cell r="O1235">
            <v>30.33</v>
          </cell>
          <cell r="AM1235">
            <v>39351</v>
          </cell>
          <cell r="AN1235">
            <v>0</v>
          </cell>
          <cell r="AO1235">
            <v>864224</v>
          </cell>
          <cell r="AP1235">
            <v>2000723</v>
          </cell>
          <cell r="AQ1235">
            <v>461238</v>
          </cell>
          <cell r="AR1235">
            <v>3326185</v>
          </cell>
        </row>
        <row r="1236">
          <cell r="M1236">
            <v>30.33</v>
          </cell>
          <cell r="O1236">
            <v>30.33</v>
          </cell>
          <cell r="AM1236">
            <v>0</v>
          </cell>
          <cell r="AN1236">
            <v>0</v>
          </cell>
          <cell r="AO1236">
            <v>799502</v>
          </cell>
          <cell r="AP1236">
            <v>1850890</v>
          </cell>
          <cell r="AQ1236">
            <v>0</v>
          </cell>
          <cell r="AR1236">
            <v>2650392</v>
          </cell>
        </row>
        <row r="1237">
          <cell r="M1237">
            <v>30.33</v>
          </cell>
          <cell r="O1237">
            <v>30.33</v>
          </cell>
          <cell r="AM1237">
            <v>39331</v>
          </cell>
          <cell r="AN1237">
            <v>0</v>
          </cell>
          <cell r="AO1237">
            <v>761431</v>
          </cell>
          <cell r="AP1237">
            <v>1762752</v>
          </cell>
          <cell r="AQ1237">
            <v>0</v>
          </cell>
          <cell r="AR1237">
            <v>2524183</v>
          </cell>
        </row>
        <row r="1238">
          <cell r="M1238">
            <v>30.33</v>
          </cell>
          <cell r="O1238">
            <v>30.33</v>
          </cell>
          <cell r="AM1238">
            <v>39331</v>
          </cell>
          <cell r="AO1238">
            <v>791888</v>
          </cell>
          <cell r="AP1238">
            <v>2434201</v>
          </cell>
          <cell r="AQ1238">
            <v>0</v>
          </cell>
          <cell r="AR1238">
            <v>3226089</v>
          </cell>
        </row>
        <row r="1239">
          <cell r="M1239">
            <v>30.33</v>
          </cell>
          <cell r="O1239">
            <v>30.33</v>
          </cell>
          <cell r="AM1239">
            <v>39331</v>
          </cell>
          <cell r="AN1239">
            <v>0</v>
          </cell>
          <cell r="AO1239">
            <v>864224</v>
          </cell>
          <cell r="AP1239">
            <v>2601662</v>
          </cell>
          <cell r="AQ1239">
            <v>421238</v>
          </cell>
          <cell r="AR1239">
            <v>3887124</v>
          </cell>
        </row>
        <row r="1240">
          <cell r="M1240">
            <v>30.33</v>
          </cell>
          <cell r="O1240">
            <v>30.33</v>
          </cell>
          <cell r="AM1240">
            <v>39329</v>
          </cell>
          <cell r="AO1240">
            <v>852802</v>
          </cell>
          <cell r="AP1240">
            <v>2535159</v>
          </cell>
          <cell r="AQ1240">
            <v>0</v>
          </cell>
          <cell r="AR1240">
            <v>3387961</v>
          </cell>
        </row>
        <row r="1241">
          <cell r="M1241">
            <v>30.33</v>
          </cell>
          <cell r="O1241">
            <v>30.33</v>
          </cell>
          <cell r="AM1241">
            <v>0</v>
          </cell>
          <cell r="AN1241">
            <v>0</v>
          </cell>
          <cell r="AO1241">
            <v>831863</v>
          </cell>
          <cell r="AP1241">
            <v>2486683</v>
          </cell>
          <cell r="AQ1241">
            <v>0</v>
          </cell>
          <cell r="AR1241">
            <v>3318546</v>
          </cell>
        </row>
        <row r="1242">
          <cell r="M1242">
            <v>45.93</v>
          </cell>
          <cell r="O1242">
            <v>45.93</v>
          </cell>
          <cell r="V1242">
            <v>-83082</v>
          </cell>
          <cell r="W1242">
            <v>-101544</v>
          </cell>
          <cell r="AM1242">
            <v>0</v>
          </cell>
          <cell r="AN1242">
            <v>0</v>
          </cell>
          <cell r="AO1242">
            <v>1164989</v>
          </cell>
          <cell r="AP1242">
            <v>3317988</v>
          </cell>
          <cell r="AQ1242">
            <v>0</v>
          </cell>
          <cell r="AR1242">
            <v>4482977</v>
          </cell>
        </row>
        <row r="1243">
          <cell r="M1243">
            <v>32.4</v>
          </cell>
          <cell r="O1243">
            <v>32.4</v>
          </cell>
          <cell r="AM1243">
            <v>39331</v>
          </cell>
          <cell r="AN1243">
            <v>0</v>
          </cell>
          <cell r="AO1243">
            <v>841381</v>
          </cell>
          <cell r="AP1243">
            <v>1947841</v>
          </cell>
          <cell r="AQ1243">
            <v>473714</v>
          </cell>
          <cell r="AR1243">
            <v>3262936</v>
          </cell>
        </row>
        <row r="1244">
          <cell r="M1244">
            <v>32.4</v>
          </cell>
          <cell r="O1244">
            <v>32.4</v>
          </cell>
          <cell r="AM1244">
            <v>39342</v>
          </cell>
          <cell r="AN1244">
            <v>0</v>
          </cell>
          <cell r="AO1244">
            <v>816634</v>
          </cell>
          <cell r="AP1244">
            <v>2451428</v>
          </cell>
          <cell r="AQ1244">
            <v>152762</v>
          </cell>
          <cell r="AR1244">
            <v>3420824</v>
          </cell>
        </row>
        <row r="1245">
          <cell r="M1245">
            <v>32.4</v>
          </cell>
          <cell r="O1245">
            <v>32.4</v>
          </cell>
          <cell r="AM1245">
            <v>39351</v>
          </cell>
          <cell r="AN1245">
            <v>0</v>
          </cell>
          <cell r="AO1245">
            <v>810924</v>
          </cell>
          <cell r="AP1245">
            <v>2478270</v>
          </cell>
          <cell r="AQ1245">
            <v>88952</v>
          </cell>
          <cell r="AR1245">
            <v>3378146</v>
          </cell>
        </row>
        <row r="1246">
          <cell r="M1246">
            <v>32.4</v>
          </cell>
          <cell r="O1246">
            <v>32.4</v>
          </cell>
          <cell r="AM1246">
            <v>39331</v>
          </cell>
          <cell r="AN1246">
            <v>0</v>
          </cell>
          <cell r="AO1246">
            <v>803309</v>
          </cell>
          <cell r="AP1246">
            <v>1859703</v>
          </cell>
          <cell r="AQ1246">
            <v>0</v>
          </cell>
          <cell r="AR1246">
            <v>2663012</v>
          </cell>
        </row>
        <row r="1247">
          <cell r="M1247">
            <v>32.4</v>
          </cell>
          <cell r="O1247">
            <v>32.4</v>
          </cell>
          <cell r="AM1247">
            <v>39331</v>
          </cell>
          <cell r="AN1247">
            <v>0</v>
          </cell>
          <cell r="AO1247">
            <v>875645</v>
          </cell>
          <cell r="AP1247">
            <v>2027165</v>
          </cell>
          <cell r="AQ1247">
            <v>320952</v>
          </cell>
          <cell r="AR1247">
            <v>3223762</v>
          </cell>
        </row>
        <row r="1248">
          <cell r="M1248">
            <v>32.4</v>
          </cell>
          <cell r="O1248">
            <v>32.4</v>
          </cell>
          <cell r="AM1248">
            <v>0</v>
          </cell>
          <cell r="AN1248">
            <v>0</v>
          </cell>
          <cell r="AO1248">
            <v>833766</v>
          </cell>
          <cell r="AP1248">
            <v>2401875</v>
          </cell>
          <cell r="AQ1248">
            <v>152762</v>
          </cell>
          <cell r="AR1248">
            <v>3388403</v>
          </cell>
        </row>
        <row r="1249">
          <cell r="M1249">
            <v>32.4</v>
          </cell>
          <cell r="O1249">
            <v>32.4</v>
          </cell>
          <cell r="AM1249">
            <v>39331</v>
          </cell>
          <cell r="AN1249">
            <v>0</v>
          </cell>
          <cell r="AO1249">
            <v>856609</v>
          </cell>
          <cell r="AP1249">
            <v>2543972</v>
          </cell>
          <cell r="AQ1249">
            <v>51333</v>
          </cell>
          <cell r="AR1249">
            <v>3451914</v>
          </cell>
        </row>
        <row r="1250">
          <cell r="M1250">
            <v>32.4</v>
          </cell>
          <cell r="O1250">
            <v>32.4</v>
          </cell>
          <cell r="AM1250">
            <v>39329</v>
          </cell>
          <cell r="AO1250">
            <v>875645</v>
          </cell>
          <cell r="AP1250">
            <v>2027165</v>
          </cell>
          <cell r="AQ1250">
            <v>0</v>
          </cell>
          <cell r="AR1250">
            <v>2902810</v>
          </cell>
        </row>
        <row r="1251">
          <cell r="M1251">
            <v>32.4</v>
          </cell>
          <cell r="O1251">
            <v>32.4</v>
          </cell>
          <cell r="AM1251">
            <v>0</v>
          </cell>
          <cell r="AN1251">
            <v>0</v>
          </cell>
          <cell r="AO1251">
            <v>854706</v>
          </cell>
          <cell r="AP1251">
            <v>1978689</v>
          </cell>
          <cell r="AQ1251">
            <v>0</v>
          </cell>
          <cell r="AR1251">
            <v>2833395</v>
          </cell>
        </row>
        <row r="1252">
          <cell r="M1252">
            <v>56.32</v>
          </cell>
          <cell r="O1252">
            <v>56.32</v>
          </cell>
          <cell r="AM1252">
            <v>39330</v>
          </cell>
          <cell r="AN1252">
            <v>0</v>
          </cell>
          <cell r="AO1252">
            <v>1366768</v>
          </cell>
          <cell r="AP1252">
            <v>3729916</v>
          </cell>
          <cell r="AQ1252">
            <v>216286</v>
          </cell>
          <cell r="AR1252">
            <v>5312970</v>
          </cell>
        </row>
        <row r="1253">
          <cell r="M1253">
            <v>56.32</v>
          </cell>
          <cell r="O1253">
            <v>56.32</v>
          </cell>
          <cell r="AM1253">
            <v>0</v>
          </cell>
          <cell r="AN1253">
            <v>0</v>
          </cell>
          <cell r="AO1253">
            <v>1294432</v>
          </cell>
          <cell r="AP1253">
            <v>3564265</v>
          </cell>
          <cell r="AQ1253">
            <v>0</v>
          </cell>
          <cell r="AR1253">
            <v>4858697</v>
          </cell>
        </row>
        <row r="1254">
          <cell r="M1254">
            <v>56.32</v>
          </cell>
          <cell r="O1254">
            <v>56.32</v>
          </cell>
          <cell r="U1254">
            <v>-31278</v>
          </cell>
          <cell r="AM1254">
            <v>39342</v>
          </cell>
          <cell r="AO1254">
            <v>1324889</v>
          </cell>
          <cell r="AP1254">
            <v>3643066</v>
          </cell>
          <cell r="AQ1254">
            <v>240095</v>
          </cell>
          <cell r="AR1254">
            <v>5208050</v>
          </cell>
        </row>
        <row r="1255">
          <cell r="M1255">
            <v>56.32</v>
          </cell>
          <cell r="O1255">
            <v>56.32</v>
          </cell>
          <cell r="U1255">
            <v>-128669</v>
          </cell>
          <cell r="AM1255">
            <v>39330</v>
          </cell>
          <cell r="AN1255">
            <v>0</v>
          </cell>
          <cell r="AO1255">
            <v>1246843</v>
          </cell>
          <cell r="AP1255">
            <v>3308230</v>
          </cell>
          <cell r="AQ1255">
            <v>0</v>
          </cell>
          <cell r="AR1255">
            <v>4555073</v>
          </cell>
        </row>
        <row r="1256">
          <cell r="M1256">
            <v>56.32</v>
          </cell>
          <cell r="O1256">
            <v>56.32</v>
          </cell>
          <cell r="AM1256">
            <v>39331</v>
          </cell>
          <cell r="AN1256">
            <v>0</v>
          </cell>
          <cell r="AO1256">
            <v>1290625</v>
          </cell>
          <cell r="AP1256">
            <v>3588804</v>
          </cell>
          <cell r="AQ1256">
            <v>0</v>
          </cell>
          <cell r="AR1256">
            <v>4879429</v>
          </cell>
        </row>
        <row r="1257">
          <cell r="M1257">
            <v>56.32</v>
          </cell>
          <cell r="O1257">
            <v>56.32</v>
          </cell>
          <cell r="AM1257">
            <v>39351</v>
          </cell>
          <cell r="AO1257">
            <v>1345829</v>
          </cell>
          <cell r="AP1257">
            <v>4317540</v>
          </cell>
          <cell r="AQ1257">
            <v>0</v>
          </cell>
          <cell r="AR1257">
            <v>5663369</v>
          </cell>
        </row>
        <row r="1258">
          <cell r="M1258">
            <v>56.32</v>
          </cell>
          <cell r="O1258">
            <v>56.32</v>
          </cell>
          <cell r="U1258">
            <v>2805</v>
          </cell>
          <cell r="AM1258">
            <v>39351</v>
          </cell>
          <cell r="AN1258">
            <v>0</v>
          </cell>
          <cell r="AO1258">
            <v>1395322</v>
          </cell>
          <cell r="AP1258">
            <v>3873491</v>
          </cell>
          <cell r="AQ1258">
            <v>172476</v>
          </cell>
          <cell r="AR1258">
            <v>5441289</v>
          </cell>
        </row>
        <row r="1259">
          <cell r="M1259">
            <v>56.32</v>
          </cell>
          <cell r="O1259">
            <v>56.32</v>
          </cell>
          <cell r="AM1259">
            <v>39351</v>
          </cell>
          <cell r="AN1259">
            <v>0</v>
          </cell>
          <cell r="AO1259">
            <v>1332504</v>
          </cell>
          <cell r="AP1259">
            <v>3685755</v>
          </cell>
          <cell r="AQ1259">
            <v>0</v>
          </cell>
          <cell r="AR1259">
            <v>5018259</v>
          </cell>
        </row>
        <row r="1260">
          <cell r="M1260">
            <v>56.32</v>
          </cell>
          <cell r="O1260">
            <v>56.32</v>
          </cell>
          <cell r="U1260">
            <v>-8838</v>
          </cell>
          <cell r="AM1260">
            <v>39331</v>
          </cell>
          <cell r="AN1260">
            <v>0</v>
          </cell>
          <cell r="AO1260">
            <v>1353443</v>
          </cell>
          <cell r="AP1260">
            <v>3807274</v>
          </cell>
          <cell r="AQ1260">
            <v>0</v>
          </cell>
          <cell r="AR1260">
            <v>5160717</v>
          </cell>
        </row>
        <row r="1261">
          <cell r="M1261">
            <v>46.83</v>
          </cell>
          <cell r="O1261">
            <v>46.83</v>
          </cell>
          <cell r="AM1261">
            <v>39342</v>
          </cell>
          <cell r="AN1261">
            <v>0</v>
          </cell>
          <cell r="AO1261">
            <v>1180217</v>
          </cell>
          <cell r="AP1261">
            <v>3293142</v>
          </cell>
          <cell r="AQ1261">
            <v>0</v>
          </cell>
          <cell r="AR1261">
            <v>4473359</v>
          </cell>
        </row>
        <row r="1262">
          <cell r="M1262">
            <v>46.83</v>
          </cell>
          <cell r="O1262">
            <v>46.83</v>
          </cell>
          <cell r="U1262">
            <v>-6660</v>
          </cell>
          <cell r="AM1262">
            <v>39330</v>
          </cell>
          <cell r="AO1262">
            <v>1153567</v>
          </cell>
          <cell r="AP1262">
            <v>3145984</v>
          </cell>
          <cell r="AQ1262">
            <v>0</v>
          </cell>
          <cell r="AR1262">
            <v>4299551</v>
          </cell>
        </row>
        <row r="1263">
          <cell r="M1263">
            <v>46.83</v>
          </cell>
          <cell r="O1263">
            <v>46.83</v>
          </cell>
          <cell r="AM1263">
            <v>39351</v>
          </cell>
          <cell r="AN1263">
            <v>0</v>
          </cell>
          <cell r="AO1263">
            <v>1199253</v>
          </cell>
          <cell r="AP1263">
            <v>3337210</v>
          </cell>
          <cell r="AQ1263">
            <v>195905</v>
          </cell>
          <cell r="AR1263">
            <v>4732368</v>
          </cell>
        </row>
        <row r="1264">
          <cell r="M1264">
            <v>46.83</v>
          </cell>
          <cell r="O1264">
            <v>46.83</v>
          </cell>
          <cell r="AM1264">
            <v>39329</v>
          </cell>
          <cell r="AN1264">
            <v>0</v>
          </cell>
          <cell r="AO1264">
            <v>1208771</v>
          </cell>
          <cell r="AP1264">
            <v>3479432</v>
          </cell>
          <cell r="AQ1264">
            <v>152095</v>
          </cell>
          <cell r="AR1264">
            <v>4840298</v>
          </cell>
        </row>
        <row r="1265">
          <cell r="M1265">
            <v>46.83</v>
          </cell>
          <cell r="O1265">
            <v>46.83</v>
          </cell>
          <cell r="U1265">
            <v>-1470</v>
          </cell>
          <cell r="AM1265">
            <v>39329</v>
          </cell>
          <cell r="AN1265">
            <v>0</v>
          </cell>
          <cell r="AO1265">
            <v>1184025</v>
          </cell>
          <cell r="AP1265">
            <v>2739901</v>
          </cell>
          <cell r="AQ1265">
            <v>176191</v>
          </cell>
          <cell r="AR1265">
            <v>4100117</v>
          </cell>
        </row>
        <row r="1266">
          <cell r="M1266">
            <v>46.83</v>
          </cell>
          <cell r="O1266">
            <v>46.83</v>
          </cell>
          <cell r="U1266">
            <v>-11887</v>
          </cell>
          <cell r="AM1266">
            <v>39342</v>
          </cell>
          <cell r="AO1266">
            <v>1199253</v>
          </cell>
          <cell r="AP1266">
            <v>3447873</v>
          </cell>
          <cell r="AQ1266">
            <v>195905</v>
          </cell>
          <cell r="AR1266">
            <v>4843031</v>
          </cell>
        </row>
        <row r="1267">
          <cell r="M1267">
            <v>46.83</v>
          </cell>
          <cell r="O1267">
            <v>46.83</v>
          </cell>
          <cell r="AM1267">
            <v>39330</v>
          </cell>
          <cell r="AN1267">
            <v>0</v>
          </cell>
          <cell r="AO1267">
            <v>1201157</v>
          </cell>
          <cell r="AP1267">
            <v>3261492</v>
          </cell>
          <cell r="AQ1267">
            <v>195905</v>
          </cell>
          <cell r="AR1267">
            <v>4658554</v>
          </cell>
        </row>
        <row r="1268">
          <cell r="M1268">
            <v>46.45</v>
          </cell>
          <cell r="O1268">
            <v>46.45</v>
          </cell>
          <cell r="AM1268">
            <v>39330</v>
          </cell>
          <cell r="AO1268">
            <v>1184025</v>
          </cell>
          <cell r="AP1268">
            <v>3422143</v>
          </cell>
          <cell r="AQ1268">
            <v>20000</v>
          </cell>
          <cell r="AR1268">
            <v>4626168</v>
          </cell>
        </row>
        <row r="1269">
          <cell r="M1269">
            <v>46.45</v>
          </cell>
          <cell r="O1269">
            <v>46.45</v>
          </cell>
          <cell r="AM1269">
            <v>39330</v>
          </cell>
          <cell r="AN1269">
            <v>0</v>
          </cell>
          <cell r="AO1269">
            <v>1180217</v>
          </cell>
          <cell r="AP1269">
            <v>3293142</v>
          </cell>
          <cell r="AQ1269">
            <v>0</v>
          </cell>
          <cell r="AR1269">
            <v>4473359</v>
          </cell>
        </row>
        <row r="1270">
          <cell r="M1270">
            <v>46.26</v>
          </cell>
          <cell r="O1270">
            <v>46.26</v>
          </cell>
          <cell r="AM1270">
            <v>39330</v>
          </cell>
          <cell r="AN1270">
            <v>0</v>
          </cell>
          <cell r="AO1270">
            <v>1147857</v>
          </cell>
          <cell r="AP1270">
            <v>3218224</v>
          </cell>
          <cell r="AQ1270">
            <v>195905</v>
          </cell>
          <cell r="AR1270">
            <v>4561986</v>
          </cell>
        </row>
        <row r="1271">
          <cell r="M1271">
            <v>46.26</v>
          </cell>
          <cell r="O1271">
            <v>46.26</v>
          </cell>
          <cell r="AM1271">
            <v>0</v>
          </cell>
          <cell r="AN1271">
            <v>0</v>
          </cell>
          <cell r="AO1271">
            <v>1109785</v>
          </cell>
          <cell r="AP1271">
            <v>3130087</v>
          </cell>
          <cell r="AQ1271">
            <v>0</v>
          </cell>
          <cell r="AR1271">
            <v>4239872</v>
          </cell>
        </row>
        <row r="1272">
          <cell r="M1272">
            <v>46.26</v>
          </cell>
          <cell r="O1272">
            <v>46.26</v>
          </cell>
          <cell r="AM1272">
            <v>39351</v>
          </cell>
          <cell r="AN1272">
            <v>0</v>
          </cell>
          <cell r="AO1272">
            <v>1142146</v>
          </cell>
          <cell r="AP1272">
            <v>3124879</v>
          </cell>
          <cell r="AQ1272">
            <v>43810</v>
          </cell>
          <cell r="AR1272">
            <v>4310835</v>
          </cell>
        </row>
        <row r="1273">
          <cell r="M1273">
            <v>46.26</v>
          </cell>
          <cell r="O1273">
            <v>46.26</v>
          </cell>
          <cell r="AM1273">
            <v>0</v>
          </cell>
          <cell r="AN1273">
            <v>0</v>
          </cell>
          <cell r="AO1273">
            <v>1235421</v>
          </cell>
          <cell r="AP1273">
            <v>3420941</v>
          </cell>
          <cell r="AQ1273">
            <v>155905</v>
          </cell>
          <cell r="AR1273">
            <v>4812267</v>
          </cell>
        </row>
        <row r="1274">
          <cell r="M1274">
            <v>46.26</v>
          </cell>
          <cell r="O1274">
            <v>46.26</v>
          </cell>
          <cell r="AM1274">
            <v>39329</v>
          </cell>
          <cell r="AO1274">
            <v>1243035</v>
          </cell>
          <cell r="AP1274">
            <v>3438569</v>
          </cell>
          <cell r="AQ1274">
            <v>233524</v>
          </cell>
          <cell r="AR1274">
            <v>4915128</v>
          </cell>
        </row>
        <row r="1275">
          <cell r="M1275">
            <v>46.26</v>
          </cell>
          <cell r="O1275">
            <v>46.26</v>
          </cell>
          <cell r="AM1275">
            <v>39331</v>
          </cell>
          <cell r="AN1275">
            <v>0</v>
          </cell>
          <cell r="AO1275">
            <v>1214482</v>
          </cell>
          <cell r="AP1275">
            <v>3372466</v>
          </cell>
          <cell r="AQ1275">
            <v>195905</v>
          </cell>
          <cell r="AR1275">
            <v>4782853</v>
          </cell>
        </row>
        <row r="1276">
          <cell r="M1276">
            <v>46.26</v>
          </cell>
          <cell r="O1276">
            <v>46.26</v>
          </cell>
          <cell r="U1276">
            <v>-11073</v>
          </cell>
          <cell r="AM1276">
            <v>39330</v>
          </cell>
          <cell r="AN1276">
            <v>0</v>
          </cell>
          <cell r="AO1276">
            <v>1298239</v>
          </cell>
          <cell r="AP1276">
            <v>3557496</v>
          </cell>
          <cell r="AQ1276">
            <v>269907</v>
          </cell>
          <cell r="AR1276">
            <v>5125642</v>
          </cell>
        </row>
        <row r="1277">
          <cell r="M1277">
            <v>46.26</v>
          </cell>
          <cell r="O1277">
            <v>46.26</v>
          </cell>
          <cell r="AM1277">
            <v>0</v>
          </cell>
          <cell r="AN1277">
            <v>0</v>
          </cell>
          <cell r="AO1277">
            <v>1185928</v>
          </cell>
          <cell r="AP1277">
            <v>3306362</v>
          </cell>
          <cell r="AQ1277">
            <v>0</v>
          </cell>
          <cell r="AR1277">
            <v>4492290</v>
          </cell>
        </row>
        <row r="1278">
          <cell r="M1278">
            <v>46.26</v>
          </cell>
          <cell r="O1278">
            <v>46.26</v>
          </cell>
          <cell r="AM1278">
            <v>39330</v>
          </cell>
          <cell r="AN1278">
            <v>0</v>
          </cell>
          <cell r="AO1278">
            <v>1166892</v>
          </cell>
          <cell r="AP1278">
            <v>3222231</v>
          </cell>
          <cell r="AQ1278">
            <v>178572</v>
          </cell>
          <cell r="AR1278">
            <v>4567695</v>
          </cell>
        </row>
        <row r="1279">
          <cell r="M1279">
            <v>46.26</v>
          </cell>
          <cell r="O1279">
            <v>46.26</v>
          </cell>
          <cell r="AM1279">
            <v>0</v>
          </cell>
          <cell r="AN1279">
            <v>0</v>
          </cell>
          <cell r="AO1279">
            <v>1208771</v>
          </cell>
          <cell r="AP1279">
            <v>3399307</v>
          </cell>
          <cell r="AQ1279">
            <v>77143</v>
          </cell>
          <cell r="AR1279">
            <v>4685221</v>
          </cell>
        </row>
        <row r="1280">
          <cell r="M1280">
            <v>46.26</v>
          </cell>
          <cell r="O1280">
            <v>46.26</v>
          </cell>
          <cell r="AM1280">
            <v>39329</v>
          </cell>
          <cell r="AN1280">
            <v>0</v>
          </cell>
          <cell r="AO1280">
            <v>1248746</v>
          </cell>
          <cell r="AP1280">
            <v>3451789</v>
          </cell>
          <cell r="AQ1280">
            <v>195905</v>
          </cell>
          <cell r="AR1280">
            <v>4896440</v>
          </cell>
        </row>
        <row r="1281">
          <cell r="M1281">
            <v>30.62</v>
          </cell>
          <cell r="O1281">
            <v>30.62</v>
          </cell>
          <cell r="AM1281">
            <v>39330</v>
          </cell>
          <cell r="AN1281">
            <v>0</v>
          </cell>
          <cell r="AO1281">
            <v>761431</v>
          </cell>
          <cell r="AP1281">
            <v>1762752</v>
          </cell>
          <cell r="AQ1281">
            <v>0</v>
          </cell>
          <cell r="AR1281">
            <v>2524183</v>
          </cell>
        </row>
        <row r="1282">
          <cell r="M1282">
            <v>30.62</v>
          </cell>
          <cell r="O1282">
            <v>30.62</v>
          </cell>
          <cell r="AM1282">
            <v>39351</v>
          </cell>
          <cell r="AN1282">
            <v>0</v>
          </cell>
          <cell r="AO1282">
            <v>761431</v>
          </cell>
          <cell r="AP1282">
            <v>2243503</v>
          </cell>
          <cell r="AQ1282">
            <v>0</v>
          </cell>
          <cell r="AR1282">
            <v>3004934</v>
          </cell>
        </row>
        <row r="1283">
          <cell r="M1283">
            <v>30.62</v>
          </cell>
          <cell r="O1283">
            <v>30.62</v>
          </cell>
          <cell r="AM1283">
            <v>39330</v>
          </cell>
          <cell r="AN1283">
            <v>0</v>
          </cell>
          <cell r="AO1283">
            <v>763334</v>
          </cell>
          <cell r="AP1283">
            <v>1767159</v>
          </cell>
          <cell r="AQ1283">
            <v>152762</v>
          </cell>
          <cell r="AR1283">
            <v>2683255</v>
          </cell>
        </row>
        <row r="1284">
          <cell r="M1284">
            <v>30.62</v>
          </cell>
          <cell r="O1284">
            <v>30.62</v>
          </cell>
          <cell r="AM1284">
            <v>0</v>
          </cell>
          <cell r="AN1284">
            <v>0</v>
          </cell>
          <cell r="AO1284">
            <v>767141</v>
          </cell>
          <cell r="AP1284">
            <v>2336848</v>
          </cell>
          <cell r="AQ1284">
            <v>0</v>
          </cell>
          <cell r="AR1284">
            <v>3103989</v>
          </cell>
        </row>
        <row r="1285">
          <cell r="M1285">
            <v>30.62</v>
          </cell>
          <cell r="O1285">
            <v>30.62</v>
          </cell>
          <cell r="AM1285">
            <v>0</v>
          </cell>
          <cell r="AN1285">
            <v>0</v>
          </cell>
          <cell r="AO1285">
            <v>854706</v>
          </cell>
          <cell r="AP1285">
            <v>2459440</v>
          </cell>
          <cell r="AQ1285">
            <v>498857</v>
          </cell>
          <cell r="AR1285">
            <v>3813003</v>
          </cell>
        </row>
        <row r="1286">
          <cell r="M1286">
            <v>30.62</v>
          </cell>
          <cell r="O1286">
            <v>30.62</v>
          </cell>
          <cell r="AM1286">
            <v>39330</v>
          </cell>
          <cell r="AO1286">
            <v>780466</v>
          </cell>
          <cell r="AP1286">
            <v>1806821</v>
          </cell>
          <cell r="AQ1286">
            <v>132762</v>
          </cell>
          <cell r="AR1286">
            <v>2720049</v>
          </cell>
        </row>
        <row r="1287">
          <cell r="M1287">
            <v>30.62</v>
          </cell>
          <cell r="O1287">
            <v>30.62</v>
          </cell>
          <cell r="AM1287">
            <v>39330</v>
          </cell>
          <cell r="AN1287">
            <v>0</v>
          </cell>
          <cell r="AO1287">
            <v>761431</v>
          </cell>
          <cell r="AP1287">
            <v>2323628</v>
          </cell>
          <cell r="AQ1287">
            <v>152762</v>
          </cell>
          <cell r="AR1287">
            <v>3237821</v>
          </cell>
        </row>
        <row r="1288">
          <cell r="M1288">
            <v>30.62</v>
          </cell>
          <cell r="O1288">
            <v>30.62</v>
          </cell>
          <cell r="AM1288">
            <v>39330</v>
          </cell>
          <cell r="AN1288">
            <v>0</v>
          </cell>
          <cell r="AO1288">
            <v>765238</v>
          </cell>
          <cell r="AP1288">
            <v>1771566</v>
          </cell>
          <cell r="AQ1288">
            <v>0</v>
          </cell>
          <cell r="AR1288">
            <v>2536804</v>
          </cell>
        </row>
        <row r="1289">
          <cell r="M1289">
            <v>30.62</v>
          </cell>
          <cell r="O1289">
            <v>30.62</v>
          </cell>
          <cell r="AM1289">
            <v>0</v>
          </cell>
          <cell r="AN1289">
            <v>0</v>
          </cell>
          <cell r="AO1289">
            <v>887067</v>
          </cell>
          <cell r="AP1289">
            <v>2053606</v>
          </cell>
          <cell r="AQ1289">
            <v>308476</v>
          </cell>
          <cell r="AR1289">
            <v>3249149</v>
          </cell>
        </row>
        <row r="1290">
          <cell r="M1290">
            <v>30.62</v>
          </cell>
          <cell r="O1290">
            <v>30.62</v>
          </cell>
          <cell r="AM1290">
            <v>0</v>
          </cell>
          <cell r="AN1290">
            <v>0</v>
          </cell>
          <cell r="AO1290">
            <v>887067</v>
          </cell>
          <cell r="AP1290">
            <v>2053606</v>
          </cell>
          <cell r="AQ1290">
            <v>308476</v>
          </cell>
          <cell r="AR1290">
            <v>3249149</v>
          </cell>
        </row>
        <row r="1291">
          <cell r="M1291">
            <v>30.62</v>
          </cell>
          <cell r="O1291">
            <v>30.62</v>
          </cell>
          <cell r="U1291">
            <v>-65670</v>
          </cell>
          <cell r="AM1291">
            <v>0</v>
          </cell>
          <cell r="AN1291">
            <v>0</v>
          </cell>
          <cell r="AO1291">
            <v>789984</v>
          </cell>
          <cell r="AP1291">
            <v>2256988</v>
          </cell>
          <cell r="AQ1291">
            <v>152762</v>
          </cell>
          <cell r="AR1291">
            <v>3199734</v>
          </cell>
        </row>
        <row r="1292">
          <cell r="M1292">
            <v>30.62</v>
          </cell>
          <cell r="O1292">
            <v>30.62</v>
          </cell>
          <cell r="AM1292">
            <v>0</v>
          </cell>
          <cell r="AN1292">
            <v>0</v>
          </cell>
          <cell r="AO1292">
            <v>778563</v>
          </cell>
          <cell r="AP1292">
            <v>2467452</v>
          </cell>
          <cell r="AQ1292">
            <v>0</v>
          </cell>
          <cell r="AR1292">
            <v>3246015</v>
          </cell>
        </row>
        <row r="1293">
          <cell r="M1293">
            <v>30.62</v>
          </cell>
          <cell r="O1293">
            <v>30.62</v>
          </cell>
          <cell r="AM1293">
            <v>0</v>
          </cell>
          <cell r="AN1293">
            <v>0</v>
          </cell>
          <cell r="AO1293">
            <v>812827</v>
          </cell>
          <cell r="AP1293">
            <v>1881738</v>
          </cell>
          <cell r="AQ1293">
            <v>0</v>
          </cell>
          <cell r="AR1293">
            <v>2694565</v>
          </cell>
        </row>
        <row r="1294">
          <cell r="M1294">
            <v>30.62</v>
          </cell>
          <cell r="O1294">
            <v>30.62</v>
          </cell>
          <cell r="U1294">
            <v>3791</v>
          </cell>
          <cell r="AM1294">
            <v>0</v>
          </cell>
          <cell r="AN1294">
            <v>0</v>
          </cell>
          <cell r="AO1294">
            <v>761431</v>
          </cell>
          <cell r="AP1294">
            <v>1765790</v>
          </cell>
          <cell r="AQ1294">
            <v>0</v>
          </cell>
          <cell r="AR1294">
            <v>2527221</v>
          </cell>
        </row>
        <row r="1295">
          <cell r="M1295">
            <v>30.62</v>
          </cell>
          <cell r="O1295">
            <v>30.62</v>
          </cell>
          <cell r="U1295">
            <v>3791</v>
          </cell>
          <cell r="AM1295">
            <v>39331</v>
          </cell>
          <cell r="AN1295">
            <v>0</v>
          </cell>
          <cell r="AO1295">
            <v>761431</v>
          </cell>
          <cell r="AP1295">
            <v>1765790</v>
          </cell>
          <cell r="AQ1295">
            <v>0</v>
          </cell>
          <cell r="AR1295">
            <v>2527221</v>
          </cell>
        </row>
        <row r="1296">
          <cell r="M1296">
            <v>30.62</v>
          </cell>
          <cell r="O1296">
            <v>30.62</v>
          </cell>
          <cell r="AM1296">
            <v>39342</v>
          </cell>
          <cell r="AO1296">
            <v>841381</v>
          </cell>
          <cell r="AP1296">
            <v>2508717</v>
          </cell>
          <cell r="AQ1296">
            <v>132762</v>
          </cell>
          <cell r="AR1296">
            <v>3482860</v>
          </cell>
        </row>
        <row r="1297">
          <cell r="M1297">
            <v>30.62</v>
          </cell>
          <cell r="O1297">
            <v>30.62</v>
          </cell>
          <cell r="AM1297">
            <v>39342</v>
          </cell>
          <cell r="AO1297">
            <v>896585</v>
          </cell>
          <cell r="AP1297">
            <v>2676579</v>
          </cell>
          <cell r="AQ1297">
            <v>308476</v>
          </cell>
          <cell r="AR1297">
            <v>3881640</v>
          </cell>
        </row>
        <row r="1298">
          <cell r="M1298">
            <v>32.71</v>
          </cell>
          <cell r="O1298">
            <v>32.71</v>
          </cell>
          <cell r="AM1298">
            <v>0</v>
          </cell>
          <cell r="AN1298">
            <v>0</v>
          </cell>
          <cell r="AO1298">
            <v>780466</v>
          </cell>
          <cell r="AP1298">
            <v>2385961</v>
          </cell>
          <cell r="AQ1298">
            <v>20000</v>
          </cell>
          <cell r="AR1298">
            <v>3186427</v>
          </cell>
        </row>
        <row r="1299">
          <cell r="M1299">
            <v>32.71</v>
          </cell>
          <cell r="O1299">
            <v>32.71</v>
          </cell>
          <cell r="AM1299">
            <v>39330</v>
          </cell>
          <cell r="AO1299">
            <v>805213</v>
          </cell>
          <cell r="AP1299">
            <v>2424986</v>
          </cell>
          <cell r="AQ1299">
            <v>132762</v>
          </cell>
          <cell r="AR1299">
            <v>3362961</v>
          </cell>
        </row>
        <row r="1300">
          <cell r="M1300">
            <v>32.71</v>
          </cell>
          <cell r="O1300">
            <v>32.71</v>
          </cell>
          <cell r="AM1300">
            <v>0</v>
          </cell>
          <cell r="AN1300">
            <v>0</v>
          </cell>
          <cell r="AO1300">
            <v>799502</v>
          </cell>
          <cell r="AP1300">
            <v>1850890</v>
          </cell>
          <cell r="AQ1300">
            <v>0</v>
          </cell>
          <cell r="AR1300">
            <v>2650392</v>
          </cell>
        </row>
        <row r="1301">
          <cell r="M1301">
            <v>32.71</v>
          </cell>
          <cell r="O1301">
            <v>32.71</v>
          </cell>
          <cell r="AM1301">
            <v>39351</v>
          </cell>
          <cell r="AN1301">
            <v>0</v>
          </cell>
          <cell r="AO1301">
            <v>816634</v>
          </cell>
          <cell r="AP1301">
            <v>2491490</v>
          </cell>
          <cell r="AQ1301">
            <v>152762</v>
          </cell>
          <cell r="AR1301">
            <v>3460886</v>
          </cell>
        </row>
        <row r="1302">
          <cell r="M1302">
            <v>32.71</v>
          </cell>
          <cell r="O1302">
            <v>32.71</v>
          </cell>
          <cell r="U1302">
            <v>-25308</v>
          </cell>
          <cell r="AM1302">
            <v>0</v>
          </cell>
          <cell r="AN1302">
            <v>0</v>
          </cell>
          <cell r="AO1302">
            <v>814731</v>
          </cell>
          <cell r="AP1302">
            <v>2325036</v>
          </cell>
          <cell r="AQ1302">
            <v>75143</v>
          </cell>
          <cell r="AR1302">
            <v>3214910</v>
          </cell>
        </row>
        <row r="1303">
          <cell r="M1303">
            <v>32.71</v>
          </cell>
          <cell r="O1303">
            <v>32.71</v>
          </cell>
          <cell r="AM1303">
            <v>39330</v>
          </cell>
          <cell r="AN1303">
            <v>0</v>
          </cell>
          <cell r="AO1303">
            <v>828056</v>
          </cell>
          <cell r="AP1303">
            <v>1916993</v>
          </cell>
          <cell r="AQ1303">
            <v>0</v>
          </cell>
          <cell r="AR1303">
            <v>2745049</v>
          </cell>
        </row>
        <row r="1304">
          <cell r="M1304">
            <v>32.71</v>
          </cell>
          <cell r="O1304">
            <v>32.71</v>
          </cell>
          <cell r="U1304">
            <v>26012</v>
          </cell>
          <cell r="AM1304">
            <v>39330</v>
          </cell>
          <cell r="AN1304">
            <v>0</v>
          </cell>
          <cell r="AO1304">
            <v>835670</v>
          </cell>
          <cell r="AP1304">
            <v>2516338</v>
          </cell>
          <cell r="AQ1304">
            <v>152762</v>
          </cell>
          <cell r="AR1304">
            <v>3504770</v>
          </cell>
        </row>
        <row r="1305">
          <cell r="M1305">
            <v>32.71</v>
          </cell>
          <cell r="O1305">
            <v>32.71</v>
          </cell>
          <cell r="AM1305">
            <v>0</v>
          </cell>
          <cell r="AN1305">
            <v>0</v>
          </cell>
          <cell r="AO1305">
            <v>835670</v>
          </cell>
          <cell r="AP1305">
            <v>2495496</v>
          </cell>
          <cell r="AQ1305">
            <v>0</v>
          </cell>
          <cell r="AR1305">
            <v>3331166</v>
          </cell>
        </row>
        <row r="1306">
          <cell r="M1306">
            <v>32.71</v>
          </cell>
          <cell r="O1306">
            <v>32.71</v>
          </cell>
          <cell r="AM1306">
            <v>39351</v>
          </cell>
          <cell r="AN1306">
            <v>0</v>
          </cell>
          <cell r="AO1306">
            <v>818538</v>
          </cell>
          <cell r="AP1306">
            <v>1884442</v>
          </cell>
          <cell r="AQ1306">
            <v>0</v>
          </cell>
          <cell r="AR1306">
            <v>2702980</v>
          </cell>
        </row>
        <row r="1307">
          <cell r="M1307">
            <v>57.91</v>
          </cell>
          <cell r="O1307">
            <v>57.91</v>
          </cell>
          <cell r="AM1307">
            <v>39342</v>
          </cell>
          <cell r="AN1307">
            <v>0</v>
          </cell>
          <cell r="AO1307">
            <v>1501922</v>
          </cell>
          <cell r="AP1307">
            <v>4040529</v>
          </cell>
          <cell r="AQ1307">
            <v>237714</v>
          </cell>
          <cell r="AR1307">
            <v>5780165</v>
          </cell>
        </row>
        <row r="1308">
          <cell r="M1308">
            <v>57.91</v>
          </cell>
          <cell r="O1308">
            <v>57.91</v>
          </cell>
          <cell r="U1308">
            <v>-47660</v>
          </cell>
          <cell r="AM1308">
            <v>39330</v>
          </cell>
          <cell r="AN1308">
            <v>0</v>
          </cell>
          <cell r="AO1308">
            <v>1463850</v>
          </cell>
          <cell r="AP1308">
            <v>3911579</v>
          </cell>
          <cell r="AQ1308">
            <v>237714</v>
          </cell>
          <cell r="AR1308">
            <v>5613143</v>
          </cell>
        </row>
        <row r="1309">
          <cell r="M1309">
            <v>57.91</v>
          </cell>
          <cell r="O1309">
            <v>57.91</v>
          </cell>
          <cell r="AM1309">
            <v>39342</v>
          </cell>
          <cell r="AO1309">
            <v>1519054</v>
          </cell>
          <cell r="AP1309">
            <v>4040624</v>
          </cell>
          <cell r="AQ1309">
            <v>216286</v>
          </cell>
          <cell r="AR1309">
            <v>5775964</v>
          </cell>
        </row>
        <row r="1310">
          <cell r="M1310">
            <v>57.91</v>
          </cell>
          <cell r="O1310">
            <v>57.91</v>
          </cell>
          <cell r="AM1310">
            <v>39330</v>
          </cell>
          <cell r="AN1310">
            <v>0</v>
          </cell>
          <cell r="AO1310">
            <v>1486693</v>
          </cell>
          <cell r="AP1310">
            <v>4122837</v>
          </cell>
          <cell r="AQ1310">
            <v>0</v>
          </cell>
          <cell r="AR1310">
            <v>5609530</v>
          </cell>
        </row>
        <row r="1311">
          <cell r="M1311">
            <v>57.91</v>
          </cell>
          <cell r="O1311">
            <v>57.91</v>
          </cell>
          <cell r="U1311">
            <v>12122</v>
          </cell>
          <cell r="AM1311">
            <v>39330</v>
          </cell>
          <cell r="AN1311">
            <v>0</v>
          </cell>
          <cell r="AO1311">
            <v>1522861</v>
          </cell>
          <cell r="AP1311">
            <v>4216280</v>
          </cell>
          <cell r="AQ1311">
            <v>117524</v>
          </cell>
          <cell r="AR1311">
            <v>5856665</v>
          </cell>
        </row>
        <row r="1312">
          <cell r="M1312">
            <v>57.91</v>
          </cell>
          <cell r="O1312">
            <v>57.91</v>
          </cell>
          <cell r="U1312">
            <v>-38282</v>
          </cell>
          <cell r="AM1312">
            <v>39330</v>
          </cell>
          <cell r="AN1312">
            <v>0</v>
          </cell>
          <cell r="AO1312">
            <v>1484790</v>
          </cell>
          <cell r="AP1312">
            <v>4087756</v>
          </cell>
          <cell r="AQ1312">
            <v>0</v>
          </cell>
          <cell r="AR1312">
            <v>5572546</v>
          </cell>
        </row>
        <row r="1313">
          <cell r="M1313">
            <v>57.91</v>
          </cell>
          <cell r="O1313">
            <v>57.91</v>
          </cell>
          <cell r="AM1313">
            <v>39351</v>
          </cell>
          <cell r="AN1313">
            <v>0</v>
          </cell>
          <cell r="AO1313">
            <v>1600908</v>
          </cell>
          <cell r="AP1313">
            <v>4267062</v>
          </cell>
          <cell r="AQ1313">
            <v>197714</v>
          </cell>
          <cell r="AR1313">
            <v>6065684</v>
          </cell>
        </row>
        <row r="1314">
          <cell r="M1314">
            <v>57.91</v>
          </cell>
          <cell r="O1314">
            <v>57.91</v>
          </cell>
          <cell r="U1314">
            <v>-13271</v>
          </cell>
          <cell r="AM1314">
            <v>0</v>
          </cell>
          <cell r="AN1314">
            <v>0</v>
          </cell>
          <cell r="AO1314">
            <v>1578065</v>
          </cell>
          <cell r="AP1314">
            <v>4203546</v>
          </cell>
          <cell r="AQ1314">
            <v>275333</v>
          </cell>
          <cell r="AR1314">
            <v>6056944</v>
          </cell>
        </row>
        <row r="1315">
          <cell r="M1315">
            <v>57.91</v>
          </cell>
          <cell r="O1315">
            <v>57.91</v>
          </cell>
          <cell r="U1315">
            <v>-30925</v>
          </cell>
          <cell r="AM1315">
            <v>39330</v>
          </cell>
          <cell r="AN1315">
            <v>0</v>
          </cell>
          <cell r="AO1315">
            <v>1475272</v>
          </cell>
          <cell r="AP1315">
            <v>3991492</v>
          </cell>
          <cell r="AQ1315">
            <v>0</v>
          </cell>
          <cell r="AR1315">
            <v>5466764</v>
          </cell>
        </row>
        <row r="1316">
          <cell r="M1316">
            <v>58.68</v>
          </cell>
          <cell r="O1316">
            <v>58.68</v>
          </cell>
          <cell r="U1316">
            <v>-85509</v>
          </cell>
          <cell r="AM1316">
            <v>39351</v>
          </cell>
          <cell r="AO1316">
            <v>1551415</v>
          </cell>
          <cell r="AP1316">
            <v>4044754</v>
          </cell>
          <cell r="AQ1316">
            <v>216286</v>
          </cell>
          <cell r="AR1316">
            <v>5812455</v>
          </cell>
        </row>
        <row r="1317">
          <cell r="M1317">
            <v>58.68</v>
          </cell>
          <cell r="O1317">
            <v>58.68</v>
          </cell>
          <cell r="U1317">
            <v>-17797</v>
          </cell>
          <cell r="AM1317">
            <v>39330</v>
          </cell>
          <cell r="AN1317">
            <v>0</v>
          </cell>
          <cell r="AO1317">
            <v>1583776</v>
          </cell>
          <cell r="AP1317">
            <v>4333328</v>
          </cell>
          <cell r="AQ1317">
            <v>217714</v>
          </cell>
          <cell r="AR1317">
            <v>6134818</v>
          </cell>
        </row>
        <row r="1318">
          <cell r="M1318">
            <v>58.68</v>
          </cell>
          <cell r="O1318">
            <v>58.68</v>
          </cell>
          <cell r="AM1318">
            <v>39330</v>
          </cell>
          <cell r="AN1318">
            <v>0</v>
          </cell>
          <cell r="AO1318">
            <v>1745580</v>
          </cell>
          <cell r="AP1318">
            <v>5242985</v>
          </cell>
          <cell r="AQ1318">
            <v>287164</v>
          </cell>
          <cell r="AR1318">
            <v>7275729</v>
          </cell>
        </row>
        <row r="1319">
          <cell r="M1319">
            <v>30.77</v>
          </cell>
          <cell r="O1319">
            <v>30.77</v>
          </cell>
          <cell r="AM1319">
            <v>39330</v>
          </cell>
          <cell r="AO1319">
            <v>793791</v>
          </cell>
          <cell r="AP1319">
            <v>1837669</v>
          </cell>
          <cell r="AQ1319">
            <v>152762</v>
          </cell>
          <cell r="AR1319">
            <v>2784222</v>
          </cell>
        </row>
        <row r="1320">
          <cell r="M1320">
            <v>30.77</v>
          </cell>
          <cell r="O1320">
            <v>30.77</v>
          </cell>
          <cell r="U1320">
            <v>14973</v>
          </cell>
          <cell r="AM1320">
            <v>39351</v>
          </cell>
          <cell r="AN1320">
            <v>0</v>
          </cell>
          <cell r="AO1320">
            <v>780466</v>
          </cell>
          <cell r="AP1320">
            <v>1802836</v>
          </cell>
          <cell r="AQ1320">
            <v>152762</v>
          </cell>
          <cell r="AR1320">
            <v>2736064</v>
          </cell>
        </row>
        <row r="1321">
          <cell r="M1321">
            <v>30.77</v>
          </cell>
          <cell r="O1321">
            <v>30.77</v>
          </cell>
          <cell r="AM1321">
            <v>39330</v>
          </cell>
          <cell r="AN1321">
            <v>0</v>
          </cell>
          <cell r="AO1321">
            <v>780466</v>
          </cell>
          <cell r="AP1321">
            <v>1806821</v>
          </cell>
          <cell r="AQ1321">
            <v>51333</v>
          </cell>
          <cell r="AR1321">
            <v>2638620</v>
          </cell>
        </row>
        <row r="1322">
          <cell r="M1322">
            <v>30.77</v>
          </cell>
          <cell r="O1322">
            <v>30.77</v>
          </cell>
          <cell r="AM1322">
            <v>0</v>
          </cell>
          <cell r="AN1322">
            <v>0</v>
          </cell>
          <cell r="AO1322">
            <v>780466</v>
          </cell>
          <cell r="AP1322">
            <v>2268654</v>
          </cell>
          <cell r="AQ1322">
            <v>95143</v>
          </cell>
          <cell r="AR1322">
            <v>3144263</v>
          </cell>
        </row>
        <row r="1323">
          <cell r="M1323">
            <v>30.77</v>
          </cell>
          <cell r="O1323">
            <v>30.77</v>
          </cell>
          <cell r="U1323">
            <v>-36005</v>
          </cell>
          <cell r="AM1323">
            <v>39330</v>
          </cell>
          <cell r="AN1323">
            <v>0</v>
          </cell>
          <cell r="AO1323">
            <v>761431</v>
          </cell>
          <cell r="AP1323">
            <v>2414967</v>
          </cell>
          <cell r="AQ1323">
            <v>0</v>
          </cell>
          <cell r="AR1323">
            <v>3176398</v>
          </cell>
        </row>
        <row r="1324">
          <cell r="M1324">
            <v>30.77</v>
          </cell>
          <cell r="O1324">
            <v>30.77</v>
          </cell>
          <cell r="AM1324">
            <v>0</v>
          </cell>
          <cell r="AN1324">
            <v>0</v>
          </cell>
          <cell r="AO1324">
            <v>818538</v>
          </cell>
          <cell r="AP1324">
            <v>2455834</v>
          </cell>
          <cell r="AQ1324">
            <v>0</v>
          </cell>
          <cell r="AR1324">
            <v>3274372</v>
          </cell>
        </row>
        <row r="1325">
          <cell r="M1325">
            <v>30.77</v>
          </cell>
          <cell r="O1325">
            <v>30.77</v>
          </cell>
          <cell r="AM1325">
            <v>39351</v>
          </cell>
          <cell r="AN1325">
            <v>0</v>
          </cell>
          <cell r="AO1325">
            <v>770948</v>
          </cell>
          <cell r="AP1325">
            <v>2265538</v>
          </cell>
          <cell r="AQ1325">
            <v>0</v>
          </cell>
          <cell r="AR1325">
            <v>3036486</v>
          </cell>
        </row>
        <row r="1326">
          <cell r="M1326">
            <v>30.77</v>
          </cell>
          <cell r="O1326">
            <v>30.77</v>
          </cell>
          <cell r="AM1326">
            <v>0</v>
          </cell>
          <cell r="AN1326">
            <v>0</v>
          </cell>
          <cell r="AO1326">
            <v>799502</v>
          </cell>
          <cell r="AP1326">
            <v>2451828</v>
          </cell>
          <cell r="AQ1326">
            <v>95143</v>
          </cell>
          <cell r="AR1326">
            <v>3346473</v>
          </cell>
        </row>
        <row r="1327">
          <cell r="M1327">
            <v>30.77</v>
          </cell>
          <cell r="O1327">
            <v>30.77</v>
          </cell>
          <cell r="AM1327">
            <v>39330</v>
          </cell>
          <cell r="AN1327">
            <v>0</v>
          </cell>
          <cell r="AO1327">
            <v>852802</v>
          </cell>
          <cell r="AP1327">
            <v>2615284</v>
          </cell>
          <cell r="AQ1327">
            <v>88952</v>
          </cell>
          <cell r="AR1327">
            <v>3557038</v>
          </cell>
        </row>
        <row r="1328">
          <cell r="M1328">
            <v>30.77</v>
          </cell>
          <cell r="O1328">
            <v>30.77</v>
          </cell>
          <cell r="AM1328">
            <v>39330</v>
          </cell>
          <cell r="AN1328">
            <v>0</v>
          </cell>
          <cell r="AO1328">
            <v>923235</v>
          </cell>
          <cell r="AP1328">
            <v>2137337</v>
          </cell>
          <cell r="AQ1328">
            <v>478762</v>
          </cell>
          <cell r="AR1328">
            <v>3539334</v>
          </cell>
        </row>
        <row r="1329">
          <cell r="M1329">
            <v>44.31</v>
          </cell>
          <cell r="O1329">
            <v>44.31</v>
          </cell>
          <cell r="AM1329">
            <v>0</v>
          </cell>
          <cell r="AN1329">
            <v>0</v>
          </cell>
          <cell r="AO1329">
            <v>1252553</v>
          </cell>
          <cell r="AP1329">
            <v>3500666</v>
          </cell>
          <cell r="AQ1329">
            <v>0</v>
          </cell>
          <cell r="AR1329">
            <v>4753219</v>
          </cell>
        </row>
        <row r="1330">
          <cell r="M1330">
            <v>44.31</v>
          </cell>
          <cell r="O1330">
            <v>44.31</v>
          </cell>
          <cell r="AM1330">
            <v>39331</v>
          </cell>
          <cell r="AN1330">
            <v>0</v>
          </cell>
          <cell r="AO1330">
            <v>1090749</v>
          </cell>
          <cell r="AP1330">
            <v>2508316</v>
          </cell>
          <cell r="AQ1330">
            <v>0</v>
          </cell>
          <cell r="AR1330">
            <v>3599065</v>
          </cell>
        </row>
        <row r="1331">
          <cell r="M1331">
            <v>44.31</v>
          </cell>
          <cell r="O1331">
            <v>44.31</v>
          </cell>
          <cell r="AM1331">
            <v>0</v>
          </cell>
          <cell r="AN1331">
            <v>0</v>
          </cell>
          <cell r="AO1331">
            <v>1102171</v>
          </cell>
          <cell r="AP1331">
            <v>3232647</v>
          </cell>
          <cell r="AQ1331">
            <v>77143</v>
          </cell>
          <cell r="AR1331">
            <v>4411961</v>
          </cell>
        </row>
        <row r="1332">
          <cell r="M1332">
            <v>44.31</v>
          </cell>
          <cell r="O1332">
            <v>44.31</v>
          </cell>
          <cell r="AM1332">
            <v>39351</v>
          </cell>
          <cell r="AN1332">
            <v>0</v>
          </cell>
          <cell r="AO1332">
            <v>1140242</v>
          </cell>
          <cell r="AP1332">
            <v>2639721</v>
          </cell>
          <cell r="AQ1332">
            <v>23810</v>
          </cell>
          <cell r="AR1332">
            <v>3803773</v>
          </cell>
        </row>
        <row r="1333">
          <cell r="M1333">
            <v>44.31</v>
          </cell>
          <cell r="O1333">
            <v>44.31</v>
          </cell>
          <cell r="AM1333">
            <v>0</v>
          </cell>
          <cell r="AN1333">
            <v>0</v>
          </cell>
          <cell r="AO1333">
            <v>1151664</v>
          </cell>
          <cell r="AP1333">
            <v>3227039</v>
          </cell>
          <cell r="AQ1333">
            <v>0</v>
          </cell>
          <cell r="AR1333">
            <v>4378703</v>
          </cell>
        </row>
        <row r="1334">
          <cell r="M1334">
            <v>44.31</v>
          </cell>
          <cell r="O1334">
            <v>44.31</v>
          </cell>
          <cell r="AM1334">
            <v>39330</v>
          </cell>
          <cell r="AN1334">
            <v>0</v>
          </cell>
          <cell r="AO1334">
            <v>1119303</v>
          </cell>
          <cell r="AP1334">
            <v>3152121</v>
          </cell>
          <cell r="AQ1334">
            <v>77143</v>
          </cell>
          <cell r="AR1334">
            <v>4348567</v>
          </cell>
        </row>
        <row r="1335">
          <cell r="M1335">
            <v>44.95</v>
          </cell>
          <cell r="O1335">
            <v>44.95</v>
          </cell>
          <cell r="AM1335">
            <v>39351</v>
          </cell>
          <cell r="AN1335">
            <v>0</v>
          </cell>
          <cell r="AO1335">
            <v>1140242</v>
          </cell>
          <cell r="AP1335">
            <v>3200597</v>
          </cell>
          <cell r="AQ1335">
            <v>0</v>
          </cell>
          <cell r="AR1335">
            <v>4340839</v>
          </cell>
        </row>
        <row r="1336">
          <cell r="M1336">
            <v>44.8</v>
          </cell>
          <cell r="O1336">
            <v>44.8</v>
          </cell>
          <cell r="AM1336">
            <v>39342</v>
          </cell>
          <cell r="AN1336">
            <v>0</v>
          </cell>
          <cell r="AO1336">
            <v>1140242</v>
          </cell>
          <cell r="AP1336">
            <v>3320785</v>
          </cell>
          <cell r="AQ1336">
            <v>0</v>
          </cell>
          <cell r="AR1336">
            <v>4461027</v>
          </cell>
        </row>
        <row r="1337">
          <cell r="M1337">
            <v>44.8</v>
          </cell>
          <cell r="O1337">
            <v>44.8</v>
          </cell>
          <cell r="AM1337">
            <v>0</v>
          </cell>
          <cell r="AN1337">
            <v>0</v>
          </cell>
          <cell r="AO1337">
            <v>1104074</v>
          </cell>
          <cell r="AP1337">
            <v>2968803</v>
          </cell>
          <cell r="AQ1337">
            <v>0</v>
          </cell>
          <cell r="AR1337">
            <v>4072877</v>
          </cell>
        </row>
        <row r="1338">
          <cell r="M1338">
            <v>44.39</v>
          </cell>
          <cell r="O1338">
            <v>44.39</v>
          </cell>
          <cell r="AM1338">
            <v>0</v>
          </cell>
          <cell r="AN1338">
            <v>0</v>
          </cell>
          <cell r="AO1338">
            <v>1258264</v>
          </cell>
          <cell r="AP1338">
            <v>3553949</v>
          </cell>
          <cell r="AQ1338">
            <v>0</v>
          </cell>
          <cell r="AR1338">
            <v>4812213</v>
          </cell>
        </row>
        <row r="1339">
          <cell r="M1339">
            <v>44.39</v>
          </cell>
          <cell r="O1339">
            <v>44.39</v>
          </cell>
          <cell r="AM1339">
            <v>39342</v>
          </cell>
          <cell r="AN1339">
            <v>0</v>
          </cell>
          <cell r="AO1339">
            <v>1180217</v>
          </cell>
          <cell r="AP1339">
            <v>3373267</v>
          </cell>
          <cell r="AQ1339">
            <v>132095</v>
          </cell>
          <cell r="AR1339">
            <v>4685579</v>
          </cell>
        </row>
        <row r="1340">
          <cell r="M1340">
            <v>44.39</v>
          </cell>
          <cell r="O1340">
            <v>44.39</v>
          </cell>
          <cell r="AM1340">
            <v>0</v>
          </cell>
          <cell r="AN1340">
            <v>0</v>
          </cell>
          <cell r="AO1340">
            <v>1199253</v>
          </cell>
          <cell r="AP1340">
            <v>3297148</v>
          </cell>
          <cell r="AQ1340">
            <v>697143</v>
          </cell>
          <cell r="AR1340">
            <v>5193544</v>
          </cell>
        </row>
        <row r="1341">
          <cell r="M1341">
            <v>44.39</v>
          </cell>
          <cell r="O1341">
            <v>44.39</v>
          </cell>
          <cell r="AM1341">
            <v>39330</v>
          </cell>
          <cell r="AN1341">
            <v>0</v>
          </cell>
          <cell r="AO1341">
            <v>1250650</v>
          </cell>
          <cell r="AP1341">
            <v>3456197</v>
          </cell>
          <cell r="AQ1341">
            <v>584572</v>
          </cell>
          <cell r="AR1341">
            <v>5291419</v>
          </cell>
        </row>
        <row r="1342">
          <cell r="M1342">
            <v>44.39</v>
          </cell>
          <cell r="O1342">
            <v>44.39</v>
          </cell>
          <cell r="AM1342">
            <v>0</v>
          </cell>
          <cell r="AN1342">
            <v>0</v>
          </cell>
          <cell r="AO1342">
            <v>1126917</v>
          </cell>
          <cell r="AP1342">
            <v>2608873</v>
          </cell>
          <cell r="AQ1342">
            <v>0</v>
          </cell>
          <cell r="AR1342">
            <v>3735790</v>
          </cell>
        </row>
        <row r="1343">
          <cell r="M1343">
            <v>44.39</v>
          </cell>
          <cell r="O1343">
            <v>44.39</v>
          </cell>
          <cell r="AM1343">
            <v>39351</v>
          </cell>
          <cell r="AN1343">
            <v>0</v>
          </cell>
          <cell r="AO1343">
            <v>1128821</v>
          </cell>
          <cell r="AP1343">
            <v>3174155</v>
          </cell>
          <cell r="AQ1343">
            <v>77143</v>
          </cell>
          <cell r="AR1343">
            <v>4380119</v>
          </cell>
        </row>
        <row r="1344">
          <cell r="M1344">
            <v>44.39</v>
          </cell>
          <cell r="O1344">
            <v>44.39</v>
          </cell>
          <cell r="AM1344">
            <v>39330</v>
          </cell>
          <cell r="AO1344">
            <v>1309661</v>
          </cell>
          <cell r="AP1344">
            <v>3592810</v>
          </cell>
          <cell r="AQ1344">
            <v>269907</v>
          </cell>
          <cell r="AR1344">
            <v>5172378</v>
          </cell>
        </row>
        <row r="1345">
          <cell r="M1345">
            <v>44.39</v>
          </cell>
          <cell r="O1345">
            <v>44.39</v>
          </cell>
          <cell r="AM1345">
            <v>39342</v>
          </cell>
          <cell r="AN1345">
            <v>0</v>
          </cell>
          <cell r="AO1345">
            <v>1220193</v>
          </cell>
          <cell r="AP1345">
            <v>3385686</v>
          </cell>
          <cell r="AQ1345">
            <v>43810</v>
          </cell>
          <cell r="AR1345">
            <v>4649689</v>
          </cell>
        </row>
        <row r="1346">
          <cell r="M1346">
            <v>44.39</v>
          </cell>
          <cell r="O1346">
            <v>44.39</v>
          </cell>
          <cell r="AM1346">
            <v>0</v>
          </cell>
          <cell r="AN1346">
            <v>0</v>
          </cell>
          <cell r="AO1346">
            <v>1153567</v>
          </cell>
          <cell r="AP1346">
            <v>3311571</v>
          </cell>
          <cell r="AQ1346">
            <v>0</v>
          </cell>
          <cell r="AR1346">
            <v>4465138</v>
          </cell>
        </row>
        <row r="1347">
          <cell r="M1347">
            <v>44.39</v>
          </cell>
          <cell r="O1347">
            <v>44.39</v>
          </cell>
          <cell r="AM1347">
            <v>39330</v>
          </cell>
          <cell r="AN1347">
            <v>0</v>
          </cell>
          <cell r="AO1347">
            <v>1176410</v>
          </cell>
          <cell r="AP1347">
            <v>3284328</v>
          </cell>
          <cell r="AQ1347">
            <v>23810</v>
          </cell>
          <cell r="AR1347">
            <v>4484548</v>
          </cell>
        </row>
        <row r="1348">
          <cell r="M1348">
            <v>44.39</v>
          </cell>
          <cell r="O1348">
            <v>44.39</v>
          </cell>
          <cell r="U1348">
            <v>0</v>
          </cell>
          <cell r="AM1348">
            <v>39330</v>
          </cell>
          <cell r="AN1348">
            <v>0</v>
          </cell>
          <cell r="AO1348">
            <v>1134532</v>
          </cell>
          <cell r="AP1348">
            <v>3187377</v>
          </cell>
          <cell r="AQ1348">
            <v>77143</v>
          </cell>
          <cell r="AR1348">
            <v>4399052</v>
          </cell>
        </row>
        <row r="1349">
          <cell r="M1349">
            <v>44.39</v>
          </cell>
          <cell r="O1349">
            <v>44.39</v>
          </cell>
          <cell r="AM1349">
            <v>39330</v>
          </cell>
          <cell r="AN1349">
            <v>0</v>
          </cell>
          <cell r="AO1349">
            <v>1094556</v>
          </cell>
          <cell r="AP1349">
            <v>3174957</v>
          </cell>
          <cell r="AQ1349">
            <v>77143</v>
          </cell>
          <cell r="AR1349">
            <v>4346656</v>
          </cell>
        </row>
        <row r="1350">
          <cell r="M1350">
            <v>44.39</v>
          </cell>
          <cell r="O1350">
            <v>44.39</v>
          </cell>
          <cell r="U1350">
            <v>5285</v>
          </cell>
          <cell r="AM1350">
            <v>39351</v>
          </cell>
          <cell r="AN1350">
            <v>0</v>
          </cell>
          <cell r="AO1350">
            <v>1134532</v>
          </cell>
          <cell r="AP1350">
            <v>3191611</v>
          </cell>
          <cell r="AQ1350">
            <v>195905</v>
          </cell>
          <cell r="AR1350">
            <v>4522048</v>
          </cell>
        </row>
        <row r="1351">
          <cell r="M1351">
            <v>45</v>
          </cell>
          <cell r="O1351">
            <v>45</v>
          </cell>
          <cell r="AM1351">
            <v>0</v>
          </cell>
          <cell r="AN1351">
            <v>0</v>
          </cell>
          <cell r="AO1351">
            <v>1151664</v>
          </cell>
          <cell r="AP1351">
            <v>3227039</v>
          </cell>
          <cell r="AQ1351">
            <v>0</v>
          </cell>
          <cell r="AR1351">
            <v>4378703</v>
          </cell>
        </row>
        <row r="1352">
          <cell r="M1352">
            <v>44.85</v>
          </cell>
          <cell r="O1352">
            <v>44.85</v>
          </cell>
          <cell r="U1352">
            <v>-27456</v>
          </cell>
          <cell r="AM1352">
            <v>39331</v>
          </cell>
          <cell r="AN1352">
            <v>0</v>
          </cell>
          <cell r="AO1352">
            <v>1182121</v>
          </cell>
          <cell r="AP1352">
            <v>2714674</v>
          </cell>
          <cell r="AQ1352">
            <v>231143</v>
          </cell>
          <cell r="AR1352">
            <v>4127938</v>
          </cell>
        </row>
        <row r="1353">
          <cell r="M1353">
            <v>30.77</v>
          </cell>
          <cell r="O1353">
            <v>30.77</v>
          </cell>
          <cell r="AM1353">
            <v>0</v>
          </cell>
          <cell r="AN1353">
            <v>0</v>
          </cell>
          <cell r="AO1353">
            <v>833766</v>
          </cell>
          <cell r="AP1353">
            <v>2611277</v>
          </cell>
          <cell r="AQ1353">
            <v>112762</v>
          </cell>
          <cell r="AR1353">
            <v>3557805</v>
          </cell>
        </row>
        <row r="1354">
          <cell r="M1354">
            <v>30.77</v>
          </cell>
          <cell r="O1354">
            <v>30.77</v>
          </cell>
          <cell r="AM1354">
            <v>0</v>
          </cell>
          <cell r="AN1354">
            <v>0</v>
          </cell>
          <cell r="AO1354">
            <v>847092</v>
          </cell>
          <cell r="AP1354">
            <v>1961061</v>
          </cell>
          <cell r="AQ1354">
            <v>88952</v>
          </cell>
          <cell r="AR1354">
            <v>2897105</v>
          </cell>
        </row>
        <row r="1355">
          <cell r="M1355">
            <v>30.77</v>
          </cell>
          <cell r="O1355">
            <v>30.77</v>
          </cell>
          <cell r="AM1355">
            <v>39330</v>
          </cell>
          <cell r="AN1355">
            <v>0</v>
          </cell>
          <cell r="AO1355">
            <v>799502</v>
          </cell>
          <cell r="AP1355">
            <v>1850890</v>
          </cell>
          <cell r="AQ1355">
            <v>51333</v>
          </cell>
          <cell r="AR1355">
            <v>2701725</v>
          </cell>
        </row>
        <row r="1356">
          <cell r="M1356">
            <v>30.77</v>
          </cell>
          <cell r="O1356">
            <v>30.77</v>
          </cell>
          <cell r="AM1356">
            <v>0</v>
          </cell>
          <cell r="AN1356">
            <v>39359</v>
          </cell>
          <cell r="AO1356">
            <v>799502</v>
          </cell>
          <cell r="AP1356">
            <v>1850890</v>
          </cell>
          <cell r="AQ1356">
            <v>0</v>
          </cell>
          <cell r="AR1356">
            <v>2650392</v>
          </cell>
        </row>
        <row r="1357">
          <cell r="M1357">
            <v>30.77</v>
          </cell>
          <cell r="O1357">
            <v>30.77</v>
          </cell>
          <cell r="AM1357">
            <v>39351</v>
          </cell>
          <cell r="AN1357">
            <v>0</v>
          </cell>
          <cell r="AO1357">
            <v>803309</v>
          </cell>
          <cell r="AP1357">
            <v>1859703</v>
          </cell>
          <cell r="AQ1357">
            <v>152762</v>
          </cell>
          <cell r="AR1357">
            <v>2815774</v>
          </cell>
        </row>
        <row r="1358">
          <cell r="M1358">
            <v>30.77</v>
          </cell>
          <cell r="O1358">
            <v>30.77</v>
          </cell>
          <cell r="AM1358">
            <v>0</v>
          </cell>
          <cell r="AN1358">
            <v>0</v>
          </cell>
          <cell r="AO1358">
            <v>803309</v>
          </cell>
          <cell r="AP1358">
            <v>1859703</v>
          </cell>
          <cell r="AQ1358">
            <v>88952</v>
          </cell>
          <cell r="AR1358">
            <v>2751964</v>
          </cell>
        </row>
        <row r="1359">
          <cell r="M1359">
            <v>30.77</v>
          </cell>
          <cell r="O1359">
            <v>30.77</v>
          </cell>
          <cell r="U1359">
            <v>-31686</v>
          </cell>
          <cell r="AM1359">
            <v>39342</v>
          </cell>
          <cell r="AN1359">
            <v>0</v>
          </cell>
          <cell r="AO1359">
            <v>776659</v>
          </cell>
          <cell r="AP1359">
            <v>2453682</v>
          </cell>
          <cell r="AQ1359">
            <v>0</v>
          </cell>
          <cell r="AR1359">
            <v>3230341</v>
          </cell>
        </row>
        <row r="1360">
          <cell r="M1360">
            <v>30.77</v>
          </cell>
          <cell r="O1360">
            <v>30.77</v>
          </cell>
          <cell r="U1360">
            <v>1540</v>
          </cell>
          <cell r="AM1360">
            <v>0</v>
          </cell>
          <cell r="AN1360">
            <v>0</v>
          </cell>
          <cell r="AO1360">
            <v>809020</v>
          </cell>
          <cell r="AP1360">
            <v>2515159</v>
          </cell>
          <cell r="AQ1360">
            <v>152762</v>
          </cell>
          <cell r="AR1360">
            <v>3476941</v>
          </cell>
        </row>
        <row r="1361">
          <cell r="M1361">
            <v>30.77</v>
          </cell>
          <cell r="O1361">
            <v>30.77</v>
          </cell>
          <cell r="AM1361">
            <v>39330</v>
          </cell>
          <cell r="AO1361">
            <v>807116</v>
          </cell>
          <cell r="AP1361">
            <v>1843277</v>
          </cell>
          <cell r="AQ1361">
            <v>152762</v>
          </cell>
          <cell r="AR1361">
            <v>2803155</v>
          </cell>
        </row>
        <row r="1362">
          <cell r="M1362">
            <v>30.77</v>
          </cell>
          <cell r="O1362">
            <v>30.77</v>
          </cell>
          <cell r="AM1362">
            <v>39351</v>
          </cell>
          <cell r="AN1362">
            <v>0</v>
          </cell>
          <cell r="AO1362">
            <v>866127</v>
          </cell>
          <cell r="AP1362">
            <v>2566006</v>
          </cell>
          <cell r="AQ1362">
            <v>471524</v>
          </cell>
          <cell r="AR1362">
            <v>3903657</v>
          </cell>
        </row>
        <row r="1363">
          <cell r="M1363">
            <v>30.77</v>
          </cell>
          <cell r="O1363">
            <v>30.77</v>
          </cell>
          <cell r="AM1363">
            <v>39331</v>
          </cell>
          <cell r="AN1363">
            <v>0</v>
          </cell>
          <cell r="AO1363">
            <v>795695</v>
          </cell>
          <cell r="AP1363">
            <v>2402952</v>
          </cell>
          <cell r="AQ1363">
            <v>152762</v>
          </cell>
          <cell r="AR1363">
            <v>3351409</v>
          </cell>
        </row>
        <row r="1364">
          <cell r="M1364">
            <v>30.77</v>
          </cell>
          <cell r="O1364">
            <v>30.77</v>
          </cell>
          <cell r="AM1364">
            <v>39331</v>
          </cell>
          <cell r="AO1364">
            <v>801406</v>
          </cell>
          <cell r="AP1364">
            <v>2336047</v>
          </cell>
          <cell r="AQ1364">
            <v>132762</v>
          </cell>
          <cell r="AR1364">
            <v>3270215</v>
          </cell>
        </row>
        <row r="1365">
          <cell r="M1365">
            <v>30.77</v>
          </cell>
          <cell r="O1365">
            <v>30.77</v>
          </cell>
          <cell r="AM1365">
            <v>0</v>
          </cell>
          <cell r="AN1365">
            <v>0</v>
          </cell>
          <cell r="AO1365">
            <v>843284</v>
          </cell>
          <cell r="AP1365">
            <v>2633311</v>
          </cell>
          <cell r="AQ1365">
            <v>0</v>
          </cell>
          <cell r="AR1365">
            <v>3476595</v>
          </cell>
        </row>
        <row r="1366">
          <cell r="M1366">
            <v>30.77</v>
          </cell>
          <cell r="O1366">
            <v>30.77</v>
          </cell>
          <cell r="AM1366">
            <v>39330</v>
          </cell>
          <cell r="AN1366">
            <v>0</v>
          </cell>
          <cell r="AO1366">
            <v>909910</v>
          </cell>
          <cell r="AP1366">
            <v>2576623</v>
          </cell>
          <cell r="AQ1366">
            <v>478762</v>
          </cell>
          <cell r="AR1366">
            <v>3965295</v>
          </cell>
        </row>
        <row r="1367">
          <cell r="M1367">
            <v>49.62</v>
          </cell>
          <cell r="O1367">
            <v>49.62</v>
          </cell>
          <cell r="U1367">
            <v>21431</v>
          </cell>
          <cell r="AM1367">
            <v>39351</v>
          </cell>
          <cell r="AO1367">
            <v>1368671</v>
          </cell>
          <cell r="AP1367">
            <v>3715754</v>
          </cell>
          <cell r="AQ1367">
            <v>121048</v>
          </cell>
          <cell r="AR1367">
            <v>5205473</v>
          </cell>
        </row>
        <row r="1368">
          <cell r="M1368">
            <v>49.62</v>
          </cell>
          <cell r="O1368">
            <v>49.62</v>
          </cell>
          <cell r="AM1368">
            <v>39330</v>
          </cell>
          <cell r="AN1368">
            <v>0</v>
          </cell>
          <cell r="AO1368">
            <v>1342021</v>
          </cell>
          <cell r="AP1368">
            <v>3787914</v>
          </cell>
          <cell r="AQ1368">
            <v>196000</v>
          </cell>
          <cell r="AR1368">
            <v>5325935</v>
          </cell>
        </row>
        <row r="1369">
          <cell r="M1369">
            <v>49.62</v>
          </cell>
          <cell r="O1369">
            <v>49.62</v>
          </cell>
          <cell r="AM1369">
            <v>39330</v>
          </cell>
          <cell r="AN1369">
            <v>0</v>
          </cell>
          <cell r="AO1369">
            <v>1227807</v>
          </cell>
          <cell r="AP1369">
            <v>4044313</v>
          </cell>
          <cell r="AQ1369">
            <v>0</v>
          </cell>
          <cell r="AR1369">
            <v>5272120</v>
          </cell>
        </row>
        <row r="1370">
          <cell r="M1370">
            <v>49.62</v>
          </cell>
          <cell r="O1370">
            <v>49.62</v>
          </cell>
          <cell r="U1370">
            <v>4911</v>
          </cell>
          <cell r="AM1370">
            <v>39330</v>
          </cell>
          <cell r="AN1370">
            <v>0</v>
          </cell>
          <cell r="AO1370">
            <v>1250650</v>
          </cell>
          <cell r="AP1370">
            <v>3580319</v>
          </cell>
          <cell r="AQ1370">
            <v>97238</v>
          </cell>
          <cell r="AR1370">
            <v>4928207</v>
          </cell>
        </row>
        <row r="1371">
          <cell r="M1371">
            <v>49.62</v>
          </cell>
          <cell r="O1371">
            <v>49.62</v>
          </cell>
          <cell r="AM1371">
            <v>0</v>
          </cell>
          <cell r="AN1371">
            <v>39355</v>
          </cell>
          <cell r="AO1371">
            <v>1347732</v>
          </cell>
          <cell r="AP1371">
            <v>3680947</v>
          </cell>
          <cell r="AQ1371">
            <v>714857</v>
          </cell>
          <cell r="AR1371">
            <v>5743536</v>
          </cell>
        </row>
        <row r="1372">
          <cell r="M1372">
            <v>49.62</v>
          </cell>
          <cell r="O1372">
            <v>49.62</v>
          </cell>
          <cell r="U1372">
            <v>0</v>
          </cell>
          <cell r="AM1372">
            <v>0</v>
          </cell>
          <cell r="AN1372">
            <v>0</v>
          </cell>
          <cell r="AO1372">
            <v>1208771</v>
          </cell>
          <cell r="AP1372">
            <v>3479432</v>
          </cell>
          <cell r="AQ1372">
            <v>0</v>
          </cell>
          <cell r="AR1372">
            <v>4688203</v>
          </cell>
        </row>
        <row r="1373">
          <cell r="M1373">
            <v>49.62</v>
          </cell>
          <cell r="O1373">
            <v>49.62</v>
          </cell>
          <cell r="AM1373">
            <v>0</v>
          </cell>
          <cell r="AN1373">
            <v>0</v>
          </cell>
          <cell r="AO1373">
            <v>1368671</v>
          </cell>
          <cell r="AP1373">
            <v>3769485</v>
          </cell>
          <cell r="AQ1373">
            <v>674857</v>
          </cell>
          <cell r="AR1373">
            <v>5813013</v>
          </cell>
        </row>
        <row r="1374">
          <cell r="M1374">
            <v>49.62</v>
          </cell>
          <cell r="O1374">
            <v>49.62</v>
          </cell>
          <cell r="AM1374">
            <v>39331</v>
          </cell>
          <cell r="AO1374">
            <v>1243035</v>
          </cell>
          <cell r="AP1374">
            <v>2877693</v>
          </cell>
          <cell r="AQ1374">
            <v>196000</v>
          </cell>
          <cell r="AR1374">
            <v>4316728</v>
          </cell>
        </row>
        <row r="1375">
          <cell r="M1375">
            <v>49.62</v>
          </cell>
          <cell r="O1375">
            <v>49.62</v>
          </cell>
          <cell r="AM1375">
            <v>39330</v>
          </cell>
          <cell r="AN1375">
            <v>0</v>
          </cell>
          <cell r="AO1375">
            <v>1243035</v>
          </cell>
          <cell r="AP1375">
            <v>3358444</v>
          </cell>
          <cell r="AQ1375">
            <v>132190</v>
          </cell>
          <cell r="AR1375">
            <v>4733669</v>
          </cell>
        </row>
        <row r="1376">
          <cell r="M1376">
            <v>49.62</v>
          </cell>
          <cell r="O1376">
            <v>49.62</v>
          </cell>
          <cell r="AM1376">
            <v>0</v>
          </cell>
          <cell r="AN1376">
            <v>0</v>
          </cell>
          <cell r="AO1376">
            <v>1204964</v>
          </cell>
          <cell r="AP1376">
            <v>3270306</v>
          </cell>
          <cell r="AQ1376">
            <v>0</v>
          </cell>
          <cell r="AR1376">
            <v>4475270</v>
          </cell>
        </row>
        <row r="1377">
          <cell r="M1377">
            <v>49.62</v>
          </cell>
          <cell r="O1377">
            <v>49.62</v>
          </cell>
          <cell r="AM1377">
            <v>39331</v>
          </cell>
          <cell r="AN1377">
            <v>0</v>
          </cell>
          <cell r="AO1377">
            <v>1224000</v>
          </cell>
          <cell r="AP1377">
            <v>2833624</v>
          </cell>
          <cell r="AQ1377">
            <v>0</v>
          </cell>
          <cell r="AR1377">
            <v>4057624</v>
          </cell>
        </row>
        <row r="1378">
          <cell r="M1378">
            <v>50.43</v>
          </cell>
          <cell r="O1378">
            <v>50.43</v>
          </cell>
          <cell r="U1378">
            <v>1510</v>
          </cell>
          <cell r="AM1378">
            <v>39331</v>
          </cell>
          <cell r="AO1378">
            <v>1262071</v>
          </cell>
          <cell r="AP1378">
            <v>3483847</v>
          </cell>
          <cell r="AQ1378">
            <v>176000</v>
          </cell>
          <cell r="AR1378">
            <v>4921918</v>
          </cell>
        </row>
        <row r="1379">
          <cell r="M1379">
            <v>50.11</v>
          </cell>
          <cell r="O1379">
            <v>50.11</v>
          </cell>
          <cell r="U1379">
            <v>15921</v>
          </cell>
          <cell r="AM1379">
            <v>39331</v>
          </cell>
          <cell r="AO1379">
            <v>1254457</v>
          </cell>
          <cell r="AP1379">
            <v>3477767</v>
          </cell>
          <cell r="AQ1379">
            <v>176000</v>
          </cell>
          <cell r="AR1379">
            <v>4908224</v>
          </cell>
        </row>
        <row r="1380">
          <cell r="M1380">
            <v>50.14</v>
          </cell>
          <cell r="O1380">
            <v>50.14</v>
          </cell>
          <cell r="AM1380">
            <v>0</v>
          </cell>
          <cell r="AN1380">
            <v>0</v>
          </cell>
          <cell r="AO1380">
            <v>1239228</v>
          </cell>
          <cell r="AP1380">
            <v>3406360</v>
          </cell>
          <cell r="AQ1380">
            <v>0</v>
          </cell>
          <cell r="AR1380">
            <v>4645588</v>
          </cell>
        </row>
        <row r="1381">
          <cell r="M1381">
            <v>50.14</v>
          </cell>
          <cell r="O1381">
            <v>50.14</v>
          </cell>
          <cell r="AM1381">
            <v>39342</v>
          </cell>
          <cell r="AN1381">
            <v>0</v>
          </cell>
          <cell r="AO1381">
            <v>1368671</v>
          </cell>
          <cell r="AP1381">
            <v>3809547</v>
          </cell>
          <cell r="AQ1381">
            <v>596762</v>
          </cell>
          <cell r="AR1381">
            <v>5774980</v>
          </cell>
        </row>
        <row r="1382">
          <cell r="M1382">
            <v>50.14</v>
          </cell>
          <cell r="O1382">
            <v>50.14</v>
          </cell>
          <cell r="U1382">
            <v>11760</v>
          </cell>
          <cell r="AM1382">
            <v>0</v>
          </cell>
          <cell r="AN1382">
            <v>0</v>
          </cell>
          <cell r="AO1382">
            <v>1222096</v>
          </cell>
          <cell r="AP1382">
            <v>3500147</v>
          </cell>
          <cell r="AQ1382">
            <v>196000</v>
          </cell>
          <cell r="AR1382">
            <v>4918243</v>
          </cell>
        </row>
        <row r="1383">
          <cell r="M1383">
            <v>50.14</v>
          </cell>
          <cell r="O1383">
            <v>50.14</v>
          </cell>
          <cell r="AM1383">
            <v>39331</v>
          </cell>
          <cell r="AN1383">
            <v>0</v>
          </cell>
          <cell r="AO1383">
            <v>1227807</v>
          </cell>
          <cell r="AP1383">
            <v>3523501</v>
          </cell>
          <cell r="AQ1383">
            <v>0</v>
          </cell>
          <cell r="AR1383">
            <v>4751308</v>
          </cell>
        </row>
        <row r="1384">
          <cell r="M1384">
            <v>50.14</v>
          </cell>
          <cell r="O1384">
            <v>50.14</v>
          </cell>
          <cell r="AM1384">
            <v>39331</v>
          </cell>
          <cell r="AN1384">
            <v>0</v>
          </cell>
          <cell r="AO1384">
            <v>1227807</v>
          </cell>
          <cell r="AP1384">
            <v>2842437</v>
          </cell>
          <cell r="AQ1384">
            <v>0</v>
          </cell>
          <cell r="AR1384">
            <v>4070244</v>
          </cell>
        </row>
        <row r="1385">
          <cell r="M1385">
            <v>50.14</v>
          </cell>
          <cell r="O1385">
            <v>50.14</v>
          </cell>
          <cell r="AM1385">
            <v>39342</v>
          </cell>
          <cell r="AN1385">
            <v>0</v>
          </cell>
          <cell r="AO1385">
            <v>1227807</v>
          </cell>
          <cell r="AP1385">
            <v>3523501</v>
          </cell>
          <cell r="AQ1385">
            <v>0</v>
          </cell>
          <cell r="AR1385">
            <v>4751308</v>
          </cell>
        </row>
        <row r="1386">
          <cell r="M1386">
            <v>50.14</v>
          </cell>
          <cell r="O1386">
            <v>50.14</v>
          </cell>
          <cell r="AM1386">
            <v>0</v>
          </cell>
          <cell r="AN1386">
            <v>0</v>
          </cell>
          <cell r="AO1386">
            <v>1227807</v>
          </cell>
          <cell r="AP1386">
            <v>3523501</v>
          </cell>
          <cell r="AQ1386">
            <v>0</v>
          </cell>
          <cell r="AR1386">
            <v>4751308</v>
          </cell>
        </row>
        <row r="1387">
          <cell r="M1387">
            <v>50.14</v>
          </cell>
          <cell r="O1387">
            <v>50.14</v>
          </cell>
          <cell r="AM1387">
            <v>0</v>
          </cell>
          <cell r="AN1387">
            <v>0</v>
          </cell>
          <cell r="AO1387">
            <v>1227807</v>
          </cell>
          <cell r="AP1387">
            <v>3523501</v>
          </cell>
          <cell r="AQ1387">
            <v>0</v>
          </cell>
          <cell r="AR1387">
            <v>4751308</v>
          </cell>
        </row>
        <row r="1388">
          <cell r="M1388">
            <v>50.14</v>
          </cell>
          <cell r="O1388">
            <v>50.14</v>
          </cell>
          <cell r="AM1388">
            <v>39342</v>
          </cell>
          <cell r="AN1388">
            <v>0</v>
          </cell>
          <cell r="AO1388">
            <v>1336311</v>
          </cell>
          <cell r="AP1388">
            <v>3734631</v>
          </cell>
          <cell r="AQ1388">
            <v>0</v>
          </cell>
          <cell r="AR1388">
            <v>5070942</v>
          </cell>
        </row>
        <row r="1389">
          <cell r="M1389">
            <v>50.14</v>
          </cell>
          <cell r="O1389">
            <v>50.14</v>
          </cell>
          <cell r="AM1389">
            <v>39331</v>
          </cell>
          <cell r="AN1389">
            <v>0</v>
          </cell>
          <cell r="AO1389">
            <v>1246843</v>
          </cell>
          <cell r="AP1389">
            <v>3487445</v>
          </cell>
          <cell r="AQ1389">
            <v>0</v>
          </cell>
          <cell r="AR1389">
            <v>4734288</v>
          </cell>
        </row>
        <row r="1390">
          <cell r="M1390">
            <v>50.14</v>
          </cell>
          <cell r="O1390">
            <v>50.14</v>
          </cell>
          <cell r="AM1390">
            <v>39342</v>
          </cell>
          <cell r="AN1390">
            <v>0</v>
          </cell>
          <cell r="AO1390">
            <v>1372479</v>
          </cell>
          <cell r="AP1390">
            <v>3738237</v>
          </cell>
          <cell r="AQ1390">
            <v>43810</v>
          </cell>
          <cell r="AR1390">
            <v>5154526</v>
          </cell>
        </row>
        <row r="1391">
          <cell r="M1391">
            <v>50.14</v>
          </cell>
          <cell r="O1391">
            <v>50.14</v>
          </cell>
          <cell r="U1391">
            <v>0</v>
          </cell>
          <cell r="AM1391">
            <v>39342</v>
          </cell>
          <cell r="AN1391">
            <v>0</v>
          </cell>
          <cell r="AO1391">
            <v>1372479</v>
          </cell>
          <cell r="AP1391">
            <v>3738237</v>
          </cell>
          <cell r="AQ1391">
            <v>196000</v>
          </cell>
          <cell r="AR1391">
            <v>5306716</v>
          </cell>
        </row>
        <row r="1392">
          <cell r="M1392">
            <v>50.62</v>
          </cell>
          <cell r="O1392">
            <v>50.62</v>
          </cell>
          <cell r="U1392">
            <v>0</v>
          </cell>
          <cell r="AM1392">
            <v>39330</v>
          </cell>
          <cell r="AN1392">
            <v>0</v>
          </cell>
          <cell r="AO1392">
            <v>1423875</v>
          </cell>
          <cell r="AP1392">
            <v>3857222</v>
          </cell>
          <cell r="AQ1392">
            <v>227714</v>
          </cell>
          <cell r="AR1392">
            <v>5508811</v>
          </cell>
        </row>
        <row r="1393">
          <cell r="M1393">
            <v>31.09</v>
          </cell>
          <cell r="O1393">
            <v>31.09</v>
          </cell>
          <cell r="AM1393">
            <v>0</v>
          </cell>
          <cell r="AN1393">
            <v>0</v>
          </cell>
          <cell r="AO1393">
            <v>904199</v>
          </cell>
          <cell r="AP1393">
            <v>2734269</v>
          </cell>
          <cell r="AQ1393">
            <v>451142</v>
          </cell>
          <cell r="AR1393">
            <v>4089610</v>
          </cell>
        </row>
        <row r="1394">
          <cell r="M1394">
            <v>31.09</v>
          </cell>
          <cell r="O1394">
            <v>31.09</v>
          </cell>
          <cell r="AM1394">
            <v>39351</v>
          </cell>
          <cell r="AN1394">
            <v>0</v>
          </cell>
          <cell r="AO1394">
            <v>856609</v>
          </cell>
          <cell r="AP1394">
            <v>1983096</v>
          </cell>
          <cell r="AQ1394">
            <v>413905</v>
          </cell>
          <cell r="AR1394">
            <v>3253610</v>
          </cell>
        </row>
        <row r="1395">
          <cell r="M1395">
            <v>31.09</v>
          </cell>
          <cell r="O1395">
            <v>31.09</v>
          </cell>
          <cell r="AM1395">
            <v>39331</v>
          </cell>
          <cell r="AN1395">
            <v>0</v>
          </cell>
          <cell r="AO1395">
            <v>717648</v>
          </cell>
          <cell r="AP1395">
            <v>2150157</v>
          </cell>
          <cell r="AQ1395">
            <v>132762</v>
          </cell>
          <cell r="AR1395">
            <v>3000567</v>
          </cell>
        </row>
        <row r="1396">
          <cell r="M1396">
            <v>31.09</v>
          </cell>
          <cell r="O1396">
            <v>31.09</v>
          </cell>
          <cell r="AM1396">
            <v>39342</v>
          </cell>
          <cell r="AN1396">
            <v>0</v>
          </cell>
          <cell r="AO1396">
            <v>879452</v>
          </cell>
          <cell r="AP1396">
            <v>2035979</v>
          </cell>
          <cell r="AQ1396">
            <v>433905</v>
          </cell>
          <cell r="AR1396">
            <v>3349336</v>
          </cell>
        </row>
        <row r="1397">
          <cell r="M1397">
            <v>31.09</v>
          </cell>
          <cell r="O1397">
            <v>31.09</v>
          </cell>
          <cell r="AM1397">
            <v>39351</v>
          </cell>
          <cell r="AN1397">
            <v>0</v>
          </cell>
          <cell r="AO1397">
            <v>864224</v>
          </cell>
          <cell r="AP1397">
            <v>2000723</v>
          </cell>
          <cell r="AQ1397">
            <v>471524</v>
          </cell>
          <cell r="AR1397">
            <v>3336471</v>
          </cell>
        </row>
        <row r="1398">
          <cell r="M1398">
            <v>31.09</v>
          </cell>
          <cell r="O1398">
            <v>31.09</v>
          </cell>
          <cell r="AM1398">
            <v>39330</v>
          </cell>
          <cell r="AN1398">
            <v>0</v>
          </cell>
          <cell r="AO1398">
            <v>913717</v>
          </cell>
          <cell r="AP1398">
            <v>2785348</v>
          </cell>
          <cell r="AQ1398">
            <v>471524</v>
          </cell>
          <cell r="AR1398">
            <v>4170589</v>
          </cell>
        </row>
        <row r="1399">
          <cell r="M1399">
            <v>31.09</v>
          </cell>
          <cell r="O1399">
            <v>31.09</v>
          </cell>
          <cell r="AM1399">
            <v>39331</v>
          </cell>
          <cell r="AN1399">
            <v>0</v>
          </cell>
          <cell r="AO1399">
            <v>789984</v>
          </cell>
          <cell r="AP1399">
            <v>2389732</v>
          </cell>
          <cell r="AQ1399">
            <v>0</v>
          </cell>
          <cell r="AR1399">
            <v>3179716</v>
          </cell>
        </row>
        <row r="1400">
          <cell r="M1400">
            <v>31.09</v>
          </cell>
          <cell r="O1400">
            <v>31.09</v>
          </cell>
          <cell r="AM1400">
            <v>0</v>
          </cell>
          <cell r="AN1400">
            <v>0</v>
          </cell>
          <cell r="AO1400">
            <v>797599</v>
          </cell>
          <cell r="AP1400">
            <v>2396542</v>
          </cell>
          <cell r="AQ1400">
            <v>0</v>
          </cell>
          <cell r="AR1400">
            <v>3194141</v>
          </cell>
        </row>
        <row r="1401">
          <cell r="M1401">
            <v>31.09</v>
          </cell>
          <cell r="O1401">
            <v>31.09</v>
          </cell>
          <cell r="AM1401">
            <v>39331</v>
          </cell>
          <cell r="AN1401">
            <v>0</v>
          </cell>
          <cell r="AO1401">
            <v>778563</v>
          </cell>
          <cell r="AP1401">
            <v>2483477</v>
          </cell>
          <cell r="AQ1401">
            <v>0</v>
          </cell>
          <cell r="AR1401">
            <v>3262040</v>
          </cell>
        </row>
        <row r="1402">
          <cell r="M1402">
            <v>31.09</v>
          </cell>
          <cell r="O1402">
            <v>31.09</v>
          </cell>
          <cell r="AM1402">
            <v>0</v>
          </cell>
          <cell r="AN1402">
            <v>39359</v>
          </cell>
          <cell r="AO1402">
            <v>778563</v>
          </cell>
          <cell r="AP1402">
            <v>2443415</v>
          </cell>
          <cell r="AQ1402">
            <v>0</v>
          </cell>
          <cell r="AR1402">
            <v>3221978</v>
          </cell>
        </row>
        <row r="1403">
          <cell r="M1403">
            <v>31.09</v>
          </cell>
          <cell r="O1403">
            <v>31.09</v>
          </cell>
          <cell r="AM1403">
            <v>39330</v>
          </cell>
          <cell r="AN1403">
            <v>0</v>
          </cell>
          <cell r="AO1403">
            <v>917524</v>
          </cell>
          <cell r="AP1403">
            <v>2124116</v>
          </cell>
          <cell r="AQ1403">
            <v>471524</v>
          </cell>
          <cell r="AR1403">
            <v>3513164</v>
          </cell>
        </row>
        <row r="1404">
          <cell r="M1404">
            <v>44.82</v>
          </cell>
          <cell r="O1404">
            <v>44.82</v>
          </cell>
          <cell r="AM1404">
            <v>39351</v>
          </cell>
          <cell r="AN1404">
            <v>0</v>
          </cell>
          <cell r="AO1404">
            <v>1237325</v>
          </cell>
          <cell r="AP1404">
            <v>3465411</v>
          </cell>
          <cell r="AQ1404">
            <v>639144</v>
          </cell>
          <cell r="AR1404">
            <v>5341880</v>
          </cell>
        </row>
        <row r="1405">
          <cell r="M1405">
            <v>44.82</v>
          </cell>
          <cell r="O1405">
            <v>44.82</v>
          </cell>
          <cell r="AM1405">
            <v>0</v>
          </cell>
          <cell r="AN1405">
            <v>0</v>
          </cell>
          <cell r="AO1405">
            <v>1260168</v>
          </cell>
          <cell r="AP1405">
            <v>3478231</v>
          </cell>
          <cell r="AQ1405">
            <v>659143</v>
          </cell>
          <cell r="AR1405">
            <v>5397542</v>
          </cell>
        </row>
        <row r="1406">
          <cell r="M1406">
            <v>44.82</v>
          </cell>
          <cell r="O1406">
            <v>44.82</v>
          </cell>
          <cell r="AM1406">
            <v>39331</v>
          </cell>
          <cell r="AO1406">
            <v>1104074</v>
          </cell>
          <cell r="AP1406">
            <v>3116866</v>
          </cell>
          <cell r="AQ1406">
            <v>0</v>
          </cell>
          <cell r="AR1406">
            <v>4220940</v>
          </cell>
        </row>
        <row r="1407">
          <cell r="M1407">
            <v>44.82</v>
          </cell>
          <cell r="O1407">
            <v>44.82</v>
          </cell>
          <cell r="AM1407">
            <v>39330</v>
          </cell>
          <cell r="AN1407">
            <v>0</v>
          </cell>
          <cell r="AO1407">
            <v>1248746</v>
          </cell>
          <cell r="AP1407">
            <v>3371664</v>
          </cell>
          <cell r="AQ1407">
            <v>696762</v>
          </cell>
          <cell r="AR1407">
            <v>5317172</v>
          </cell>
        </row>
        <row r="1408">
          <cell r="M1408">
            <v>44.82</v>
          </cell>
          <cell r="O1408">
            <v>44.82</v>
          </cell>
          <cell r="AM1408">
            <v>39330</v>
          </cell>
          <cell r="AN1408">
            <v>0</v>
          </cell>
          <cell r="AO1408">
            <v>1140242</v>
          </cell>
          <cell r="AP1408">
            <v>3320785</v>
          </cell>
          <cell r="AQ1408">
            <v>0</v>
          </cell>
          <cell r="AR1408">
            <v>4461027</v>
          </cell>
        </row>
        <row r="1409">
          <cell r="M1409">
            <v>44.82</v>
          </cell>
          <cell r="O1409">
            <v>44.82</v>
          </cell>
          <cell r="AM1409">
            <v>0</v>
          </cell>
          <cell r="AN1409">
            <v>0</v>
          </cell>
          <cell r="AO1409">
            <v>1140242</v>
          </cell>
          <cell r="AP1409">
            <v>3280722</v>
          </cell>
          <cell r="AQ1409">
            <v>0</v>
          </cell>
          <cell r="AR1409">
            <v>4420964</v>
          </cell>
        </row>
        <row r="1410">
          <cell r="M1410">
            <v>45.45</v>
          </cell>
          <cell r="O1410">
            <v>45.45</v>
          </cell>
          <cell r="AM1410">
            <v>0</v>
          </cell>
          <cell r="AN1410">
            <v>39311</v>
          </cell>
          <cell r="AO1410">
            <v>1140242</v>
          </cell>
          <cell r="AP1410">
            <v>3280722</v>
          </cell>
          <cell r="AQ1410">
            <v>0</v>
          </cell>
          <cell r="AR1410">
            <v>4420964</v>
          </cell>
        </row>
        <row r="1411">
          <cell r="M1411">
            <v>44.86</v>
          </cell>
          <cell r="O1411">
            <v>44.86</v>
          </cell>
          <cell r="AM1411">
            <v>0</v>
          </cell>
          <cell r="AN1411">
            <v>0</v>
          </cell>
          <cell r="AO1411">
            <v>1176410</v>
          </cell>
          <cell r="AP1411">
            <v>3364453</v>
          </cell>
          <cell r="AQ1411">
            <v>0</v>
          </cell>
          <cell r="AR1411">
            <v>4540863</v>
          </cell>
        </row>
        <row r="1412">
          <cell r="M1412">
            <v>44.86</v>
          </cell>
          <cell r="O1412">
            <v>44.86</v>
          </cell>
          <cell r="AM1412">
            <v>0</v>
          </cell>
          <cell r="AN1412">
            <v>0</v>
          </cell>
          <cell r="AO1412">
            <v>1140242</v>
          </cell>
          <cell r="AP1412">
            <v>2626651</v>
          </cell>
          <cell r="AQ1412">
            <v>195905</v>
          </cell>
          <cell r="AR1412">
            <v>3962798</v>
          </cell>
        </row>
        <row r="1413">
          <cell r="M1413">
            <v>44.86</v>
          </cell>
          <cell r="O1413">
            <v>44.86</v>
          </cell>
          <cell r="AM1413">
            <v>39330</v>
          </cell>
          <cell r="AN1413">
            <v>0</v>
          </cell>
          <cell r="AO1413">
            <v>1203060</v>
          </cell>
          <cell r="AP1413">
            <v>3346024</v>
          </cell>
          <cell r="AQ1413">
            <v>195905</v>
          </cell>
          <cell r="AR1413">
            <v>4744989</v>
          </cell>
        </row>
        <row r="1414">
          <cell r="M1414">
            <v>44.86</v>
          </cell>
          <cell r="O1414">
            <v>44.86</v>
          </cell>
          <cell r="AM1414">
            <v>39330</v>
          </cell>
          <cell r="AN1414">
            <v>0</v>
          </cell>
          <cell r="AO1414">
            <v>1267782</v>
          </cell>
          <cell r="AP1414">
            <v>3495858</v>
          </cell>
          <cell r="AQ1414">
            <v>540762</v>
          </cell>
          <cell r="AR1414">
            <v>5304402</v>
          </cell>
        </row>
        <row r="1415">
          <cell r="M1415">
            <v>44.86</v>
          </cell>
          <cell r="O1415">
            <v>44.86</v>
          </cell>
          <cell r="AM1415">
            <v>39330</v>
          </cell>
          <cell r="AO1415">
            <v>1237325</v>
          </cell>
          <cell r="AP1415">
            <v>3425348</v>
          </cell>
          <cell r="AQ1415">
            <v>659524</v>
          </cell>
          <cell r="AR1415">
            <v>5322197</v>
          </cell>
        </row>
        <row r="1416">
          <cell r="M1416">
            <v>44.86</v>
          </cell>
          <cell r="O1416">
            <v>44.86</v>
          </cell>
          <cell r="U1416">
            <v>2695</v>
          </cell>
          <cell r="AM1416">
            <v>39331</v>
          </cell>
          <cell r="AN1416">
            <v>0</v>
          </cell>
          <cell r="AO1416">
            <v>1142146</v>
          </cell>
          <cell r="AP1416">
            <v>3127039</v>
          </cell>
          <cell r="AQ1416">
            <v>195905</v>
          </cell>
          <cell r="AR1416">
            <v>4465090</v>
          </cell>
        </row>
        <row r="1417">
          <cell r="M1417">
            <v>44.86</v>
          </cell>
          <cell r="O1417">
            <v>44.86</v>
          </cell>
          <cell r="AM1417">
            <v>39342</v>
          </cell>
          <cell r="AO1417">
            <v>1239228</v>
          </cell>
          <cell r="AP1417">
            <v>3328597</v>
          </cell>
          <cell r="AQ1417">
            <v>540762</v>
          </cell>
          <cell r="AR1417">
            <v>5108587</v>
          </cell>
        </row>
        <row r="1418">
          <cell r="M1418">
            <v>44.86</v>
          </cell>
          <cell r="O1418">
            <v>44.86</v>
          </cell>
          <cell r="AM1418">
            <v>0</v>
          </cell>
          <cell r="AN1418">
            <v>0</v>
          </cell>
          <cell r="AO1418">
            <v>1134532</v>
          </cell>
          <cell r="AP1418">
            <v>3187377</v>
          </cell>
          <cell r="AQ1418">
            <v>77143</v>
          </cell>
          <cell r="AR1418">
            <v>4399052</v>
          </cell>
        </row>
        <row r="1419">
          <cell r="M1419">
            <v>44.86</v>
          </cell>
          <cell r="O1419">
            <v>44.86</v>
          </cell>
          <cell r="U1419">
            <v>-105214</v>
          </cell>
          <cell r="AM1419">
            <v>0</v>
          </cell>
          <cell r="AN1419">
            <v>0</v>
          </cell>
          <cell r="AO1419">
            <v>1134532</v>
          </cell>
          <cell r="AP1419">
            <v>3103074</v>
          </cell>
          <cell r="AQ1419">
            <v>77143</v>
          </cell>
          <cell r="AR1419">
            <v>4314749</v>
          </cell>
        </row>
        <row r="1420">
          <cell r="M1420">
            <v>44.86</v>
          </cell>
          <cell r="O1420">
            <v>44.86</v>
          </cell>
          <cell r="AM1420">
            <v>39351</v>
          </cell>
          <cell r="AN1420">
            <v>0</v>
          </cell>
          <cell r="AO1420">
            <v>1185928</v>
          </cell>
          <cell r="AP1420">
            <v>3346425</v>
          </cell>
          <cell r="AQ1420">
            <v>540762</v>
          </cell>
          <cell r="AR1420">
            <v>5073115</v>
          </cell>
        </row>
        <row r="1421">
          <cell r="M1421">
            <v>44.86</v>
          </cell>
          <cell r="O1421">
            <v>44.86</v>
          </cell>
          <cell r="AM1421">
            <v>39351</v>
          </cell>
          <cell r="AN1421">
            <v>0</v>
          </cell>
          <cell r="AO1421">
            <v>1128821</v>
          </cell>
          <cell r="AP1421">
            <v>2597305</v>
          </cell>
          <cell r="AQ1421">
            <v>114762</v>
          </cell>
          <cell r="AR1421">
            <v>3840888</v>
          </cell>
        </row>
        <row r="1422">
          <cell r="M1422">
            <v>45.5</v>
          </cell>
          <cell r="O1422">
            <v>45.5</v>
          </cell>
          <cell r="AM1422">
            <v>39330</v>
          </cell>
          <cell r="AN1422">
            <v>0</v>
          </cell>
          <cell r="AO1422">
            <v>1134532</v>
          </cell>
          <cell r="AP1422">
            <v>3267502</v>
          </cell>
          <cell r="AQ1422">
            <v>100953</v>
          </cell>
          <cell r="AR1422">
            <v>4502987</v>
          </cell>
        </row>
        <row r="1423">
          <cell r="M1423">
            <v>45.35</v>
          </cell>
          <cell r="O1423">
            <v>45.35</v>
          </cell>
          <cell r="AM1423">
            <v>39330</v>
          </cell>
          <cell r="AN1423">
            <v>0</v>
          </cell>
          <cell r="AO1423">
            <v>1370575</v>
          </cell>
          <cell r="AP1423">
            <v>3813955</v>
          </cell>
          <cell r="AQ1423">
            <v>738383</v>
          </cell>
          <cell r="AR1423">
            <v>5922913</v>
          </cell>
        </row>
        <row r="1424">
          <cell r="M1424">
            <v>31.09</v>
          </cell>
          <cell r="O1424">
            <v>31.09</v>
          </cell>
          <cell r="AM1424">
            <v>0</v>
          </cell>
          <cell r="AN1424">
            <v>0</v>
          </cell>
          <cell r="AO1424">
            <v>828056</v>
          </cell>
          <cell r="AP1424">
            <v>1916993</v>
          </cell>
          <cell r="AQ1424">
            <v>0</v>
          </cell>
          <cell r="AR1424">
            <v>2745049</v>
          </cell>
        </row>
        <row r="1425">
          <cell r="M1425">
            <v>31.09</v>
          </cell>
          <cell r="O1425">
            <v>31.09</v>
          </cell>
          <cell r="AM1425">
            <v>39330</v>
          </cell>
          <cell r="AN1425">
            <v>0</v>
          </cell>
          <cell r="AO1425">
            <v>843284</v>
          </cell>
          <cell r="AP1425">
            <v>2513124</v>
          </cell>
          <cell r="AQ1425">
            <v>152762</v>
          </cell>
          <cell r="AR1425">
            <v>3509170</v>
          </cell>
        </row>
        <row r="1426">
          <cell r="M1426">
            <v>31.09</v>
          </cell>
          <cell r="O1426">
            <v>31.09</v>
          </cell>
          <cell r="AM1426">
            <v>39330</v>
          </cell>
          <cell r="AN1426">
            <v>0</v>
          </cell>
          <cell r="AO1426">
            <v>824249</v>
          </cell>
          <cell r="AP1426">
            <v>2469055</v>
          </cell>
          <cell r="AQ1426">
            <v>0</v>
          </cell>
          <cell r="AR1426">
            <v>3293304</v>
          </cell>
        </row>
        <row r="1427">
          <cell r="M1427">
            <v>31.09</v>
          </cell>
          <cell r="O1427">
            <v>31.09</v>
          </cell>
          <cell r="AM1427">
            <v>39331</v>
          </cell>
          <cell r="AN1427">
            <v>0</v>
          </cell>
          <cell r="AO1427">
            <v>769045</v>
          </cell>
          <cell r="AP1427">
            <v>2261130</v>
          </cell>
          <cell r="AQ1427">
            <v>0</v>
          </cell>
          <cell r="AR1427">
            <v>3030175</v>
          </cell>
        </row>
        <row r="1428">
          <cell r="M1428">
            <v>31.09</v>
          </cell>
          <cell r="O1428">
            <v>31.09</v>
          </cell>
          <cell r="AM1428">
            <v>39330</v>
          </cell>
          <cell r="AN1428">
            <v>0</v>
          </cell>
          <cell r="AO1428">
            <v>791888</v>
          </cell>
          <cell r="AP1428">
            <v>2474263</v>
          </cell>
          <cell r="AQ1428">
            <v>0</v>
          </cell>
          <cell r="AR1428">
            <v>3266151</v>
          </cell>
        </row>
        <row r="1429">
          <cell r="M1429">
            <v>31.09</v>
          </cell>
          <cell r="O1429">
            <v>31.09</v>
          </cell>
          <cell r="AM1429">
            <v>39351</v>
          </cell>
          <cell r="AN1429">
            <v>0</v>
          </cell>
          <cell r="AO1429">
            <v>761431</v>
          </cell>
          <cell r="AP1429">
            <v>2243503</v>
          </cell>
          <cell r="AQ1429">
            <v>0</v>
          </cell>
          <cell r="AR1429">
            <v>3004934</v>
          </cell>
        </row>
        <row r="1430">
          <cell r="M1430">
            <v>31.09</v>
          </cell>
          <cell r="O1430">
            <v>31.09</v>
          </cell>
          <cell r="AM1430">
            <v>39342</v>
          </cell>
          <cell r="AN1430">
            <v>0</v>
          </cell>
          <cell r="AO1430">
            <v>807116</v>
          </cell>
          <cell r="AP1430">
            <v>2326725</v>
          </cell>
          <cell r="AQ1430">
            <v>88952</v>
          </cell>
          <cell r="AR1430">
            <v>3222793</v>
          </cell>
        </row>
        <row r="1431">
          <cell r="M1431">
            <v>31.09</v>
          </cell>
          <cell r="O1431">
            <v>31.09</v>
          </cell>
          <cell r="AM1431">
            <v>0</v>
          </cell>
          <cell r="AN1431">
            <v>0</v>
          </cell>
          <cell r="AO1431">
            <v>845188</v>
          </cell>
          <cell r="AP1431">
            <v>1956655</v>
          </cell>
          <cell r="AQ1431">
            <v>318762</v>
          </cell>
          <cell r="AR1431">
            <v>3120605</v>
          </cell>
        </row>
        <row r="1432">
          <cell r="M1432">
            <v>50.14</v>
          </cell>
          <cell r="O1432">
            <v>50.14</v>
          </cell>
          <cell r="AM1432">
            <v>39331</v>
          </cell>
          <cell r="AN1432">
            <v>0</v>
          </cell>
          <cell r="AO1432">
            <v>1465754</v>
          </cell>
          <cell r="AP1432">
            <v>4034298</v>
          </cell>
          <cell r="AQ1432">
            <v>696096</v>
          </cell>
          <cell r="AR1432">
            <v>6196148</v>
          </cell>
        </row>
        <row r="1433">
          <cell r="M1433">
            <v>50.14</v>
          </cell>
          <cell r="O1433">
            <v>50.14</v>
          </cell>
          <cell r="AM1433">
            <v>39330</v>
          </cell>
          <cell r="AO1433">
            <v>1296336</v>
          </cell>
          <cell r="AP1433">
            <v>3642086</v>
          </cell>
          <cell r="AQ1433">
            <v>196000</v>
          </cell>
          <cell r="AR1433">
            <v>5134422</v>
          </cell>
        </row>
        <row r="1434">
          <cell r="M1434">
            <v>50.14</v>
          </cell>
          <cell r="O1434">
            <v>50.14</v>
          </cell>
          <cell r="AM1434">
            <v>39330</v>
          </cell>
          <cell r="AN1434">
            <v>0</v>
          </cell>
          <cell r="AO1434">
            <v>1387707</v>
          </cell>
          <cell r="AP1434">
            <v>3773491</v>
          </cell>
          <cell r="AQ1434">
            <v>715524</v>
          </cell>
          <cell r="AR1434">
            <v>5876722</v>
          </cell>
        </row>
        <row r="1435">
          <cell r="M1435">
            <v>50.14</v>
          </cell>
          <cell r="O1435">
            <v>50.14</v>
          </cell>
          <cell r="U1435">
            <v>-56529</v>
          </cell>
          <cell r="AM1435">
            <v>0</v>
          </cell>
          <cell r="AN1435">
            <v>0</v>
          </cell>
          <cell r="AO1435">
            <v>1425779</v>
          </cell>
          <cell r="AP1435">
            <v>3794025</v>
          </cell>
          <cell r="AQ1435">
            <v>715524</v>
          </cell>
          <cell r="AR1435">
            <v>5935328</v>
          </cell>
        </row>
        <row r="1436">
          <cell r="M1436">
            <v>50.14</v>
          </cell>
          <cell r="O1436">
            <v>50.14</v>
          </cell>
          <cell r="AM1436">
            <v>39330</v>
          </cell>
          <cell r="AO1436">
            <v>1286818</v>
          </cell>
          <cell r="AP1436">
            <v>3620052</v>
          </cell>
          <cell r="AQ1436">
            <v>196000</v>
          </cell>
          <cell r="AR1436">
            <v>5102870</v>
          </cell>
        </row>
        <row r="1437">
          <cell r="M1437">
            <v>50.14</v>
          </cell>
          <cell r="O1437">
            <v>50.14</v>
          </cell>
          <cell r="AM1437">
            <v>0</v>
          </cell>
          <cell r="AN1437">
            <v>0</v>
          </cell>
          <cell r="AO1437">
            <v>1370575</v>
          </cell>
          <cell r="AP1437">
            <v>4437528</v>
          </cell>
          <cell r="AQ1437">
            <v>0</v>
          </cell>
          <cell r="AR1437">
            <v>5808103</v>
          </cell>
        </row>
        <row r="1438">
          <cell r="M1438">
            <v>50.14</v>
          </cell>
          <cell r="O1438">
            <v>50.14</v>
          </cell>
          <cell r="AM1438">
            <v>0</v>
          </cell>
          <cell r="AN1438">
            <v>0</v>
          </cell>
          <cell r="AO1438">
            <v>1446718</v>
          </cell>
          <cell r="AP1438">
            <v>4310730</v>
          </cell>
          <cell r="AQ1438">
            <v>519524</v>
          </cell>
          <cell r="AR1438">
            <v>6276972</v>
          </cell>
        </row>
        <row r="1439">
          <cell r="M1439">
            <v>50.14</v>
          </cell>
          <cell r="O1439">
            <v>50.14</v>
          </cell>
          <cell r="AM1439">
            <v>0</v>
          </cell>
          <cell r="AN1439">
            <v>0</v>
          </cell>
          <cell r="AO1439">
            <v>1362961</v>
          </cell>
          <cell r="AP1439">
            <v>3716202</v>
          </cell>
          <cell r="AQ1439">
            <v>196000</v>
          </cell>
          <cell r="AR1439">
            <v>5275163</v>
          </cell>
        </row>
        <row r="1440">
          <cell r="M1440">
            <v>50.14</v>
          </cell>
          <cell r="O1440">
            <v>50.14</v>
          </cell>
          <cell r="U1440">
            <v>-185302</v>
          </cell>
          <cell r="AM1440">
            <v>0</v>
          </cell>
          <cell r="AN1440">
            <v>39317</v>
          </cell>
          <cell r="AO1440">
            <v>1237325</v>
          </cell>
          <cell r="AP1440">
            <v>3276875</v>
          </cell>
          <cell r="AQ1440">
            <v>0</v>
          </cell>
          <cell r="AR1440">
            <v>4514200</v>
          </cell>
        </row>
        <row r="1441">
          <cell r="M1441">
            <v>50.14</v>
          </cell>
          <cell r="O1441">
            <v>50.14</v>
          </cell>
          <cell r="U1441">
            <v>8555</v>
          </cell>
          <cell r="AM1441">
            <v>39351</v>
          </cell>
          <cell r="AN1441">
            <v>0</v>
          </cell>
          <cell r="AO1441">
            <v>1288721</v>
          </cell>
          <cell r="AP1441">
            <v>3597592</v>
          </cell>
          <cell r="AQ1441">
            <v>233619</v>
          </cell>
          <cell r="AR1441">
            <v>5119932</v>
          </cell>
        </row>
        <row r="1442">
          <cell r="M1442">
            <v>50.14</v>
          </cell>
          <cell r="O1442">
            <v>50.14</v>
          </cell>
          <cell r="AM1442">
            <v>0</v>
          </cell>
          <cell r="AN1442">
            <v>0</v>
          </cell>
          <cell r="AO1442">
            <v>1543801</v>
          </cell>
          <cell r="AP1442">
            <v>4255043</v>
          </cell>
          <cell r="AQ1442">
            <v>827050</v>
          </cell>
          <cell r="AR1442">
            <v>6625894</v>
          </cell>
        </row>
        <row r="1443">
          <cell r="M1443">
            <v>50.14</v>
          </cell>
          <cell r="O1443">
            <v>50.14</v>
          </cell>
          <cell r="AM1443">
            <v>0</v>
          </cell>
          <cell r="AN1443">
            <v>0</v>
          </cell>
          <cell r="AO1443">
            <v>1237325</v>
          </cell>
          <cell r="AP1443">
            <v>3505473</v>
          </cell>
          <cell r="AQ1443">
            <v>132190</v>
          </cell>
          <cell r="AR1443">
            <v>4874988</v>
          </cell>
        </row>
        <row r="1444">
          <cell r="M1444">
            <v>50.94</v>
          </cell>
          <cell r="O1444">
            <v>50.94</v>
          </cell>
          <cell r="AM1444">
            <v>39331</v>
          </cell>
          <cell r="AN1444">
            <v>0</v>
          </cell>
          <cell r="AO1444">
            <v>1330600</v>
          </cell>
          <cell r="AP1444">
            <v>3721411</v>
          </cell>
          <cell r="AQ1444">
            <v>196000</v>
          </cell>
          <cell r="AR1444">
            <v>5248011</v>
          </cell>
        </row>
        <row r="1445">
          <cell r="M1445">
            <v>50.62</v>
          </cell>
          <cell r="O1445">
            <v>50.62</v>
          </cell>
          <cell r="U1445">
            <v>45436</v>
          </cell>
          <cell r="AM1445">
            <v>0</v>
          </cell>
          <cell r="AN1445">
            <v>0</v>
          </cell>
          <cell r="AO1445">
            <v>1433393</v>
          </cell>
          <cell r="AP1445">
            <v>3853566</v>
          </cell>
          <cell r="AQ1445">
            <v>794193</v>
          </cell>
          <cell r="AR1445">
            <v>6081152</v>
          </cell>
        </row>
        <row r="1446">
          <cell r="M1446">
            <v>59.11</v>
          </cell>
          <cell r="O1446">
            <v>59.11</v>
          </cell>
          <cell r="AM1446">
            <v>0</v>
          </cell>
          <cell r="AN1446">
            <v>0</v>
          </cell>
          <cell r="AO1446">
            <v>1663726</v>
          </cell>
          <cell r="AP1446">
            <v>3816850</v>
          </cell>
          <cell r="AQ1446">
            <v>172476</v>
          </cell>
          <cell r="AR1446">
            <v>5653052</v>
          </cell>
        </row>
        <row r="1447">
          <cell r="M1447">
            <v>59.11</v>
          </cell>
          <cell r="O1447">
            <v>59.11</v>
          </cell>
          <cell r="AM1447">
            <v>0</v>
          </cell>
          <cell r="AN1447">
            <v>0</v>
          </cell>
          <cell r="AO1447">
            <v>1848373</v>
          </cell>
          <cell r="AP1447">
            <v>4839956</v>
          </cell>
          <cell r="AQ1447">
            <v>237714</v>
          </cell>
          <cell r="AR1447">
            <v>6926043</v>
          </cell>
        </row>
        <row r="1448">
          <cell r="M1448">
            <v>59.11</v>
          </cell>
          <cell r="O1448">
            <v>59.11</v>
          </cell>
          <cell r="AM1448">
            <v>0</v>
          </cell>
          <cell r="AN1448">
            <v>0</v>
          </cell>
          <cell r="AO1448">
            <v>1739869</v>
          </cell>
          <cell r="AP1448">
            <v>5390015</v>
          </cell>
          <cell r="AQ1448">
            <v>0</v>
          </cell>
          <cell r="AR1448">
            <v>7129884</v>
          </cell>
        </row>
        <row r="1449">
          <cell r="M1449">
            <v>59.11</v>
          </cell>
          <cell r="O1449">
            <v>59.11</v>
          </cell>
          <cell r="AM1449">
            <v>0</v>
          </cell>
          <cell r="AN1449">
            <v>0</v>
          </cell>
          <cell r="AO1449">
            <v>1789362</v>
          </cell>
          <cell r="AP1449">
            <v>4760933</v>
          </cell>
          <cell r="AQ1449">
            <v>0</v>
          </cell>
          <cell r="AR1449">
            <v>6550295</v>
          </cell>
        </row>
        <row r="1450">
          <cell r="M1450">
            <v>59.11</v>
          </cell>
          <cell r="O1450">
            <v>59.11</v>
          </cell>
          <cell r="AM1450">
            <v>39330</v>
          </cell>
          <cell r="AN1450">
            <v>0</v>
          </cell>
          <cell r="AO1450">
            <v>1640883</v>
          </cell>
          <cell r="AP1450">
            <v>4279482</v>
          </cell>
          <cell r="AQ1450">
            <v>0</v>
          </cell>
          <cell r="AR1450">
            <v>5920365</v>
          </cell>
        </row>
        <row r="1451">
          <cell r="M1451">
            <v>59.11</v>
          </cell>
          <cell r="O1451">
            <v>59.11</v>
          </cell>
          <cell r="U1451">
            <v>-52563</v>
          </cell>
          <cell r="AM1451">
            <v>39331</v>
          </cell>
          <cell r="AN1451">
            <v>0</v>
          </cell>
          <cell r="AO1451">
            <v>1663726</v>
          </cell>
          <cell r="AP1451">
            <v>5251749</v>
          </cell>
          <cell r="AQ1451">
            <v>216286</v>
          </cell>
          <cell r="AR1451">
            <v>7131761</v>
          </cell>
        </row>
        <row r="1452">
          <cell r="M1452">
            <v>59.11</v>
          </cell>
          <cell r="O1452">
            <v>59.11</v>
          </cell>
          <cell r="AM1452">
            <v>39331</v>
          </cell>
          <cell r="AN1452">
            <v>0</v>
          </cell>
          <cell r="AO1452">
            <v>1652304</v>
          </cell>
          <cell r="AP1452">
            <v>4381866</v>
          </cell>
          <cell r="AQ1452">
            <v>0</v>
          </cell>
          <cell r="AR1452">
            <v>6034170</v>
          </cell>
        </row>
        <row r="1453">
          <cell r="M1453">
            <v>59.11</v>
          </cell>
          <cell r="O1453">
            <v>59.11</v>
          </cell>
          <cell r="U1453">
            <v>-56217</v>
          </cell>
          <cell r="AM1453">
            <v>39330</v>
          </cell>
          <cell r="AN1453">
            <v>0</v>
          </cell>
          <cell r="AO1453">
            <v>1684665</v>
          </cell>
          <cell r="AP1453">
            <v>4536108</v>
          </cell>
          <cell r="AQ1453">
            <v>118952</v>
          </cell>
          <cell r="AR1453">
            <v>6339725</v>
          </cell>
        </row>
        <row r="1454">
          <cell r="M1454">
            <v>59.11</v>
          </cell>
          <cell r="O1454">
            <v>59.11</v>
          </cell>
          <cell r="AM1454">
            <v>39330</v>
          </cell>
          <cell r="AO1454">
            <v>1722737</v>
          </cell>
          <cell r="AP1454">
            <v>4549102</v>
          </cell>
          <cell r="AQ1454">
            <v>118952</v>
          </cell>
          <cell r="AR1454">
            <v>6390791</v>
          </cell>
        </row>
        <row r="1455">
          <cell r="M1455">
            <v>59.11</v>
          </cell>
          <cell r="O1455">
            <v>59.11</v>
          </cell>
          <cell r="AM1455">
            <v>39330</v>
          </cell>
          <cell r="AN1455">
            <v>0</v>
          </cell>
          <cell r="AO1455">
            <v>1713219</v>
          </cell>
          <cell r="AP1455">
            <v>4687318</v>
          </cell>
          <cell r="AQ1455">
            <v>173904</v>
          </cell>
          <cell r="AR1455">
            <v>6574441</v>
          </cell>
        </row>
        <row r="1456">
          <cell r="M1456">
            <v>59.11</v>
          </cell>
          <cell r="O1456">
            <v>59.11</v>
          </cell>
          <cell r="U1456">
            <v>-226633</v>
          </cell>
          <cell r="AM1456">
            <v>39351</v>
          </cell>
          <cell r="AN1456">
            <v>0</v>
          </cell>
          <cell r="AO1456">
            <v>1581872</v>
          </cell>
          <cell r="AP1456">
            <v>4161591</v>
          </cell>
          <cell r="AQ1456">
            <v>0</v>
          </cell>
          <cell r="AR1456">
            <v>5743463</v>
          </cell>
        </row>
        <row r="1457">
          <cell r="M1457">
            <v>59.11</v>
          </cell>
          <cell r="O1457">
            <v>59.11</v>
          </cell>
          <cell r="AM1457">
            <v>39351</v>
          </cell>
          <cell r="AN1457">
            <v>0</v>
          </cell>
          <cell r="AO1457">
            <v>1875023</v>
          </cell>
          <cell r="AP1457">
            <v>4910796</v>
          </cell>
          <cell r="AQ1457">
            <v>237714</v>
          </cell>
          <cell r="AR1457">
            <v>7023533</v>
          </cell>
        </row>
        <row r="1458">
          <cell r="M1458">
            <v>59.11</v>
          </cell>
          <cell r="O1458">
            <v>59.11</v>
          </cell>
          <cell r="U1458">
            <v>-56219</v>
          </cell>
          <cell r="AM1458">
            <v>39351</v>
          </cell>
          <cell r="AN1458">
            <v>0</v>
          </cell>
          <cell r="AO1458">
            <v>1667533</v>
          </cell>
          <cell r="AP1458">
            <v>4456383</v>
          </cell>
          <cell r="AQ1458">
            <v>20000</v>
          </cell>
          <cell r="AR1458">
            <v>6143916</v>
          </cell>
        </row>
        <row r="1459">
          <cell r="M1459">
            <v>59.11</v>
          </cell>
          <cell r="O1459">
            <v>59.11</v>
          </cell>
          <cell r="U1459">
            <v>-184188</v>
          </cell>
          <cell r="AM1459">
            <v>0</v>
          </cell>
          <cell r="AN1459">
            <v>0</v>
          </cell>
          <cell r="AO1459">
            <v>1585679</v>
          </cell>
          <cell r="AP1459">
            <v>4204414</v>
          </cell>
          <cell r="AQ1459">
            <v>0</v>
          </cell>
          <cell r="AR1459">
            <v>5790093</v>
          </cell>
        </row>
        <row r="1460">
          <cell r="M1460">
            <v>60</v>
          </cell>
          <cell r="O1460">
            <v>60</v>
          </cell>
          <cell r="AM1460">
            <v>39351</v>
          </cell>
          <cell r="AN1460">
            <v>0</v>
          </cell>
          <cell r="AO1460">
            <v>1903576</v>
          </cell>
          <cell r="AP1460">
            <v>5688882</v>
          </cell>
          <cell r="AQ1460">
            <v>865238</v>
          </cell>
          <cell r="AR1460">
            <v>8457696</v>
          </cell>
        </row>
        <row r="1461">
          <cell r="M1461">
            <v>60</v>
          </cell>
          <cell r="O1461">
            <v>60</v>
          </cell>
          <cell r="AM1461">
            <v>39330</v>
          </cell>
          <cell r="AN1461">
            <v>0</v>
          </cell>
          <cell r="AO1461">
            <v>1903576</v>
          </cell>
          <cell r="AP1461">
            <v>4386849</v>
          </cell>
          <cell r="AQ1461">
            <v>0</v>
          </cell>
          <cell r="AR1461">
            <v>6290425</v>
          </cell>
        </row>
        <row r="1462">
          <cell r="M1462">
            <v>60</v>
          </cell>
          <cell r="O1462">
            <v>60</v>
          </cell>
          <cell r="AM1462">
            <v>0</v>
          </cell>
          <cell r="AN1462">
            <v>0</v>
          </cell>
          <cell r="AO1462">
            <v>1979720</v>
          </cell>
          <cell r="AP1462">
            <v>5224156</v>
          </cell>
          <cell r="AQ1462">
            <v>228869</v>
          </cell>
          <cell r="AR1462">
            <v>7432745</v>
          </cell>
        </row>
        <row r="1463">
          <cell r="M1463">
            <v>30.58</v>
          </cell>
          <cell r="O1463">
            <v>30.58</v>
          </cell>
          <cell r="AM1463">
            <v>0</v>
          </cell>
          <cell r="AN1463">
            <v>0</v>
          </cell>
          <cell r="AO1463">
            <v>788081</v>
          </cell>
          <cell r="AP1463">
            <v>1808466</v>
          </cell>
          <cell r="AQ1463">
            <v>108952</v>
          </cell>
          <cell r="AR1463">
            <v>2705499</v>
          </cell>
        </row>
        <row r="1464">
          <cell r="M1464">
            <v>30.58</v>
          </cell>
          <cell r="O1464">
            <v>30.58</v>
          </cell>
          <cell r="AM1464">
            <v>39331</v>
          </cell>
          <cell r="AN1464">
            <v>0</v>
          </cell>
          <cell r="AO1464">
            <v>831863</v>
          </cell>
          <cell r="AP1464">
            <v>2526745</v>
          </cell>
          <cell r="AQ1464">
            <v>190381</v>
          </cell>
          <cell r="AR1464">
            <v>3548989</v>
          </cell>
        </row>
        <row r="1465">
          <cell r="M1465">
            <v>30.58</v>
          </cell>
          <cell r="O1465">
            <v>30.58</v>
          </cell>
          <cell r="AM1465">
            <v>39351</v>
          </cell>
          <cell r="AN1465">
            <v>0</v>
          </cell>
          <cell r="AO1465">
            <v>837574</v>
          </cell>
          <cell r="AP1465">
            <v>2568535</v>
          </cell>
          <cell r="AQ1465">
            <v>0</v>
          </cell>
          <cell r="AR1465">
            <v>3406109</v>
          </cell>
        </row>
        <row r="1466">
          <cell r="M1466">
            <v>30.58</v>
          </cell>
          <cell r="O1466">
            <v>30.58</v>
          </cell>
          <cell r="AM1466">
            <v>39330</v>
          </cell>
          <cell r="AN1466">
            <v>0</v>
          </cell>
          <cell r="AO1466">
            <v>774756</v>
          </cell>
          <cell r="AP1466">
            <v>1793600</v>
          </cell>
          <cell r="AQ1466">
            <v>0</v>
          </cell>
          <cell r="AR1466">
            <v>2568356</v>
          </cell>
        </row>
        <row r="1467">
          <cell r="M1467">
            <v>30.58</v>
          </cell>
          <cell r="O1467">
            <v>30.58</v>
          </cell>
          <cell r="U1467">
            <v>-83014</v>
          </cell>
          <cell r="AM1467">
            <v>39331</v>
          </cell>
          <cell r="AN1467">
            <v>0</v>
          </cell>
          <cell r="AO1467">
            <v>782370</v>
          </cell>
          <cell r="AP1467">
            <v>3186964</v>
          </cell>
          <cell r="AQ1467">
            <v>88952</v>
          </cell>
          <cell r="AR1467">
            <v>4058286</v>
          </cell>
        </row>
        <row r="1468">
          <cell r="M1468">
            <v>30.58</v>
          </cell>
          <cell r="O1468">
            <v>30.58</v>
          </cell>
          <cell r="U1468">
            <v>-46412</v>
          </cell>
          <cell r="AM1468">
            <v>0</v>
          </cell>
          <cell r="AN1468">
            <v>0</v>
          </cell>
          <cell r="AO1468">
            <v>772852</v>
          </cell>
          <cell r="AP1468">
            <v>1735556</v>
          </cell>
          <cell r="AQ1468">
            <v>0</v>
          </cell>
          <cell r="AR1468">
            <v>2508408</v>
          </cell>
        </row>
        <row r="1469">
          <cell r="M1469">
            <v>30.58</v>
          </cell>
          <cell r="O1469">
            <v>30.58</v>
          </cell>
          <cell r="AM1469">
            <v>39351</v>
          </cell>
          <cell r="AN1469">
            <v>0</v>
          </cell>
          <cell r="AO1469">
            <v>947981</v>
          </cell>
          <cell r="AP1469">
            <v>2835627</v>
          </cell>
          <cell r="AQ1469">
            <v>471524</v>
          </cell>
          <cell r="AR1469">
            <v>4255132</v>
          </cell>
        </row>
        <row r="1470">
          <cell r="M1470">
            <v>30.58</v>
          </cell>
          <cell r="O1470">
            <v>30.58</v>
          </cell>
          <cell r="AO1470">
            <v>828056</v>
          </cell>
          <cell r="AP1470">
            <v>2477868</v>
          </cell>
          <cell r="AQ1470">
            <v>51333</v>
          </cell>
          <cell r="AR1470">
            <v>3357257</v>
          </cell>
        </row>
        <row r="1471">
          <cell r="M1471">
            <v>30.58</v>
          </cell>
          <cell r="O1471">
            <v>30.58</v>
          </cell>
          <cell r="AO1471">
            <v>799502</v>
          </cell>
          <cell r="AP1471">
            <v>2572016</v>
          </cell>
          <cell r="AQ1471">
            <v>0</v>
          </cell>
          <cell r="AR1471">
            <v>3371518</v>
          </cell>
        </row>
        <row r="1472">
          <cell r="M1472">
            <v>30.58</v>
          </cell>
          <cell r="O1472">
            <v>30.58</v>
          </cell>
          <cell r="U1472">
            <v>-118238</v>
          </cell>
          <cell r="AM1472">
            <v>39351</v>
          </cell>
          <cell r="AN1472">
            <v>0</v>
          </cell>
          <cell r="AO1472">
            <v>750009</v>
          </cell>
          <cell r="AP1472">
            <v>2242511</v>
          </cell>
          <cell r="AQ1472">
            <v>0</v>
          </cell>
          <cell r="AR1472">
            <v>2992520</v>
          </cell>
        </row>
        <row r="1473">
          <cell r="M1473">
            <v>30.58</v>
          </cell>
          <cell r="O1473">
            <v>30.58</v>
          </cell>
          <cell r="AM1473">
            <v>39351</v>
          </cell>
          <cell r="AN1473">
            <v>0</v>
          </cell>
          <cell r="AO1473">
            <v>894681</v>
          </cell>
          <cell r="AP1473">
            <v>2060867</v>
          </cell>
          <cell r="AQ1473">
            <v>0</v>
          </cell>
          <cell r="AR1473">
            <v>2955548</v>
          </cell>
        </row>
        <row r="1474">
          <cell r="M1474">
            <v>30.58</v>
          </cell>
          <cell r="O1474">
            <v>30.58</v>
          </cell>
          <cell r="U1474">
            <v>-31109</v>
          </cell>
          <cell r="AM1474">
            <v>39351</v>
          </cell>
          <cell r="AN1474">
            <v>0</v>
          </cell>
          <cell r="AO1474">
            <v>803309</v>
          </cell>
          <cell r="AP1474">
            <v>1834778</v>
          </cell>
          <cell r="AQ1474">
            <v>20000</v>
          </cell>
          <cell r="AR1474">
            <v>2658087</v>
          </cell>
        </row>
        <row r="1475">
          <cell r="M1475">
            <v>30.58</v>
          </cell>
          <cell r="O1475">
            <v>30.58</v>
          </cell>
          <cell r="AM1475">
            <v>39351</v>
          </cell>
          <cell r="AN1475">
            <v>0</v>
          </cell>
          <cell r="AO1475">
            <v>847092</v>
          </cell>
          <cell r="AP1475">
            <v>2562000</v>
          </cell>
          <cell r="AQ1475">
            <v>152762</v>
          </cell>
          <cell r="AR1475">
            <v>3561854</v>
          </cell>
        </row>
        <row r="1476">
          <cell r="M1476">
            <v>30.58</v>
          </cell>
          <cell r="O1476">
            <v>30.58</v>
          </cell>
          <cell r="AM1476">
            <v>39330</v>
          </cell>
          <cell r="AN1476">
            <v>0</v>
          </cell>
          <cell r="AO1476">
            <v>875645</v>
          </cell>
          <cell r="AP1476">
            <v>2027165</v>
          </cell>
          <cell r="AQ1476">
            <v>0</v>
          </cell>
          <cell r="AR1476">
            <v>2902810</v>
          </cell>
        </row>
        <row r="1477">
          <cell r="M1477">
            <v>30.58</v>
          </cell>
          <cell r="O1477">
            <v>30.58</v>
          </cell>
          <cell r="AM1477">
            <v>0</v>
          </cell>
          <cell r="AN1477">
            <v>0</v>
          </cell>
          <cell r="AO1477">
            <v>925138</v>
          </cell>
          <cell r="AP1477">
            <v>2782744</v>
          </cell>
          <cell r="AQ1477">
            <v>58571</v>
          </cell>
          <cell r="AR1477">
            <v>3766453</v>
          </cell>
        </row>
        <row r="1478">
          <cell r="M1478">
            <v>44.04</v>
          </cell>
          <cell r="O1478">
            <v>44.04</v>
          </cell>
          <cell r="AM1478">
            <v>0</v>
          </cell>
          <cell r="AN1478">
            <v>0</v>
          </cell>
          <cell r="AO1478">
            <v>1176410</v>
          </cell>
          <cell r="AP1478">
            <v>3364453</v>
          </cell>
          <cell r="AQ1478">
            <v>0</v>
          </cell>
          <cell r="AR1478">
            <v>4540863</v>
          </cell>
        </row>
        <row r="1479">
          <cell r="M1479">
            <v>44.04</v>
          </cell>
          <cell r="O1479">
            <v>44.04</v>
          </cell>
          <cell r="AM1479">
            <v>39351</v>
          </cell>
          <cell r="AN1479">
            <v>0</v>
          </cell>
          <cell r="AO1479">
            <v>1142146</v>
          </cell>
          <cell r="AP1479">
            <v>3245066</v>
          </cell>
          <cell r="AQ1479">
            <v>120953</v>
          </cell>
          <cell r="AR1479">
            <v>4508165</v>
          </cell>
        </row>
        <row r="1480">
          <cell r="M1480">
            <v>44.04</v>
          </cell>
          <cell r="O1480">
            <v>44.04</v>
          </cell>
          <cell r="AM1480">
            <v>0</v>
          </cell>
          <cell r="AN1480">
            <v>0</v>
          </cell>
          <cell r="AO1480">
            <v>1214482</v>
          </cell>
          <cell r="AP1480">
            <v>3372466</v>
          </cell>
          <cell r="AQ1480">
            <v>462857</v>
          </cell>
          <cell r="AR1480">
            <v>5049805</v>
          </cell>
        </row>
        <row r="1481">
          <cell r="M1481">
            <v>44.04</v>
          </cell>
          <cell r="O1481">
            <v>44.04</v>
          </cell>
          <cell r="AM1481">
            <v>39351</v>
          </cell>
          <cell r="AN1481">
            <v>0</v>
          </cell>
          <cell r="AO1481">
            <v>1130724</v>
          </cell>
          <cell r="AP1481">
            <v>3258688</v>
          </cell>
          <cell r="AQ1481">
            <v>0</v>
          </cell>
          <cell r="AR1481">
            <v>4389412</v>
          </cell>
        </row>
        <row r="1482">
          <cell r="M1482">
            <v>44.04</v>
          </cell>
          <cell r="O1482">
            <v>44.04</v>
          </cell>
          <cell r="U1482">
            <v>11847</v>
          </cell>
          <cell r="AM1482">
            <v>0</v>
          </cell>
          <cell r="AN1482">
            <v>0</v>
          </cell>
          <cell r="AO1482">
            <v>1098364</v>
          </cell>
          <cell r="AP1482">
            <v>3127292</v>
          </cell>
          <cell r="AQ1482">
            <v>0</v>
          </cell>
          <cell r="AR1482">
            <v>4225656</v>
          </cell>
        </row>
        <row r="1483">
          <cell r="M1483">
            <v>44.04</v>
          </cell>
          <cell r="O1483">
            <v>44.04</v>
          </cell>
          <cell r="AM1483">
            <v>39330</v>
          </cell>
          <cell r="AN1483">
            <v>0</v>
          </cell>
          <cell r="AO1483">
            <v>1153567</v>
          </cell>
          <cell r="AP1483">
            <v>3231446</v>
          </cell>
          <cell r="AQ1483">
            <v>0</v>
          </cell>
          <cell r="AR1483">
            <v>4385013</v>
          </cell>
        </row>
        <row r="1484">
          <cell r="M1484">
            <v>44.04</v>
          </cell>
          <cell r="O1484">
            <v>44.04</v>
          </cell>
          <cell r="AM1484">
            <v>39351</v>
          </cell>
          <cell r="AN1484">
            <v>0</v>
          </cell>
          <cell r="AO1484">
            <v>1058389</v>
          </cell>
          <cell r="AP1484">
            <v>3051164</v>
          </cell>
          <cell r="AQ1484">
            <v>0</v>
          </cell>
          <cell r="AR1484">
            <v>4109553</v>
          </cell>
        </row>
        <row r="1485">
          <cell r="M1485">
            <v>44.04</v>
          </cell>
          <cell r="O1485">
            <v>44.04</v>
          </cell>
          <cell r="AM1485">
            <v>39330</v>
          </cell>
          <cell r="AO1485">
            <v>1159278</v>
          </cell>
          <cell r="AP1485">
            <v>3324791</v>
          </cell>
          <cell r="AQ1485">
            <v>0</v>
          </cell>
          <cell r="AR1485">
            <v>4484069</v>
          </cell>
        </row>
        <row r="1486">
          <cell r="M1486">
            <v>44.04</v>
          </cell>
          <cell r="O1486">
            <v>44.04</v>
          </cell>
          <cell r="AM1486">
            <v>39331</v>
          </cell>
          <cell r="AO1486">
            <v>1203060</v>
          </cell>
          <cell r="AP1486">
            <v>2785148</v>
          </cell>
          <cell r="AQ1486">
            <v>0</v>
          </cell>
          <cell r="AR1486">
            <v>3988208</v>
          </cell>
        </row>
        <row r="1487">
          <cell r="M1487">
            <v>44.66</v>
          </cell>
          <cell r="O1487">
            <v>44.66</v>
          </cell>
          <cell r="AM1487">
            <v>39342</v>
          </cell>
          <cell r="AN1487">
            <v>0</v>
          </cell>
          <cell r="AO1487">
            <v>1180217</v>
          </cell>
          <cell r="AP1487">
            <v>2732266</v>
          </cell>
          <cell r="AQ1487">
            <v>0</v>
          </cell>
          <cell r="AR1487">
            <v>3912483</v>
          </cell>
        </row>
        <row r="1488">
          <cell r="M1488">
            <v>44.52</v>
          </cell>
          <cell r="O1488">
            <v>44.52</v>
          </cell>
          <cell r="AM1488">
            <v>0</v>
          </cell>
          <cell r="AN1488">
            <v>0</v>
          </cell>
          <cell r="AO1488">
            <v>1286818</v>
          </cell>
          <cell r="AP1488">
            <v>3539927</v>
          </cell>
          <cell r="AQ1488">
            <v>580191</v>
          </cell>
          <cell r="AR1488">
            <v>5406936</v>
          </cell>
        </row>
        <row r="1489">
          <cell r="M1489">
            <v>44.11</v>
          </cell>
          <cell r="O1489">
            <v>44.11</v>
          </cell>
          <cell r="AM1489">
            <v>0</v>
          </cell>
          <cell r="AN1489">
            <v>0</v>
          </cell>
          <cell r="AO1489">
            <v>1307757</v>
          </cell>
          <cell r="AP1489">
            <v>4149277</v>
          </cell>
          <cell r="AQ1489">
            <v>501048</v>
          </cell>
          <cell r="AR1489">
            <v>5958082</v>
          </cell>
        </row>
        <row r="1490">
          <cell r="M1490">
            <v>44.11</v>
          </cell>
          <cell r="O1490">
            <v>44.11</v>
          </cell>
          <cell r="AM1490">
            <v>39330</v>
          </cell>
          <cell r="AO1490">
            <v>1185928</v>
          </cell>
          <cell r="AP1490">
            <v>3306362</v>
          </cell>
          <cell r="AQ1490">
            <v>195905</v>
          </cell>
          <cell r="AR1490">
            <v>4688195</v>
          </cell>
        </row>
        <row r="1491">
          <cell r="M1491">
            <v>44.11</v>
          </cell>
          <cell r="O1491">
            <v>44.11</v>
          </cell>
          <cell r="AM1491">
            <v>39331</v>
          </cell>
          <cell r="AO1491">
            <v>1351539</v>
          </cell>
          <cell r="AP1491">
            <v>3769886</v>
          </cell>
          <cell r="AQ1491">
            <v>562191</v>
          </cell>
          <cell r="AR1491">
            <v>5683616</v>
          </cell>
        </row>
        <row r="1492">
          <cell r="M1492">
            <v>44.11</v>
          </cell>
          <cell r="O1492">
            <v>44.11</v>
          </cell>
          <cell r="AM1492">
            <v>39351</v>
          </cell>
          <cell r="AN1492">
            <v>0</v>
          </cell>
          <cell r="AO1492">
            <v>1163085</v>
          </cell>
          <cell r="AP1492">
            <v>3316578</v>
          </cell>
          <cell r="AQ1492">
            <v>20000</v>
          </cell>
          <cell r="AR1492">
            <v>4499663</v>
          </cell>
        </row>
        <row r="1493">
          <cell r="M1493">
            <v>44.11</v>
          </cell>
          <cell r="O1493">
            <v>44.11</v>
          </cell>
          <cell r="U1493">
            <v>-45399</v>
          </cell>
          <cell r="AM1493">
            <v>39342</v>
          </cell>
          <cell r="AN1493">
            <v>0</v>
          </cell>
          <cell r="AO1493">
            <v>1086942</v>
          </cell>
          <cell r="AP1493">
            <v>3161016</v>
          </cell>
          <cell r="AQ1493">
            <v>0</v>
          </cell>
          <cell r="AR1493">
            <v>4247958</v>
          </cell>
        </row>
        <row r="1494">
          <cell r="M1494">
            <v>44.11</v>
          </cell>
          <cell r="O1494">
            <v>44.11</v>
          </cell>
          <cell r="AM1494">
            <v>0</v>
          </cell>
          <cell r="AN1494">
            <v>0</v>
          </cell>
          <cell r="AO1494">
            <v>1151664</v>
          </cell>
          <cell r="AP1494">
            <v>3227039</v>
          </cell>
          <cell r="AQ1494">
            <v>0</v>
          </cell>
          <cell r="AR1494">
            <v>4378703</v>
          </cell>
        </row>
        <row r="1495">
          <cell r="M1495">
            <v>44.11</v>
          </cell>
          <cell r="O1495">
            <v>44.11</v>
          </cell>
          <cell r="AM1495">
            <v>39330</v>
          </cell>
          <cell r="AO1495">
            <v>1342021</v>
          </cell>
          <cell r="AP1495">
            <v>3707789</v>
          </cell>
          <cell r="AQ1495">
            <v>269907</v>
          </cell>
          <cell r="AR1495">
            <v>5319717</v>
          </cell>
        </row>
        <row r="1496">
          <cell r="M1496">
            <v>44.11</v>
          </cell>
          <cell r="O1496">
            <v>44.11</v>
          </cell>
          <cell r="AM1496">
            <v>39331</v>
          </cell>
          <cell r="AO1496">
            <v>1248746</v>
          </cell>
          <cell r="AP1496">
            <v>3451789</v>
          </cell>
          <cell r="AQ1496">
            <v>0</v>
          </cell>
          <cell r="AR1496">
            <v>4700535</v>
          </cell>
        </row>
        <row r="1497">
          <cell r="M1497">
            <v>44.11</v>
          </cell>
          <cell r="O1497">
            <v>44.11</v>
          </cell>
          <cell r="AO1497">
            <v>1191639</v>
          </cell>
          <cell r="AP1497">
            <v>3399708</v>
          </cell>
          <cell r="AQ1497">
            <v>77143</v>
          </cell>
          <cell r="AR1497">
            <v>4668490</v>
          </cell>
        </row>
        <row r="1498">
          <cell r="M1498">
            <v>44.11</v>
          </cell>
          <cell r="O1498">
            <v>44.11</v>
          </cell>
          <cell r="AO1498">
            <v>1361057</v>
          </cell>
          <cell r="AP1498">
            <v>3751858</v>
          </cell>
          <cell r="AQ1498">
            <v>562191</v>
          </cell>
          <cell r="AR1498">
            <v>5675106</v>
          </cell>
        </row>
        <row r="1499">
          <cell r="M1499">
            <v>44.11</v>
          </cell>
          <cell r="O1499">
            <v>44.11</v>
          </cell>
          <cell r="AM1499">
            <v>39331</v>
          </cell>
          <cell r="AO1499">
            <v>1155471</v>
          </cell>
          <cell r="AP1499">
            <v>3396102</v>
          </cell>
          <cell r="AQ1499">
            <v>0</v>
          </cell>
          <cell r="AR1499">
            <v>4551573</v>
          </cell>
        </row>
        <row r="1500">
          <cell r="M1500">
            <v>44.11</v>
          </cell>
          <cell r="O1500">
            <v>44.11</v>
          </cell>
          <cell r="AM1500">
            <v>39351</v>
          </cell>
          <cell r="AN1500">
            <v>0</v>
          </cell>
          <cell r="AO1500">
            <v>1086942</v>
          </cell>
          <cell r="AP1500">
            <v>2997079</v>
          </cell>
          <cell r="AQ1500">
            <v>0</v>
          </cell>
          <cell r="AR1500">
            <v>4084021</v>
          </cell>
        </row>
        <row r="1501">
          <cell r="M1501">
            <v>44.71</v>
          </cell>
          <cell r="O1501">
            <v>44.71</v>
          </cell>
          <cell r="U1501">
            <v>-20542</v>
          </cell>
          <cell r="AM1501">
            <v>39330</v>
          </cell>
          <cell r="AN1501">
            <v>0</v>
          </cell>
          <cell r="AO1501">
            <v>1142146</v>
          </cell>
          <cell r="AP1501">
            <v>3148482</v>
          </cell>
          <cell r="AQ1501">
            <v>195905</v>
          </cell>
          <cell r="AR1501">
            <v>4486533</v>
          </cell>
        </row>
        <row r="1502">
          <cell r="M1502">
            <v>44.57</v>
          </cell>
          <cell r="O1502">
            <v>44.57</v>
          </cell>
          <cell r="AM1502">
            <v>39351</v>
          </cell>
          <cell r="AO1502">
            <v>1180217</v>
          </cell>
          <cell r="AP1502">
            <v>3333204</v>
          </cell>
          <cell r="AQ1502">
            <v>0</v>
          </cell>
          <cell r="AR1502">
            <v>4513421</v>
          </cell>
        </row>
        <row r="1503">
          <cell r="M1503">
            <v>30.58</v>
          </cell>
          <cell r="O1503">
            <v>30.58</v>
          </cell>
          <cell r="AM1503">
            <v>39330</v>
          </cell>
          <cell r="AN1503">
            <v>0</v>
          </cell>
          <cell r="AO1503">
            <v>915620</v>
          </cell>
          <cell r="AP1503">
            <v>2119710</v>
          </cell>
          <cell r="AQ1503">
            <v>152762</v>
          </cell>
          <cell r="AR1503">
            <v>3188092</v>
          </cell>
        </row>
        <row r="1504">
          <cell r="M1504">
            <v>30.58</v>
          </cell>
          <cell r="O1504">
            <v>30.58</v>
          </cell>
          <cell r="AM1504">
            <v>39330</v>
          </cell>
          <cell r="AO1504">
            <v>837574</v>
          </cell>
          <cell r="AP1504">
            <v>2499903</v>
          </cell>
          <cell r="AQ1504">
            <v>152762</v>
          </cell>
          <cell r="AR1504">
            <v>3490239</v>
          </cell>
        </row>
        <row r="1505">
          <cell r="M1505">
            <v>30.58</v>
          </cell>
          <cell r="O1505">
            <v>30.58</v>
          </cell>
          <cell r="AM1505">
            <v>39330</v>
          </cell>
          <cell r="AN1505">
            <v>0</v>
          </cell>
          <cell r="AO1505">
            <v>795695</v>
          </cell>
          <cell r="AP1505">
            <v>2443015</v>
          </cell>
          <cell r="AQ1505">
            <v>152762</v>
          </cell>
          <cell r="AR1505">
            <v>3391472</v>
          </cell>
        </row>
        <row r="1506">
          <cell r="M1506">
            <v>30.58</v>
          </cell>
          <cell r="O1506">
            <v>30.58</v>
          </cell>
          <cell r="AM1506">
            <v>0</v>
          </cell>
          <cell r="AN1506">
            <v>0</v>
          </cell>
          <cell r="AO1506">
            <v>866127</v>
          </cell>
          <cell r="AP1506">
            <v>1996116</v>
          </cell>
          <cell r="AQ1506">
            <v>0</v>
          </cell>
          <cell r="AR1506">
            <v>2862243</v>
          </cell>
        </row>
        <row r="1507">
          <cell r="M1507">
            <v>30.58</v>
          </cell>
          <cell r="O1507">
            <v>30.58</v>
          </cell>
          <cell r="U1507">
            <v>-31108</v>
          </cell>
          <cell r="AO1507">
            <v>828056</v>
          </cell>
          <cell r="AP1507">
            <v>2573131</v>
          </cell>
          <cell r="AQ1507">
            <v>112762</v>
          </cell>
          <cell r="AR1507">
            <v>3513949</v>
          </cell>
        </row>
        <row r="1508">
          <cell r="M1508">
            <v>30.58</v>
          </cell>
          <cell r="O1508">
            <v>30.58</v>
          </cell>
          <cell r="U1508">
            <v>-14410</v>
          </cell>
          <cell r="AO1508">
            <v>769045</v>
          </cell>
          <cell r="AP1508">
            <v>1768834</v>
          </cell>
          <cell r="AQ1508">
            <v>0</v>
          </cell>
          <cell r="AR1508">
            <v>2537879</v>
          </cell>
        </row>
        <row r="1509">
          <cell r="M1509">
            <v>30.58</v>
          </cell>
          <cell r="O1509">
            <v>30.58</v>
          </cell>
          <cell r="AO1509">
            <v>868031</v>
          </cell>
          <cell r="AP1509">
            <v>2633384</v>
          </cell>
          <cell r="AQ1509">
            <v>0</v>
          </cell>
          <cell r="AR1509">
            <v>3501415</v>
          </cell>
        </row>
        <row r="1510">
          <cell r="M1510">
            <v>30.58</v>
          </cell>
          <cell r="O1510">
            <v>30.58</v>
          </cell>
          <cell r="U1510">
            <v>-137494</v>
          </cell>
          <cell r="AO1510">
            <v>761431</v>
          </cell>
          <cell r="AP1510">
            <v>1652585</v>
          </cell>
          <cell r="AQ1510">
            <v>0</v>
          </cell>
          <cell r="AR1510">
            <v>2414016</v>
          </cell>
        </row>
        <row r="1511">
          <cell r="M1511">
            <v>30.58</v>
          </cell>
          <cell r="O1511">
            <v>30.58</v>
          </cell>
          <cell r="AO1511">
            <v>915620</v>
          </cell>
          <cell r="AP1511">
            <v>2760710</v>
          </cell>
          <cell r="AQ1511">
            <v>152762</v>
          </cell>
          <cell r="AR1511">
            <v>3829092</v>
          </cell>
        </row>
        <row r="1512">
          <cell r="M1512">
            <v>30.58</v>
          </cell>
          <cell r="O1512">
            <v>30.58</v>
          </cell>
          <cell r="U1512">
            <v>-36526</v>
          </cell>
          <cell r="AO1512">
            <v>822345</v>
          </cell>
          <cell r="AP1512">
            <v>2435381</v>
          </cell>
          <cell r="AQ1512">
            <v>152762</v>
          </cell>
          <cell r="AR1512">
            <v>3410488</v>
          </cell>
        </row>
        <row r="1513">
          <cell r="M1513">
            <v>30.58</v>
          </cell>
          <cell r="O1513">
            <v>30.58</v>
          </cell>
          <cell r="U1513">
            <v>17787</v>
          </cell>
          <cell r="AO1513">
            <v>803309</v>
          </cell>
          <cell r="AP1513">
            <v>2394769</v>
          </cell>
          <cell r="AQ1513">
            <v>152762</v>
          </cell>
          <cell r="AR1513">
            <v>3350840</v>
          </cell>
        </row>
        <row r="1514">
          <cell r="M1514">
            <v>30.58</v>
          </cell>
          <cell r="O1514">
            <v>30.58</v>
          </cell>
          <cell r="AO1514">
            <v>843284</v>
          </cell>
          <cell r="AP1514">
            <v>2553186</v>
          </cell>
          <cell r="AQ1514">
            <v>0</v>
          </cell>
          <cell r="AR1514">
            <v>3396470</v>
          </cell>
        </row>
        <row r="1515">
          <cell r="M1515">
            <v>59.11</v>
          </cell>
          <cell r="O1515">
            <v>59.11</v>
          </cell>
          <cell r="AO1515">
            <v>1545704</v>
          </cell>
          <cell r="AP1515">
            <v>3578386</v>
          </cell>
          <cell r="AQ1515">
            <v>216286</v>
          </cell>
          <cell r="AR1515">
            <v>5340376</v>
          </cell>
        </row>
        <row r="1516">
          <cell r="M1516">
            <v>59.11</v>
          </cell>
          <cell r="O1516">
            <v>59.11</v>
          </cell>
          <cell r="U1516">
            <v>0</v>
          </cell>
          <cell r="AO1516">
            <v>1646594</v>
          </cell>
          <cell r="AP1516">
            <v>4372827</v>
          </cell>
          <cell r="AQ1516">
            <v>237714</v>
          </cell>
          <cell r="AR1516">
            <v>6257135</v>
          </cell>
        </row>
        <row r="1517">
          <cell r="M1517">
            <v>59.11</v>
          </cell>
          <cell r="O1517">
            <v>59.11</v>
          </cell>
          <cell r="AO1517">
            <v>1656112</v>
          </cell>
          <cell r="AP1517">
            <v>4515049</v>
          </cell>
          <cell r="AQ1517">
            <v>237714</v>
          </cell>
          <cell r="AR1517">
            <v>6408875</v>
          </cell>
        </row>
        <row r="1518">
          <cell r="M1518">
            <v>59.11</v>
          </cell>
          <cell r="O1518">
            <v>59.11</v>
          </cell>
          <cell r="AO1518">
            <v>1914998</v>
          </cell>
          <cell r="AP1518">
            <v>5005252</v>
          </cell>
          <cell r="AQ1518">
            <v>216286</v>
          </cell>
          <cell r="AR1518">
            <v>7136536</v>
          </cell>
        </row>
        <row r="1519">
          <cell r="M1519">
            <v>59.11</v>
          </cell>
          <cell r="O1519">
            <v>59.11</v>
          </cell>
          <cell r="U1519">
            <v>-97221</v>
          </cell>
          <cell r="AO1519">
            <v>1741772</v>
          </cell>
          <cell r="AP1519">
            <v>5316524</v>
          </cell>
          <cell r="AQ1519">
            <v>217714</v>
          </cell>
          <cell r="AR1519">
            <v>7276010</v>
          </cell>
        </row>
        <row r="1520">
          <cell r="M1520">
            <v>59.11</v>
          </cell>
          <cell r="O1520">
            <v>59.11</v>
          </cell>
          <cell r="AO1520">
            <v>1741772</v>
          </cell>
          <cell r="AP1520">
            <v>4713359</v>
          </cell>
          <cell r="AQ1520">
            <v>0</v>
          </cell>
          <cell r="AR1520">
            <v>6455131</v>
          </cell>
        </row>
        <row r="1521">
          <cell r="M1521">
            <v>59.11</v>
          </cell>
          <cell r="O1521">
            <v>59.11</v>
          </cell>
          <cell r="AO1521">
            <v>1816012</v>
          </cell>
          <cell r="AP1521">
            <v>5486166</v>
          </cell>
          <cell r="AQ1521">
            <v>0</v>
          </cell>
          <cell r="AR1521">
            <v>7302178</v>
          </cell>
        </row>
        <row r="1522">
          <cell r="M1522">
            <v>60.14</v>
          </cell>
          <cell r="O1522">
            <v>60.14</v>
          </cell>
          <cell r="U1522">
            <v>-82104</v>
          </cell>
          <cell r="AO1522">
            <v>1913094</v>
          </cell>
          <cell r="AP1522">
            <v>5004129</v>
          </cell>
          <cell r="AQ1522">
            <v>287164</v>
          </cell>
          <cell r="AR1522">
            <v>7204387</v>
          </cell>
        </row>
        <row r="1523">
          <cell r="M1523">
            <v>60.14</v>
          </cell>
          <cell r="O1523">
            <v>60.14</v>
          </cell>
          <cell r="AO1523">
            <v>1825530</v>
          </cell>
          <cell r="AP1523">
            <v>5508200</v>
          </cell>
          <cell r="AQ1523">
            <v>118952</v>
          </cell>
          <cell r="AR1523">
            <v>7452682</v>
          </cell>
        </row>
        <row r="1524">
          <cell r="M1524">
            <v>60.14</v>
          </cell>
          <cell r="O1524">
            <v>60.14</v>
          </cell>
          <cell r="U1524">
            <v>-235296</v>
          </cell>
          <cell r="AO1524">
            <v>1646594</v>
          </cell>
          <cell r="AP1524">
            <v>4304484</v>
          </cell>
          <cell r="AQ1524">
            <v>0</v>
          </cell>
          <cell r="AR1524">
            <v>5951078</v>
          </cell>
        </row>
        <row r="1525">
          <cell r="M1525">
            <v>61.03</v>
          </cell>
          <cell r="O1525">
            <v>61.03</v>
          </cell>
          <cell r="U1525">
            <v>373</v>
          </cell>
          <cell r="AO1525">
            <v>1770326</v>
          </cell>
          <cell r="AP1525">
            <v>4499323</v>
          </cell>
          <cell r="AQ1525">
            <v>638381</v>
          </cell>
          <cell r="AR1525">
            <v>6908030</v>
          </cell>
        </row>
        <row r="1526">
          <cell r="M1526">
            <v>61.03</v>
          </cell>
          <cell r="O1526">
            <v>61.03</v>
          </cell>
          <cell r="U1526">
            <v>2805</v>
          </cell>
          <cell r="AO1526">
            <v>1781748</v>
          </cell>
          <cell r="AP1526">
            <v>5328964</v>
          </cell>
          <cell r="AQ1526">
            <v>237714</v>
          </cell>
          <cell r="AR1526">
            <v>7348426</v>
          </cell>
        </row>
        <row r="1527">
          <cell r="M1527">
            <v>61.03</v>
          </cell>
          <cell r="O1527">
            <v>61.03</v>
          </cell>
          <cell r="AO1527">
            <v>1631365</v>
          </cell>
          <cell r="AP1527">
            <v>4457760</v>
          </cell>
          <cell r="AQ1527">
            <v>0</v>
          </cell>
          <cell r="AR1527">
            <v>6089125</v>
          </cell>
        </row>
        <row r="1528">
          <cell r="M1528">
            <v>61.03</v>
          </cell>
          <cell r="O1528">
            <v>61.03</v>
          </cell>
          <cell r="AO1528">
            <v>1713219</v>
          </cell>
          <cell r="AP1528">
            <v>4488149</v>
          </cell>
          <cell r="AQ1528">
            <v>97524</v>
          </cell>
          <cell r="AR1528">
            <v>6298892</v>
          </cell>
        </row>
        <row r="1529">
          <cell r="M1529">
            <v>61.03</v>
          </cell>
          <cell r="O1529">
            <v>61.03</v>
          </cell>
          <cell r="AO1529">
            <v>1648497</v>
          </cell>
          <cell r="AP1529">
            <v>4497421</v>
          </cell>
          <cell r="AQ1529">
            <v>0</v>
          </cell>
          <cell r="AR1529">
            <v>6145918</v>
          </cell>
        </row>
        <row r="1530">
          <cell r="M1530">
            <v>61.03</v>
          </cell>
          <cell r="O1530">
            <v>61.03</v>
          </cell>
          <cell r="AO1530">
            <v>1895962</v>
          </cell>
          <cell r="AP1530">
            <v>4990191</v>
          </cell>
          <cell r="AQ1530">
            <v>272679</v>
          </cell>
          <cell r="AR1530">
            <v>7158832</v>
          </cell>
        </row>
        <row r="1531">
          <cell r="M1531">
            <v>35.49</v>
          </cell>
          <cell r="O1531">
            <v>35.49</v>
          </cell>
          <cell r="AO1531">
            <v>2244317</v>
          </cell>
          <cell r="AP1531">
            <v>5195711</v>
          </cell>
          <cell r="AQ1531">
            <v>0</v>
          </cell>
          <cell r="AR1531">
            <v>7440028</v>
          </cell>
        </row>
        <row r="1532">
          <cell r="M1532">
            <v>44.11</v>
          </cell>
          <cell r="O1532">
            <v>44.11</v>
          </cell>
          <cell r="V1532">
            <v>46994</v>
          </cell>
          <cell r="W1532">
            <v>57437</v>
          </cell>
          <cell r="AO1532">
            <v>2625032</v>
          </cell>
          <cell r="AP1532">
            <v>6077087</v>
          </cell>
          <cell r="AQ1532">
            <v>0</v>
          </cell>
          <cell r="AR1532">
            <v>8702119</v>
          </cell>
        </row>
        <row r="1533">
          <cell r="M1533">
            <v>35.380000000000003</v>
          </cell>
          <cell r="O1533">
            <v>35.380000000000003</v>
          </cell>
          <cell r="AO1533">
            <v>3312223</v>
          </cell>
          <cell r="AP1533">
            <v>8308973</v>
          </cell>
          <cell r="AQ1533">
            <v>0</v>
          </cell>
          <cell r="AR1533">
            <v>11621196</v>
          </cell>
        </row>
        <row r="1534">
          <cell r="M1534">
            <v>35.119999999999997</v>
          </cell>
          <cell r="O1534">
            <v>35.119999999999997</v>
          </cell>
          <cell r="AO1534">
            <v>3435956</v>
          </cell>
          <cell r="AP1534">
            <v>9316546</v>
          </cell>
          <cell r="AQ1534">
            <v>0</v>
          </cell>
          <cell r="AR1534">
            <v>12752502</v>
          </cell>
        </row>
        <row r="1535">
          <cell r="M1535">
            <v>43.98</v>
          </cell>
          <cell r="O1535">
            <v>43.98</v>
          </cell>
          <cell r="V1535">
            <v>121602</v>
          </cell>
          <cell r="W1535">
            <v>148624</v>
          </cell>
          <cell r="AO1535">
            <v>4056521</v>
          </cell>
          <cell r="AP1535">
            <v>10032063</v>
          </cell>
          <cell r="AQ1535">
            <v>0</v>
          </cell>
          <cell r="AR1535">
            <v>14088584</v>
          </cell>
        </row>
        <row r="1536">
          <cell r="M1536">
            <v>65.78</v>
          </cell>
          <cell r="O1536">
            <v>65.78</v>
          </cell>
          <cell r="AO1536">
            <v>6072409</v>
          </cell>
          <cell r="AP1536">
            <v>15339950</v>
          </cell>
          <cell r="AQ1536">
            <v>0</v>
          </cell>
          <cell r="AR1536">
            <v>21412359</v>
          </cell>
        </row>
        <row r="1537">
          <cell r="M1537">
            <v>212.11</v>
          </cell>
          <cell r="O1537">
            <v>212.11</v>
          </cell>
          <cell r="AO1537">
            <v>9729182</v>
          </cell>
          <cell r="AP1537">
            <v>23965823</v>
          </cell>
          <cell r="AQ1537">
            <v>0</v>
          </cell>
          <cell r="AR1537">
            <v>33695005</v>
          </cell>
        </row>
        <row r="1538">
          <cell r="M1538">
            <v>45.33</v>
          </cell>
          <cell r="O1538">
            <v>45.33</v>
          </cell>
          <cell r="AO1538">
            <v>3253212</v>
          </cell>
          <cell r="AP1538">
            <v>8973610</v>
          </cell>
          <cell r="AQ1538">
            <v>0</v>
          </cell>
          <cell r="AR1538">
            <v>12226822</v>
          </cell>
        </row>
        <row r="1539">
          <cell r="M1539">
            <v>174.28</v>
          </cell>
          <cell r="O1539">
            <v>174.28</v>
          </cell>
          <cell r="AO1539">
            <v>7334480</v>
          </cell>
          <cell r="AP1539">
            <v>18181585</v>
          </cell>
          <cell r="AQ1539">
            <v>0</v>
          </cell>
          <cell r="AR1539">
            <v>25516065</v>
          </cell>
        </row>
        <row r="1540">
          <cell r="M1540">
            <v>50.02</v>
          </cell>
          <cell r="O1540">
            <v>50.02</v>
          </cell>
          <cell r="V1540">
            <v>-675062</v>
          </cell>
          <cell r="W1540">
            <v>-825076</v>
          </cell>
          <cell r="AO1540">
            <v>4094593</v>
          </cell>
          <cell r="AP1540">
            <v>10761201</v>
          </cell>
          <cell r="AQ1540">
            <v>0</v>
          </cell>
          <cell r="AR1540">
            <v>14855794</v>
          </cell>
        </row>
        <row r="1541">
          <cell r="M1541">
            <v>50.27</v>
          </cell>
          <cell r="O1541">
            <v>50.27</v>
          </cell>
          <cell r="V1541">
            <v>-837075</v>
          </cell>
          <cell r="W1541">
            <v>-1023092</v>
          </cell>
          <cell r="AO1541">
            <v>4182157</v>
          </cell>
          <cell r="AP1541">
            <v>10963917</v>
          </cell>
          <cell r="AQ1541">
            <v>0</v>
          </cell>
          <cell r="AR1541">
            <v>15146074</v>
          </cell>
        </row>
        <row r="1542">
          <cell r="M1542">
            <v>132.34</v>
          </cell>
          <cell r="O1542">
            <v>132.34</v>
          </cell>
          <cell r="AO1542">
            <v>8280558</v>
          </cell>
          <cell r="AP1542">
            <v>20291680</v>
          </cell>
          <cell r="AQ1542">
            <v>0</v>
          </cell>
          <cell r="AR1542">
            <v>28572238</v>
          </cell>
        </row>
        <row r="1543">
          <cell r="M1543">
            <v>66.459999999999994</v>
          </cell>
          <cell r="O1543">
            <v>66.459999999999994</v>
          </cell>
          <cell r="AO1543">
            <v>4663762</v>
          </cell>
          <cell r="AP1543">
            <v>11998732</v>
          </cell>
          <cell r="AQ1543">
            <v>0</v>
          </cell>
          <cell r="AR1543">
            <v>16662494</v>
          </cell>
        </row>
        <row r="1544">
          <cell r="M1544">
            <v>58.62</v>
          </cell>
          <cell r="O1544">
            <v>58.62</v>
          </cell>
          <cell r="V1544">
            <v>-166505</v>
          </cell>
          <cell r="W1544">
            <v>-203506</v>
          </cell>
          <cell r="AO1544">
            <v>4199290</v>
          </cell>
          <cell r="AP1544">
            <v>10683079</v>
          </cell>
          <cell r="AQ1544">
            <v>0</v>
          </cell>
          <cell r="AR1544">
            <v>14882369</v>
          </cell>
        </row>
        <row r="1545">
          <cell r="M1545">
            <v>43.03</v>
          </cell>
          <cell r="O1545">
            <v>43.03</v>
          </cell>
          <cell r="V1545">
            <v>-214276</v>
          </cell>
          <cell r="W1545">
            <v>-261893</v>
          </cell>
          <cell r="AO1545">
            <v>3236080</v>
          </cell>
          <cell r="AP1545">
            <v>8132697</v>
          </cell>
          <cell r="AQ1545">
            <v>0</v>
          </cell>
          <cell r="AR1545">
            <v>11368777</v>
          </cell>
        </row>
        <row r="1546">
          <cell r="M1546">
            <v>40.369999999999997</v>
          </cell>
          <cell r="O1546">
            <v>40.369999999999997</v>
          </cell>
          <cell r="V1546">
            <v>-222851</v>
          </cell>
          <cell r="W1546">
            <v>-272374</v>
          </cell>
          <cell r="AO1546">
            <v>3553977</v>
          </cell>
          <cell r="AP1546">
            <v>8828584</v>
          </cell>
          <cell r="AQ1546">
            <v>0</v>
          </cell>
          <cell r="AR1546">
            <v>12382561</v>
          </cell>
        </row>
        <row r="1547">
          <cell r="M1547">
            <v>47.34</v>
          </cell>
          <cell r="O1547">
            <v>47.34</v>
          </cell>
          <cell r="AO1547">
            <v>4838891</v>
          </cell>
          <cell r="AP1547">
            <v>11803228</v>
          </cell>
          <cell r="AQ1547">
            <v>0</v>
          </cell>
          <cell r="AR1547">
            <v>16642119</v>
          </cell>
        </row>
        <row r="1548">
          <cell r="M1548">
            <v>25798.720000000034</v>
          </cell>
          <cell r="N1548">
            <v>0</v>
          </cell>
          <cell r="O1548">
            <v>25798.720000000034</v>
          </cell>
          <cell r="P1548">
            <v>0</v>
          </cell>
          <cell r="U1548">
            <v>-4991638</v>
          </cell>
          <cell r="V1548">
            <v>-2030255</v>
          </cell>
          <cell r="W1548">
            <v>-2481424</v>
          </cell>
          <cell r="X1548">
            <v>0</v>
          </cell>
          <cell r="Y1548">
            <v>0</v>
          </cell>
          <cell r="Z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10660547</v>
          </cell>
          <cell r="AN1548">
            <v>196701</v>
          </cell>
          <cell r="AO1548">
            <v>738640970</v>
          </cell>
          <cell r="AP1548">
            <v>2011884734</v>
          </cell>
          <cell r="AQ1548">
            <v>75259588</v>
          </cell>
          <cell r="AR1548">
            <v>2825785292</v>
          </cell>
        </row>
        <row r="1549">
          <cell r="M1549">
            <v>12.8</v>
          </cell>
          <cell r="AO1549">
            <v>0</v>
          </cell>
          <cell r="AP1549">
            <v>462722</v>
          </cell>
          <cell r="AQ1549">
            <v>0</v>
          </cell>
          <cell r="AR1549">
            <v>462722</v>
          </cell>
        </row>
        <row r="1550">
          <cell r="M1550">
            <v>12.8</v>
          </cell>
          <cell r="AO1550">
            <v>0</v>
          </cell>
          <cell r="AP1550">
            <v>630985</v>
          </cell>
          <cell r="AQ1550">
            <v>0</v>
          </cell>
          <cell r="AR1550">
            <v>630985</v>
          </cell>
        </row>
        <row r="1551">
          <cell r="M1551">
            <v>12.8</v>
          </cell>
          <cell r="AO1551">
            <v>0</v>
          </cell>
          <cell r="AP1551">
            <v>630985</v>
          </cell>
          <cell r="AQ1551">
            <v>0</v>
          </cell>
          <cell r="AR1551">
            <v>630985</v>
          </cell>
        </row>
        <row r="1552">
          <cell r="M1552">
            <v>12.8</v>
          </cell>
          <cell r="AO1552">
            <v>0</v>
          </cell>
          <cell r="AP1552">
            <v>630985</v>
          </cell>
          <cell r="AQ1552">
            <v>0</v>
          </cell>
          <cell r="AR1552">
            <v>630985</v>
          </cell>
        </row>
        <row r="1553">
          <cell r="M1553">
            <v>12.8</v>
          </cell>
          <cell r="AO1553">
            <v>0</v>
          </cell>
          <cell r="AP1553">
            <v>673051</v>
          </cell>
          <cell r="AQ1553">
            <v>0</v>
          </cell>
          <cell r="AR1553">
            <v>673051</v>
          </cell>
        </row>
        <row r="1554">
          <cell r="M1554">
            <v>12.8</v>
          </cell>
          <cell r="AO1554">
            <v>0</v>
          </cell>
          <cell r="AP1554">
            <v>673051</v>
          </cell>
          <cell r="AQ1554">
            <v>0</v>
          </cell>
          <cell r="AR1554">
            <v>673051</v>
          </cell>
        </row>
        <row r="1555">
          <cell r="M1555">
            <v>12.8</v>
          </cell>
          <cell r="AO1555">
            <v>0</v>
          </cell>
          <cell r="AP1555">
            <v>673051</v>
          </cell>
          <cell r="AQ1555">
            <v>0</v>
          </cell>
          <cell r="AR1555">
            <v>673051</v>
          </cell>
        </row>
        <row r="1556">
          <cell r="M1556">
            <v>12.8</v>
          </cell>
          <cell r="AO1556">
            <v>0</v>
          </cell>
          <cell r="AP1556">
            <v>673051</v>
          </cell>
          <cell r="AQ1556">
            <v>0</v>
          </cell>
          <cell r="AR1556">
            <v>673051</v>
          </cell>
        </row>
        <row r="1557">
          <cell r="M1557">
            <v>12.8</v>
          </cell>
          <cell r="AO1557">
            <v>0</v>
          </cell>
          <cell r="AP1557">
            <v>630985</v>
          </cell>
          <cell r="AQ1557">
            <v>0</v>
          </cell>
          <cell r="AR1557">
            <v>630985</v>
          </cell>
        </row>
        <row r="1558">
          <cell r="M1558">
            <v>12.8</v>
          </cell>
          <cell r="AO1558">
            <v>0</v>
          </cell>
          <cell r="AP1558">
            <v>546854</v>
          </cell>
          <cell r="AQ1558">
            <v>0</v>
          </cell>
          <cell r="AR1558">
            <v>546854</v>
          </cell>
        </row>
        <row r="1559">
          <cell r="M1559">
            <v>12.8</v>
          </cell>
          <cell r="AO1559">
            <v>0</v>
          </cell>
          <cell r="AP1559">
            <v>588919</v>
          </cell>
          <cell r="AQ1559">
            <v>0</v>
          </cell>
          <cell r="AR1559">
            <v>588919</v>
          </cell>
        </row>
        <row r="1560">
          <cell r="M1560">
            <v>12.8</v>
          </cell>
          <cell r="AO1560">
            <v>0</v>
          </cell>
          <cell r="AP1560">
            <v>673051</v>
          </cell>
          <cell r="AQ1560">
            <v>0</v>
          </cell>
          <cell r="AR1560">
            <v>673051</v>
          </cell>
        </row>
        <row r="1561">
          <cell r="M1561">
            <v>12.8</v>
          </cell>
          <cell r="AO1561">
            <v>0</v>
          </cell>
          <cell r="AP1561">
            <v>630985</v>
          </cell>
          <cell r="AQ1561">
            <v>0</v>
          </cell>
          <cell r="AR1561">
            <v>630985</v>
          </cell>
        </row>
        <row r="1562">
          <cell r="M1562">
            <v>12.8</v>
          </cell>
          <cell r="AO1562">
            <v>0</v>
          </cell>
          <cell r="AP1562">
            <v>588919</v>
          </cell>
          <cell r="AQ1562">
            <v>0</v>
          </cell>
          <cell r="AR1562">
            <v>588919</v>
          </cell>
        </row>
        <row r="1563">
          <cell r="M1563">
            <v>12.8</v>
          </cell>
          <cell r="AO1563">
            <v>0</v>
          </cell>
          <cell r="AP1563">
            <v>673051</v>
          </cell>
          <cell r="AQ1563">
            <v>0</v>
          </cell>
          <cell r="AR1563">
            <v>673051</v>
          </cell>
        </row>
        <row r="1564">
          <cell r="M1564">
            <v>12.8</v>
          </cell>
          <cell r="AO1564">
            <v>0</v>
          </cell>
          <cell r="AP1564">
            <v>715116</v>
          </cell>
          <cell r="AQ1564">
            <v>0</v>
          </cell>
          <cell r="AR1564">
            <v>715116</v>
          </cell>
        </row>
        <row r="1565">
          <cell r="M1565">
            <v>12.8</v>
          </cell>
          <cell r="AO1565">
            <v>0</v>
          </cell>
          <cell r="AP1565">
            <v>673051</v>
          </cell>
          <cell r="AQ1565">
            <v>0</v>
          </cell>
          <cell r="AR1565">
            <v>673051</v>
          </cell>
        </row>
        <row r="1566">
          <cell r="M1566">
            <v>12.8</v>
          </cell>
          <cell r="AO1566">
            <v>0</v>
          </cell>
          <cell r="AP1566">
            <v>673051</v>
          </cell>
          <cell r="AQ1566">
            <v>0</v>
          </cell>
          <cell r="AR1566">
            <v>673051</v>
          </cell>
        </row>
        <row r="1567">
          <cell r="M1567">
            <v>12.8</v>
          </cell>
          <cell r="AO1567">
            <v>0</v>
          </cell>
          <cell r="AP1567">
            <v>546854</v>
          </cell>
          <cell r="AQ1567">
            <v>0</v>
          </cell>
          <cell r="AR1567">
            <v>546854</v>
          </cell>
        </row>
        <row r="1568">
          <cell r="M1568">
            <v>12.8</v>
          </cell>
          <cell r="AO1568">
            <v>0</v>
          </cell>
          <cell r="AP1568">
            <v>630985</v>
          </cell>
          <cell r="AQ1568">
            <v>0</v>
          </cell>
          <cell r="AR1568">
            <v>630985</v>
          </cell>
        </row>
        <row r="1569">
          <cell r="M1569">
            <v>12.8</v>
          </cell>
          <cell r="AO1569">
            <v>0</v>
          </cell>
          <cell r="AP1569">
            <v>715116</v>
          </cell>
          <cell r="AQ1569">
            <v>0</v>
          </cell>
          <cell r="AR1569">
            <v>715116</v>
          </cell>
        </row>
        <row r="1570">
          <cell r="M1570">
            <v>12.8</v>
          </cell>
          <cell r="AO1570">
            <v>0</v>
          </cell>
          <cell r="AP1570">
            <v>715116</v>
          </cell>
          <cell r="AQ1570">
            <v>0</v>
          </cell>
          <cell r="AR1570">
            <v>715116</v>
          </cell>
        </row>
        <row r="1571">
          <cell r="M1571">
            <v>12.8</v>
          </cell>
          <cell r="AO1571">
            <v>0</v>
          </cell>
          <cell r="AP1571">
            <v>715116</v>
          </cell>
          <cell r="AQ1571">
            <v>0</v>
          </cell>
          <cell r="AR1571">
            <v>715116</v>
          </cell>
        </row>
        <row r="1572">
          <cell r="M1572">
            <v>294.40000000000009</v>
          </cell>
          <cell r="N1572">
            <v>0</v>
          </cell>
          <cell r="O1572">
            <v>0</v>
          </cell>
          <cell r="P1572">
            <v>0</v>
          </cell>
          <cell r="U1572">
            <v>0</v>
          </cell>
          <cell r="V1572">
            <v>0</v>
          </cell>
          <cell r="W1572">
            <v>0</v>
          </cell>
          <cell r="X1572">
            <v>0</v>
          </cell>
          <cell r="Y1572">
            <v>0</v>
          </cell>
          <cell r="Z1572">
            <v>0</v>
          </cell>
          <cell r="AH1572">
            <v>0</v>
          </cell>
          <cell r="AI1572">
            <v>0</v>
          </cell>
          <cell r="AJ1572">
            <v>0</v>
          </cell>
          <cell r="AK1572">
            <v>0</v>
          </cell>
          <cell r="AL1572">
            <v>0</v>
          </cell>
          <cell r="AM1572">
            <v>0</v>
          </cell>
          <cell r="AN1572">
            <v>0</v>
          </cell>
          <cell r="AO1572">
            <v>0</v>
          </cell>
          <cell r="AP1572">
            <v>14765050</v>
          </cell>
          <cell r="AQ1572">
            <v>0</v>
          </cell>
          <cell r="AR1572">
            <v>14765050</v>
          </cell>
        </row>
        <row r="1573">
          <cell r="M1573">
            <v>44.13</v>
          </cell>
          <cell r="AO1573">
            <v>1231614</v>
          </cell>
          <cell r="AP1573">
            <v>2993814</v>
          </cell>
          <cell r="AQ1573">
            <v>0</v>
          </cell>
          <cell r="AR1573">
            <v>4225428</v>
          </cell>
        </row>
        <row r="1574">
          <cell r="M1574">
            <v>44.13</v>
          </cell>
          <cell r="AO1574">
            <v>1235421</v>
          </cell>
          <cell r="AP1574">
            <v>3003068</v>
          </cell>
          <cell r="AQ1574">
            <v>0</v>
          </cell>
          <cell r="AR1574">
            <v>4238489</v>
          </cell>
        </row>
        <row r="1575">
          <cell r="M1575">
            <v>44.2</v>
          </cell>
          <cell r="AO1575">
            <v>1216385</v>
          </cell>
          <cell r="AP1575">
            <v>2956796</v>
          </cell>
          <cell r="AQ1575">
            <v>0</v>
          </cell>
          <cell r="AR1575">
            <v>4173181</v>
          </cell>
        </row>
        <row r="1576">
          <cell r="M1576">
            <v>50.39</v>
          </cell>
          <cell r="AO1576">
            <v>1368671</v>
          </cell>
          <cell r="AP1576">
            <v>3326974</v>
          </cell>
          <cell r="AQ1576">
            <v>0</v>
          </cell>
          <cell r="AR1576">
            <v>4695645</v>
          </cell>
        </row>
        <row r="1577">
          <cell r="M1577">
            <v>30.94</v>
          </cell>
          <cell r="AO1577">
            <v>887067</v>
          </cell>
          <cell r="AP1577">
            <v>2156286</v>
          </cell>
          <cell r="AQ1577">
            <v>0</v>
          </cell>
          <cell r="AR1577">
            <v>3043353</v>
          </cell>
        </row>
        <row r="1578">
          <cell r="M1578">
            <v>44.57</v>
          </cell>
          <cell r="AO1578">
            <v>1235421</v>
          </cell>
          <cell r="AP1578">
            <v>3003068</v>
          </cell>
          <cell r="AQ1578">
            <v>0</v>
          </cell>
          <cell r="AR1578">
            <v>4238489</v>
          </cell>
        </row>
        <row r="1579">
          <cell r="M1579">
            <v>44.64</v>
          </cell>
          <cell r="AO1579">
            <v>1269686</v>
          </cell>
          <cell r="AP1579">
            <v>3086359</v>
          </cell>
          <cell r="AQ1579">
            <v>0</v>
          </cell>
          <cell r="AR1579">
            <v>4356045</v>
          </cell>
        </row>
        <row r="1580">
          <cell r="M1580">
            <v>44.64</v>
          </cell>
          <cell r="AO1580">
            <v>1193542</v>
          </cell>
          <cell r="AP1580">
            <v>2901270</v>
          </cell>
          <cell r="AQ1580">
            <v>0</v>
          </cell>
          <cell r="AR1580">
            <v>4094812</v>
          </cell>
        </row>
        <row r="1581">
          <cell r="M1581">
            <v>30.94</v>
          </cell>
          <cell r="AO1581">
            <v>869934</v>
          </cell>
          <cell r="AP1581">
            <v>2114641</v>
          </cell>
          <cell r="AQ1581">
            <v>0</v>
          </cell>
          <cell r="AR1581">
            <v>2984575</v>
          </cell>
        </row>
        <row r="1582">
          <cell r="M1582">
            <v>44.22</v>
          </cell>
          <cell r="AO1582">
            <v>1203060</v>
          </cell>
          <cell r="AP1582">
            <v>2924406</v>
          </cell>
          <cell r="AQ1582">
            <v>0</v>
          </cell>
          <cell r="AR1582">
            <v>4127466</v>
          </cell>
        </row>
        <row r="1583">
          <cell r="M1583">
            <v>44.71</v>
          </cell>
          <cell r="AO1583">
            <v>1197350</v>
          </cell>
          <cell r="AP1583">
            <v>2910524</v>
          </cell>
          <cell r="AQ1583">
            <v>0</v>
          </cell>
          <cell r="AR1583">
            <v>4107874</v>
          </cell>
        </row>
        <row r="1584">
          <cell r="M1584">
            <v>44.76</v>
          </cell>
          <cell r="AO1584">
            <v>1193542</v>
          </cell>
          <cell r="AP1584">
            <v>2901270</v>
          </cell>
          <cell r="AQ1584">
            <v>0</v>
          </cell>
          <cell r="AR1584">
            <v>4094812</v>
          </cell>
        </row>
        <row r="1585">
          <cell r="M1585">
            <v>32.4</v>
          </cell>
          <cell r="AO1585">
            <v>860417</v>
          </cell>
          <cell r="AP1585">
            <v>2091505</v>
          </cell>
          <cell r="AQ1585">
            <v>0</v>
          </cell>
          <cell r="AR1585">
            <v>2951922</v>
          </cell>
        </row>
        <row r="1586">
          <cell r="M1586">
            <v>32.4</v>
          </cell>
          <cell r="AO1586">
            <v>866127</v>
          </cell>
          <cell r="AP1586">
            <v>2105387</v>
          </cell>
          <cell r="AQ1586">
            <v>0</v>
          </cell>
          <cell r="AR1586">
            <v>2971514</v>
          </cell>
        </row>
        <row r="1587">
          <cell r="M1587">
            <v>82.69</v>
          </cell>
          <cell r="AO1587">
            <v>2535564</v>
          </cell>
          <cell r="AP1587">
            <v>6163463</v>
          </cell>
          <cell r="AQ1587">
            <v>0</v>
          </cell>
          <cell r="AR1587">
            <v>8699027</v>
          </cell>
        </row>
        <row r="1588">
          <cell r="M1588">
            <v>46.83</v>
          </cell>
          <cell r="AO1588">
            <v>1046967</v>
          </cell>
          <cell r="AP1588">
            <v>2544973</v>
          </cell>
          <cell r="AQ1588">
            <v>233524</v>
          </cell>
          <cell r="AR1588">
            <v>3825464</v>
          </cell>
        </row>
        <row r="1589">
          <cell r="M1589">
            <v>46.83</v>
          </cell>
          <cell r="U1589">
            <v>-18146</v>
          </cell>
          <cell r="AO1589">
            <v>1064099</v>
          </cell>
          <cell r="AP1589">
            <v>2586618</v>
          </cell>
          <cell r="AQ1589">
            <v>0</v>
          </cell>
          <cell r="AR1589">
            <v>3650717</v>
          </cell>
        </row>
        <row r="1590">
          <cell r="M1590">
            <v>32.71</v>
          </cell>
          <cell r="AO1590">
            <v>887067</v>
          </cell>
          <cell r="AP1590">
            <v>2156286</v>
          </cell>
          <cell r="AQ1590">
            <v>0</v>
          </cell>
          <cell r="AR1590">
            <v>3043353</v>
          </cell>
        </row>
        <row r="1591">
          <cell r="M1591">
            <v>44.82</v>
          </cell>
          <cell r="AO1591">
            <v>1237325</v>
          </cell>
          <cell r="AP1591">
            <v>3007696</v>
          </cell>
          <cell r="AQ1591">
            <v>0</v>
          </cell>
          <cell r="AR1591">
            <v>4245021</v>
          </cell>
        </row>
        <row r="1592">
          <cell r="M1592">
            <v>44.82</v>
          </cell>
          <cell r="AO1592">
            <v>1189735</v>
          </cell>
          <cell r="AP1592">
            <v>2892015</v>
          </cell>
          <cell r="AQ1592">
            <v>0</v>
          </cell>
          <cell r="AR1592">
            <v>4081750</v>
          </cell>
        </row>
        <row r="1593">
          <cell r="M1593">
            <v>45.31</v>
          </cell>
          <cell r="AO1593">
            <v>1224000</v>
          </cell>
          <cell r="AP1593">
            <v>2975305</v>
          </cell>
          <cell r="AQ1593">
            <v>0</v>
          </cell>
          <cell r="AR1593">
            <v>4199305</v>
          </cell>
        </row>
        <row r="1594">
          <cell r="M1594">
            <v>44.04</v>
          </cell>
          <cell r="AO1594">
            <v>1182121</v>
          </cell>
          <cell r="AP1594">
            <v>2873506</v>
          </cell>
          <cell r="AQ1594">
            <v>0</v>
          </cell>
          <cell r="AR1594">
            <v>4055627</v>
          </cell>
        </row>
        <row r="1595">
          <cell r="M1595">
            <v>44.04</v>
          </cell>
          <cell r="AO1595">
            <v>1189735</v>
          </cell>
          <cell r="AP1595">
            <v>2892015</v>
          </cell>
          <cell r="AQ1595">
            <v>0</v>
          </cell>
          <cell r="AR1595">
            <v>4081750</v>
          </cell>
        </row>
        <row r="1596">
          <cell r="M1596">
            <v>1009.1600000000001</v>
          </cell>
          <cell r="N1596">
            <v>0</v>
          </cell>
          <cell r="O1596">
            <v>0</v>
          </cell>
          <cell r="P1596">
            <v>0</v>
          </cell>
          <cell r="U1596">
            <v>-18146</v>
          </cell>
          <cell r="V1596">
            <v>0</v>
          </cell>
          <cell r="W1596">
            <v>0</v>
          </cell>
          <cell r="X1596">
            <v>0</v>
          </cell>
          <cell r="Y1596">
            <v>0</v>
          </cell>
          <cell r="Z1596">
            <v>0</v>
          </cell>
          <cell r="AH1596">
            <v>0</v>
          </cell>
          <cell r="AI1596">
            <v>0</v>
          </cell>
          <cell r="AJ1596">
            <v>0</v>
          </cell>
          <cell r="AK1596">
            <v>0</v>
          </cell>
          <cell r="AL1596">
            <v>0</v>
          </cell>
          <cell r="AM1596">
            <v>0</v>
          </cell>
          <cell r="AN1596">
            <v>0</v>
          </cell>
          <cell r="AO1596">
            <v>27384850</v>
          </cell>
          <cell r="AP1596">
            <v>66567245</v>
          </cell>
          <cell r="AQ1596">
            <v>233524</v>
          </cell>
          <cell r="AR1596">
            <v>94185619</v>
          </cell>
        </row>
        <row r="1597">
          <cell r="M1597">
            <v>45874.219999999666</v>
          </cell>
          <cell r="N1597">
            <v>0</v>
          </cell>
          <cell r="O1597">
            <v>35162.660000000062</v>
          </cell>
          <cell r="P1597">
            <v>9408.0000000000127</v>
          </cell>
          <cell r="U1597">
            <v>-7008858</v>
          </cell>
          <cell r="V1597">
            <v>-2030255</v>
          </cell>
          <cell r="W1597">
            <v>-2481424</v>
          </cell>
          <cell r="X1597">
            <v>0</v>
          </cell>
          <cell r="Y1597">
            <v>0</v>
          </cell>
          <cell r="Z1597">
            <v>0</v>
          </cell>
          <cell r="AH1597">
            <v>6300000</v>
          </cell>
          <cell r="AI1597">
            <v>6407074</v>
          </cell>
          <cell r="AJ1597">
            <v>1523809</v>
          </cell>
          <cell r="AK1597">
            <v>0</v>
          </cell>
          <cell r="AL1597">
            <v>1833757</v>
          </cell>
          <cell r="AM1597">
            <v>38628072</v>
          </cell>
          <cell r="AN1597">
            <v>15699760</v>
          </cell>
          <cell r="AO1597">
            <v>1015778860</v>
          </cell>
          <cell r="AP1597">
            <v>2802023829</v>
          </cell>
          <cell r="AQ1597">
            <v>106820276</v>
          </cell>
          <cell r="AR1597">
            <v>3924622965</v>
          </cell>
        </row>
        <row r="1598">
          <cell r="U1598">
            <v>-849737.70000000007</v>
          </cell>
          <cell r="AO1598">
            <v>2004172870</v>
          </cell>
          <cell r="AP1598">
            <v>5537480413</v>
          </cell>
          <cell r="AQ1598">
            <v>213407028</v>
          </cell>
          <cell r="AR1598">
            <v>7755060311</v>
          </cell>
        </row>
        <row r="1599">
          <cell r="AO1599">
            <v>970999127</v>
          </cell>
          <cell r="AP1599">
            <v>2673971392</v>
          </cell>
          <cell r="AQ1599">
            <v>106356847</v>
          </cell>
          <cell r="AR1599">
            <v>3924622965</v>
          </cell>
        </row>
        <row r="1600">
          <cell r="AP1600">
            <v>2780328239</v>
          </cell>
        </row>
        <row r="1602">
          <cell r="AN1602" t="str">
            <v>認列基準</v>
          </cell>
          <cell r="AO1602" t="str">
            <v>建物成本總成本</v>
          </cell>
        </row>
        <row r="1603">
          <cell r="AO1603" t="str">
            <v>房</v>
          </cell>
          <cell r="AP1603" t="str">
            <v>車</v>
          </cell>
        </row>
        <row r="1604">
          <cell r="AN1604" t="str">
            <v>9609-全部完工法-房屋</v>
          </cell>
          <cell r="AO1604">
            <v>0</v>
          </cell>
          <cell r="AP1604">
            <v>0</v>
          </cell>
        </row>
        <row r="1605">
          <cell r="AN1605" t="str">
            <v>9609-完比法-房屋</v>
          </cell>
          <cell r="AO1605">
            <v>566602255</v>
          </cell>
          <cell r="AP1605">
            <v>103225193</v>
          </cell>
        </row>
        <row r="1606">
          <cell r="AN1606" t="str">
            <v>9609-完比法-車房</v>
          </cell>
          <cell r="AO1606">
            <v>0</v>
          </cell>
          <cell r="AP1606">
            <v>7010948</v>
          </cell>
        </row>
        <row r="1607">
          <cell r="AN1607" t="str">
            <v>已售-全部完工法-車房</v>
          </cell>
          <cell r="AO1607">
            <v>0</v>
          </cell>
          <cell r="AP1607">
            <v>1201877</v>
          </cell>
        </row>
        <row r="1608">
          <cell r="AN1608" t="str">
            <v>已售-全部完工法-房屋</v>
          </cell>
          <cell r="AO1608">
            <v>40499975</v>
          </cell>
          <cell r="AP1608">
            <v>5248195</v>
          </cell>
        </row>
        <row r="1609">
          <cell r="AN1609" t="str">
            <v>已售-完比法-房屋</v>
          </cell>
          <cell r="AO1609">
            <v>1779399775</v>
          </cell>
          <cell r="AP1609">
            <v>307744547</v>
          </cell>
        </row>
        <row r="1610">
          <cell r="AN1610" t="str">
            <v>已售-完比法-車房</v>
          </cell>
          <cell r="AO1610">
            <v>0</v>
          </cell>
          <cell r="AP1610">
            <v>16345521</v>
          </cell>
        </row>
        <row r="1611">
          <cell r="AN1611" t="str">
            <v>未售-全部完工法-房屋</v>
          </cell>
          <cell r="AO1611">
            <v>66800769</v>
          </cell>
          <cell r="AP1611">
            <v>0</v>
          </cell>
        </row>
        <row r="1612">
          <cell r="AN1612" t="str">
            <v>未售-全部完工法-車房</v>
          </cell>
          <cell r="AO1612">
            <v>0</v>
          </cell>
          <cell r="AP1612">
            <v>14765050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 refreshError="1"/>
      <sheetData sheetId="96" refreshError="1"/>
      <sheetData sheetId="97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說明"/>
      <sheetName val="管制表"/>
      <sheetName val="9609銷售月報"/>
      <sheetName val="961027業績"/>
      <sheetName val="H37"/>
      <sheetName val="H38"/>
      <sheetName val="H51"/>
      <sheetName val="H32"/>
      <sheetName val="H53"/>
      <sheetName val="H47"/>
      <sheetName val="H40"/>
      <sheetName val="H45"/>
      <sheetName val="H36B"/>
      <sheetName val="業績目標"/>
      <sheetName val="96工程進度"/>
      <sheetName val="營造工程估驗"/>
      <sheetName val="H36B收"/>
      <sheetName val="毛利率"/>
      <sheetName val="96工程進度 (趕工進度)"/>
      <sheetName val="960919預算(工程)"/>
      <sheetName val="Sheet3"/>
      <sheetName val="房地銷售明細"/>
      <sheetName val="績效統計圖表"/>
      <sheetName val="表3-1"/>
      <sheetName val="行動方案-稽核室(92年)"/>
      <sheetName val="珠"/>
      <sheetName val="現金流量表(工作底稿列印)"/>
      <sheetName val="損益表(列印)"/>
      <sheetName val="資產負債表(列印)"/>
      <sheetName val="展覽成效檢討及建議表-1"/>
      <sheetName val="再保險準備資產淨額"/>
      <sheetName val="H65A績效統計圖表"/>
      <sheetName val="INFO"/>
      <sheetName val="TSO"/>
      <sheetName val="Sheet1"/>
      <sheetName val="明細"/>
      <sheetName val="準則"/>
      <sheetName val="遠雄"/>
      <sheetName val="Sheet2"/>
      <sheetName val="總公司"/>
      <sheetName val="本月死差_不分通路_累計_"/>
      <sheetName val="銷況"/>
      <sheetName val="銷控表準則"/>
      <sheetName val="F案 "/>
      <sheetName val="合建保證金收付款明細表"/>
      <sheetName val="在建土地"/>
      <sheetName val="公設明細"/>
      <sheetName val="假設單價"/>
      <sheetName val="坪數"/>
      <sheetName val="資料驗證"/>
      <sheetName val="組織表"/>
      <sheetName val="(全)新版組織表"/>
      <sheetName val="2021歷三年借款利率統計表 (合併)"/>
      <sheetName val="銷售分析-準則"/>
      <sheetName val="作業量"/>
      <sheetName val="H153預約銷況"/>
      <sheetName val="現金流量表(列印)"/>
      <sheetName val="股東權益變動表(列印)"/>
      <sheetName val="96工程進度_(趕工進度)"/>
      <sheetName val="F案_"/>
      <sheetName val="2021歷三年借款利率統計表_(合併)"/>
      <sheetName val="9401"/>
    </sheetNames>
    <sheetDataSet>
      <sheetData sheetId="0">
        <row r="41">
          <cell r="B41" t="str">
            <v>房地互易-換入土地成本D5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>
        <row r="41">
          <cell r="B41" t="str">
            <v>房地互易-換入土地成本D5</v>
          </cell>
          <cell r="C41">
            <v>0</v>
          </cell>
        </row>
        <row r="42">
          <cell r="B42" t="str">
            <v>轉列營建用地D6</v>
          </cell>
          <cell r="C42">
            <v>0</v>
          </cell>
        </row>
        <row r="47">
          <cell r="B47" t="str">
            <v>合建仲介佣金D11</v>
          </cell>
          <cell r="C47">
            <v>0</v>
          </cell>
        </row>
        <row r="49">
          <cell r="B49" t="str">
            <v>房地互易-換出房屋成本D13</v>
          </cell>
          <cell r="C49">
            <v>0</v>
          </cell>
        </row>
        <row r="89">
          <cell r="B89" t="str">
            <v>全案已售契約總價</v>
          </cell>
          <cell r="C89">
            <v>5570379322</v>
          </cell>
        </row>
        <row r="90">
          <cell r="B90" t="str">
            <v>1090方案不適用完比法之銷售金額</v>
          </cell>
          <cell r="C90">
            <v>0</v>
          </cell>
        </row>
        <row r="91">
          <cell r="B91" t="str">
            <v>全案可採完比法之銷售金額</v>
          </cell>
          <cell r="C91">
            <v>5570379322</v>
          </cell>
        </row>
        <row r="92">
          <cell r="A92" t="str">
            <v>完</v>
          </cell>
          <cell r="B92" t="str">
            <v>全案總成本(含銷售費用)</v>
          </cell>
          <cell r="C92">
            <v>4317453809</v>
          </cell>
        </row>
        <row r="93">
          <cell r="A93" t="str">
            <v>比</v>
          </cell>
          <cell r="B93" t="str">
            <v>已達完比法條件"OK"；未達完比法差額</v>
          </cell>
          <cell r="C93" t="str">
            <v>OK</v>
          </cell>
        </row>
        <row r="94">
          <cell r="A94" t="str">
            <v>法</v>
          </cell>
          <cell r="B94" t="str">
            <v>收款達15%以上之已售契約總價-房屋</v>
          </cell>
          <cell r="C94">
            <v>2662081604</v>
          </cell>
        </row>
        <row r="95">
          <cell r="A95" t="str">
            <v>檢</v>
          </cell>
          <cell r="B95" t="str">
            <v>收款達15%以上之已售契約總價-土地</v>
          </cell>
          <cell r="C95">
            <v>2295414000</v>
          </cell>
        </row>
        <row r="96">
          <cell r="A96" t="str">
            <v>測</v>
          </cell>
          <cell r="B96" t="str">
            <v>收款達15%以上之已售契約總價-車房</v>
          </cell>
          <cell r="C96">
            <v>516247619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收盤價"/>
      <sheetName val="總表-現(分類)"/>
      <sheetName val="未實損益"/>
      <sheetName val="已實損益"/>
      <sheetName val="評價"/>
      <sheetName val="國內基金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※說明※"/>
      <sheetName val="1資配data"/>
      <sheetName val="2資配data"/>
      <sheetName val="CM_國際重要指數"/>
      <sheetName val="損益日報RawData"/>
      <sheetName val="working_New"/>
      <sheetName val="←工作底稿。月表格開始→"/>
      <sheetName val="封面"/>
      <sheetName val="1.資產管理體系績效統計表"/>
      <sheetName val="2.證券投資體系績效統計報表"/>
      <sheetName val="3-1.資金運用暨績效統計表(1)"/>
      <sheetName val="3-2.資金運用暨績效統計表 (2)"/>
      <sheetName val="4.資金收益暨投報率統計表"/>
      <sheetName val="5.各項商品投資報酬率分析表"/>
      <sheetName val="6-1.政經指標與資產配置建議評估表"/>
      <sheetName val="6-2.政經指標與資產配置建議評估表 "/>
      <sheetName val="7.投資標的投資決策建議表"/>
      <sheetName val="8.整體股票資金配置表"/>
      <sheetName val="9.整體股票績效統計表"/>
      <sheetName val="10.經營檢討&amp;策略建議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>
        <row r="1">
          <cell r="B1">
            <v>112</v>
          </cell>
        </row>
        <row r="2">
          <cell r="B2">
            <v>5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RawData_Report"/>
      <sheetName val="Ticker Mapping"/>
      <sheetName val="RawData"/>
      <sheetName val="TODO"/>
      <sheetName val="Issuer Profile"/>
      <sheetName val="工作表1"/>
    </sheetNames>
    <sheetDataSet>
      <sheetData sheetId="0"/>
      <sheetData sheetId="1">
        <row r="1">
          <cell r="B1">
            <v>42649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新增商品資料"/>
      <sheetName val="1.交易單輸入"/>
      <sheetName val="3.每日收盤維護"/>
      <sheetName val="預測CashFlow "/>
      <sheetName val="歷史CashFlow"/>
      <sheetName val="部位控管"/>
      <sheetName val="損益計算"/>
      <sheetName val="基本資料查詢"/>
      <sheetName val="檢查當日輸入交易"/>
      <sheetName val="提醒資料"/>
      <sheetName val="其他補充程式"/>
      <sheetName val="CDS Ticket"/>
      <sheetName val="ASW Ticket_Initial"/>
      <sheetName val="ASW Ticket_Unwind"/>
      <sheetName val="ABS Ticket"/>
      <sheetName val="MBS Ticket"/>
      <sheetName val="CashBond Ticket"/>
      <sheetName val="Treasury Ticket"/>
      <sheetName val="ListData"/>
      <sheetName val="交易紀錄查詢"/>
      <sheetName val="Inventory"/>
      <sheetName val="Ticket歷史明細"/>
      <sheetName val="合建保證金收付款明細表"/>
      <sheetName val="在建土地"/>
    </sheetNames>
    <sheetDataSet>
      <sheetData sheetId="0">
        <row r="5">
          <cell r="A5" t="str">
            <v>NO</v>
          </cell>
        </row>
      </sheetData>
      <sheetData sheetId="1">
        <row r="62">
          <cell r="L62">
            <v>1000000</v>
          </cell>
        </row>
        <row r="84">
          <cell r="L84" t="str">
            <v>Initial</v>
          </cell>
        </row>
        <row r="86">
          <cell r="L86">
            <v>38796</v>
          </cell>
        </row>
      </sheetData>
      <sheetData sheetId="2"/>
      <sheetData sheetId="3">
        <row r="6">
          <cell r="E6" t="str">
            <v>SettlePrice</v>
          </cell>
        </row>
      </sheetData>
      <sheetData sheetId="4"/>
      <sheetData sheetId="5"/>
      <sheetData sheetId="6" refreshError="1"/>
      <sheetData sheetId="7"/>
      <sheetData sheetId="8">
        <row r="1">
          <cell r="A1" t="str">
            <v>TableName</v>
          </cell>
        </row>
      </sheetData>
      <sheetData sheetId="9"/>
      <sheetData sheetId="10"/>
      <sheetData sheetId="11" refreshError="1"/>
      <sheetData sheetId="12">
        <row r="12">
          <cell r="A12" t="str">
            <v xml:space="preserve"> □Deposit Linked</v>
          </cell>
        </row>
      </sheetData>
      <sheetData sheetId="13">
        <row r="5">
          <cell r="H5" t="str">
            <v>CR10</v>
          </cell>
        </row>
      </sheetData>
      <sheetData sheetId="14">
        <row r="5">
          <cell r="G5" t="str">
            <v>CR10</v>
          </cell>
        </row>
      </sheetData>
      <sheetData sheetId="15">
        <row r="5">
          <cell r="F5" t="str">
            <v>CR03</v>
          </cell>
        </row>
      </sheetData>
      <sheetData sheetId="16"/>
      <sheetData sheetId="17" refreshError="1"/>
      <sheetData sheetId="18">
        <row r="5">
          <cell r="F5" t="str">
            <v>CR03</v>
          </cell>
        </row>
      </sheetData>
      <sheetData sheetId="19">
        <row r="2">
          <cell r="H2" t="str">
            <v>Agency</v>
          </cell>
        </row>
        <row r="3">
          <cell r="H3" t="str">
            <v>CDO</v>
          </cell>
        </row>
        <row r="4">
          <cell r="H4" t="str">
            <v>CMO</v>
          </cell>
        </row>
        <row r="5">
          <cell r="H5" t="str">
            <v>Financial</v>
          </cell>
        </row>
        <row r="6">
          <cell r="H6" t="str">
            <v>Hedge Fund</v>
          </cell>
        </row>
        <row r="7">
          <cell r="H7" t="str">
            <v>Structured Note</v>
          </cell>
        </row>
        <row r="8">
          <cell r="H8" t="str">
            <v>Structured Note(TWD)</v>
          </cell>
        </row>
      </sheetData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收盤價"/>
      <sheetName val="總表-現(分類)"/>
      <sheetName val="未實損益"/>
      <sheetName val="已實損益"/>
      <sheetName val="投資組合績效"/>
      <sheetName val="信用分析"/>
      <sheetName val="表07(總計)"/>
      <sheetName val="表06"/>
      <sheetName val="表13-1"/>
      <sheetName val="表02-2"/>
      <sheetName val="表02-6"/>
      <sheetName val="表02-7"/>
      <sheetName val="表02-5"/>
      <sheetName val="表02-3"/>
      <sheetName val="表02-4"/>
      <sheetName val="Sheet1"/>
      <sheetName val="表01-1"/>
      <sheetName val="表06-3"/>
      <sheetName val="1061231國外均價"/>
      <sheetName val="表10-1"/>
      <sheetName val="1061231國內股票均價"/>
      <sheetName val="1061231國外債券(資訊)"/>
      <sheetName val="表02(負債業主權益)"/>
      <sheetName val="表03"/>
      <sheetName val="表09"/>
      <sheetName val="表11(總計)"/>
      <sheetName val="表01"/>
      <sheetName val="表02(資產附表)"/>
      <sheetName val="表02(資產)"/>
      <sheetName val="表10"/>
      <sheetName val="表15(合併列示及總計)"/>
      <sheetName val="表21"/>
      <sheetName val="表6-4"/>
      <sheetName val="表06-1"/>
      <sheetName val="表19"/>
    </sheetNames>
    <sheetDataSet>
      <sheetData sheetId="0">
        <row r="4">
          <cell r="B4" t="str">
            <v>遠雄</v>
          </cell>
          <cell r="C4">
            <v>41.5</v>
          </cell>
        </row>
        <row r="5">
          <cell r="B5" t="str">
            <v>遠雄儲</v>
          </cell>
          <cell r="C5">
            <v>17.600000000000001</v>
          </cell>
        </row>
        <row r="6">
          <cell r="B6" t="str">
            <v>上揚</v>
          </cell>
          <cell r="C6">
            <v>13.25</v>
          </cell>
        </row>
        <row r="7">
          <cell r="B7" t="str">
            <v>南港</v>
          </cell>
          <cell r="C7">
            <v>56.5</v>
          </cell>
        </row>
        <row r="8">
          <cell r="B8" t="str">
            <v>光聯</v>
          </cell>
          <cell r="C8">
            <v>9.5500000000000007</v>
          </cell>
        </row>
        <row r="9">
          <cell r="B9" t="str">
            <v>新泰伸</v>
          </cell>
          <cell r="C9">
            <v>4.93</v>
          </cell>
        </row>
        <row r="10">
          <cell r="B10" t="str">
            <v>華僑</v>
          </cell>
          <cell r="C10">
            <v>7.08</v>
          </cell>
        </row>
        <row r="11">
          <cell r="B11" t="str">
            <v>建大</v>
          </cell>
          <cell r="C11">
            <v>14.75</v>
          </cell>
        </row>
        <row r="12">
          <cell r="B12" t="str">
            <v>合騏</v>
          </cell>
          <cell r="C12">
            <v>26.2</v>
          </cell>
        </row>
        <row r="13">
          <cell r="B13" t="str">
            <v>台企銀</v>
          </cell>
          <cell r="C13">
            <v>6.85</v>
          </cell>
        </row>
        <row r="14">
          <cell r="B14" t="str">
            <v>中央保</v>
          </cell>
          <cell r="C14">
            <v>16.649999999999999</v>
          </cell>
        </row>
        <row r="15">
          <cell r="B15" t="str">
            <v>友通</v>
          </cell>
          <cell r="C15">
            <v>50.9</v>
          </cell>
        </row>
        <row r="16">
          <cell r="B16" t="str">
            <v>華南金</v>
          </cell>
          <cell r="C16">
            <v>23.1</v>
          </cell>
        </row>
        <row r="17">
          <cell r="B17" t="str">
            <v>兆豐金</v>
          </cell>
          <cell r="C17">
            <v>23.95</v>
          </cell>
        </row>
        <row r="18">
          <cell r="B18" t="str">
            <v>裕隆</v>
          </cell>
          <cell r="C18">
            <v>38.85</v>
          </cell>
        </row>
        <row r="19">
          <cell r="B19" t="str">
            <v>益航</v>
          </cell>
          <cell r="C19">
            <v>12.9</v>
          </cell>
        </row>
        <row r="20">
          <cell r="B20" t="str">
            <v>聯發科</v>
          </cell>
          <cell r="C20">
            <v>300</v>
          </cell>
        </row>
        <row r="21">
          <cell r="B21" t="str">
            <v>鴻海</v>
          </cell>
          <cell r="C21">
            <v>200</v>
          </cell>
        </row>
        <row r="22">
          <cell r="B22" t="str">
            <v>台灣大</v>
          </cell>
          <cell r="C22">
            <v>32.200000000000003</v>
          </cell>
        </row>
        <row r="23">
          <cell r="B23" t="str">
            <v>台肥</v>
          </cell>
          <cell r="C23">
            <v>53.8</v>
          </cell>
        </row>
      </sheetData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.11月績效統計表"/>
      <sheetName val="檢討圖表10"/>
      <sheetName val="檢討圖表11"/>
      <sheetName val="1.10月績效統計表"/>
      <sheetName val="行動方案-稽核室(92年)"/>
      <sheetName val="2.季績效統計表"/>
      <sheetName val="願景目標設定表"/>
      <sheetName val="FYP"/>
      <sheetName val="3.季經營檢討報告表"/>
      <sheetName val="92統計表(目標)"/>
      <sheetName val="10月第5週"/>
      <sheetName val="1.月績效統計表 (test)"/>
      <sheetName val="個人週會議報告表(全)"/>
      <sheetName val="檢討表(9003)"/>
      <sheetName val="行動方案_稽核室_92年_"/>
      <sheetName val="發放明細"/>
      <sheetName val="3-1當年單位別統計表"/>
      <sheetName val="H32"/>
      <sheetName val="資產負債表(列印)"/>
      <sheetName val="現金流量表(列印)"/>
      <sheetName val="現金流量表(工作底稿列印)"/>
      <sheetName val="損益表(列印)"/>
      <sheetName val="股東權益變動表(列印)"/>
      <sheetName val="部"/>
      <sheetName val="車位"/>
      <sheetName val="假設單價"/>
      <sheetName val="坪數"/>
      <sheetName val="Sheet1"/>
      <sheetName val="銷況"/>
      <sheetName val="9401"/>
      <sheetName val="TSO"/>
      <sheetName val="6%. 8%佔率"/>
      <sheetName val="通路險種37"/>
      <sheetName val="通路險種49"/>
      <sheetName val="通路險種61"/>
      <sheetName val="通路險種73"/>
      <sheetName val="無通路險種37"/>
      <sheetName val="無通路險種49"/>
      <sheetName val="無通路險種61"/>
      <sheetName val="無通路險種73"/>
      <sheetName val="F1戶"/>
      <sheetName val="F1業績"/>
      <sheetName val="H28戶"/>
      <sheetName val="H28業績"/>
      <sheetName val="H32戶"/>
      <sheetName val="H32業績"/>
      <sheetName val="績效統計圖表"/>
      <sheetName val="合建保證金收付款明細表"/>
      <sheetName val="稽核9211_update"/>
      <sheetName val="#REF"/>
      <sheetName val="造價7.5萬(19F)"/>
      <sheetName val="行銷價位建議版"/>
      <sheetName val="開發價位建議版"/>
      <sheetName val="在建土地"/>
      <sheetName val="銷售總表"/>
      <sheetName val="目標"/>
      <sheetName val="坪數分析"/>
      <sheetName val="作業量"/>
      <sheetName val="動物健康紀錄分析統計表"/>
      <sheetName val="(4)總體勞動力-修"/>
      <sheetName val="資料庫"/>
      <sheetName val="新來訪目標"/>
      <sheetName val="複來訪目標"/>
      <sheetName val="DATA"/>
      <sheetName val="海洋公園"/>
      <sheetName val="管理報表"/>
      <sheetName val="銷況分析-準則"/>
      <sheetName val="準則"/>
      <sheetName val="調價"/>
      <sheetName val="Sheet2"/>
      <sheetName val="銷況明細"/>
      <sheetName val="無通路_F"/>
      <sheetName val="無通路_R"/>
      <sheetName val="無通路_T"/>
      <sheetName val="業務_R"/>
      <sheetName val="業務_T"/>
      <sheetName val="經代_F"/>
      <sheetName val="經代_R"/>
      <sheetName val="經代_T"/>
      <sheetName val="團險_F"/>
      <sheetName val="團險_R"/>
      <sheetName val="團險_T"/>
      <sheetName val="銀保_F"/>
      <sheetName val="銀保_R"/>
      <sheetName val="銀保_T"/>
      <sheetName val="公設明細"/>
      <sheetName val="房地銷售明細"/>
      <sheetName val="本月死差_不分通路_累計_"/>
      <sheetName val="面積計算表"/>
      <sheetName val="價位建議-定案"/>
      <sheetName val="來人來電"/>
      <sheetName val="價目表(工地)"/>
      <sheetName val="大建"/>
      <sheetName val="F案 "/>
      <sheetName val="明細"/>
      <sheetName val="表11(總計)"/>
      <sheetName val="表05(個人契約)"/>
      <sheetName val="表10"/>
      <sheetName val="C2.POS(080)"/>
      <sheetName val="作業量(基本工作量)"/>
      <sheetName val="項目設定管理"/>
      <sheetName val="問券資料庫"/>
      <sheetName val="個人績效"/>
    </sheetNames>
    <sheetDataSet>
      <sheetData sheetId="0"/>
      <sheetData sheetId="1"/>
      <sheetData sheetId="2"/>
      <sheetData sheetId="3"/>
      <sheetData sheetId="4" refreshError="1">
        <row r="1">
          <cell r="A1" t="str">
            <v>行動方案進度表</v>
          </cell>
        </row>
        <row r="2">
          <cell r="A2" t="str">
            <v>單位：</v>
          </cell>
          <cell r="B2">
            <v>0</v>
          </cell>
          <cell r="C2" t="str">
            <v>稽核室</v>
          </cell>
        </row>
        <row r="3">
          <cell r="A3" t="str">
            <v>大分類</v>
          </cell>
          <cell r="B3" t="str">
            <v>中分類</v>
          </cell>
          <cell r="C3" t="str">
            <v>行動方案</v>
          </cell>
          <cell r="D3">
            <v>0</v>
          </cell>
          <cell r="E3" t="str">
            <v>主辦人</v>
          </cell>
          <cell r="F3" t="str">
            <v>達成</v>
          </cell>
          <cell r="G3" t="str">
            <v>92年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 t="str">
            <v>完成日</v>
          </cell>
        </row>
        <row r="4">
          <cell r="F4" t="str">
            <v>分析</v>
          </cell>
          <cell r="G4" t="str">
            <v>1月</v>
          </cell>
          <cell r="H4" t="str">
            <v>2月</v>
          </cell>
          <cell r="I4" t="str">
            <v>3月</v>
          </cell>
          <cell r="J4" t="str">
            <v>4月</v>
          </cell>
          <cell r="K4" t="str">
            <v>5月</v>
          </cell>
          <cell r="L4" t="str">
            <v>6月</v>
          </cell>
          <cell r="M4" t="str">
            <v>7月</v>
          </cell>
          <cell r="N4" t="str">
            <v>8月</v>
          </cell>
          <cell r="O4" t="str">
            <v>9月</v>
          </cell>
          <cell r="P4" t="str">
            <v>10月</v>
          </cell>
          <cell r="Q4" t="str">
            <v>11月</v>
          </cell>
          <cell r="R4" t="str">
            <v>12月</v>
          </cell>
        </row>
        <row r="5">
          <cell r="C5">
            <v>1</v>
          </cell>
          <cell r="D5" t="str">
            <v>保險業內部控制及稽核制度實施辦法」經營政策提報董事會</v>
          </cell>
          <cell r="E5">
            <v>0</v>
          </cell>
          <cell r="F5" t="str">
            <v>目標</v>
          </cell>
          <cell r="G5">
            <v>0.23905109489051096</v>
          </cell>
          <cell r="H5">
            <v>0.56843065693430661</v>
          </cell>
          <cell r="I5">
            <v>1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37711</v>
          </cell>
        </row>
        <row r="6">
          <cell r="F6" t="str">
            <v>實際</v>
          </cell>
          <cell r="G6">
            <v>0.24</v>
          </cell>
          <cell r="H6">
            <v>0.56999999999999995</v>
          </cell>
          <cell r="I6">
            <v>1</v>
          </cell>
        </row>
        <row r="7">
          <cell r="F7" t="str">
            <v>達成率</v>
          </cell>
          <cell r="G7">
            <v>1.0039694656488549</v>
          </cell>
          <cell r="H7">
            <v>1.0027608346709469</v>
          </cell>
          <cell r="I7">
            <v>1</v>
          </cell>
        </row>
        <row r="8">
          <cell r="C8">
            <v>2</v>
          </cell>
          <cell r="D8" t="str">
            <v>上年度查核計劃執行改善情況異常報部備查</v>
          </cell>
          <cell r="E8">
            <v>0</v>
          </cell>
          <cell r="F8" t="str">
            <v>目標</v>
          </cell>
          <cell r="G8">
            <v>0.4</v>
          </cell>
          <cell r="H8">
            <v>0.53333333333333333</v>
          </cell>
          <cell r="I8">
            <v>0.73333333333333328</v>
          </cell>
          <cell r="J8">
            <v>0.93333333333333324</v>
          </cell>
          <cell r="K8">
            <v>1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37772</v>
          </cell>
        </row>
        <row r="9">
          <cell r="F9" t="str">
            <v>實際</v>
          </cell>
          <cell r="G9">
            <v>0.4</v>
          </cell>
          <cell r="H9">
            <v>0.53</v>
          </cell>
          <cell r="I9">
            <v>0.73</v>
          </cell>
          <cell r="J9">
            <v>0.93</v>
          </cell>
          <cell r="K9">
            <v>1</v>
          </cell>
        </row>
        <row r="10">
          <cell r="F10" t="str">
            <v>達成率</v>
          </cell>
          <cell r="G10">
            <v>1</v>
          </cell>
          <cell r="H10">
            <v>0.99375000000000002</v>
          </cell>
          <cell r="I10">
            <v>0.99545454545454548</v>
          </cell>
          <cell r="J10">
            <v>0.99642857142857155</v>
          </cell>
          <cell r="K10">
            <v>1</v>
          </cell>
        </row>
        <row r="11">
          <cell r="C11">
            <v>3</v>
          </cell>
          <cell r="D11" t="str">
            <v>每年按報部年度計劃執行三級稽核</v>
          </cell>
          <cell r="E11">
            <v>0</v>
          </cell>
          <cell r="F11" t="str">
            <v>目標</v>
          </cell>
          <cell r="G11">
            <v>7.6923076923076927E-2</v>
          </cell>
          <cell r="H11">
            <v>0.15384615384615385</v>
          </cell>
          <cell r="I11">
            <v>0.23076923076923078</v>
          </cell>
          <cell r="J11">
            <v>0.30769230769230771</v>
          </cell>
          <cell r="K11">
            <v>0.38461538461538464</v>
          </cell>
          <cell r="L11">
            <v>0.46153846153846156</v>
          </cell>
          <cell r="M11">
            <v>0.61538461538461542</v>
          </cell>
          <cell r="N11">
            <v>0.69230769230769229</v>
          </cell>
          <cell r="O11">
            <v>0.76923076923076927</v>
          </cell>
          <cell r="P11">
            <v>0.84615384615384615</v>
          </cell>
          <cell r="Q11">
            <v>0.92307692307692313</v>
          </cell>
          <cell r="R11">
            <v>1</v>
          </cell>
          <cell r="S11">
            <v>37986</v>
          </cell>
        </row>
        <row r="12">
          <cell r="F12" t="str">
            <v>實際</v>
          </cell>
          <cell r="G12">
            <v>7.6923076923076927E-2</v>
          </cell>
          <cell r="H12">
            <v>0.15384615384615385</v>
          </cell>
          <cell r="I12">
            <v>0.23076923076923078</v>
          </cell>
          <cell r="J12">
            <v>0.30769230769230771</v>
          </cell>
          <cell r="K12">
            <v>0.30769230769230771</v>
          </cell>
          <cell r="L12">
            <v>0.30769230769230771</v>
          </cell>
          <cell r="M12">
            <v>0.38461538461538464</v>
          </cell>
          <cell r="N12">
            <v>0.53846153846153844</v>
          </cell>
          <cell r="O12">
            <v>0.61538461538461542</v>
          </cell>
          <cell r="P12">
            <v>0.69230769230769229</v>
          </cell>
        </row>
        <row r="13">
          <cell r="F13" t="str">
            <v>達成率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0.8</v>
          </cell>
          <cell r="L13">
            <v>0.66666666666666663</v>
          </cell>
          <cell r="M13">
            <v>0.625</v>
          </cell>
          <cell r="N13">
            <v>0.77777777777777779</v>
          </cell>
          <cell r="O13">
            <v>0.8</v>
          </cell>
          <cell r="P13">
            <v>0.81818181818181812</v>
          </cell>
        </row>
        <row r="14">
          <cell r="C14">
            <v>4</v>
          </cell>
          <cell r="D14" t="str">
            <v>「保險業內部控制及稽核制度實施辦法」各部室內部稽核工作手冊</v>
          </cell>
          <cell r="E14">
            <v>0</v>
          </cell>
          <cell r="F14" t="str">
            <v>目標</v>
          </cell>
          <cell r="G14">
            <v>0.29411764705882354</v>
          </cell>
          <cell r="H14">
            <v>0.52941176470588236</v>
          </cell>
          <cell r="I14">
            <v>0.76470588235294112</v>
          </cell>
          <cell r="J14">
            <v>1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37741</v>
          </cell>
        </row>
        <row r="15">
          <cell r="F15" t="str">
            <v>實際</v>
          </cell>
          <cell r="G15">
            <v>0.23529411764705882</v>
          </cell>
          <cell r="H15">
            <v>0.29411764705882354</v>
          </cell>
          <cell r="I15">
            <v>0.53</v>
          </cell>
          <cell r="J15">
            <v>1</v>
          </cell>
        </row>
        <row r="16">
          <cell r="F16" t="str">
            <v>達成率</v>
          </cell>
          <cell r="G16">
            <v>0.79999999999999993</v>
          </cell>
          <cell r="H16">
            <v>0.55555555555555558</v>
          </cell>
          <cell r="I16">
            <v>0.69307692307692315</v>
          </cell>
          <cell r="J16">
            <v>1</v>
          </cell>
        </row>
        <row r="17">
          <cell r="C17">
            <v>5</v>
          </cell>
          <cell r="D17" t="str">
            <v>行銷單位查核</v>
          </cell>
          <cell r="E17">
            <v>0</v>
          </cell>
          <cell r="F17" t="str">
            <v>目標</v>
          </cell>
          <cell r="G17">
            <v>0</v>
          </cell>
          <cell r="H17">
            <v>0</v>
          </cell>
          <cell r="I17">
            <v>0.13333333333333333</v>
          </cell>
          <cell r="J17">
            <v>0.13333333333333333</v>
          </cell>
          <cell r="K17">
            <v>0.26666666666666666</v>
          </cell>
          <cell r="L17">
            <v>0.5</v>
          </cell>
          <cell r="M17">
            <v>0.5</v>
          </cell>
          <cell r="N17">
            <v>0.6333333333333333</v>
          </cell>
          <cell r="O17">
            <v>0.76666666666666672</v>
          </cell>
          <cell r="P17">
            <v>1</v>
          </cell>
          <cell r="Q17">
            <v>1</v>
          </cell>
          <cell r="R17">
            <v>1</v>
          </cell>
          <cell r="S17">
            <v>37986</v>
          </cell>
        </row>
        <row r="18">
          <cell r="F18" t="str">
            <v>實際</v>
          </cell>
          <cell r="G18">
            <v>0</v>
          </cell>
          <cell r="H18">
            <v>0</v>
          </cell>
          <cell r="I18">
            <v>0.16666666666666666</v>
          </cell>
          <cell r="J18">
            <v>0.16666666666666666</v>
          </cell>
          <cell r="K18">
            <v>0.43333333333333335</v>
          </cell>
          <cell r="L18">
            <v>0.7</v>
          </cell>
          <cell r="M18">
            <v>0.7</v>
          </cell>
          <cell r="N18">
            <v>0.7</v>
          </cell>
          <cell r="O18">
            <v>0.9</v>
          </cell>
          <cell r="P18">
            <v>1.1666666666666667</v>
          </cell>
        </row>
        <row r="19">
          <cell r="F19" t="str">
            <v>達成率</v>
          </cell>
          <cell r="G19">
            <v>0</v>
          </cell>
          <cell r="H19">
            <v>0</v>
          </cell>
          <cell r="I19">
            <v>1.25</v>
          </cell>
          <cell r="J19">
            <v>1.25</v>
          </cell>
          <cell r="K19">
            <v>1.625</v>
          </cell>
          <cell r="L19">
            <v>1.4</v>
          </cell>
          <cell r="M19">
            <v>1.4</v>
          </cell>
          <cell r="N19">
            <v>1.1052631578947367</v>
          </cell>
          <cell r="O19">
            <v>1.1739130434782608</v>
          </cell>
          <cell r="P19">
            <v>1.1666666666666667</v>
          </cell>
        </row>
        <row r="20">
          <cell r="C20">
            <v>6</v>
          </cell>
          <cell r="D20" t="str">
            <v>各級查核作業督導完成率</v>
          </cell>
          <cell r="E20">
            <v>0</v>
          </cell>
          <cell r="F20" t="str">
            <v>目標</v>
          </cell>
          <cell r="G20">
            <v>7.1157495256166978E-2</v>
          </cell>
          <cell r="H20">
            <v>0.12333965844402277</v>
          </cell>
          <cell r="I20">
            <v>0.22106261859582543</v>
          </cell>
          <cell r="J20">
            <v>0.30075901328273247</v>
          </cell>
          <cell r="K20">
            <v>0.36622390891840606</v>
          </cell>
          <cell r="L20">
            <v>0.49620493358633777</v>
          </cell>
          <cell r="M20">
            <v>0.55787476280834913</v>
          </cell>
          <cell r="N20">
            <v>0.61859582542694502</v>
          </cell>
          <cell r="O20">
            <v>0.71347248576850097</v>
          </cell>
          <cell r="P20">
            <v>0.79222011385199242</v>
          </cell>
          <cell r="Q20">
            <v>0.85958254269449719</v>
          </cell>
          <cell r="R20">
            <v>1</v>
          </cell>
          <cell r="S20">
            <v>37986</v>
          </cell>
        </row>
        <row r="21">
          <cell r="F21" t="str">
            <v>實際</v>
          </cell>
          <cell r="G21">
            <v>9.4876660341555979E-2</v>
          </cell>
          <cell r="H21">
            <v>0.14231499051233396</v>
          </cell>
          <cell r="I21">
            <v>0.24003795066413663</v>
          </cell>
          <cell r="J21">
            <v>0.31973434535104367</v>
          </cell>
          <cell r="K21">
            <v>0.38425047438330173</v>
          </cell>
          <cell r="L21">
            <v>0.50094876660341559</v>
          </cell>
          <cell r="M21">
            <v>0.57020872865275141</v>
          </cell>
          <cell r="N21">
            <v>0.62998102466793171</v>
          </cell>
          <cell r="O21">
            <v>0.72390891840607208</v>
          </cell>
          <cell r="P21">
            <v>0.80265654648956353</v>
          </cell>
        </row>
        <row r="22">
          <cell r="F22" t="str">
            <v>達成率</v>
          </cell>
          <cell r="G22">
            <v>1.3333333333333335</v>
          </cell>
          <cell r="H22">
            <v>1.1538461538461537</v>
          </cell>
          <cell r="I22">
            <v>1.0858369098712446</v>
          </cell>
          <cell r="J22">
            <v>1.0630914826498423</v>
          </cell>
          <cell r="K22">
            <v>1.0492227979274613</v>
          </cell>
          <cell r="L22">
            <v>1.0095602294455068</v>
          </cell>
          <cell r="M22">
            <v>1.022108843537415</v>
          </cell>
          <cell r="N22">
            <v>1.01840490797546</v>
          </cell>
          <cell r="O22">
            <v>1.0146276595744681</v>
          </cell>
          <cell r="P22">
            <v>1.0131736526946107</v>
          </cell>
        </row>
        <row r="23">
          <cell r="C23">
            <v>7</v>
          </cell>
          <cell r="D23" t="str">
            <v>專案查核</v>
          </cell>
          <cell r="E23">
            <v>0</v>
          </cell>
          <cell r="F23" t="str">
            <v>目標</v>
          </cell>
          <cell r="G23">
            <v>0</v>
          </cell>
          <cell r="H23">
            <v>0.125</v>
          </cell>
          <cell r="I23">
            <v>0.25</v>
          </cell>
          <cell r="J23">
            <v>0.375</v>
          </cell>
          <cell r="K23">
            <v>0.375</v>
          </cell>
          <cell r="L23">
            <v>0.5</v>
          </cell>
          <cell r="M23">
            <v>0.625</v>
          </cell>
          <cell r="N23">
            <v>0.75</v>
          </cell>
          <cell r="O23">
            <v>0.75</v>
          </cell>
          <cell r="P23">
            <v>0.875</v>
          </cell>
          <cell r="Q23">
            <v>1</v>
          </cell>
          <cell r="R23">
            <v>1</v>
          </cell>
          <cell r="S23">
            <v>37986</v>
          </cell>
        </row>
        <row r="24">
          <cell r="F24" t="str">
            <v>實際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0.25</v>
          </cell>
          <cell r="N24">
            <v>0.25</v>
          </cell>
          <cell r="O24">
            <v>0.5</v>
          </cell>
          <cell r="P24">
            <v>0.625</v>
          </cell>
        </row>
        <row r="25">
          <cell r="F25" t="str">
            <v>達成率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0.4</v>
          </cell>
          <cell r="N25">
            <v>0.33333333333333331</v>
          </cell>
          <cell r="O25">
            <v>0.66666666666666663</v>
          </cell>
          <cell r="P25">
            <v>0.7142857142857143</v>
          </cell>
        </row>
        <row r="26">
          <cell r="C26">
            <v>8</v>
          </cell>
          <cell r="D26" t="str">
            <v>查核率、缺失率、缺失改善事項及交辦管制事項追蹤</v>
          </cell>
          <cell r="E26">
            <v>0</v>
          </cell>
          <cell r="F26" t="str">
            <v>目標</v>
          </cell>
          <cell r="G26">
            <v>0.85</v>
          </cell>
          <cell r="H26">
            <v>0.85</v>
          </cell>
          <cell r="I26">
            <v>0.85</v>
          </cell>
          <cell r="J26">
            <v>0.85</v>
          </cell>
          <cell r="K26">
            <v>0.85</v>
          </cell>
          <cell r="L26">
            <v>0.85</v>
          </cell>
          <cell r="M26">
            <v>0.85</v>
          </cell>
          <cell r="N26">
            <v>0.85</v>
          </cell>
          <cell r="O26">
            <v>0.85</v>
          </cell>
          <cell r="P26">
            <v>0.85</v>
          </cell>
          <cell r="Q26">
            <v>0.85</v>
          </cell>
          <cell r="R26">
            <v>0.85</v>
          </cell>
          <cell r="S26">
            <v>37986</v>
          </cell>
        </row>
        <row r="27">
          <cell r="F27" t="str">
            <v>實際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0.5714285714285714</v>
          </cell>
          <cell r="P27">
            <v>0.71739130434782605</v>
          </cell>
        </row>
        <row r="28">
          <cell r="F28" t="str">
            <v>達成率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0.67226890756302515</v>
          </cell>
          <cell r="P28">
            <v>0.84398976982097185</v>
          </cell>
        </row>
        <row r="29">
          <cell r="C29">
            <v>9</v>
          </cell>
          <cell r="D29" t="str">
            <v>「保險業內部控制及稽核制度實施辦法」91年度內部控制聲明書(總稽核)</v>
          </cell>
          <cell r="E29">
            <v>0</v>
          </cell>
          <cell r="F29" t="str">
            <v>目標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1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37802</v>
          </cell>
        </row>
        <row r="30">
          <cell r="F30" t="str">
            <v>實際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1</v>
          </cell>
        </row>
        <row r="31">
          <cell r="F31" t="str">
            <v>達成率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1</v>
          </cell>
        </row>
        <row r="32">
          <cell r="C32">
            <v>10</v>
          </cell>
          <cell r="D32" t="str">
            <v>「保險業內部控制及稽核制度實施辦法」91年內部控制查核報告(會計師)</v>
          </cell>
          <cell r="E32">
            <v>0</v>
          </cell>
          <cell r="F32" t="str">
            <v>目標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1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37802</v>
          </cell>
        </row>
        <row r="33">
          <cell r="F33" t="str">
            <v>實際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1</v>
          </cell>
        </row>
        <row r="34">
          <cell r="F34" t="str">
            <v>達成率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1</v>
          </cell>
        </row>
        <row r="35">
          <cell r="C35">
            <v>11</v>
          </cell>
          <cell r="D35" t="str">
            <v>「保險業內部控制及稽核制度實施辦法」會計師92年內部控制實地查核</v>
          </cell>
          <cell r="E35">
            <v>0</v>
          </cell>
          <cell r="F35" t="str">
            <v>目標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 t="str">
            <v xml:space="preserve"> </v>
          </cell>
          <cell r="N35">
            <v>0</v>
          </cell>
          <cell r="O35">
            <v>0</v>
          </cell>
          <cell r="P35">
            <v>0</v>
          </cell>
          <cell r="Q35">
            <v>0.4</v>
          </cell>
          <cell r="R35">
            <v>0.8</v>
          </cell>
          <cell r="S35" t="str">
            <v>93/03</v>
          </cell>
        </row>
        <row r="36">
          <cell r="F36" t="str">
            <v>實際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0.35</v>
          </cell>
        </row>
        <row r="37">
          <cell r="F37" t="str">
            <v>達成率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0.87499999999999989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股權投資部損益日報(20190926)  "/>
      <sheetName val="股權投資部損益日報(20190920) "/>
      <sheetName val="股權部位及損益變動表(20190920)  "/>
      <sheetName val="主管會議報表IS週數據"/>
      <sheetName val="損益日報(經理人old)"/>
      <sheetName val="SETTING"/>
      <sheetName val="損益日報(經理人)"/>
      <sheetName val="股權部位及損益變動表(經理人)"/>
      <sheetName val="損益日報"/>
      <sheetName val="股權部位及損益變動表"/>
      <sheetName val="主管會議報表IS週數據2"/>
      <sheetName val="RawData"/>
      <sheetName val="資配data"/>
      <sheetName val="財務對帳說明"/>
      <sheetName val="財務對帳"/>
      <sheetName val="損益整理"/>
      <sheetName val="損益表NEW"/>
      <sheetName val="損益整理BeD"/>
      <sheetName val="損益表NEWBeD"/>
      <sheetName val="基金資料設定"/>
      <sheetName val="大盤指數"/>
      <sheetName val="CMoney_Update"/>
      <sheetName val="工作表1"/>
      <sheetName val="風管數據"/>
      <sheetName val="worksheet1"/>
      <sheetName val="股權部位庫存摘要報表(20190920) "/>
      <sheetName val="投企計算_股票損益日報for202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C1">
            <v>44561</v>
          </cell>
        </row>
        <row r="5">
          <cell r="C5">
            <v>44560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股權投資部損益日報(20190926)  "/>
      <sheetName val="股權投資部損益日報(20190920) "/>
      <sheetName val="股權部位及損益變動表(20190920)  "/>
      <sheetName val="SETTING"/>
      <sheetName val="基金資料設定"/>
      <sheetName val="損益日報(育杰)"/>
      <sheetName val="股權部位及損益變動表(印)"/>
      <sheetName val="worksheet1"/>
      <sheetName val="股權部位庫存摘要報表(20190920) "/>
      <sheetName val="工作表3"/>
      <sheetName val="工作表4"/>
      <sheetName val="RawData"/>
      <sheetName val="工作表1"/>
      <sheetName val="工作表_"/>
      <sheetName val="工作表2"/>
      <sheetName val="工作表_ (2)"/>
      <sheetName val="大盤指數"/>
      <sheetName val="CMoney_Update"/>
      <sheetName val="檢核數字"/>
      <sheetName val="匯整"/>
      <sheetName val="損益整理"/>
      <sheetName val="經理人(BTD)"/>
      <sheetName val="經理人(YTD)"/>
      <sheetName val="基金(BTD)"/>
      <sheetName val="基金(YTD)"/>
      <sheetName val="國外股票未實"/>
      <sheetName val="國外股票已實"/>
      <sheetName val="國外股票YTD未實"/>
      <sheetName val="國外股利"/>
    </sheetNames>
    <sheetDataSet>
      <sheetData sheetId="0"/>
      <sheetData sheetId="1"/>
      <sheetData sheetId="2"/>
      <sheetData sheetId="3">
        <row r="1">
          <cell r="C1">
            <v>43886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股權投資部損益日報(20190926)  "/>
      <sheetName val="股權投資部損益日報(20190920) "/>
      <sheetName val="股權部位及損益變動表(20190920)  "/>
      <sheetName val="SETTING"/>
      <sheetName val="基金資料設定"/>
      <sheetName val="損益日報(育杰)"/>
      <sheetName val="股權部位及損益變動表(印)"/>
      <sheetName val="worksheet1"/>
      <sheetName val="股權部位庫存摘要報表(20190920) "/>
      <sheetName val="工作表3"/>
      <sheetName val="工作表4"/>
      <sheetName val="RawData"/>
      <sheetName val="工作表1"/>
      <sheetName val="工作表_"/>
      <sheetName val="工作表2"/>
      <sheetName val="工作表_ (2)"/>
      <sheetName val="大盤指數"/>
      <sheetName val="CMoney_Update"/>
      <sheetName val="檢核數字"/>
    </sheetNames>
    <sheetDataSet>
      <sheetData sheetId="0"/>
      <sheetData sheetId="1"/>
      <sheetData sheetId="2"/>
      <sheetData sheetId="3">
        <row r="1">
          <cell r="C1">
            <v>43882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A1" t="str">
            <v>PKEY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asswd"/>
      <sheetName val="MainMenu"/>
      <sheetName val="新增年度"/>
      <sheetName val="新增部門"/>
      <sheetName val="新增案件"/>
      <sheetName val="新增租金"/>
      <sheetName val="資料編輯更新Menu"/>
      <sheetName val="報表損益表Menu"/>
      <sheetName val="報表資產負債表Menu"/>
      <sheetName val="報表現金流量表Menu"/>
      <sheetName val="------案件工作表------"/>
      <sheetName val="土地成本基本假設表"/>
      <sheetName val="工程進度表"/>
      <sheetName val="案件"/>
      <sheetName val="預算一般變數表"/>
      <sheetName val="銀行融資表"/>
      <sheetName val="銀行還款表"/>
      <sheetName val="銷售率"/>
      <sheetName val="營建收入基本假設表"/>
      <sheetName val="個案營建成本假設表"/>
      <sheetName val="合建仲介傭金付款明細表"/>
      <sheetName val="個案收款基本假設表"/>
      <sheetName val="個案收款辦法基本表"/>
      <sheetName val="設計費付款明細表"/>
      <sheetName val="合建保證金收付款明細表"/>
      <sheetName val="土地款付款明細表"/>
      <sheetName val="預計個案銷售費用表"/>
      <sheetName val="------年度工作表------"/>
      <sheetName val="增資計畫表"/>
      <sheetName val="年度一般變數表"/>
      <sheetName val="財務基本假設表"/>
      <sheetName val="------部門工作表------"/>
      <sheetName val="部門費用基本假設表"/>
      <sheetName val="資本支出假設表"/>
      <sheetName val="資本支出明細假設表"/>
      <sheetName val="預計在建費用表"/>
      <sheetName val="預計營業費用表"/>
      <sheetName val="資本支出明細表"/>
      <sheetName val="------租金工作表------"/>
      <sheetName val="租金收入基本假設表"/>
      <sheetName val="預收收入表"/>
      <sheetName val="預計租金收入表"/>
      <sheetName val="預計租金收入小計表"/>
      <sheetName val="------其它------"/>
      <sheetName val="在建土地"/>
      <sheetName val="營建成本估驗請款明細表"/>
      <sheetName val="ThisWorkbookSheetName"/>
      <sheetName val="WorkSheetType"/>
      <sheetName val="資本支出各部室"/>
      <sheetName val="會計上期餘額"/>
      <sheetName val="投資計畫表"/>
      <sheetName val="資本支出項目假設表"/>
      <sheetName val="歷史CashFlow"/>
      <sheetName val="部位明細"/>
      <sheetName val="國外_預估Prepayment金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>
        <row r="3">
          <cell r="A3" t="str">
            <v>業別</v>
          </cell>
          <cell r="B3" t="str">
            <v>公司</v>
          </cell>
          <cell r="C3" t="str">
            <v>區域</v>
          </cell>
          <cell r="D3" t="str">
            <v>年度</v>
          </cell>
          <cell r="E3" t="str">
            <v>案件/部門/租金</v>
          </cell>
        </row>
        <row r="4">
          <cell r="A4" t="str">
            <v>建築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格1" displayName="表格1" ref="A1:J26" totalsRowShown="0" headerRowDxfId="18" headerRowBorderDxfId="17" tableBorderDxfId="16">
  <autoFilter ref="A1:J26" xr:uid="{00000000-0009-0000-0100-000001000000}"/>
  <tableColumns count="10">
    <tableColumn id="1" xr3:uid="{00000000-0010-0000-0000-000001000000}" name="分類" dataDxfId="15"/>
    <tableColumn id="2" xr3:uid="{00000000-0010-0000-0000-000002000000}" name="指標名稱" dataDxfId="14"/>
    <tableColumn id="3" xr3:uid="{00000000-0010-0000-0000-000003000000}" name="單位" dataDxfId="13"/>
    <tableColumn id="4" xr3:uid="{00000000-0010-0000-0000-000004000000}" name="資料來源" dataDxfId="12"/>
    <tableColumn id="5" xr3:uid="{00000000-0010-0000-0000-000005000000}" name="TICKER" dataDxfId="11"/>
    <tableColumn id="10" xr3:uid="{00000000-0010-0000-0000-00000A000000}" name="資料來源2" dataDxfId="10"/>
    <tableColumn id="6" xr3:uid="{00000000-0010-0000-0000-000006000000}" name="資料頻率" dataDxfId="9"/>
    <tableColumn id="7" xr3:uid="{00000000-0010-0000-0000-000007000000}" name="工作表" dataDxfId="8"/>
    <tableColumn id="8" xr3:uid="{00000000-0010-0000-0000-000008000000}" name="Lag Length" dataDxfId="7"/>
    <tableColumn id="9" xr3:uid="{00000000-0010-0000-0000-000009000000}" name="判斷標準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表格2" displayName="表格2" ref="A1:K36" totalsRowShown="0" headerRowDxfId="5">
  <autoFilter ref="A1:K36" xr:uid="{00000000-0009-0000-0100-000002000000}"/>
  <tableColumns count="11">
    <tableColumn id="1" xr3:uid="{00000000-0010-0000-0100-000001000000}" name="分類" dataDxfId="4"/>
    <tableColumn id="2" xr3:uid="{00000000-0010-0000-0100-000002000000}" name="區域" dataDxfId="3"/>
    <tableColumn id="3" xr3:uid="{00000000-0010-0000-0100-000003000000}" name="指標名稱"/>
    <tableColumn id="4" xr3:uid="{00000000-0010-0000-0100-000004000000}" name="單位"/>
    <tableColumn id="5" xr3:uid="{00000000-0010-0000-0100-000005000000}" name="資料來源" dataDxfId="2"/>
    <tableColumn id="6" xr3:uid="{00000000-0010-0000-0100-000006000000}" name="Ticker" dataDxfId="1"/>
    <tableColumn id="11" xr3:uid="{00000000-0010-0000-0100-00000B000000}" name="資料來源2"/>
    <tableColumn id="7" xr3:uid="{00000000-0010-0000-0100-000007000000}" name="資料(更新)頻率"/>
    <tableColumn id="8" xr3:uid="{00000000-0010-0000-0100-000008000000}" name="工作表"/>
    <tableColumn id="9" xr3:uid="{00000000-0010-0000-0100-000009000000}" name="Lag Length"/>
    <tableColumn id="10" xr3:uid="{00000000-0010-0000-0100-00000A000000}" name="判斷標準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8">
    <pageSetUpPr fitToPage="1"/>
  </sheetPr>
  <dimension ref="A2:I23"/>
  <sheetViews>
    <sheetView showGridLines="0" view="pageBreakPreview" zoomScaleNormal="100" zoomScaleSheetLayoutView="100" workbookViewId="0">
      <selection activeCell="K20" sqref="K20"/>
    </sheetView>
  </sheetViews>
  <sheetFormatPr defaultColWidth="8.88671875" defaultRowHeight="16.2"/>
  <cols>
    <col min="1" max="1" width="6.77734375" style="305" customWidth="1"/>
    <col min="2" max="2" width="8.88671875" style="305"/>
    <col min="3" max="3" width="14.77734375" style="305" customWidth="1"/>
    <col min="4" max="4" width="4.77734375" style="305" customWidth="1"/>
    <col min="5" max="5" width="16.77734375" style="305" customWidth="1"/>
    <col min="6" max="8" width="8.88671875" style="305"/>
    <col min="9" max="9" width="8.77734375" style="305" customWidth="1"/>
    <col min="10" max="16384" width="8.88671875" style="305"/>
  </cols>
  <sheetData>
    <row r="2" spans="1:9" ht="30" customHeight="1" thickBot="1"/>
    <row r="3" spans="1:9" ht="25.95" customHeight="1" thickTop="1">
      <c r="A3" s="406" t="s">
        <v>469</v>
      </c>
      <c r="B3" s="407"/>
      <c r="C3" s="407"/>
      <c r="D3" s="407"/>
      <c r="E3" s="407"/>
      <c r="F3" s="407"/>
      <c r="G3" s="407"/>
      <c r="H3" s="407"/>
      <c r="I3" s="408"/>
    </row>
    <row r="4" spans="1:9" ht="25.95" customHeight="1">
      <c r="A4" s="409"/>
      <c r="B4" s="410"/>
      <c r="C4" s="410"/>
      <c r="D4" s="410"/>
      <c r="E4" s="410"/>
      <c r="F4" s="410"/>
      <c r="G4" s="410"/>
      <c r="H4" s="410"/>
      <c r="I4" s="411"/>
    </row>
    <row r="5" spans="1:9" ht="25.95" customHeight="1" thickBot="1">
      <c r="A5" s="412"/>
      <c r="B5" s="413"/>
      <c r="C5" s="413"/>
      <c r="D5" s="413"/>
      <c r="E5" s="413"/>
      <c r="F5" s="413"/>
      <c r="G5" s="413"/>
      <c r="H5" s="413"/>
      <c r="I5" s="414"/>
    </row>
    <row r="6" spans="1:9" ht="17.399999999999999" thickTop="1" thickBot="1"/>
    <row r="7" spans="1:9" ht="31.95" customHeight="1">
      <c r="A7" s="310" t="s">
        <v>461</v>
      </c>
      <c r="B7" s="415" t="s">
        <v>462</v>
      </c>
      <c r="C7" s="415"/>
      <c r="D7" s="416" t="s">
        <v>463</v>
      </c>
      <c r="E7" s="416"/>
      <c r="F7" s="416"/>
      <c r="G7" s="416"/>
      <c r="H7" s="416"/>
      <c r="I7" s="306" t="s">
        <v>464</v>
      </c>
    </row>
    <row r="8" spans="1:9" ht="49.95" customHeight="1">
      <c r="A8" s="417" t="s">
        <v>465</v>
      </c>
      <c r="B8" s="417" t="s">
        <v>470</v>
      </c>
      <c r="C8" s="417"/>
      <c r="D8" s="309">
        <v>1</v>
      </c>
      <c r="E8" s="405" t="s">
        <v>475</v>
      </c>
      <c r="F8" s="404"/>
      <c r="G8" s="404"/>
      <c r="H8" s="404"/>
      <c r="I8" s="307">
        <v>1</v>
      </c>
    </row>
    <row r="9" spans="1:9" ht="49.95" customHeight="1">
      <c r="A9" s="417"/>
      <c r="B9" s="417"/>
      <c r="C9" s="417"/>
      <c r="D9" s="309">
        <v>2</v>
      </c>
      <c r="E9" s="404" t="s">
        <v>476</v>
      </c>
      <c r="F9" s="404"/>
      <c r="G9" s="404"/>
      <c r="H9" s="404"/>
      <c r="I9" s="307">
        <v>2</v>
      </c>
    </row>
    <row r="10" spans="1:9" ht="49.95" customHeight="1">
      <c r="A10" s="417"/>
      <c r="B10" s="417"/>
      <c r="C10" s="417"/>
      <c r="D10" s="309">
        <v>3</v>
      </c>
      <c r="E10" s="404" t="s">
        <v>477</v>
      </c>
      <c r="F10" s="404"/>
      <c r="G10" s="404"/>
      <c r="H10" s="404"/>
      <c r="I10" s="307">
        <v>3</v>
      </c>
    </row>
    <row r="11" spans="1:9" ht="49.95" customHeight="1">
      <c r="A11" s="417" t="s">
        <v>471</v>
      </c>
      <c r="B11" s="417" t="s">
        <v>472</v>
      </c>
      <c r="C11" s="417"/>
      <c r="D11" s="309">
        <v>4</v>
      </c>
      <c r="E11" s="405" t="s">
        <v>478</v>
      </c>
      <c r="F11" s="404"/>
      <c r="G11" s="404"/>
      <c r="H11" s="404"/>
      <c r="I11" s="307">
        <v>4</v>
      </c>
    </row>
    <row r="12" spans="1:9" ht="49.95" customHeight="1">
      <c r="A12" s="417"/>
      <c r="B12" s="417"/>
      <c r="C12" s="417"/>
      <c r="D12" s="309">
        <v>5</v>
      </c>
      <c r="E12" s="404" t="s">
        <v>479</v>
      </c>
      <c r="F12" s="404"/>
      <c r="G12" s="404"/>
      <c r="H12" s="404"/>
      <c r="I12" s="307">
        <v>5</v>
      </c>
    </row>
    <row r="13" spans="1:9" ht="49.95" customHeight="1">
      <c r="A13" s="417"/>
      <c r="B13" s="417"/>
      <c r="C13" s="417"/>
      <c r="D13" s="309">
        <v>6</v>
      </c>
      <c r="E13" s="404" t="s">
        <v>480</v>
      </c>
      <c r="F13" s="404"/>
      <c r="G13" s="404"/>
      <c r="H13" s="404"/>
      <c r="I13" s="307">
        <v>6</v>
      </c>
    </row>
    <row r="14" spans="1:9" ht="49.95" customHeight="1">
      <c r="A14" s="417"/>
      <c r="B14" s="417"/>
      <c r="C14" s="417"/>
      <c r="D14" s="309">
        <v>7</v>
      </c>
      <c r="E14" s="418" t="s">
        <v>481</v>
      </c>
      <c r="F14" s="419"/>
      <c r="G14" s="419"/>
      <c r="H14" s="420"/>
      <c r="I14" s="307">
        <v>7</v>
      </c>
    </row>
    <row r="15" spans="1:9" ht="49.95" customHeight="1">
      <c r="A15" s="417"/>
      <c r="B15" s="417"/>
      <c r="C15" s="417"/>
      <c r="D15" s="309">
        <v>8</v>
      </c>
      <c r="E15" s="404" t="s">
        <v>482</v>
      </c>
      <c r="F15" s="404"/>
      <c r="G15" s="404"/>
      <c r="H15" s="404"/>
      <c r="I15" s="307">
        <v>8</v>
      </c>
    </row>
    <row r="16" spans="1:9" ht="49.95" customHeight="1">
      <c r="A16" s="417"/>
      <c r="B16" s="417"/>
      <c r="C16" s="417"/>
      <c r="D16" s="309">
        <v>9</v>
      </c>
      <c r="E16" s="404" t="s">
        <v>483</v>
      </c>
      <c r="F16" s="404"/>
      <c r="G16" s="404"/>
      <c r="H16" s="404"/>
      <c r="I16" s="307">
        <v>9</v>
      </c>
    </row>
    <row r="17" spans="1:9" ht="49.95" customHeight="1">
      <c r="A17" s="417"/>
      <c r="B17" s="417"/>
      <c r="C17" s="417"/>
      <c r="D17" s="309">
        <v>10</v>
      </c>
      <c r="E17" s="404" t="s">
        <v>484</v>
      </c>
      <c r="F17" s="404"/>
      <c r="G17" s="404"/>
      <c r="H17" s="404"/>
      <c r="I17" s="307">
        <v>10</v>
      </c>
    </row>
    <row r="18" spans="1:9" ht="49.95" customHeight="1">
      <c r="A18" s="311" t="s">
        <v>473</v>
      </c>
      <c r="B18" s="417" t="s">
        <v>474</v>
      </c>
      <c r="C18" s="417"/>
      <c r="D18" s="309">
        <v>1</v>
      </c>
      <c r="E18" s="404" t="s">
        <v>485</v>
      </c>
      <c r="F18" s="404"/>
      <c r="G18" s="404"/>
      <c r="H18" s="404"/>
      <c r="I18" s="307">
        <v>11</v>
      </c>
    </row>
    <row r="19" spans="1:9" ht="10.199999999999999" customHeight="1" thickBot="1">
      <c r="I19" s="308"/>
    </row>
    <row r="20" spans="1:9" ht="24" customHeight="1">
      <c r="A20" s="422" t="s">
        <v>466</v>
      </c>
      <c r="B20" s="423"/>
      <c r="C20" s="423"/>
      <c r="D20" s="423" t="s">
        <v>467</v>
      </c>
      <c r="E20" s="423"/>
      <c r="F20" s="423"/>
      <c r="G20" s="423" t="s">
        <v>468</v>
      </c>
      <c r="H20" s="423"/>
      <c r="I20" s="424"/>
    </row>
    <row r="21" spans="1:9" ht="60" customHeight="1" thickBot="1">
      <c r="A21" s="425"/>
      <c r="B21" s="426"/>
      <c r="C21" s="427"/>
      <c r="D21" s="428"/>
      <c r="E21" s="426"/>
      <c r="F21" s="427"/>
      <c r="G21" s="428"/>
      <c r="H21" s="426"/>
      <c r="I21" s="429"/>
    </row>
    <row r="22" spans="1:9" ht="4.95" customHeight="1"/>
    <row r="23" spans="1:9" ht="30" customHeight="1">
      <c r="D23" s="421" t="str">
        <f ca="1">"證券投資體系 製 "&amp;YEAR(TODAY())&amp;"/"&amp;MONTH(TODAY())</f>
        <v>證券投資體系 製 2025/7</v>
      </c>
      <c r="E23" s="421"/>
      <c r="F23" s="421"/>
    </row>
  </sheetData>
  <mergeCells count="26">
    <mergeCell ref="D23:F23"/>
    <mergeCell ref="A20:C20"/>
    <mergeCell ref="D20:F20"/>
    <mergeCell ref="G20:I20"/>
    <mergeCell ref="A21:C21"/>
    <mergeCell ref="D21:F21"/>
    <mergeCell ref="G21:I21"/>
    <mergeCell ref="B18:C18"/>
    <mergeCell ref="B11:C17"/>
    <mergeCell ref="A11:A17"/>
    <mergeCell ref="E14:H14"/>
    <mergeCell ref="E15:H15"/>
    <mergeCell ref="E16:H16"/>
    <mergeCell ref="E17:H17"/>
    <mergeCell ref="E18:H18"/>
    <mergeCell ref="E10:H10"/>
    <mergeCell ref="E11:H11"/>
    <mergeCell ref="E12:H12"/>
    <mergeCell ref="E13:H13"/>
    <mergeCell ref="A3:I5"/>
    <mergeCell ref="B7:C7"/>
    <mergeCell ref="D7:H7"/>
    <mergeCell ref="E8:H8"/>
    <mergeCell ref="E9:H9"/>
    <mergeCell ref="A8:A10"/>
    <mergeCell ref="B8:C10"/>
  </mergeCells>
  <phoneticPr fontId="1" type="noConversion"/>
  <printOptions horizontalCentered="1"/>
  <pageMargins left="0.47244094488188981" right="0.47244094488188981" top="0.47244094488188981" bottom="0.47244094488188981" header="0.31496062992125984" footer="0.31496062992125984"/>
  <pageSetup paperSize="9" scale="94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>
    <tabColor theme="9" tint="-0.249977111117893"/>
    <pageSetUpPr fitToPage="1"/>
  </sheetPr>
  <dimension ref="A1:M18"/>
  <sheetViews>
    <sheetView showGridLines="0" view="pageBreakPreview" topLeftCell="A11" zoomScale="80" zoomScaleNormal="70" zoomScaleSheetLayoutView="80" workbookViewId="0">
      <selection activeCell="N15" sqref="N15"/>
    </sheetView>
  </sheetViews>
  <sheetFormatPr defaultRowHeight="19.8" outlineLevelCol="1"/>
  <cols>
    <col min="1" max="1" width="4.33203125" style="316" customWidth="1"/>
    <col min="2" max="2" width="16.33203125" customWidth="1"/>
    <col min="3" max="3" width="4.109375" style="316" customWidth="1"/>
    <col min="4" max="4" width="21.33203125" style="1" customWidth="1"/>
    <col min="5" max="5" width="4.109375" hidden="1" customWidth="1" outlineLevel="1"/>
    <col min="6" max="6" width="32.6640625" hidden="1" customWidth="1" outlineLevel="1"/>
    <col min="7" max="7" width="4" style="316" customWidth="1" collapsed="1"/>
    <col min="8" max="9" width="25.33203125" customWidth="1"/>
    <col min="10" max="10" width="18.6640625" style="41" customWidth="1"/>
    <col min="11" max="11" width="36.6640625" style="39" customWidth="1"/>
    <col min="12" max="12" width="6.109375" customWidth="1"/>
    <col min="13" max="13" width="19.33203125" customWidth="1"/>
    <col min="14" max="16" width="6.44140625" customWidth="1"/>
    <col min="17" max="17" width="9.109375" bestFit="1" customWidth="1"/>
    <col min="18" max="18" width="36.109375" bestFit="1" customWidth="1"/>
    <col min="22" max="22" width="11" bestFit="1" customWidth="1"/>
    <col min="23" max="24" width="9.6640625" bestFit="1" customWidth="1"/>
  </cols>
  <sheetData>
    <row r="1" spans="1:13" s="33" customFormat="1" ht="35.1" customHeight="1">
      <c r="A1" s="440" t="s">
        <v>50</v>
      </c>
      <c r="B1" s="440"/>
      <c r="C1" s="440"/>
      <c r="D1" s="440"/>
      <c r="E1" s="440"/>
      <c r="F1" s="440"/>
      <c r="G1" s="440"/>
      <c r="H1" s="440"/>
      <c r="I1" s="440"/>
      <c r="J1" s="440"/>
      <c r="K1" s="440"/>
      <c r="M1" s="319"/>
    </row>
    <row r="2" spans="1:13" ht="30" customHeight="1" thickBot="1">
      <c r="A2" s="314" t="s">
        <v>488</v>
      </c>
      <c r="B2" s="34"/>
      <c r="C2" s="317"/>
      <c r="D2" s="35"/>
      <c r="E2" s="34"/>
      <c r="F2" s="34"/>
      <c r="G2" s="317"/>
      <c r="H2" s="36"/>
      <c r="I2" s="34"/>
      <c r="J2" s="441" t="str">
        <f>"資料日期："&amp;TEXT(日期,"YYYY年MM月DD日")</f>
        <v>資料日期：2025年06月30日</v>
      </c>
      <c r="K2" s="441"/>
    </row>
    <row r="3" spans="1:13" ht="25.95" customHeight="1">
      <c r="A3" s="442" t="s">
        <v>441</v>
      </c>
      <c r="B3" s="443"/>
      <c r="C3" s="446" t="s">
        <v>46</v>
      </c>
      <c r="D3" s="443"/>
      <c r="E3" s="446" t="s">
        <v>47</v>
      </c>
      <c r="F3" s="443"/>
      <c r="G3" s="448" t="s">
        <v>1</v>
      </c>
      <c r="H3" s="448"/>
      <c r="I3" s="448"/>
      <c r="J3" s="448" t="s">
        <v>0</v>
      </c>
      <c r="K3" s="450"/>
    </row>
    <row r="4" spans="1:13" ht="30" customHeight="1">
      <c r="A4" s="444"/>
      <c r="B4" s="445"/>
      <c r="C4" s="447"/>
      <c r="D4" s="445"/>
      <c r="E4" s="447"/>
      <c r="F4" s="445"/>
      <c r="G4" s="449"/>
      <c r="H4" s="449"/>
      <c r="I4" s="449"/>
      <c r="J4" s="68" t="s">
        <v>48</v>
      </c>
      <c r="K4" s="37" t="s">
        <v>49</v>
      </c>
    </row>
    <row r="5" spans="1:13" ht="89.4" customHeight="1">
      <c r="A5" s="457">
        <v>1</v>
      </c>
      <c r="B5" s="462" t="s">
        <v>178</v>
      </c>
      <c r="C5" s="453">
        <v>1</v>
      </c>
      <c r="D5" s="470" t="s">
        <v>179</v>
      </c>
      <c r="E5" s="30">
        <v>1</v>
      </c>
      <c r="F5" s="66" t="s">
        <v>41</v>
      </c>
      <c r="G5" s="473">
        <v>1</v>
      </c>
      <c r="H5" s="436" t="s">
        <v>499</v>
      </c>
      <c r="I5" s="437"/>
      <c r="J5" s="464" t="s">
        <v>460</v>
      </c>
      <c r="K5" s="451" t="s">
        <v>500</v>
      </c>
      <c r="M5" s="38"/>
    </row>
    <row r="6" spans="1:13" ht="42" customHeight="1">
      <c r="A6" s="458"/>
      <c r="B6" s="463"/>
      <c r="C6" s="454"/>
      <c r="D6" s="471"/>
      <c r="E6" s="63">
        <v>2</v>
      </c>
      <c r="F6" s="67" t="s">
        <v>37</v>
      </c>
      <c r="G6" s="474"/>
      <c r="H6" s="432"/>
      <c r="I6" s="433"/>
      <c r="J6" s="465"/>
      <c r="K6" s="452"/>
      <c r="M6" s="38"/>
    </row>
    <row r="7" spans="1:13" ht="96.75" customHeight="1">
      <c r="A7" s="458"/>
      <c r="B7" s="463"/>
      <c r="C7" s="454"/>
      <c r="D7" s="471"/>
      <c r="E7" s="63"/>
      <c r="F7" s="67"/>
      <c r="G7" s="438">
        <v>2</v>
      </c>
      <c r="H7" s="430" t="s">
        <v>501</v>
      </c>
      <c r="I7" s="431"/>
      <c r="J7" s="465"/>
      <c r="K7" s="452" t="s">
        <v>502</v>
      </c>
      <c r="M7" s="312"/>
    </row>
    <row r="8" spans="1:13" ht="35.25" customHeight="1">
      <c r="A8" s="458"/>
      <c r="B8" s="463"/>
      <c r="C8" s="454"/>
      <c r="D8" s="471"/>
      <c r="E8" s="63">
        <v>3</v>
      </c>
      <c r="F8" s="67" t="s">
        <v>38</v>
      </c>
      <c r="G8" s="439"/>
      <c r="H8" s="432"/>
      <c r="I8" s="433"/>
      <c r="J8" s="465"/>
      <c r="K8" s="452"/>
    </row>
    <row r="9" spans="1:13" ht="89.4" customHeight="1">
      <c r="A9" s="458"/>
      <c r="B9" s="463"/>
      <c r="C9" s="454"/>
      <c r="D9" s="471"/>
      <c r="E9" s="63">
        <v>4</v>
      </c>
      <c r="F9" s="67" t="s">
        <v>43</v>
      </c>
      <c r="G9" s="322">
        <v>3</v>
      </c>
      <c r="H9" s="430" t="s">
        <v>486</v>
      </c>
      <c r="I9" s="431"/>
      <c r="J9" s="465"/>
      <c r="K9" s="452"/>
    </row>
    <row r="10" spans="1:13" ht="37.5" customHeight="1">
      <c r="A10" s="458"/>
      <c r="B10" s="463"/>
      <c r="C10" s="455"/>
      <c r="D10" s="472"/>
      <c r="E10" s="63">
        <v>5</v>
      </c>
      <c r="F10" s="67" t="s">
        <v>44</v>
      </c>
      <c r="G10" s="323"/>
      <c r="H10" s="432"/>
      <c r="I10" s="433"/>
      <c r="J10" s="466"/>
      <c r="K10" s="460"/>
    </row>
    <row r="11" spans="1:13" ht="100.2" customHeight="1">
      <c r="A11" s="458"/>
      <c r="B11" s="463"/>
      <c r="C11" s="456">
        <v>2</v>
      </c>
      <c r="D11" s="475" t="s">
        <v>180</v>
      </c>
      <c r="E11" s="154">
        <v>8</v>
      </c>
      <c r="F11" s="67" t="s">
        <v>40</v>
      </c>
      <c r="G11" s="474">
        <v>1</v>
      </c>
      <c r="H11" s="430" t="s">
        <v>498</v>
      </c>
      <c r="I11" s="431"/>
      <c r="J11" s="467" t="s">
        <v>459</v>
      </c>
      <c r="K11" s="461" t="s">
        <v>503</v>
      </c>
      <c r="M11" s="38"/>
    </row>
    <row r="12" spans="1:13" ht="100.2" customHeight="1">
      <c r="A12" s="458"/>
      <c r="B12" s="463"/>
      <c r="C12" s="454"/>
      <c r="D12" s="463"/>
      <c r="E12" s="154">
        <v>9</v>
      </c>
      <c r="F12" s="67" t="s">
        <v>36</v>
      </c>
      <c r="G12" s="474"/>
      <c r="H12" s="432"/>
      <c r="I12" s="433"/>
      <c r="J12" s="468"/>
      <c r="K12" s="452"/>
    </row>
    <row r="13" spans="1:13" ht="81.75" customHeight="1">
      <c r="A13" s="458"/>
      <c r="B13" s="463"/>
      <c r="C13" s="454"/>
      <c r="D13" s="463"/>
      <c r="E13" s="154">
        <v>10</v>
      </c>
      <c r="F13" s="67" t="s">
        <v>42</v>
      </c>
      <c r="G13" s="438">
        <v>2</v>
      </c>
      <c r="H13" s="430" t="s">
        <v>504</v>
      </c>
      <c r="I13" s="431"/>
      <c r="J13" s="468"/>
      <c r="K13" s="452" t="s">
        <v>492</v>
      </c>
    </row>
    <row r="14" spans="1:13" ht="81.75" customHeight="1">
      <c r="A14" s="458"/>
      <c r="B14" s="463"/>
      <c r="C14" s="454"/>
      <c r="D14" s="463"/>
      <c r="E14" s="154"/>
      <c r="F14" s="67"/>
      <c r="G14" s="439"/>
      <c r="H14" s="432"/>
      <c r="I14" s="433"/>
      <c r="J14" s="468"/>
      <c r="K14" s="452"/>
    </row>
    <row r="15" spans="1:13" ht="82.5" customHeight="1">
      <c r="A15" s="458"/>
      <c r="B15" s="463"/>
      <c r="C15" s="454"/>
      <c r="D15" s="463"/>
      <c r="E15" s="154">
        <v>11</v>
      </c>
      <c r="F15" s="67" t="s">
        <v>45</v>
      </c>
      <c r="G15" s="438">
        <v>3</v>
      </c>
      <c r="H15" s="430" t="s">
        <v>487</v>
      </c>
      <c r="I15" s="431"/>
      <c r="J15" s="468"/>
      <c r="K15" s="452"/>
    </row>
    <row r="16" spans="1:13" ht="82.5" customHeight="1" thickBot="1">
      <c r="A16" s="459"/>
      <c r="B16" s="463"/>
      <c r="C16" s="454"/>
      <c r="D16" s="476"/>
      <c r="E16" s="154">
        <v>12</v>
      </c>
      <c r="F16" s="67" t="s">
        <v>39</v>
      </c>
      <c r="G16" s="477"/>
      <c r="H16" s="434"/>
      <c r="I16" s="435"/>
      <c r="J16" s="469"/>
      <c r="K16" s="452"/>
    </row>
    <row r="17" spans="1:11" ht="30" customHeight="1">
      <c r="A17" s="315" t="s">
        <v>489</v>
      </c>
      <c r="B17" s="150"/>
      <c r="C17" s="318"/>
      <c r="D17" s="153"/>
      <c r="E17" s="39"/>
      <c r="F17" s="39"/>
      <c r="H17" s="150"/>
      <c r="I17" s="150"/>
      <c r="J17" s="324"/>
      <c r="K17" s="150"/>
    </row>
    <row r="18" spans="1:11" ht="42" customHeight="1"/>
  </sheetData>
  <mergeCells count="30">
    <mergeCell ref="K5:K6"/>
    <mergeCell ref="C5:C10"/>
    <mergeCell ref="C11:C16"/>
    <mergeCell ref="A5:A16"/>
    <mergeCell ref="K7:K10"/>
    <mergeCell ref="K11:K12"/>
    <mergeCell ref="K13:K16"/>
    <mergeCell ref="B5:B16"/>
    <mergeCell ref="J5:J10"/>
    <mergeCell ref="J11:J16"/>
    <mergeCell ref="D5:D10"/>
    <mergeCell ref="G5:G6"/>
    <mergeCell ref="G11:G12"/>
    <mergeCell ref="G13:G14"/>
    <mergeCell ref="D11:D16"/>
    <mergeCell ref="G15:G16"/>
    <mergeCell ref="A1:K1"/>
    <mergeCell ref="J2:K2"/>
    <mergeCell ref="A3:B4"/>
    <mergeCell ref="E3:F4"/>
    <mergeCell ref="G3:I4"/>
    <mergeCell ref="J3:K3"/>
    <mergeCell ref="C3:D4"/>
    <mergeCell ref="H13:I14"/>
    <mergeCell ref="H15:I16"/>
    <mergeCell ref="H5:I6"/>
    <mergeCell ref="G7:G8"/>
    <mergeCell ref="H7:I8"/>
    <mergeCell ref="H9:I10"/>
    <mergeCell ref="H11:I12"/>
  </mergeCells>
  <phoneticPr fontId="1" type="noConversion"/>
  <printOptions horizontalCentered="1"/>
  <pageMargins left="0.19685039370078741" right="0.19685039370078741" top="0.39370078740157483" bottom="0.39370078740157483" header="0.11811023622047245" footer="0.11811023622047245"/>
  <pageSetup paperSize="9" scale="64" fitToHeight="0" orientation="portrait" r:id="rId1"/>
  <headerFooter>
    <oddFooter>&amp;C&amp;"Arial,標準"1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工作表2">
    <tabColor rgb="FFC00000"/>
    <pageSetUpPr fitToPage="1"/>
  </sheetPr>
  <dimension ref="A1:BF68"/>
  <sheetViews>
    <sheetView showGridLines="0" tabSelected="1" view="pageBreakPreview" zoomScale="70" zoomScaleNormal="55" zoomScaleSheetLayoutView="70" workbookViewId="0">
      <pane xSplit="9" ySplit="5" topLeftCell="J45" activePane="bottomRight" state="frozen"/>
      <selection pane="topRight" activeCell="J1" sqref="J1"/>
      <selection pane="bottomLeft" activeCell="A6" sqref="A6"/>
      <selection pane="bottomRight" activeCell="A51" sqref="A51:X56"/>
    </sheetView>
  </sheetViews>
  <sheetFormatPr defaultRowHeight="18" outlineLevelCol="1"/>
  <cols>
    <col min="1" max="1" width="3.21875" customWidth="1"/>
    <col min="2" max="2" width="2.6640625" customWidth="1"/>
    <col min="3" max="3" width="4.44140625" customWidth="1"/>
    <col min="4" max="4" width="3.21875" hidden="1" customWidth="1" outlineLevel="1"/>
    <col min="5" max="6" width="2.6640625" hidden="1" customWidth="1" outlineLevel="1"/>
    <col min="7" max="7" width="4.6640625" customWidth="1" collapsed="1"/>
    <col min="8" max="8" width="20.6640625" customWidth="1"/>
    <col min="9" max="9" width="5.6640625" style="1" customWidth="1"/>
    <col min="10" max="11" width="11.6640625" style="1" customWidth="1"/>
    <col min="12" max="16" width="11.6640625" customWidth="1"/>
    <col min="17" max="17" width="11.21875" customWidth="1"/>
    <col min="18" max="18" width="11.6640625" customWidth="1"/>
    <col min="19" max="22" width="11.21875" customWidth="1"/>
    <col min="23" max="24" width="10.6640625" customWidth="1"/>
    <col min="25" max="25" width="8.88671875" style="40"/>
    <col min="26" max="26" width="11.109375" style="205" customWidth="1"/>
    <col min="27" max="27" width="13.33203125" style="211" customWidth="1"/>
    <col min="28" max="28" width="11.109375" style="205" customWidth="1"/>
    <col min="29" max="30" width="12.77734375" style="40" bestFit="1" customWidth="1"/>
    <col min="31" max="33" width="8.77734375" style="39" customWidth="1"/>
    <col min="34" max="34" width="8.77734375" style="231" customWidth="1"/>
    <col min="35" max="36" width="8.77734375" style="39" customWidth="1"/>
    <col min="37" max="37" width="8.77734375" style="237" customWidth="1"/>
    <col min="38" max="39" width="8.77734375" style="39" customWidth="1"/>
    <col min="40" max="40" width="8.77734375" style="231" customWidth="1"/>
    <col min="41" max="42" width="8.77734375" style="39" customWidth="1"/>
    <col min="43" max="43" width="8.77734375" style="231" customWidth="1"/>
    <col min="44" max="44" width="4.33203125" style="39" customWidth="1"/>
    <col min="45" max="47" width="8.77734375" style="39" customWidth="1"/>
    <col min="48" max="48" width="8.77734375" style="231" customWidth="1"/>
    <col min="49" max="50" width="8.77734375" style="39" customWidth="1"/>
    <col min="51" max="51" width="8.77734375" style="231" customWidth="1"/>
    <col min="52" max="53" width="8.77734375" style="39" customWidth="1"/>
    <col min="54" max="54" width="8.77734375" style="231" customWidth="1"/>
    <col min="55" max="56" width="8.77734375" style="39" customWidth="1"/>
    <col min="57" max="57" width="8.77734375" style="231" customWidth="1"/>
  </cols>
  <sheetData>
    <row r="1" spans="1:57" ht="50.25" customHeight="1" thickBot="1">
      <c r="A1" s="478" t="s">
        <v>54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8"/>
      <c r="X1" s="478"/>
      <c r="Z1" s="227" t="s">
        <v>450</v>
      </c>
      <c r="AA1" s="229">
        <v>45838</v>
      </c>
      <c r="AB1" s="227" t="s">
        <v>451</v>
      </c>
      <c r="AC1" s="226" t="str">
        <f>IF(MONTH(日期)=3,"Q1",IF(MONTH(日期)=6,"Q2",IF(MONTH(日期)=9,"Q3","Q4")))</f>
        <v>Q2</v>
      </c>
      <c r="AD1" s="227" t="s">
        <v>452</v>
      </c>
      <c r="AE1" s="226" t="str">
        <f>IF(本季="Q1","Q4",IF(本季="Q2","Q1",IF(本季="Q3","Q2","Q3")))</f>
        <v>Q1</v>
      </c>
    </row>
    <row r="2" spans="1:57" ht="9.6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  <c r="X2" s="61"/>
    </row>
    <row r="3" spans="1:57" ht="22.95" customHeight="1">
      <c r="A3" s="479" t="s">
        <v>440</v>
      </c>
      <c r="B3" s="479"/>
      <c r="C3" s="479"/>
      <c r="D3" s="479"/>
      <c r="E3" s="479"/>
      <c r="F3" s="479"/>
      <c r="G3" s="479"/>
      <c r="H3" s="479"/>
      <c r="I3" s="479"/>
      <c r="J3" s="479"/>
      <c r="K3" s="479"/>
      <c r="L3" s="479"/>
      <c r="M3" s="479"/>
      <c r="N3" s="479"/>
      <c r="O3" s="479"/>
      <c r="Q3" s="17"/>
      <c r="R3" s="17"/>
      <c r="S3" s="17"/>
      <c r="T3" s="16"/>
      <c r="U3" s="16"/>
      <c r="V3" s="64" t="s">
        <v>453</v>
      </c>
      <c r="W3" s="228">
        <f>日期</f>
        <v>45838</v>
      </c>
      <c r="X3" s="228"/>
    </row>
    <row r="4" spans="1:57" ht="30" customHeight="1">
      <c r="A4" s="480" t="s">
        <v>55</v>
      </c>
      <c r="B4" s="481"/>
      <c r="C4" s="482"/>
      <c r="D4" s="480" t="s">
        <v>56</v>
      </c>
      <c r="E4" s="481"/>
      <c r="F4" s="482"/>
      <c r="G4" s="480" t="s">
        <v>57</v>
      </c>
      <c r="H4" s="482"/>
      <c r="I4" s="486" t="s">
        <v>58</v>
      </c>
      <c r="J4" s="8">
        <f>YEAR(日期)-1</f>
        <v>2024</v>
      </c>
      <c r="K4" s="488">
        <f>YEAR(日期)</f>
        <v>2025</v>
      </c>
      <c r="L4" s="488"/>
      <c r="M4" s="488"/>
      <c r="N4" s="488"/>
      <c r="O4" s="488"/>
      <c r="P4" s="488"/>
      <c r="Q4" s="488"/>
      <c r="R4" s="488"/>
      <c r="S4" s="488"/>
      <c r="T4" s="488"/>
      <c r="U4" s="488"/>
      <c r="V4" s="489"/>
      <c r="W4" s="490" t="s">
        <v>447</v>
      </c>
      <c r="X4" s="491"/>
      <c r="AB4" s="206"/>
      <c r="AC4" s="40" t="s">
        <v>59</v>
      </c>
      <c r="AD4" s="40" t="s">
        <v>59</v>
      </c>
      <c r="AE4" s="193" t="s">
        <v>183</v>
      </c>
      <c r="AS4" s="193" t="s">
        <v>182</v>
      </c>
    </row>
    <row r="5" spans="1:57" ht="30" customHeight="1">
      <c r="A5" s="483"/>
      <c r="B5" s="484"/>
      <c r="C5" s="485"/>
      <c r="D5" s="483"/>
      <c r="E5" s="484"/>
      <c r="F5" s="485"/>
      <c r="G5" s="483"/>
      <c r="H5" s="485"/>
      <c r="I5" s="487">
        <v>12</v>
      </c>
      <c r="J5" s="42">
        <v>12</v>
      </c>
      <c r="K5" s="183">
        <v>1</v>
      </c>
      <c r="L5" s="44">
        <v>2</v>
      </c>
      <c r="M5" s="44">
        <v>3</v>
      </c>
      <c r="N5" s="44">
        <v>4</v>
      </c>
      <c r="O5" s="44">
        <v>5</v>
      </c>
      <c r="P5" s="44">
        <v>6</v>
      </c>
      <c r="Q5" s="44">
        <v>7</v>
      </c>
      <c r="R5" s="44">
        <v>8</v>
      </c>
      <c r="S5" s="44">
        <v>9</v>
      </c>
      <c r="T5" s="44">
        <v>10</v>
      </c>
      <c r="U5" s="44">
        <v>11</v>
      </c>
      <c r="V5" s="45">
        <v>12</v>
      </c>
      <c r="W5" s="46" t="s">
        <v>60</v>
      </c>
      <c r="X5" s="47" t="s">
        <v>61</v>
      </c>
      <c r="Y5" s="203" t="s">
        <v>181</v>
      </c>
      <c r="Z5" s="205" t="str">
        <f>YEAR(日期)&amp;本季</f>
        <v>2025Q2</v>
      </c>
      <c r="AA5" s="212" t="s">
        <v>454</v>
      </c>
      <c r="AB5" s="205" t="str">
        <f>IF(本季="Q1",YEAR(日期)-1&amp;上季,YEAR(日期)&amp;上季)</f>
        <v>2025Q1</v>
      </c>
      <c r="AC5" s="40" t="s">
        <v>62</v>
      </c>
      <c r="AD5" s="40" t="s">
        <v>63</v>
      </c>
      <c r="AE5" s="232" t="s">
        <v>64</v>
      </c>
      <c r="AF5" s="194" t="s">
        <v>65</v>
      </c>
      <c r="AG5" s="194" t="s">
        <v>66</v>
      </c>
      <c r="AH5" s="232" t="s">
        <v>67</v>
      </c>
      <c r="AI5" s="194" t="s">
        <v>68</v>
      </c>
      <c r="AJ5" s="194" t="s">
        <v>69</v>
      </c>
      <c r="AK5" s="238" t="s">
        <v>70</v>
      </c>
      <c r="AL5" s="194" t="s">
        <v>71</v>
      </c>
      <c r="AM5" s="194" t="s">
        <v>72</v>
      </c>
      <c r="AN5" s="232" t="s">
        <v>73</v>
      </c>
      <c r="AO5" s="194" t="s">
        <v>74</v>
      </c>
      <c r="AP5" s="194" t="s">
        <v>75</v>
      </c>
      <c r="AQ5" s="232" t="s">
        <v>64</v>
      </c>
      <c r="AR5" s="40"/>
      <c r="AS5" s="232" t="s">
        <v>64</v>
      </c>
      <c r="AT5" s="194" t="s">
        <v>65</v>
      </c>
      <c r="AU5" s="194" t="s">
        <v>66</v>
      </c>
      <c r="AV5" s="232" t="s">
        <v>67</v>
      </c>
      <c r="AW5" s="194" t="s">
        <v>68</v>
      </c>
      <c r="AX5" s="194" t="s">
        <v>69</v>
      </c>
      <c r="AY5" s="232" t="s">
        <v>70</v>
      </c>
      <c r="AZ5" s="194" t="s">
        <v>71</v>
      </c>
      <c r="BA5" s="194" t="s">
        <v>72</v>
      </c>
      <c r="BB5" s="232" t="s">
        <v>73</v>
      </c>
      <c r="BC5" s="194" t="s">
        <v>74</v>
      </c>
      <c r="BD5" s="194" t="s">
        <v>75</v>
      </c>
      <c r="BE5" s="232" t="s">
        <v>64</v>
      </c>
    </row>
    <row r="6" spans="1:57" ht="35.25" customHeight="1">
      <c r="A6" s="494">
        <v>1</v>
      </c>
      <c r="B6" s="512" t="s">
        <v>76</v>
      </c>
      <c r="C6" s="499"/>
      <c r="D6" s="494">
        <v>1</v>
      </c>
      <c r="E6" s="514" t="s">
        <v>77</v>
      </c>
      <c r="F6" s="515"/>
      <c r="G6" s="48">
        <v>1</v>
      </c>
      <c r="H6" s="49" t="s">
        <v>25</v>
      </c>
      <c r="I6" s="18" t="s">
        <v>2</v>
      </c>
      <c r="J6" s="325">
        <v>102.07</v>
      </c>
      <c r="K6" s="326">
        <v>102.56</v>
      </c>
      <c r="L6" s="327">
        <v>102.66</v>
      </c>
      <c r="M6" s="328">
        <v>102.42</v>
      </c>
      <c r="N6" s="329">
        <v>102.07</v>
      </c>
      <c r="O6" s="330">
        <v>101.73</v>
      </c>
      <c r="P6" s="330">
        <v>101.73</v>
      </c>
      <c r="Q6" s="330"/>
      <c r="R6" s="330"/>
      <c r="S6" s="331"/>
      <c r="T6" s="330"/>
      <c r="U6" s="330"/>
      <c r="V6" s="330"/>
      <c r="W6" s="190" t="str">
        <f>Y6</f>
        <v>B</v>
      </c>
      <c r="X6" s="511">
        <f>AA10</f>
        <v>26</v>
      </c>
      <c r="Y6" s="217" t="str">
        <f t="shared" ref="Y6:Y30" si="0">IF(本季="Q1",AH6,IF(本季="Q2",AK6,IF(本季="Q3",AN6,AQ6)))</f>
        <v>B</v>
      </c>
      <c r="Z6" s="207">
        <f t="shared" ref="Z6:Z30" si="1">IF(本季="Q1",AV6,IF(本季="Q2",AY6,IF(本季="Q3",BB6,BE6)))</f>
        <v>3</v>
      </c>
      <c r="AA6" s="213"/>
      <c r="AB6" s="207">
        <f t="shared" ref="AB6:AB30" si="2">IF(本季="Q1",AS6,IF(本季="Q2",AV6,IF(本季="Q3",AY6,BB6)))</f>
        <v>3</v>
      </c>
      <c r="AC6" s="195">
        <v>105.95400000000001</v>
      </c>
      <c r="AD6" s="195">
        <v>87.39200000000001</v>
      </c>
      <c r="AE6" s="233" t="str">
        <f>IF(J6&gt;$AC6,"A",IF(J6&gt;$AD6,"B","C"))</f>
        <v>B</v>
      </c>
      <c r="AF6" s="196" t="str">
        <f t="shared" ref="AE6:AM10" si="3">IF(K6&gt;$AC6,"A",IF(K6&gt;$AD6,"B","C"))</f>
        <v>B</v>
      </c>
      <c r="AG6" s="196" t="str">
        <f t="shared" si="3"/>
        <v>B</v>
      </c>
      <c r="AH6" s="233" t="str">
        <f t="shared" si="3"/>
        <v>B</v>
      </c>
      <c r="AI6" s="196" t="str">
        <f t="shared" si="3"/>
        <v>B</v>
      </c>
      <c r="AJ6" s="196" t="str">
        <f t="shared" si="3"/>
        <v>B</v>
      </c>
      <c r="AK6" s="239" t="str">
        <f t="shared" si="3"/>
        <v>B</v>
      </c>
      <c r="AL6" s="196" t="str">
        <f t="shared" si="3"/>
        <v>C</v>
      </c>
      <c r="AM6" s="196" t="str">
        <f t="shared" si="3"/>
        <v>C</v>
      </c>
      <c r="AN6" s="233" t="str">
        <f t="shared" ref="AN6:AN11" si="4">IF(S6&gt;$AC6,"A",IF(S6&gt;$AD6,"B","C"))</f>
        <v>C</v>
      </c>
      <c r="AO6" s="196" t="str">
        <f t="shared" ref="AO6:AO11" si="5">IF(T6&gt;$AC6,"A",IF(T6&gt;$AD6,"B","C"))</f>
        <v>C</v>
      </c>
      <c r="AP6" s="196" t="str">
        <f t="shared" ref="AP6:AP11" si="6">IF(U6&gt;$AC6,"A",IF(U6&gt;$AD6,"B","C"))</f>
        <v>C</v>
      </c>
      <c r="AQ6" s="233" t="str">
        <f t="shared" ref="AQ6:AQ11" si="7">IF(V6&gt;$AC6,"A",IF(V6&gt;$AD6,"B","C"))</f>
        <v>C</v>
      </c>
      <c r="AR6" s="230"/>
      <c r="AS6" s="232">
        <f t="shared" ref="AS6:AS21" si="8">IF(AE6="A",4,IF(AE6="B",3,0))</f>
        <v>3</v>
      </c>
      <c r="AT6" s="194">
        <f t="shared" ref="AT6:AT21" si="9">IF(AF6="A",4,IF(AF6="B",3,0))</f>
        <v>3</v>
      </c>
      <c r="AU6" s="194">
        <f t="shared" ref="AU6:AU21" si="10">IF(AG6="A",4,IF(AG6="B",3,0))</f>
        <v>3</v>
      </c>
      <c r="AV6" s="232">
        <f t="shared" ref="AV6:AV21" si="11">IF(AH6="A",4,IF(AH6="B",3,0))</f>
        <v>3</v>
      </c>
      <c r="AW6" s="194">
        <f t="shared" ref="AW6:AW21" si="12">IF(AI6="A",4,IF(AI6="B",3,0))</f>
        <v>3</v>
      </c>
      <c r="AX6" s="194">
        <f t="shared" ref="AX6:AX21" si="13">IF(AJ6="A",4,IF(AJ6="B",3,0))</f>
        <v>3</v>
      </c>
      <c r="AY6" s="232">
        <f t="shared" ref="AY6:AY21" si="14">IF(AK6="A",4,IF(AK6="B",3,0))</f>
        <v>3</v>
      </c>
      <c r="AZ6" s="194">
        <f t="shared" ref="AZ6:AZ21" si="15">IF(AL6="A",4,IF(AL6="B",3,0))</f>
        <v>0</v>
      </c>
      <c r="BA6" s="194">
        <f t="shared" ref="BA6:BA21" si="16">IF(AM6="A",4,IF(AM6="B",3,0))</f>
        <v>0</v>
      </c>
      <c r="BB6" s="232">
        <f t="shared" ref="BB6:BB21" si="17">IF(AN6="A",4,IF(AN6="B",3,0))</f>
        <v>0</v>
      </c>
      <c r="BC6" s="194">
        <f t="shared" ref="BC6:BC30" si="18">IF(AO6="A",4,IF(AO6="B",3,0))</f>
        <v>0</v>
      </c>
      <c r="BD6" s="194">
        <f t="shared" ref="BD6:BD30" si="19">IF(AP6="A",4,IF(AP6="B",3,0))</f>
        <v>0</v>
      </c>
      <c r="BE6" s="232">
        <f t="shared" ref="BE6:BE30" si="20">IF(AQ6="A",4,IF(AQ6="B",3,0))</f>
        <v>0</v>
      </c>
    </row>
    <row r="7" spans="1:57" ht="35.25" customHeight="1">
      <c r="A7" s="494"/>
      <c r="B7" s="512"/>
      <c r="C7" s="499"/>
      <c r="D7" s="494"/>
      <c r="E7" s="507"/>
      <c r="F7" s="508"/>
      <c r="G7" s="48">
        <v>2</v>
      </c>
      <c r="H7" s="49" t="s">
        <v>177</v>
      </c>
      <c r="I7" s="50" t="s">
        <v>2</v>
      </c>
      <c r="J7" s="332">
        <v>52.7</v>
      </c>
      <c r="K7" s="333">
        <v>51.1</v>
      </c>
      <c r="L7" s="334">
        <v>51.5</v>
      </c>
      <c r="M7" s="334">
        <v>49.8</v>
      </c>
      <c r="N7" s="330">
        <v>47.8</v>
      </c>
      <c r="O7" s="330">
        <v>48.6</v>
      </c>
      <c r="P7" s="330">
        <v>47.2</v>
      </c>
      <c r="Q7" s="330"/>
      <c r="R7" s="330"/>
      <c r="S7" s="331"/>
      <c r="T7" s="330"/>
      <c r="U7" s="330"/>
      <c r="V7" s="330"/>
      <c r="W7" s="191" t="str">
        <f t="shared" ref="W7:W30" si="21">Y7</f>
        <v>C</v>
      </c>
      <c r="X7" s="511"/>
      <c r="Y7" s="217" t="str">
        <f t="shared" si="0"/>
        <v>C</v>
      </c>
      <c r="Z7" s="208">
        <f t="shared" si="1"/>
        <v>0</v>
      </c>
      <c r="AA7" s="214"/>
      <c r="AB7" s="208">
        <f t="shared" si="2"/>
        <v>3</v>
      </c>
      <c r="AC7" s="197">
        <v>52.6</v>
      </c>
      <c r="AD7" s="197">
        <v>47.3</v>
      </c>
      <c r="AE7" s="233" t="str">
        <f t="shared" si="3"/>
        <v>A</v>
      </c>
      <c r="AF7" s="196" t="str">
        <f t="shared" si="3"/>
        <v>B</v>
      </c>
      <c r="AG7" s="196" t="str">
        <f t="shared" si="3"/>
        <v>B</v>
      </c>
      <c r="AH7" s="233" t="str">
        <f t="shared" si="3"/>
        <v>B</v>
      </c>
      <c r="AI7" s="196" t="str">
        <f t="shared" si="3"/>
        <v>B</v>
      </c>
      <c r="AJ7" s="196" t="str">
        <f t="shared" si="3"/>
        <v>B</v>
      </c>
      <c r="AK7" s="239" t="str">
        <f t="shared" si="3"/>
        <v>C</v>
      </c>
      <c r="AL7" s="196" t="str">
        <f t="shared" si="3"/>
        <v>C</v>
      </c>
      <c r="AM7" s="196" t="str">
        <f t="shared" si="3"/>
        <v>C</v>
      </c>
      <c r="AN7" s="233" t="str">
        <f t="shared" si="4"/>
        <v>C</v>
      </c>
      <c r="AO7" s="196" t="str">
        <f t="shared" si="5"/>
        <v>C</v>
      </c>
      <c r="AP7" s="196" t="str">
        <f>IF(U7&gt;$AC7,"A",IF(U7&gt;$AD7,"B","C"))</f>
        <v>C</v>
      </c>
      <c r="AQ7" s="233" t="str">
        <f t="shared" si="7"/>
        <v>C</v>
      </c>
      <c r="AR7" s="230"/>
      <c r="AS7" s="232">
        <f t="shared" si="8"/>
        <v>4</v>
      </c>
      <c r="AT7" s="194">
        <f t="shared" si="9"/>
        <v>3</v>
      </c>
      <c r="AU7" s="194">
        <f t="shared" si="10"/>
        <v>3</v>
      </c>
      <c r="AV7" s="232">
        <f t="shared" si="11"/>
        <v>3</v>
      </c>
      <c r="AW7" s="194">
        <f t="shared" si="12"/>
        <v>3</v>
      </c>
      <c r="AX7" s="194">
        <f t="shared" si="13"/>
        <v>3</v>
      </c>
      <c r="AY7" s="232">
        <f t="shared" si="14"/>
        <v>0</v>
      </c>
      <c r="AZ7" s="194">
        <f t="shared" si="15"/>
        <v>0</v>
      </c>
      <c r="BA7" s="194">
        <f t="shared" si="16"/>
        <v>0</v>
      </c>
      <c r="BB7" s="232">
        <f t="shared" si="17"/>
        <v>0</v>
      </c>
      <c r="BC7" s="194">
        <f t="shared" si="18"/>
        <v>0</v>
      </c>
      <c r="BD7" s="194">
        <f t="shared" si="19"/>
        <v>0</v>
      </c>
      <c r="BE7" s="232">
        <f t="shared" si="20"/>
        <v>0</v>
      </c>
    </row>
    <row r="8" spans="1:57" ht="35.25" customHeight="1">
      <c r="A8" s="494"/>
      <c r="B8" s="512"/>
      <c r="C8" s="499"/>
      <c r="D8" s="494"/>
      <c r="E8" s="507"/>
      <c r="F8" s="508"/>
      <c r="G8" s="48">
        <v>3</v>
      </c>
      <c r="H8" s="49" t="s">
        <v>171</v>
      </c>
      <c r="I8" s="51" t="s">
        <v>52</v>
      </c>
      <c r="J8" s="187">
        <v>52921</v>
      </c>
      <c r="K8" s="188">
        <v>46972</v>
      </c>
      <c r="L8" s="189">
        <v>49452</v>
      </c>
      <c r="M8" s="184">
        <v>53044</v>
      </c>
      <c r="N8" s="185">
        <v>56400</v>
      </c>
      <c r="O8" s="185">
        <v>57933</v>
      </c>
      <c r="P8" s="185">
        <v>57933</v>
      </c>
      <c r="Q8" s="185"/>
      <c r="R8" s="185"/>
      <c r="S8" s="184"/>
      <c r="T8" s="185"/>
      <c r="U8" s="185"/>
      <c r="V8" s="185"/>
      <c r="W8" s="191" t="str">
        <f t="shared" si="21"/>
        <v>A</v>
      </c>
      <c r="X8" s="511"/>
      <c r="Y8" s="217" t="str">
        <f t="shared" si="0"/>
        <v>A</v>
      </c>
      <c r="Z8" s="208">
        <f t="shared" si="1"/>
        <v>4</v>
      </c>
      <c r="AA8" s="214"/>
      <c r="AB8" s="208">
        <f t="shared" si="2"/>
        <v>4</v>
      </c>
      <c r="AC8" s="197">
        <v>37625.199999999997</v>
      </c>
      <c r="AD8" s="197">
        <v>31362.6</v>
      </c>
      <c r="AE8" s="233" t="str">
        <f t="shared" si="3"/>
        <v>A</v>
      </c>
      <c r="AF8" s="196" t="str">
        <f t="shared" si="3"/>
        <v>A</v>
      </c>
      <c r="AG8" s="196" t="str">
        <f t="shared" si="3"/>
        <v>A</v>
      </c>
      <c r="AH8" s="233" t="str">
        <f t="shared" si="3"/>
        <v>A</v>
      </c>
      <c r="AI8" s="196" t="str">
        <f t="shared" si="3"/>
        <v>A</v>
      </c>
      <c r="AJ8" s="196" t="str">
        <f t="shared" si="3"/>
        <v>A</v>
      </c>
      <c r="AK8" s="239" t="str">
        <f t="shared" si="3"/>
        <v>A</v>
      </c>
      <c r="AL8" s="196" t="str">
        <f t="shared" si="3"/>
        <v>C</v>
      </c>
      <c r="AM8" s="196" t="str">
        <f t="shared" si="3"/>
        <v>C</v>
      </c>
      <c r="AN8" s="233" t="str">
        <f t="shared" si="4"/>
        <v>C</v>
      </c>
      <c r="AO8" s="196" t="str">
        <f t="shared" si="5"/>
        <v>C</v>
      </c>
      <c r="AP8" s="196" t="str">
        <f t="shared" si="6"/>
        <v>C</v>
      </c>
      <c r="AQ8" s="233" t="str">
        <f t="shared" si="7"/>
        <v>C</v>
      </c>
      <c r="AR8" s="230"/>
      <c r="AS8" s="232">
        <f t="shared" si="8"/>
        <v>4</v>
      </c>
      <c r="AT8" s="194">
        <f t="shared" si="9"/>
        <v>4</v>
      </c>
      <c r="AU8" s="194">
        <f t="shared" si="10"/>
        <v>4</v>
      </c>
      <c r="AV8" s="232">
        <f t="shared" si="11"/>
        <v>4</v>
      </c>
      <c r="AW8" s="194">
        <f t="shared" si="12"/>
        <v>4</v>
      </c>
      <c r="AX8" s="194">
        <f t="shared" si="13"/>
        <v>4</v>
      </c>
      <c r="AY8" s="232">
        <f t="shared" si="14"/>
        <v>4</v>
      </c>
      <c r="AZ8" s="194">
        <f t="shared" si="15"/>
        <v>0</v>
      </c>
      <c r="BA8" s="194">
        <f t="shared" si="16"/>
        <v>0</v>
      </c>
      <c r="BB8" s="232">
        <f t="shared" si="17"/>
        <v>0</v>
      </c>
      <c r="BC8" s="194">
        <f t="shared" si="18"/>
        <v>0</v>
      </c>
      <c r="BD8" s="194">
        <f t="shared" si="19"/>
        <v>0</v>
      </c>
      <c r="BE8" s="232">
        <f t="shared" si="20"/>
        <v>0</v>
      </c>
    </row>
    <row r="9" spans="1:57" ht="35.25" customHeight="1">
      <c r="A9" s="494"/>
      <c r="B9" s="512"/>
      <c r="C9" s="499"/>
      <c r="D9" s="494"/>
      <c r="E9" s="507"/>
      <c r="F9" s="508"/>
      <c r="G9" s="48">
        <v>4</v>
      </c>
      <c r="H9" s="49" t="s">
        <v>169</v>
      </c>
      <c r="I9" s="50" t="s">
        <v>2</v>
      </c>
      <c r="J9" s="335">
        <v>108.38</v>
      </c>
      <c r="K9" s="301">
        <v>96.12</v>
      </c>
      <c r="L9" s="302">
        <v>92.68</v>
      </c>
      <c r="M9" s="303">
        <v>105.27</v>
      </c>
      <c r="N9" s="336">
        <v>108.74</v>
      </c>
      <c r="O9" s="336">
        <v>120.18</v>
      </c>
      <c r="P9" s="336">
        <v>120.18</v>
      </c>
      <c r="Q9" s="336"/>
      <c r="R9" s="336"/>
      <c r="S9" s="303"/>
      <c r="T9" s="336"/>
      <c r="U9" s="336"/>
      <c r="V9" s="336"/>
      <c r="W9" s="191" t="str">
        <f t="shared" si="21"/>
        <v>A</v>
      </c>
      <c r="X9" s="511"/>
      <c r="Y9" s="217" t="str">
        <f t="shared" si="0"/>
        <v>A</v>
      </c>
      <c r="Z9" s="208">
        <f t="shared" si="1"/>
        <v>4</v>
      </c>
      <c r="AA9" s="214"/>
      <c r="AB9" s="208">
        <f t="shared" si="2"/>
        <v>4</v>
      </c>
      <c r="AC9" s="197">
        <v>104.63199999999999</v>
      </c>
      <c r="AD9" s="197">
        <v>89.38600000000001</v>
      </c>
      <c r="AE9" s="233" t="str">
        <f t="shared" si="3"/>
        <v>A</v>
      </c>
      <c r="AF9" s="196" t="str">
        <f t="shared" si="3"/>
        <v>B</v>
      </c>
      <c r="AG9" s="196" t="str">
        <f t="shared" si="3"/>
        <v>B</v>
      </c>
      <c r="AH9" s="233" t="str">
        <f t="shared" si="3"/>
        <v>A</v>
      </c>
      <c r="AI9" s="196" t="str">
        <f t="shared" si="3"/>
        <v>A</v>
      </c>
      <c r="AJ9" s="196" t="str">
        <f t="shared" si="3"/>
        <v>A</v>
      </c>
      <c r="AK9" s="239" t="str">
        <f t="shared" si="3"/>
        <v>A</v>
      </c>
      <c r="AL9" s="196" t="str">
        <f t="shared" si="3"/>
        <v>C</v>
      </c>
      <c r="AM9" s="196" t="str">
        <f t="shared" si="3"/>
        <v>C</v>
      </c>
      <c r="AN9" s="233" t="str">
        <f t="shared" si="4"/>
        <v>C</v>
      </c>
      <c r="AO9" s="196" t="str">
        <f t="shared" si="5"/>
        <v>C</v>
      </c>
      <c r="AP9" s="196" t="str">
        <f t="shared" si="6"/>
        <v>C</v>
      </c>
      <c r="AQ9" s="233" t="str">
        <f t="shared" si="7"/>
        <v>C</v>
      </c>
      <c r="AR9" s="230"/>
      <c r="AS9" s="232">
        <f t="shared" si="8"/>
        <v>4</v>
      </c>
      <c r="AT9" s="194">
        <f t="shared" si="9"/>
        <v>3</v>
      </c>
      <c r="AU9" s="194">
        <f t="shared" si="10"/>
        <v>3</v>
      </c>
      <c r="AV9" s="232">
        <f t="shared" si="11"/>
        <v>4</v>
      </c>
      <c r="AW9" s="194">
        <f t="shared" si="12"/>
        <v>4</v>
      </c>
      <c r="AX9" s="194">
        <f t="shared" si="13"/>
        <v>4</v>
      </c>
      <c r="AY9" s="232">
        <f t="shared" si="14"/>
        <v>4</v>
      </c>
      <c r="AZ9" s="194">
        <f t="shared" si="15"/>
        <v>0</v>
      </c>
      <c r="BA9" s="194">
        <f t="shared" si="16"/>
        <v>0</v>
      </c>
      <c r="BB9" s="232">
        <f t="shared" si="17"/>
        <v>0</v>
      </c>
      <c r="BC9" s="194">
        <f>IF(AO9="A",4,IF(AO9="B",3,0))</f>
        <v>0</v>
      </c>
      <c r="BD9" s="194">
        <f t="shared" si="19"/>
        <v>0</v>
      </c>
      <c r="BE9" s="232">
        <f t="shared" si="20"/>
        <v>0</v>
      </c>
    </row>
    <row r="10" spans="1:57" ht="35.25" customHeight="1">
      <c r="A10" s="494"/>
      <c r="B10" s="512"/>
      <c r="C10" s="499"/>
      <c r="D10" s="494"/>
      <c r="E10" s="507"/>
      <c r="F10" s="508"/>
      <c r="G10" s="48">
        <v>5</v>
      </c>
      <c r="H10" s="49" t="s">
        <v>26</v>
      </c>
      <c r="I10" s="51" t="s">
        <v>78</v>
      </c>
      <c r="J10" s="335">
        <v>6.07</v>
      </c>
      <c r="K10" s="301">
        <v>9.9700000000000006</v>
      </c>
      <c r="L10" s="302">
        <v>6.55</v>
      </c>
      <c r="M10" s="302">
        <v>6.95</v>
      </c>
      <c r="N10" s="336">
        <v>7.21</v>
      </c>
      <c r="O10" s="336">
        <v>12.61</v>
      </c>
      <c r="P10" s="336">
        <v>12.07</v>
      </c>
      <c r="Q10" s="336"/>
      <c r="R10" s="336"/>
      <c r="S10" s="303"/>
      <c r="T10" s="336"/>
      <c r="U10" s="336"/>
      <c r="V10" s="336"/>
      <c r="W10" s="191" t="str">
        <f t="shared" si="21"/>
        <v>A</v>
      </c>
      <c r="X10" s="511"/>
      <c r="Y10" s="217" t="str">
        <f t="shared" si="0"/>
        <v>A</v>
      </c>
      <c r="Z10" s="208">
        <f t="shared" si="1"/>
        <v>4</v>
      </c>
      <c r="AA10" s="214">
        <f>SUM(Z6:Z14)</f>
        <v>26</v>
      </c>
      <c r="AB10" s="208">
        <f t="shared" si="2"/>
        <v>4</v>
      </c>
      <c r="AC10" s="197">
        <v>3.4919999999999987</v>
      </c>
      <c r="AD10" s="197">
        <v>1.5240000000000018</v>
      </c>
      <c r="AE10" s="233" t="str">
        <f t="shared" si="3"/>
        <v>A</v>
      </c>
      <c r="AF10" s="196" t="str">
        <f t="shared" si="3"/>
        <v>A</v>
      </c>
      <c r="AG10" s="196" t="str">
        <f t="shared" si="3"/>
        <v>A</v>
      </c>
      <c r="AH10" s="233" t="str">
        <f t="shared" si="3"/>
        <v>A</v>
      </c>
      <c r="AI10" s="196" t="str">
        <f t="shared" si="3"/>
        <v>A</v>
      </c>
      <c r="AJ10" s="196" t="str">
        <f t="shared" si="3"/>
        <v>A</v>
      </c>
      <c r="AK10" s="239" t="str">
        <f t="shared" si="3"/>
        <v>A</v>
      </c>
      <c r="AL10" s="196" t="str">
        <f t="shared" si="3"/>
        <v>C</v>
      </c>
      <c r="AM10" s="196" t="str">
        <f t="shared" si="3"/>
        <v>C</v>
      </c>
      <c r="AN10" s="233" t="str">
        <f t="shared" si="4"/>
        <v>C</v>
      </c>
      <c r="AO10" s="196" t="str">
        <f t="shared" si="5"/>
        <v>C</v>
      </c>
      <c r="AP10" s="196" t="str">
        <f t="shared" si="6"/>
        <v>C</v>
      </c>
      <c r="AQ10" s="233" t="str">
        <f t="shared" si="7"/>
        <v>C</v>
      </c>
      <c r="AR10" s="230"/>
      <c r="AS10" s="232">
        <f t="shared" si="8"/>
        <v>4</v>
      </c>
      <c r="AT10" s="194">
        <f t="shared" si="9"/>
        <v>4</v>
      </c>
      <c r="AU10" s="194">
        <f t="shared" si="10"/>
        <v>4</v>
      </c>
      <c r="AV10" s="232">
        <f t="shared" si="11"/>
        <v>4</v>
      </c>
      <c r="AW10" s="194">
        <f t="shared" si="12"/>
        <v>4</v>
      </c>
      <c r="AX10" s="194">
        <f t="shared" si="13"/>
        <v>4</v>
      </c>
      <c r="AY10" s="232">
        <f t="shared" si="14"/>
        <v>4</v>
      </c>
      <c r="AZ10" s="194">
        <f t="shared" si="15"/>
        <v>0</v>
      </c>
      <c r="BA10" s="194">
        <f t="shared" si="16"/>
        <v>0</v>
      </c>
      <c r="BB10" s="232">
        <f t="shared" si="17"/>
        <v>0</v>
      </c>
      <c r="BC10" s="194">
        <f t="shared" si="18"/>
        <v>0</v>
      </c>
      <c r="BD10" s="194">
        <f t="shared" si="19"/>
        <v>0</v>
      </c>
      <c r="BE10" s="232">
        <f t="shared" si="20"/>
        <v>0</v>
      </c>
    </row>
    <row r="11" spans="1:57" ht="35.25" customHeight="1">
      <c r="A11" s="494"/>
      <c r="B11" s="512"/>
      <c r="C11" s="499"/>
      <c r="D11" s="494"/>
      <c r="E11" s="506"/>
      <c r="F11" s="508"/>
      <c r="G11" s="48">
        <v>6</v>
      </c>
      <c r="H11" s="49" t="s">
        <v>172</v>
      </c>
      <c r="I11" s="51" t="s">
        <v>79</v>
      </c>
      <c r="J11" s="337">
        <v>434.09</v>
      </c>
      <c r="K11" s="301">
        <v>445.85</v>
      </c>
      <c r="L11" s="302">
        <v>355.65</v>
      </c>
      <c r="M11" s="303">
        <v>393.1</v>
      </c>
      <c r="N11" s="336">
        <v>384.91</v>
      </c>
      <c r="O11" s="336">
        <v>394.91</v>
      </c>
      <c r="P11" s="336">
        <v>394.91</v>
      </c>
      <c r="Q11" s="336"/>
      <c r="R11" s="336"/>
      <c r="S11" s="303"/>
      <c r="T11" s="336"/>
      <c r="U11" s="336"/>
      <c r="V11" s="336"/>
      <c r="W11" s="191" t="str">
        <f t="shared" si="21"/>
        <v>A</v>
      </c>
      <c r="X11" s="511"/>
      <c r="Y11" s="217" t="str">
        <f t="shared" si="0"/>
        <v>A</v>
      </c>
      <c r="Z11" s="208">
        <f t="shared" si="1"/>
        <v>4</v>
      </c>
      <c r="AA11" s="214"/>
      <c r="AB11" s="208">
        <f t="shared" si="2"/>
        <v>4</v>
      </c>
      <c r="AC11" s="197">
        <v>328.75</v>
      </c>
      <c r="AD11" s="197">
        <v>279.90199999999999</v>
      </c>
      <c r="AE11" s="233" t="str">
        <f t="shared" ref="AE11:AM11" si="22">IF(J11&gt;$AC11,"A",IF(J11&gt;$AD11,"B","C"))</f>
        <v>A</v>
      </c>
      <c r="AF11" s="196" t="str">
        <f t="shared" si="22"/>
        <v>A</v>
      </c>
      <c r="AG11" s="196" t="str">
        <f t="shared" si="22"/>
        <v>A</v>
      </c>
      <c r="AH11" s="233" t="str">
        <f t="shared" si="22"/>
        <v>A</v>
      </c>
      <c r="AI11" s="196" t="str">
        <f t="shared" si="22"/>
        <v>A</v>
      </c>
      <c r="AJ11" s="196" t="str">
        <f t="shared" si="22"/>
        <v>A</v>
      </c>
      <c r="AK11" s="239" t="str">
        <f t="shared" si="22"/>
        <v>A</v>
      </c>
      <c r="AL11" s="196" t="str">
        <f t="shared" si="22"/>
        <v>C</v>
      </c>
      <c r="AM11" s="196" t="str">
        <f t="shared" si="22"/>
        <v>C</v>
      </c>
      <c r="AN11" s="233" t="str">
        <f t="shared" si="4"/>
        <v>C</v>
      </c>
      <c r="AO11" s="196" t="str">
        <f t="shared" si="5"/>
        <v>C</v>
      </c>
      <c r="AP11" s="196" t="str">
        <f t="shared" si="6"/>
        <v>C</v>
      </c>
      <c r="AQ11" s="233" t="str">
        <f t="shared" si="7"/>
        <v>C</v>
      </c>
      <c r="AR11" s="230"/>
      <c r="AS11" s="232">
        <f t="shared" si="8"/>
        <v>4</v>
      </c>
      <c r="AT11" s="194">
        <f t="shared" si="9"/>
        <v>4</v>
      </c>
      <c r="AU11" s="194">
        <f t="shared" si="10"/>
        <v>4</v>
      </c>
      <c r="AV11" s="232">
        <f t="shared" si="11"/>
        <v>4</v>
      </c>
      <c r="AW11" s="194">
        <f t="shared" si="12"/>
        <v>4</v>
      </c>
      <c r="AX11" s="194">
        <f t="shared" si="13"/>
        <v>4</v>
      </c>
      <c r="AY11" s="232">
        <f t="shared" si="14"/>
        <v>4</v>
      </c>
      <c r="AZ11" s="194">
        <f t="shared" si="15"/>
        <v>0</v>
      </c>
      <c r="BA11" s="194">
        <f t="shared" si="16"/>
        <v>0</v>
      </c>
      <c r="BB11" s="232">
        <f t="shared" si="17"/>
        <v>0</v>
      </c>
      <c r="BC11" s="194">
        <f t="shared" si="18"/>
        <v>0</v>
      </c>
      <c r="BD11" s="194">
        <f t="shared" si="19"/>
        <v>0</v>
      </c>
      <c r="BE11" s="232">
        <f t="shared" si="20"/>
        <v>0</v>
      </c>
    </row>
    <row r="12" spans="1:57" ht="35.25" customHeight="1">
      <c r="A12" s="494"/>
      <c r="B12" s="512"/>
      <c r="C12" s="499"/>
      <c r="D12" s="494"/>
      <c r="E12" s="506"/>
      <c r="F12" s="508"/>
      <c r="G12" s="48">
        <v>7</v>
      </c>
      <c r="H12" s="49" t="s">
        <v>27</v>
      </c>
      <c r="I12" s="50" t="s">
        <v>9</v>
      </c>
      <c r="J12" s="338">
        <v>3.38</v>
      </c>
      <c r="K12" s="301">
        <v>3.37</v>
      </c>
      <c r="L12" s="302">
        <v>3.35</v>
      </c>
      <c r="M12" s="303">
        <v>3.36</v>
      </c>
      <c r="N12" s="336">
        <v>3.36</v>
      </c>
      <c r="O12" s="336">
        <v>3.34</v>
      </c>
      <c r="P12" s="336">
        <v>3.34</v>
      </c>
      <c r="Q12" s="336"/>
      <c r="R12" s="336"/>
      <c r="S12" s="303"/>
      <c r="T12" s="336"/>
      <c r="U12" s="336"/>
      <c r="V12" s="336"/>
      <c r="W12" s="191" t="str">
        <f t="shared" si="21"/>
        <v>A</v>
      </c>
      <c r="X12" s="511"/>
      <c r="Y12" s="217" t="str">
        <f t="shared" si="0"/>
        <v>A</v>
      </c>
      <c r="Z12" s="208">
        <f t="shared" si="1"/>
        <v>4</v>
      </c>
      <c r="AA12" s="214"/>
      <c r="AB12" s="208">
        <f t="shared" si="2"/>
        <v>4</v>
      </c>
      <c r="AC12" s="40">
        <v>3.94</v>
      </c>
      <c r="AD12" s="40">
        <v>4.3</v>
      </c>
      <c r="AE12" s="233" t="str">
        <f t="shared" ref="AE12:AK12" si="23">IF(J12&lt;$AC12,"A",IF(J12&lt;$AD12,"B","C"))</f>
        <v>A</v>
      </c>
      <c r="AF12" s="196" t="str">
        <f t="shared" si="23"/>
        <v>A</v>
      </c>
      <c r="AG12" s="196" t="str">
        <f t="shared" si="23"/>
        <v>A</v>
      </c>
      <c r="AH12" s="233" t="str">
        <f t="shared" si="23"/>
        <v>A</v>
      </c>
      <c r="AI12" s="196" t="str">
        <f t="shared" si="23"/>
        <v>A</v>
      </c>
      <c r="AJ12" s="196" t="str">
        <f t="shared" si="23"/>
        <v>A</v>
      </c>
      <c r="AK12" s="239" t="str">
        <f t="shared" si="23"/>
        <v>A</v>
      </c>
      <c r="AL12" s="196" t="str">
        <f t="shared" ref="AL12:AQ12" si="24">IF(Q12&lt;$AC12,"A",IF(Q12&lt;$AD12,"B","C"))</f>
        <v>A</v>
      </c>
      <c r="AM12" s="196" t="str">
        <f t="shared" si="24"/>
        <v>A</v>
      </c>
      <c r="AN12" s="233" t="str">
        <f t="shared" si="24"/>
        <v>A</v>
      </c>
      <c r="AO12" s="196" t="str">
        <f t="shared" si="24"/>
        <v>A</v>
      </c>
      <c r="AP12" s="196" t="str">
        <f t="shared" si="24"/>
        <v>A</v>
      </c>
      <c r="AQ12" s="233" t="str">
        <f t="shared" si="24"/>
        <v>A</v>
      </c>
      <c r="AR12" s="230"/>
      <c r="AS12" s="232">
        <f t="shared" si="8"/>
        <v>4</v>
      </c>
      <c r="AT12" s="194">
        <f t="shared" si="9"/>
        <v>4</v>
      </c>
      <c r="AU12" s="194">
        <f t="shared" si="10"/>
        <v>4</v>
      </c>
      <c r="AV12" s="232">
        <f t="shared" si="11"/>
        <v>4</v>
      </c>
      <c r="AW12" s="194">
        <f t="shared" si="12"/>
        <v>4</v>
      </c>
      <c r="AX12" s="194">
        <f t="shared" si="13"/>
        <v>4</v>
      </c>
      <c r="AY12" s="232">
        <f t="shared" si="14"/>
        <v>4</v>
      </c>
      <c r="AZ12" s="194">
        <f t="shared" si="15"/>
        <v>4</v>
      </c>
      <c r="BA12" s="194">
        <f t="shared" si="16"/>
        <v>4</v>
      </c>
      <c r="BB12" s="232">
        <f t="shared" si="17"/>
        <v>4</v>
      </c>
      <c r="BC12" s="194">
        <f t="shared" si="18"/>
        <v>4</v>
      </c>
      <c r="BD12" s="194">
        <f t="shared" si="19"/>
        <v>4</v>
      </c>
      <c r="BE12" s="232">
        <f t="shared" si="20"/>
        <v>4</v>
      </c>
    </row>
    <row r="13" spans="1:57" ht="35.25" customHeight="1">
      <c r="A13" s="494"/>
      <c r="B13" s="512"/>
      <c r="C13" s="499"/>
      <c r="D13" s="494"/>
      <c r="E13" s="506"/>
      <c r="F13" s="508"/>
      <c r="G13" s="48">
        <v>8</v>
      </c>
      <c r="H13" s="49" t="s">
        <v>28</v>
      </c>
      <c r="I13" s="50" t="s">
        <v>2</v>
      </c>
      <c r="J13" s="335">
        <v>2.1</v>
      </c>
      <c r="K13" s="301">
        <v>2.67</v>
      </c>
      <c r="L13" s="302">
        <v>1.62</v>
      </c>
      <c r="M13" s="302">
        <v>2.34</v>
      </c>
      <c r="N13" s="336">
        <v>2.0299999999999998</v>
      </c>
      <c r="O13" s="336">
        <v>1.55</v>
      </c>
      <c r="P13" s="336">
        <v>1.37</v>
      </c>
      <c r="Q13" s="336"/>
      <c r="R13" s="336"/>
      <c r="S13" s="303"/>
      <c r="T13" s="336"/>
      <c r="U13" s="336"/>
      <c r="V13" s="336"/>
      <c r="W13" s="191" t="str">
        <f t="shared" si="21"/>
        <v>B</v>
      </c>
      <c r="X13" s="511"/>
      <c r="Y13" s="217" t="str">
        <f t="shared" si="0"/>
        <v>B</v>
      </c>
      <c r="Z13" s="208">
        <f t="shared" si="1"/>
        <v>3</v>
      </c>
      <c r="AA13" s="214"/>
      <c r="AB13" s="208">
        <f t="shared" si="2"/>
        <v>4</v>
      </c>
      <c r="AC13" s="40">
        <v>1.6600000000000001</v>
      </c>
      <c r="AD13" s="40">
        <v>7.2000000000000175E-2</v>
      </c>
      <c r="AE13" s="233" t="str">
        <f t="shared" ref="AE13:AM20" si="25">IF(J13&gt;$AC13,"A",IF(J13&gt;$AD13,"B","C"))</f>
        <v>A</v>
      </c>
      <c r="AF13" s="196" t="str">
        <f t="shared" si="25"/>
        <v>A</v>
      </c>
      <c r="AG13" s="196" t="str">
        <f t="shared" si="25"/>
        <v>B</v>
      </c>
      <c r="AH13" s="233" t="str">
        <f t="shared" si="25"/>
        <v>A</v>
      </c>
      <c r="AI13" s="196" t="str">
        <f t="shared" si="25"/>
        <v>A</v>
      </c>
      <c r="AJ13" s="196" t="str">
        <f t="shared" si="25"/>
        <v>B</v>
      </c>
      <c r="AK13" s="239" t="str">
        <f t="shared" si="25"/>
        <v>B</v>
      </c>
      <c r="AL13" s="196" t="str">
        <f t="shared" si="25"/>
        <v>C</v>
      </c>
      <c r="AM13" s="196" t="str">
        <f t="shared" si="25"/>
        <v>C</v>
      </c>
      <c r="AN13" s="233" t="str">
        <f t="shared" ref="AN13:AN20" si="26">IF(S13&gt;$AC13,"A",IF(S13&gt;$AD13,"B","C"))</f>
        <v>C</v>
      </c>
      <c r="AO13" s="196" t="str">
        <f t="shared" ref="AO13:AO20" si="27">IF(T13&gt;$AC13,"A",IF(T13&gt;$AD13,"B","C"))</f>
        <v>C</v>
      </c>
      <c r="AP13" s="196" t="str">
        <f t="shared" ref="AP13:AP20" si="28">IF(U13&gt;$AC13,"A",IF(U13&gt;$AD13,"B","C"))</f>
        <v>C</v>
      </c>
      <c r="AQ13" s="233" t="str">
        <f t="shared" ref="AQ13:AQ20" si="29">IF(V13&gt;$AC13,"A",IF(V13&gt;$AD13,"B","C"))</f>
        <v>C</v>
      </c>
      <c r="AR13" s="230"/>
      <c r="AS13" s="232">
        <f t="shared" si="8"/>
        <v>4</v>
      </c>
      <c r="AT13" s="194">
        <f t="shared" si="9"/>
        <v>4</v>
      </c>
      <c r="AU13" s="194">
        <f t="shared" si="10"/>
        <v>3</v>
      </c>
      <c r="AV13" s="232">
        <f t="shared" si="11"/>
        <v>4</v>
      </c>
      <c r="AW13" s="194">
        <f t="shared" si="12"/>
        <v>4</v>
      </c>
      <c r="AX13" s="194">
        <f t="shared" si="13"/>
        <v>3</v>
      </c>
      <c r="AY13" s="232">
        <f t="shared" si="14"/>
        <v>3</v>
      </c>
      <c r="AZ13" s="194">
        <f t="shared" si="15"/>
        <v>0</v>
      </c>
      <c r="BA13" s="194">
        <f t="shared" si="16"/>
        <v>0</v>
      </c>
      <c r="BB13" s="232">
        <f t="shared" si="17"/>
        <v>0</v>
      </c>
      <c r="BC13" s="194">
        <f t="shared" si="18"/>
        <v>0</v>
      </c>
      <c r="BD13" s="194">
        <f t="shared" si="19"/>
        <v>0</v>
      </c>
      <c r="BE13" s="232">
        <f t="shared" si="20"/>
        <v>0</v>
      </c>
    </row>
    <row r="14" spans="1:57" ht="35.25" customHeight="1">
      <c r="A14" s="494"/>
      <c r="B14" s="512"/>
      <c r="C14" s="499"/>
      <c r="D14" s="513"/>
      <c r="E14" s="516"/>
      <c r="F14" s="517"/>
      <c r="G14" s="48">
        <v>9</v>
      </c>
      <c r="H14" s="49" t="s">
        <v>443</v>
      </c>
      <c r="I14" s="50" t="s">
        <v>2</v>
      </c>
      <c r="J14" s="339">
        <v>-1.6100000000000003</v>
      </c>
      <c r="K14" s="340">
        <v>-1.33</v>
      </c>
      <c r="L14" s="341">
        <v>-2.2300000000000004</v>
      </c>
      <c r="M14" s="341">
        <v>-2.7199999999999998</v>
      </c>
      <c r="N14" s="342">
        <v>-1.52</v>
      </c>
      <c r="O14" s="342">
        <v>-1.1199999999999997</v>
      </c>
      <c r="P14" s="342">
        <v>-1.1199999999999997</v>
      </c>
      <c r="Q14" s="342"/>
      <c r="R14" s="342"/>
      <c r="S14" s="341"/>
      <c r="T14" s="342"/>
      <c r="U14" s="342"/>
      <c r="V14" s="343"/>
      <c r="W14" s="192" t="str">
        <f t="shared" si="21"/>
        <v>C</v>
      </c>
      <c r="X14" s="511"/>
      <c r="Y14" s="217" t="str">
        <f t="shared" si="0"/>
        <v>C</v>
      </c>
      <c r="Z14" s="209">
        <f t="shared" si="1"/>
        <v>0</v>
      </c>
      <c r="AA14" s="215"/>
      <c r="AB14" s="209">
        <f t="shared" si="2"/>
        <v>0</v>
      </c>
      <c r="AC14" s="197">
        <v>2.5428608305406535E-2</v>
      </c>
      <c r="AD14" s="197">
        <v>-9.0629722727571405E-3</v>
      </c>
      <c r="AE14" s="233" t="str">
        <f>IF(J14&gt;$AC14,"A",IF(J14&gt;$AD14,"B","C"))</f>
        <v>C</v>
      </c>
      <c r="AF14" s="196" t="str">
        <f t="shared" si="25"/>
        <v>C</v>
      </c>
      <c r="AG14" s="196" t="str">
        <f t="shared" si="25"/>
        <v>C</v>
      </c>
      <c r="AH14" s="233" t="str">
        <f t="shared" si="25"/>
        <v>C</v>
      </c>
      <c r="AI14" s="196" t="str">
        <f t="shared" si="25"/>
        <v>C</v>
      </c>
      <c r="AJ14" s="196" t="str">
        <f t="shared" si="25"/>
        <v>C</v>
      </c>
      <c r="AK14" s="239" t="str">
        <f t="shared" si="25"/>
        <v>C</v>
      </c>
      <c r="AL14" s="196" t="str">
        <f t="shared" si="25"/>
        <v>B</v>
      </c>
      <c r="AM14" s="196" t="str">
        <f t="shared" si="25"/>
        <v>B</v>
      </c>
      <c r="AN14" s="233" t="str">
        <f t="shared" si="26"/>
        <v>B</v>
      </c>
      <c r="AO14" s="196" t="str">
        <f t="shared" si="27"/>
        <v>B</v>
      </c>
      <c r="AP14" s="196" t="str">
        <f t="shared" si="28"/>
        <v>B</v>
      </c>
      <c r="AQ14" s="233" t="str">
        <f t="shared" si="29"/>
        <v>B</v>
      </c>
      <c r="AR14" s="230"/>
      <c r="AS14" s="232">
        <f t="shared" si="8"/>
        <v>0</v>
      </c>
      <c r="AT14" s="194">
        <f t="shared" si="9"/>
        <v>0</v>
      </c>
      <c r="AU14" s="194">
        <f t="shared" si="10"/>
        <v>0</v>
      </c>
      <c r="AV14" s="232">
        <f t="shared" si="11"/>
        <v>0</v>
      </c>
      <c r="AW14" s="194">
        <f t="shared" si="12"/>
        <v>0</v>
      </c>
      <c r="AX14" s="194">
        <f t="shared" si="13"/>
        <v>0</v>
      </c>
      <c r="AY14" s="232">
        <f t="shared" si="14"/>
        <v>0</v>
      </c>
      <c r="AZ14" s="194">
        <f t="shared" si="15"/>
        <v>3</v>
      </c>
      <c r="BA14" s="194">
        <f t="shared" si="16"/>
        <v>3</v>
      </c>
      <c r="BB14" s="232">
        <f t="shared" si="17"/>
        <v>3</v>
      </c>
      <c r="BC14" s="194">
        <f t="shared" si="18"/>
        <v>3</v>
      </c>
      <c r="BD14" s="194">
        <f t="shared" si="19"/>
        <v>3</v>
      </c>
      <c r="BE14" s="232">
        <f t="shared" si="20"/>
        <v>3</v>
      </c>
    </row>
    <row r="15" spans="1:57" ht="35.25" customHeight="1">
      <c r="A15" s="492">
        <v>2</v>
      </c>
      <c r="B15" s="496" t="s">
        <v>51</v>
      </c>
      <c r="C15" s="497"/>
      <c r="D15" s="492">
        <v>1</v>
      </c>
      <c r="E15" s="505" t="s">
        <v>53</v>
      </c>
      <c r="F15" s="505"/>
      <c r="G15" s="12">
        <v>1</v>
      </c>
      <c r="H15" s="19" t="s">
        <v>29</v>
      </c>
      <c r="I15" s="20" t="s">
        <v>9</v>
      </c>
      <c r="J15" s="344">
        <v>0.14000000000000001</v>
      </c>
      <c r="K15" s="345">
        <v>2.29</v>
      </c>
      <c r="L15" s="346">
        <v>-0.28000000000000003</v>
      </c>
      <c r="M15" s="346">
        <v>-9.48</v>
      </c>
      <c r="N15" s="347">
        <v>-6.64</v>
      </c>
      <c r="O15" s="347">
        <v>1.66</v>
      </c>
      <c r="P15" s="347">
        <v>6.18</v>
      </c>
      <c r="Q15" s="347"/>
      <c r="R15" s="347"/>
      <c r="S15" s="347"/>
      <c r="T15" s="348"/>
      <c r="U15" s="348"/>
      <c r="V15" s="348"/>
      <c r="W15" s="190" t="str">
        <f t="shared" si="21"/>
        <v>A</v>
      </c>
      <c r="X15" s="511">
        <f>AA16</f>
        <v>24</v>
      </c>
      <c r="Y15" s="217" t="str">
        <f t="shared" si="0"/>
        <v>A</v>
      </c>
      <c r="Z15" s="207">
        <f t="shared" si="1"/>
        <v>4</v>
      </c>
      <c r="AA15" s="216"/>
      <c r="AB15" s="207">
        <f t="shared" si="2"/>
        <v>0</v>
      </c>
      <c r="AC15" s="197">
        <v>2.72</v>
      </c>
      <c r="AD15" s="197">
        <v>-2.68</v>
      </c>
      <c r="AE15" s="233" t="str">
        <f t="shared" si="25"/>
        <v>B</v>
      </c>
      <c r="AF15" s="196" t="str">
        <f t="shared" si="25"/>
        <v>B</v>
      </c>
      <c r="AG15" s="196" t="str">
        <f t="shared" si="25"/>
        <v>B</v>
      </c>
      <c r="AH15" s="233" t="str">
        <f t="shared" si="25"/>
        <v>C</v>
      </c>
      <c r="AI15" s="196" t="str">
        <f t="shared" si="25"/>
        <v>C</v>
      </c>
      <c r="AJ15" s="196" t="str">
        <f t="shared" si="25"/>
        <v>B</v>
      </c>
      <c r="AK15" s="239" t="str">
        <f t="shared" si="25"/>
        <v>A</v>
      </c>
      <c r="AL15" s="196" t="str">
        <f t="shared" si="25"/>
        <v>B</v>
      </c>
      <c r="AM15" s="196" t="str">
        <f t="shared" si="25"/>
        <v>B</v>
      </c>
      <c r="AN15" s="233" t="str">
        <f t="shared" si="26"/>
        <v>B</v>
      </c>
      <c r="AO15" s="196" t="str">
        <f t="shared" si="27"/>
        <v>B</v>
      </c>
      <c r="AP15" s="196" t="str">
        <f t="shared" si="28"/>
        <v>B</v>
      </c>
      <c r="AQ15" s="233" t="str">
        <f t="shared" si="29"/>
        <v>B</v>
      </c>
      <c r="AR15" s="230"/>
      <c r="AS15" s="232">
        <f t="shared" si="8"/>
        <v>3</v>
      </c>
      <c r="AT15" s="194">
        <f t="shared" si="9"/>
        <v>3</v>
      </c>
      <c r="AU15" s="194">
        <f t="shared" si="10"/>
        <v>3</v>
      </c>
      <c r="AV15" s="232">
        <f t="shared" si="11"/>
        <v>0</v>
      </c>
      <c r="AW15" s="194">
        <f t="shared" si="12"/>
        <v>0</v>
      </c>
      <c r="AX15" s="194">
        <f t="shared" si="13"/>
        <v>3</v>
      </c>
      <c r="AY15" s="232">
        <f t="shared" si="14"/>
        <v>4</v>
      </c>
      <c r="AZ15" s="194">
        <f t="shared" si="15"/>
        <v>3</v>
      </c>
      <c r="BA15" s="194">
        <f t="shared" si="16"/>
        <v>3</v>
      </c>
      <c r="BB15" s="232">
        <f t="shared" si="17"/>
        <v>3</v>
      </c>
      <c r="BC15" s="194">
        <f t="shared" si="18"/>
        <v>3</v>
      </c>
      <c r="BD15" s="194">
        <f t="shared" si="19"/>
        <v>3</v>
      </c>
      <c r="BE15" s="232">
        <f t="shared" si="20"/>
        <v>3</v>
      </c>
    </row>
    <row r="16" spans="1:57" ht="35.25" customHeight="1" thickBot="1">
      <c r="A16" s="493"/>
      <c r="B16" s="498"/>
      <c r="C16" s="499"/>
      <c r="D16" s="493"/>
      <c r="E16" s="506"/>
      <c r="F16" s="506"/>
      <c r="G16" s="155">
        <v>2</v>
      </c>
      <c r="H16" s="152" t="s">
        <v>30</v>
      </c>
      <c r="I16" s="151" t="s">
        <v>9</v>
      </c>
      <c r="J16" s="335">
        <v>-2.19</v>
      </c>
      <c r="K16" s="301">
        <v>-1.42</v>
      </c>
      <c r="L16" s="302">
        <v>1.87</v>
      </c>
      <c r="M16" s="302">
        <v>-9.07</v>
      </c>
      <c r="N16" s="303">
        <v>-8.4600000000000009</v>
      </c>
      <c r="O16" s="303">
        <v>-1.29</v>
      </c>
      <c r="P16" s="303">
        <v>3.83</v>
      </c>
      <c r="Q16" s="303"/>
      <c r="R16" s="303"/>
      <c r="S16" s="303"/>
      <c r="T16" s="186"/>
      <c r="U16" s="186"/>
      <c r="V16" s="186"/>
      <c r="W16" s="191" t="str">
        <f t="shared" si="21"/>
        <v>A</v>
      </c>
      <c r="X16" s="511"/>
      <c r="Y16" s="217" t="str">
        <f t="shared" si="0"/>
        <v>A</v>
      </c>
      <c r="Z16" s="208">
        <f t="shared" si="1"/>
        <v>4</v>
      </c>
      <c r="AA16" s="214">
        <f>SUM(Z15:Z20)</f>
        <v>24</v>
      </c>
      <c r="AB16" s="208">
        <f t="shared" si="2"/>
        <v>0</v>
      </c>
      <c r="AC16" s="197">
        <v>2.9979999999999998</v>
      </c>
      <c r="AD16" s="197">
        <v>-3.9359999999999995</v>
      </c>
      <c r="AE16" s="233" t="str">
        <f t="shared" si="25"/>
        <v>B</v>
      </c>
      <c r="AF16" s="196" t="str">
        <f t="shared" si="25"/>
        <v>B</v>
      </c>
      <c r="AG16" s="196" t="str">
        <f t="shared" si="25"/>
        <v>B</v>
      </c>
      <c r="AH16" s="233" t="str">
        <f t="shared" si="25"/>
        <v>C</v>
      </c>
      <c r="AI16" s="196" t="str">
        <f t="shared" si="25"/>
        <v>C</v>
      </c>
      <c r="AJ16" s="196" t="str">
        <f t="shared" si="25"/>
        <v>B</v>
      </c>
      <c r="AK16" s="239" t="str">
        <f t="shared" si="25"/>
        <v>A</v>
      </c>
      <c r="AL16" s="196" t="str">
        <f t="shared" si="25"/>
        <v>B</v>
      </c>
      <c r="AM16" s="196" t="str">
        <f t="shared" si="25"/>
        <v>B</v>
      </c>
      <c r="AN16" s="233" t="str">
        <f t="shared" si="26"/>
        <v>B</v>
      </c>
      <c r="AO16" s="196" t="str">
        <f t="shared" si="27"/>
        <v>B</v>
      </c>
      <c r="AP16" s="196" t="str">
        <f t="shared" si="28"/>
        <v>B</v>
      </c>
      <c r="AQ16" s="233" t="str">
        <f t="shared" si="29"/>
        <v>B</v>
      </c>
      <c r="AR16" s="230"/>
      <c r="AS16" s="232">
        <f t="shared" si="8"/>
        <v>3</v>
      </c>
      <c r="AT16" s="194">
        <f t="shared" si="9"/>
        <v>3</v>
      </c>
      <c r="AU16" s="194">
        <f t="shared" si="10"/>
        <v>3</v>
      </c>
      <c r="AV16" s="232">
        <f t="shared" si="11"/>
        <v>0</v>
      </c>
      <c r="AW16" s="194">
        <f t="shared" si="12"/>
        <v>0</v>
      </c>
      <c r="AX16" s="194">
        <f t="shared" si="13"/>
        <v>3</v>
      </c>
      <c r="AY16" s="232">
        <f t="shared" si="14"/>
        <v>4</v>
      </c>
      <c r="AZ16" s="194">
        <f t="shared" si="15"/>
        <v>3</v>
      </c>
      <c r="BA16" s="194">
        <f t="shared" si="16"/>
        <v>3</v>
      </c>
      <c r="BB16" s="232">
        <f t="shared" si="17"/>
        <v>3</v>
      </c>
      <c r="BC16" s="194">
        <f t="shared" si="18"/>
        <v>3</v>
      </c>
      <c r="BD16" s="194">
        <f t="shared" si="19"/>
        <v>3</v>
      </c>
      <c r="BE16" s="232">
        <f t="shared" si="20"/>
        <v>3</v>
      </c>
    </row>
    <row r="17" spans="1:58" ht="35.25" customHeight="1">
      <c r="A17" s="494"/>
      <c r="B17" s="500"/>
      <c r="C17" s="501"/>
      <c r="D17" s="504"/>
      <c r="E17" s="507"/>
      <c r="F17" s="508"/>
      <c r="G17" s="48">
        <v>3</v>
      </c>
      <c r="H17" s="59" t="s">
        <v>80</v>
      </c>
      <c r="I17" s="53" t="s">
        <v>81</v>
      </c>
      <c r="J17" s="349">
        <v>1572.184</v>
      </c>
      <c r="K17" s="350">
        <v>1638.008</v>
      </c>
      <c r="L17" s="351">
        <v>1686.3409999999999</v>
      </c>
      <c r="M17" s="351">
        <v>1688.3230000000001</v>
      </c>
      <c r="N17" s="330">
        <v>1633.7670000000001</v>
      </c>
      <c r="O17" s="330">
        <v>1565.7550000000001</v>
      </c>
      <c r="P17" s="330">
        <v>1501.8530000000001</v>
      </c>
      <c r="Q17" s="330"/>
      <c r="R17" s="330"/>
      <c r="S17" s="330"/>
      <c r="T17" s="352"/>
      <c r="U17" s="352"/>
      <c r="V17" s="352"/>
      <c r="W17" s="191" t="str">
        <f t="shared" si="21"/>
        <v>A</v>
      </c>
      <c r="X17" s="511"/>
      <c r="Y17" s="217" t="str">
        <f t="shared" si="0"/>
        <v>A</v>
      </c>
      <c r="Z17" s="208">
        <f t="shared" si="1"/>
        <v>4</v>
      </c>
      <c r="AA17" s="214"/>
      <c r="AB17" s="208">
        <f t="shared" si="2"/>
        <v>4</v>
      </c>
      <c r="AC17" s="197">
        <v>283.34179999999998</v>
      </c>
      <c r="AD17" s="197">
        <v>-29.679599999999994</v>
      </c>
      <c r="AE17" s="233" t="str">
        <f t="shared" si="25"/>
        <v>A</v>
      </c>
      <c r="AF17" s="196" t="str">
        <f t="shared" si="25"/>
        <v>A</v>
      </c>
      <c r="AG17" s="196" t="str">
        <f t="shared" si="25"/>
        <v>A</v>
      </c>
      <c r="AH17" s="233" t="str">
        <f t="shared" si="25"/>
        <v>A</v>
      </c>
      <c r="AI17" s="196" t="str">
        <f t="shared" si="25"/>
        <v>A</v>
      </c>
      <c r="AJ17" s="196" t="str">
        <f t="shared" si="25"/>
        <v>A</v>
      </c>
      <c r="AK17" s="239" t="str">
        <f t="shared" si="25"/>
        <v>A</v>
      </c>
      <c r="AL17" s="196" t="str">
        <f t="shared" si="25"/>
        <v>B</v>
      </c>
      <c r="AM17" s="196" t="str">
        <f t="shared" si="25"/>
        <v>B</v>
      </c>
      <c r="AN17" s="233" t="str">
        <f t="shared" si="26"/>
        <v>B</v>
      </c>
      <c r="AO17" s="196" t="str">
        <f t="shared" si="27"/>
        <v>B</v>
      </c>
      <c r="AP17" s="196" t="str">
        <f t="shared" si="28"/>
        <v>B</v>
      </c>
      <c r="AQ17" s="233" t="str">
        <f t="shared" si="29"/>
        <v>B</v>
      </c>
      <c r="AR17" s="230"/>
      <c r="AS17" s="232">
        <f t="shared" si="8"/>
        <v>4</v>
      </c>
      <c r="AT17" s="194">
        <f t="shared" si="9"/>
        <v>4</v>
      </c>
      <c r="AU17" s="194">
        <f t="shared" si="10"/>
        <v>4</v>
      </c>
      <c r="AV17" s="232">
        <f t="shared" si="11"/>
        <v>4</v>
      </c>
      <c r="AW17" s="194">
        <f t="shared" si="12"/>
        <v>4</v>
      </c>
      <c r="AX17" s="194">
        <f t="shared" si="13"/>
        <v>4</v>
      </c>
      <c r="AY17" s="232">
        <f t="shared" si="14"/>
        <v>4</v>
      </c>
      <c r="AZ17" s="194">
        <f t="shared" si="15"/>
        <v>3</v>
      </c>
      <c r="BA17" s="194">
        <f t="shared" si="16"/>
        <v>3</v>
      </c>
      <c r="BB17" s="232">
        <f t="shared" si="17"/>
        <v>3</v>
      </c>
      <c r="BC17" s="194">
        <f t="shared" si="18"/>
        <v>3</v>
      </c>
      <c r="BD17" s="194">
        <f t="shared" si="19"/>
        <v>3</v>
      </c>
      <c r="BE17" s="232">
        <f t="shared" si="20"/>
        <v>3</v>
      </c>
    </row>
    <row r="18" spans="1:58" ht="35.25" customHeight="1">
      <c r="A18" s="494"/>
      <c r="B18" s="498"/>
      <c r="C18" s="499"/>
      <c r="D18" s="494"/>
      <c r="E18" s="507"/>
      <c r="F18" s="508"/>
      <c r="G18" s="48">
        <v>4</v>
      </c>
      <c r="H18" s="52" t="s">
        <v>31</v>
      </c>
      <c r="I18" s="53" t="s">
        <v>2</v>
      </c>
      <c r="J18" s="332">
        <v>16.024000000000001</v>
      </c>
      <c r="K18" s="350">
        <v>15.789</v>
      </c>
      <c r="L18" s="351">
        <v>15.442</v>
      </c>
      <c r="M18" s="351">
        <v>14.707000000000001</v>
      </c>
      <c r="N18" s="331">
        <v>13.368</v>
      </c>
      <c r="O18" s="331">
        <v>11.855</v>
      </c>
      <c r="P18" s="331">
        <v>10.351000000000001</v>
      </c>
      <c r="Q18" s="331"/>
      <c r="R18" s="331"/>
      <c r="S18" s="331"/>
      <c r="T18" s="352"/>
      <c r="U18" s="352"/>
      <c r="V18" s="352"/>
      <c r="W18" s="191" t="str">
        <f t="shared" si="21"/>
        <v>A</v>
      </c>
      <c r="X18" s="511"/>
      <c r="Y18" s="217" t="str">
        <f t="shared" si="0"/>
        <v>A</v>
      </c>
      <c r="Z18" s="208">
        <f t="shared" si="1"/>
        <v>4</v>
      </c>
      <c r="AA18" s="214"/>
      <c r="AB18" s="208">
        <f t="shared" si="2"/>
        <v>4</v>
      </c>
      <c r="AC18" s="197">
        <v>3.5711999999999957</v>
      </c>
      <c r="AD18" s="197">
        <v>-5.6845999999999997</v>
      </c>
      <c r="AE18" s="233" t="str">
        <f t="shared" si="25"/>
        <v>A</v>
      </c>
      <c r="AF18" s="196" t="str">
        <f t="shared" si="25"/>
        <v>A</v>
      </c>
      <c r="AG18" s="196" t="str">
        <f t="shared" si="25"/>
        <v>A</v>
      </c>
      <c r="AH18" s="233" t="str">
        <f t="shared" si="25"/>
        <v>A</v>
      </c>
      <c r="AI18" s="196" t="str">
        <f t="shared" si="25"/>
        <v>A</v>
      </c>
      <c r="AJ18" s="196" t="str">
        <f t="shared" si="25"/>
        <v>A</v>
      </c>
      <c r="AK18" s="239" t="str">
        <f t="shared" si="25"/>
        <v>A</v>
      </c>
      <c r="AL18" s="196" t="str">
        <f t="shared" si="25"/>
        <v>B</v>
      </c>
      <c r="AM18" s="196" t="str">
        <f t="shared" si="25"/>
        <v>B</v>
      </c>
      <c r="AN18" s="233" t="str">
        <f t="shared" si="26"/>
        <v>B</v>
      </c>
      <c r="AO18" s="196" t="str">
        <f t="shared" si="27"/>
        <v>B</v>
      </c>
      <c r="AP18" s="196" t="str">
        <f t="shared" si="28"/>
        <v>B</v>
      </c>
      <c r="AQ18" s="233" t="str">
        <f t="shared" si="29"/>
        <v>B</v>
      </c>
      <c r="AR18" s="230"/>
      <c r="AS18" s="232">
        <f t="shared" si="8"/>
        <v>4</v>
      </c>
      <c r="AT18" s="194">
        <f t="shared" si="9"/>
        <v>4</v>
      </c>
      <c r="AU18" s="194">
        <f t="shared" si="10"/>
        <v>4</v>
      </c>
      <c r="AV18" s="232">
        <f t="shared" si="11"/>
        <v>4</v>
      </c>
      <c r="AW18" s="194">
        <f t="shared" si="12"/>
        <v>4</v>
      </c>
      <c r="AX18" s="194">
        <f t="shared" si="13"/>
        <v>4</v>
      </c>
      <c r="AY18" s="232">
        <f t="shared" si="14"/>
        <v>4</v>
      </c>
      <c r="AZ18" s="194">
        <f t="shared" si="15"/>
        <v>3</v>
      </c>
      <c r="BA18" s="194">
        <f t="shared" si="16"/>
        <v>3</v>
      </c>
      <c r="BB18" s="232">
        <f t="shared" si="17"/>
        <v>3</v>
      </c>
      <c r="BC18" s="194">
        <f t="shared" si="18"/>
        <v>3</v>
      </c>
      <c r="BD18" s="194">
        <f t="shared" si="19"/>
        <v>3</v>
      </c>
      <c r="BE18" s="232">
        <f t="shared" si="20"/>
        <v>3</v>
      </c>
    </row>
    <row r="19" spans="1:58" ht="35.25" customHeight="1">
      <c r="A19" s="494"/>
      <c r="B19" s="498"/>
      <c r="C19" s="499"/>
      <c r="D19" s="494"/>
      <c r="E19" s="507"/>
      <c r="F19" s="508"/>
      <c r="G19" s="48">
        <v>5</v>
      </c>
      <c r="H19" s="52" t="s">
        <v>82</v>
      </c>
      <c r="I19" s="53" t="s">
        <v>81</v>
      </c>
      <c r="J19" s="332">
        <v>1872.96</v>
      </c>
      <c r="K19" s="333">
        <v>1901.3019999999999</v>
      </c>
      <c r="L19" s="334">
        <v>1879.674</v>
      </c>
      <c r="M19" s="334">
        <v>1696.252</v>
      </c>
      <c r="N19" s="353">
        <v>1415.5419999999999</v>
      </c>
      <c r="O19" s="331">
        <v>1293.7049999999999</v>
      </c>
      <c r="P19" s="331">
        <v>1246.2460000000001</v>
      </c>
      <c r="Q19" s="331"/>
      <c r="R19" s="331"/>
      <c r="S19" s="331"/>
      <c r="T19" s="352"/>
      <c r="U19" s="352"/>
      <c r="V19" s="352"/>
      <c r="W19" s="191" t="str">
        <f t="shared" si="21"/>
        <v>A</v>
      </c>
      <c r="X19" s="511"/>
      <c r="Y19" s="217" t="str">
        <f t="shared" si="0"/>
        <v>A</v>
      </c>
      <c r="Z19" s="208">
        <f t="shared" si="1"/>
        <v>4</v>
      </c>
      <c r="AA19" s="214"/>
      <c r="AB19" s="208">
        <f t="shared" si="2"/>
        <v>4</v>
      </c>
      <c r="AC19" s="197">
        <v>283.34179999999998</v>
      </c>
      <c r="AD19" s="197">
        <v>-29.679599999999994</v>
      </c>
      <c r="AE19" s="233" t="str">
        <f t="shared" si="25"/>
        <v>A</v>
      </c>
      <c r="AF19" s="196" t="str">
        <f t="shared" si="25"/>
        <v>A</v>
      </c>
      <c r="AG19" s="196" t="str">
        <f t="shared" si="25"/>
        <v>A</v>
      </c>
      <c r="AH19" s="233" t="str">
        <f t="shared" si="25"/>
        <v>A</v>
      </c>
      <c r="AI19" s="196" t="str">
        <f t="shared" si="25"/>
        <v>A</v>
      </c>
      <c r="AJ19" s="196" t="str">
        <f t="shared" si="25"/>
        <v>A</v>
      </c>
      <c r="AK19" s="239" t="str">
        <f t="shared" si="25"/>
        <v>A</v>
      </c>
      <c r="AL19" s="196" t="str">
        <f t="shared" si="25"/>
        <v>B</v>
      </c>
      <c r="AM19" s="196" t="str">
        <f t="shared" si="25"/>
        <v>B</v>
      </c>
      <c r="AN19" s="233" t="str">
        <f t="shared" si="26"/>
        <v>B</v>
      </c>
      <c r="AO19" s="196" t="str">
        <f t="shared" si="27"/>
        <v>B</v>
      </c>
      <c r="AP19" s="196" t="str">
        <f t="shared" si="28"/>
        <v>B</v>
      </c>
      <c r="AQ19" s="233" t="str">
        <f t="shared" si="29"/>
        <v>B</v>
      </c>
      <c r="AR19" s="230"/>
      <c r="AS19" s="232">
        <f t="shared" si="8"/>
        <v>4</v>
      </c>
      <c r="AT19" s="194">
        <f t="shared" si="9"/>
        <v>4</v>
      </c>
      <c r="AU19" s="194">
        <f t="shared" si="10"/>
        <v>4</v>
      </c>
      <c r="AV19" s="232">
        <f t="shared" si="11"/>
        <v>4</v>
      </c>
      <c r="AW19" s="194">
        <f t="shared" si="12"/>
        <v>4</v>
      </c>
      <c r="AX19" s="194">
        <f t="shared" si="13"/>
        <v>4</v>
      </c>
      <c r="AY19" s="232">
        <f t="shared" si="14"/>
        <v>4</v>
      </c>
      <c r="AZ19" s="194">
        <f t="shared" si="15"/>
        <v>3</v>
      </c>
      <c r="BA19" s="194">
        <f t="shared" si="16"/>
        <v>3</v>
      </c>
      <c r="BB19" s="232">
        <f t="shared" si="17"/>
        <v>3</v>
      </c>
      <c r="BC19" s="194">
        <f t="shared" si="18"/>
        <v>3</v>
      </c>
      <c r="BD19" s="194">
        <f t="shared" si="19"/>
        <v>3</v>
      </c>
      <c r="BE19" s="232">
        <f t="shared" si="20"/>
        <v>3</v>
      </c>
    </row>
    <row r="20" spans="1:58" ht="35.25" customHeight="1">
      <c r="A20" s="495"/>
      <c r="B20" s="502"/>
      <c r="C20" s="503"/>
      <c r="D20" s="495"/>
      <c r="E20" s="509"/>
      <c r="F20" s="510"/>
      <c r="G20" s="48">
        <v>6</v>
      </c>
      <c r="H20" s="55" t="s">
        <v>83</v>
      </c>
      <c r="I20" s="56" t="s">
        <v>81</v>
      </c>
      <c r="J20" s="354">
        <v>32.340000000000003</v>
      </c>
      <c r="K20" s="355">
        <v>33.04</v>
      </c>
      <c r="L20" s="356">
        <v>33.700000000000003</v>
      </c>
      <c r="M20" s="356">
        <v>32.369999999999997</v>
      </c>
      <c r="N20" s="357">
        <v>31.26</v>
      </c>
      <c r="O20" s="357">
        <v>29.89</v>
      </c>
      <c r="P20" s="357">
        <v>28.13</v>
      </c>
      <c r="Q20" s="357"/>
      <c r="R20" s="357"/>
      <c r="S20" s="357"/>
      <c r="T20" s="358"/>
      <c r="U20" s="358"/>
      <c r="V20" s="358"/>
      <c r="W20" s="192" t="str">
        <f t="shared" si="21"/>
        <v>A</v>
      </c>
      <c r="X20" s="511"/>
      <c r="Y20" s="217" t="str">
        <f t="shared" si="0"/>
        <v>A</v>
      </c>
      <c r="Z20" s="209">
        <f t="shared" si="1"/>
        <v>4</v>
      </c>
      <c r="AA20" s="215"/>
      <c r="AB20" s="209">
        <f t="shared" si="2"/>
        <v>4</v>
      </c>
      <c r="AC20" s="197">
        <v>19.61</v>
      </c>
      <c r="AD20" s="197">
        <v>12.196</v>
      </c>
      <c r="AE20" s="233" t="str">
        <f t="shared" si="25"/>
        <v>A</v>
      </c>
      <c r="AF20" s="196" t="str">
        <f t="shared" si="25"/>
        <v>A</v>
      </c>
      <c r="AG20" s="196" t="str">
        <f t="shared" si="25"/>
        <v>A</v>
      </c>
      <c r="AH20" s="233" t="str">
        <f t="shared" si="25"/>
        <v>A</v>
      </c>
      <c r="AI20" s="196" t="str">
        <f t="shared" si="25"/>
        <v>A</v>
      </c>
      <c r="AJ20" s="196" t="str">
        <f t="shared" si="25"/>
        <v>A</v>
      </c>
      <c r="AK20" s="239" t="str">
        <f t="shared" si="25"/>
        <v>A</v>
      </c>
      <c r="AL20" s="196" t="str">
        <f t="shared" si="25"/>
        <v>C</v>
      </c>
      <c r="AM20" s="196" t="str">
        <f t="shared" si="25"/>
        <v>C</v>
      </c>
      <c r="AN20" s="233" t="str">
        <f t="shared" si="26"/>
        <v>C</v>
      </c>
      <c r="AO20" s="196" t="str">
        <f t="shared" si="27"/>
        <v>C</v>
      </c>
      <c r="AP20" s="196" t="str">
        <f t="shared" si="28"/>
        <v>C</v>
      </c>
      <c r="AQ20" s="233" t="str">
        <f t="shared" si="29"/>
        <v>C</v>
      </c>
      <c r="AR20" s="230"/>
      <c r="AS20" s="232">
        <f t="shared" si="8"/>
        <v>4</v>
      </c>
      <c r="AT20" s="194">
        <f t="shared" si="9"/>
        <v>4</v>
      </c>
      <c r="AU20" s="194">
        <f t="shared" si="10"/>
        <v>4</v>
      </c>
      <c r="AV20" s="232">
        <f t="shared" si="11"/>
        <v>4</v>
      </c>
      <c r="AW20" s="194">
        <f t="shared" si="12"/>
        <v>4</v>
      </c>
      <c r="AX20" s="194">
        <f t="shared" si="13"/>
        <v>4</v>
      </c>
      <c r="AY20" s="232">
        <f t="shared" si="14"/>
        <v>4</v>
      </c>
      <c r="AZ20" s="194">
        <f t="shared" si="15"/>
        <v>0</v>
      </c>
      <c r="BA20" s="194">
        <f t="shared" si="16"/>
        <v>0</v>
      </c>
      <c r="BB20" s="232">
        <f t="shared" si="17"/>
        <v>0</v>
      </c>
      <c r="BC20" s="194">
        <f t="shared" si="18"/>
        <v>0</v>
      </c>
      <c r="BD20" s="194">
        <f t="shared" si="19"/>
        <v>0</v>
      </c>
      <c r="BE20" s="232">
        <f t="shared" si="20"/>
        <v>0</v>
      </c>
    </row>
    <row r="21" spans="1:58" ht="35.25" customHeight="1">
      <c r="A21" s="492">
        <v>3</v>
      </c>
      <c r="B21" s="496" t="s">
        <v>84</v>
      </c>
      <c r="C21" s="497"/>
      <c r="D21" s="492">
        <v>1</v>
      </c>
      <c r="E21" s="525" t="s">
        <v>53</v>
      </c>
      <c r="F21" s="526"/>
      <c r="G21" s="12">
        <v>1</v>
      </c>
      <c r="H21" s="19" t="s">
        <v>32</v>
      </c>
      <c r="I21" s="20" t="s">
        <v>20</v>
      </c>
      <c r="J21" s="359">
        <v>19.399999999999999</v>
      </c>
      <c r="K21" s="326">
        <v>17.399999999999999</v>
      </c>
      <c r="L21" s="327">
        <v>17.3</v>
      </c>
      <c r="M21" s="327">
        <v>15.4</v>
      </c>
      <c r="N21" s="360">
        <v>15.3</v>
      </c>
      <c r="O21" s="360">
        <v>16.399999999999999</v>
      </c>
      <c r="P21" s="360">
        <v>17.5</v>
      </c>
      <c r="Q21" s="360"/>
      <c r="R21" s="360"/>
      <c r="S21" s="360"/>
      <c r="T21" s="361"/>
      <c r="U21" s="361"/>
      <c r="V21" s="361"/>
      <c r="W21" s="190" t="str">
        <f t="shared" si="21"/>
        <v>C</v>
      </c>
      <c r="X21" s="511">
        <f>AA26</f>
        <v>6</v>
      </c>
      <c r="Y21" s="217" t="str">
        <f t="shared" si="0"/>
        <v>C</v>
      </c>
      <c r="Z21" s="207">
        <f t="shared" si="1"/>
        <v>0</v>
      </c>
      <c r="AA21" s="216"/>
      <c r="AB21" s="207">
        <f t="shared" si="2"/>
        <v>3</v>
      </c>
      <c r="AC21" s="197">
        <v>13.4</v>
      </c>
      <c r="AD21" s="197">
        <v>15.52</v>
      </c>
      <c r="AE21" s="233" t="str">
        <f t="shared" ref="AE21:AI30" si="30">IF(J21&lt;$AC21,"A",IF(J21&lt;$AD21,"B","C"))</f>
        <v>C</v>
      </c>
      <c r="AF21" s="196" t="str">
        <f t="shared" si="30"/>
        <v>C</v>
      </c>
      <c r="AG21" s="196" t="str">
        <f t="shared" si="30"/>
        <v>C</v>
      </c>
      <c r="AH21" s="233" t="str">
        <f t="shared" si="30"/>
        <v>B</v>
      </c>
      <c r="AI21" s="196" t="str">
        <f t="shared" si="30"/>
        <v>B</v>
      </c>
      <c r="AJ21" s="196" t="str">
        <f t="shared" ref="AJ21:AJ30" si="31">IF(O21&lt;$AC21,"A",IF(O21&lt;$AD21,"B","C"))</f>
        <v>C</v>
      </c>
      <c r="AK21" s="239" t="str">
        <f t="shared" ref="AK21:AM30" si="32">IF(P21&lt;$AC21,"A",IF(P21&lt;$AD21,"B","C"))</f>
        <v>C</v>
      </c>
      <c r="AL21" s="196" t="str">
        <f t="shared" si="32"/>
        <v>A</v>
      </c>
      <c r="AM21" s="196" t="str">
        <f t="shared" si="32"/>
        <v>A</v>
      </c>
      <c r="AN21" s="233" t="str">
        <f t="shared" ref="AN21:AN30" si="33">IF(S21&lt;$AC21,"A",IF(S21&lt;$AD21,"B","C"))</f>
        <v>A</v>
      </c>
      <c r="AO21" s="196" t="str">
        <f t="shared" ref="AO21:AO30" si="34">IF(T21&lt;$AC21,"A",IF(T21&lt;$AD21,"B","C"))</f>
        <v>A</v>
      </c>
      <c r="AP21" s="196" t="str">
        <f t="shared" ref="AP21:AP30" si="35">IF(U21&lt;$AC21,"A",IF(U21&lt;$AD21,"B","C"))</f>
        <v>A</v>
      </c>
      <c r="AQ21" s="233" t="str">
        <f t="shared" ref="AQ21:AQ30" si="36">IF(V21&lt;$AC21,"A",IF(V21&lt;$AD21,"B","C"))</f>
        <v>A</v>
      </c>
      <c r="AR21" s="230"/>
      <c r="AS21" s="232">
        <f t="shared" si="8"/>
        <v>0</v>
      </c>
      <c r="AT21" s="194">
        <f t="shared" si="9"/>
        <v>0</v>
      </c>
      <c r="AU21" s="194">
        <f t="shared" si="10"/>
        <v>0</v>
      </c>
      <c r="AV21" s="232">
        <f t="shared" si="11"/>
        <v>3</v>
      </c>
      <c r="AW21" s="194">
        <f t="shared" si="12"/>
        <v>3</v>
      </c>
      <c r="AX21" s="194">
        <f t="shared" si="13"/>
        <v>0</v>
      </c>
      <c r="AY21" s="232">
        <f t="shared" si="14"/>
        <v>0</v>
      </c>
      <c r="AZ21" s="194">
        <f t="shared" si="15"/>
        <v>4</v>
      </c>
      <c r="BA21" s="194">
        <f t="shared" si="16"/>
        <v>4</v>
      </c>
      <c r="BB21" s="232">
        <f t="shared" si="17"/>
        <v>4</v>
      </c>
      <c r="BC21" s="194">
        <f t="shared" si="18"/>
        <v>4</v>
      </c>
      <c r="BD21" s="194">
        <f t="shared" si="19"/>
        <v>4</v>
      </c>
      <c r="BE21" s="232">
        <f t="shared" si="20"/>
        <v>4</v>
      </c>
    </row>
    <row r="22" spans="1:58" ht="35.25" customHeight="1">
      <c r="A22" s="494"/>
      <c r="B22" s="498"/>
      <c r="C22" s="499"/>
      <c r="D22" s="494"/>
      <c r="E22" s="507"/>
      <c r="F22" s="508"/>
      <c r="G22" s="21">
        <v>2</v>
      </c>
      <c r="H22" s="22" t="s">
        <v>168</v>
      </c>
      <c r="I22" s="53" t="s">
        <v>20</v>
      </c>
      <c r="J22" s="332">
        <v>19.100000000000001</v>
      </c>
      <c r="K22" s="333">
        <v>17.2</v>
      </c>
      <c r="L22" s="334">
        <v>16.600000000000001</v>
      </c>
      <c r="M22" s="334">
        <v>14.6</v>
      </c>
      <c r="N22" s="331">
        <v>14.6</v>
      </c>
      <c r="O22" s="331">
        <v>15.7</v>
      </c>
      <c r="P22" s="331">
        <v>16.899999999999999</v>
      </c>
      <c r="Q22" s="331"/>
      <c r="R22" s="331"/>
      <c r="S22" s="331"/>
      <c r="T22" s="352"/>
      <c r="U22" s="352"/>
      <c r="V22" s="352"/>
      <c r="W22" s="191" t="str">
        <f t="shared" si="21"/>
        <v>C</v>
      </c>
      <c r="X22" s="511"/>
      <c r="Y22" s="217" t="str">
        <f t="shared" si="0"/>
        <v>C</v>
      </c>
      <c r="Z22" s="208">
        <f t="shared" si="1"/>
        <v>0</v>
      </c>
      <c r="AA22" s="214"/>
      <c r="AB22" s="208">
        <f t="shared" si="2"/>
        <v>3</v>
      </c>
      <c r="AC22" s="197">
        <v>13.5</v>
      </c>
      <c r="AD22" s="197">
        <v>15.4</v>
      </c>
      <c r="AE22" s="233" t="str">
        <f t="shared" si="30"/>
        <v>C</v>
      </c>
      <c r="AF22" s="196" t="str">
        <f t="shared" si="30"/>
        <v>C</v>
      </c>
      <c r="AG22" s="196" t="str">
        <f t="shared" si="30"/>
        <v>C</v>
      </c>
      <c r="AH22" s="233" t="str">
        <f t="shared" si="30"/>
        <v>B</v>
      </c>
      <c r="AI22" s="196" t="str">
        <f t="shared" si="30"/>
        <v>B</v>
      </c>
      <c r="AJ22" s="196" t="str">
        <f t="shared" si="31"/>
        <v>C</v>
      </c>
      <c r="AK22" s="239" t="str">
        <f t="shared" si="32"/>
        <v>C</v>
      </c>
      <c r="AL22" s="196" t="str">
        <f t="shared" si="32"/>
        <v>A</v>
      </c>
      <c r="AM22" s="196" t="str">
        <f t="shared" si="32"/>
        <v>A</v>
      </c>
      <c r="AN22" s="233" t="str">
        <f t="shared" si="33"/>
        <v>A</v>
      </c>
      <c r="AO22" s="196" t="str">
        <f t="shared" si="34"/>
        <v>A</v>
      </c>
      <c r="AP22" s="196" t="str">
        <f t="shared" si="35"/>
        <v>A</v>
      </c>
      <c r="AQ22" s="233" t="str">
        <f t="shared" si="36"/>
        <v>A</v>
      </c>
      <c r="AR22" s="230"/>
      <c r="AS22" s="232">
        <f t="shared" ref="AS22:AS30" si="37">IF(AE22="A",4,IF(AE22="B",3,0))</f>
        <v>0</v>
      </c>
      <c r="AT22" s="194">
        <f t="shared" ref="AT22:AT30" si="38">IF(AF22="A",4,IF(AF22="B",3,0))</f>
        <v>0</v>
      </c>
      <c r="AU22" s="194">
        <f t="shared" ref="AU22:AU30" si="39">IF(AG22="A",4,IF(AG22="B",3,0))</f>
        <v>0</v>
      </c>
      <c r="AV22" s="232">
        <f t="shared" ref="AV22:AV30" si="40">IF(AH22="A",4,IF(AH22="B",3,0))</f>
        <v>3</v>
      </c>
      <c r="AW22" s="194">
        <f t="shared" ref="AW22:AW30" si="41">IF(AI22="A",4,IF(AI22="B",3,0))</f>
        <v>3</v>
      </c>
      <c r="AX22" s="194">
        <f t="shared" ref="AX22:AX30" si="42">IF(AJ22="A",4,IF(AJ22="B",3,0))</f>
        <v>0</v>
      </c>
      <c r="AY22" s="232">
        <f t="shared" ref="AY22:AY30" si="43">IF(AK22="A",4,IF(AK22="B",3,0))</f>
        <v>0</v>
      </c>
      <c r="AZ22" s="194">
        <f t="shared" ref="AZ22:AZ30" si="44">IF(AL22="A",4,IF(AL22="B",3,0))</f>
        <v>4</v>
      </c>
      <c r="BA22" s="194">
        <f t="shared" ref="BA22:BA30" si="45">IF(AM22="A",4,IF(AM22="B",3,0))</f>
        <v>4</v>
      </c>
      <c r="BB22" s="232">
        <f t="shared" ref="BB22:BB30" si="46">IF(AN22="A",4,IF(AN22="B",3,0))</f>
        <v>4</v>
      </c>
      <c r="BC22" s="194">
        <f t="shared" si="18"/>
        <v>4</v>
      </c>
      <c r="BD22" s="194">
        <f t="shared" si="19"/>
        <v>4</v>
      </c>
      <c r="BE22" s="232">
        <f t="shared" si="20"/>
        <v>4</v>
      </c>
    </row>
    <row r="23" spans="1:58" ht="35.25" customHeight="1">
      <c r="A23" s="494"/>
      <c r="B23" s="498"/>
      <c r="C23" s="499"/>
      <c r="D23" s="494"/>
      <c r="E23" s="507"/>
      <c r="F23" s="508"/>
      <c r="G23" s="21">
        <v>3</v>
      </c>
      <c r="H23" s="22" t="s">
        <v>33</v>
      </c>
      <c r="I23" s="53" t="s">
        <v>20</v>
      </c>
      <c r="J23" s="332">
        <v>17.600000000000001</v>
      </c>
      <c r="K23" s="333">
        <v>16.100000000000001</v>
      </c>
      <c r="L23" s="334">
        <v>16.7</v>
      </c>
      <c r="M23" s="334">
        <v>16</v>
      </c>
      <c r="N23" s="331">
        <v>15.6</v>
      </c>
      <c r="O23" s="331">
        <v>17.100000000000001</v>
      </c>
      <c r="P23" s="331">
        <v>17.899999999999999</v>
      </c>
      <c r="Q23" s="331"/>
      <c r="R23" s="331"/>
      <c r="S23" s="331"/>
      <c r="T23" s="352"/>
      <c r="U23" s="352"/>
      <c r="V23" s="352"/>
      <c r="W23" s="191" t="str">
        <f t="shared" si="21"/>
        <v>C</v>
      </c>
      <c r="X23" s="511"/>
      <c r="Y23" s="217" t="str">
        <f t="shared" si="0"/>
        <v>C</v>
      </c>
      <c r="Z23" s="208">
        <f t="shared" si="1"/>
        <v>0</v>
      </c>
      <c r="AA23" s="214"/>
      <c r="AB23" s="208">
        <f t="shared" si="2"/>
        <v>0</v>
      </c>
      <c r="AC23" s="197">
        <v>13.8</v>
      </c>
      <c r="AD23" s="197">
        <v>15.719999999999999</v>
      </c>
      <c r="AE23" s="233" t="str">
        <f t="shared" si="30"/>
        <v>C</v>
      </c>
      <c r="AF23" s="196" t="str">
        <f t="shared" si="30"/>
        <v>C</v>
      </c>
      <c r="AG23" s="196" t="str">
        <f t="shared" si="30"/>
        <v>C</v>
      </c>
      <c r="AH23" s="233" t="str">
        <f t="shared" si="30"/>
        <v>C</v>
      </c>
      <c r="AI23" s="196" t="str">
        <f t="shared" si="30"/>
        <v>B</v>
      </c>
      <c r="AJ23" s="196" t="str">
        <f t="shared" si="31"/>
        <v>C</v>
      </c>
      <c r="AK23" s="239" t="str">
        <f t="shared" si="32"/>
        <v>C</v>
      </c>
      <c r="AL23" s="196" t="str">
        <f t="shared" si="32"/>
        <v>A</v>
      </c>
      <c r="AM23" s="196" t="str">
        <f t="shared" si="32"/>
        <v>A</v>
      </c>
      <c r="AN23" s="233" t="str">
        <f t="shared" si="33"/>
        <v>A</v>
      </c>
      <c r="AO23" s="196" t="str">
        <f t="shared" si="34"/>
        <v>A</v>
      </c>
      <c r="AP23" s="196" t="str">
        <f t="shared" si="35"/>
        <v>A</v>
      </c>
      <c r="AQ23" s="233" t="str">
        <f t="shared" si="36"/>
        <v>A</v>
      </c>
      <c r="AR23" s="230"/>
      <c r="AS23" s="232">
        <f t="shared" si="37"/>
        <v>0</v>
      </c>
      <c r="AT23" s="194">
        <f t="shared" si="38"/>
        <v>0</v>
      </c>
      <c r="AU23" s="194">
        <f t="shared" si="39"/>
        <v>0</v>
      </c>
      <c r="AV23" s="232">
        <f t="shared" si="40"/>
        <v>0</v>
      </c>
      <c r="AW23" s="194">
        <f t="shared" si="41"/>
        <v>3</v>
      </c>
      <c r="AX23" s="194">
        <f t="shared" si="42"/>
        <v>0</v>
      </c>
      <c r="AY23" s="232">
        <f t="shared" si="43"/>
        <v>0</v>
      </c>
      <c r="AZ23" s="194">
        <f t="shared" si="44"/>
        <v>4</v>
      </c>
      <c r="BA23" s="194">
        <f t="shared" si="45"/>
        <v>4</v>
      </c>
      <c r="BB23" s="232">
        <f t="shared" si="46"/>
        <v>4</v>
      </c>
      <c r="BC23" s="194">
        <f t="shared" si="18"/>
        <v>4</v>
      </c>
      <c r="BD23" s="194">
        <f t="shared" si="19"/>
        <v>4</v>
      </c>
      <c r="BE23" s="232">
        <f t="shared" si="20"/>
        <v>4</v>
      </c>
    </row>
    <row r="24" spans="1:58" ht="35.25" customHeight="1">
      <c r="A24" s="494"/>
      <c r="B24" s="498"/>
      <c r="C24" s="499"/>
      <c r="D24" s="494"/>
      <c r="E24" s="507"/>
      <c r="F24" s="508"/>
      <c r="G24" s="21">
        <v>4</v>
      </c>
      <c r="H24" s="22" t="s">
        <v>167</v>
      </c>
      <c r="I24" s="53" t="s">
        <v>20</v>
      </c>
      <c r="J24" s="332">
        <v>13.7</v>
      </c>
      <c r="K24" s="333">
        <v>13.2</v>
      </c>
      <c r="L24" s="334">
        <v>13.4</v>
      </c>
      <c r="M24" s="334">
        <v>12.4</v>
      </c>
      <c r="N24" s="331">
        <v>12.4</v>
      </c>
      <c r="O24" s="331">
        <v>13.3</v>
      </c>
      <c r="P24" s="331">
        <v>13.5</v>
      </c>
      <c r="Q24" s="331"/>
      <c r="R24" s="331"/>
      <c r="S24" s="331"/>
      <c r="T24" s="352"/>
      <c r="U24" s="352"/>
      <c r="V24" s="352"/>
      <c r="W24" s="191" t="str">
        <f t="shared" si="21"/>
        <v>B</v>
      </c>
      <c r="X24" s="511"/>
      <c r="Y24" s="217" t="str">
        <f t="shared" si="0"/>
        <v>B</v>
      </c>
      <c r="Z24" s="208">
        <f t="shared" si="1"/>
        <v>3</v>
      </c>
      <c r="AA24" s="214"/>
      <c r="AB24" s="208">
        <f t="shared" si="2"/>
        <v>3</v>
      </c>
      <c r="AC24" s="197">
        <v>11.8</v>
      </c>
      <c r="AD24" s="197">
        <v>14.339999999999998</v>
      </c>
      <c r="AE24" s="233" t="str">
        <f t="shared" si="30"/>
        <v>B</v>
      </c>
      <c r="AF24" s="196" t="str">
        <f t="shared" si="30"/>
        <v>B</v>
      </c>
      <c r="AG24" s="196" t="str">
        <f t="shared" si="30"/>
        <v>B</v>
      </c>
      <c r="AH24" s="233" t="str">
        <f t="shared" si="30"/>
        <v>B</v>
      </c>
      <c r="AI24" s="196" t="str">
        <f t="shared" si="30"/>
        <v>B</v>
      </c>
      <c r="AJ24" s="196" t="str">
        <f t="shared" si="31"/>
        <v>B</v>
      </c>
      <c r="AK24" s="239" t="str">
        <f t="shared" si="32"/>
        <v>B</v>
      </c>
      <c r="AL24" s="196" t="str">
        <f t="shared" si="32"/>
        <v>A</v>
      </c>
      <c r="AM24" s="196" t="str">
        <f t="shared" si="32"/>
        <v>A</v>
      </c>
      <c r="AN24" s="233" t="str">
        <f t="shared" si="33"/>
        <v>A</v>
      </c>
      <c r="AO24" s="196" t="str">
        <f t="shared" si="34"/>
        <v>A</v>
      </c>
      <c r="AP24" s="196" t="str">
        <f t="shared" si="35"/>
        <v>A</v>
      </c>
      <c r="AQ24" s="233" t="str">
        <f t="shared" si="36"/>
        <v>A</v>
      </c>
      <c r="AR24" s="230"/>
      <c r="AS24" s="232">
        <f t="shared" si="37"/>
        <v>3</v>
      </c>
      <c r="AT24" s="194">
        <f t="shared" si="38"/>
        <v>3</v>
      </c>
      <c r="AU24" s="194">
        <f t="shared" si="39"/>
        <v>3</v>
      </c>
      <c r="AV24" s="232">
        <f t="shared" si="40"/>
        <v>3</v>
      </c>
      <c r="AW24" s="194">
        <f t="shared" si="41"/>
        <v>3</v>
      </c>
      <c r="AX24" s="194">
        <f t="shared" si="42"/>
        <v>3</v>
      </c>
      <c r="AY24" s="232">
        <f t="shared" si="43"/>
        <v>3</v>
      </c>
      <c r="AZ24" s="194">
        <f t="shared" si="44"/>
        <v>4</v>
      </c>
      <c r="BA24" s="194">
        <f t="shared" si="45"/>
        <v>4</v>
      </c>
      <c r="BB24" s="232">
        <f t="shared" si="46"/>
        <v>4</v>
      </c>
      <c r="BC24" s="194">
        <f t="shared" si="18"/>
        <v>4</v>
      </c>
      <c r="BD24" s="194">
        <f t="shared" si="19"/>
        <v>4</v>
      </c>
      <c r="BE24" s="232">
        <f t="shared" si="20"/>
        <v>4</v>
      </c>
    </row>
    <row r="25" spans="1:58" ht="35.25" customHeight="1">
      <c r="A25" s="494"/>
      <c r="B25" s="498"/>
      <c r="C25" s="499"/>
      <c r="D25" s="494"/>
      <c r="E25" s="507"/>
      <c r="F25" s="508"/>
      <c r="G25" s="21">
        <v>5</v>
      </c>
      <c r="H25" s="22" t="s">
        <v>34</v>
      </c>
      <c r="I25" s="53" t="s">
        <v>20</v>
      </c>
      <c r="J25" s="332">
        <v>27.8</v>
      </c>
      <c r="K25" s="333">
        <v>24</v>
      </c>
      <c r="L25" s="334">
        <v>28.5</v>
      </c>
      <c r="M25" s="334">
        <v>22.7</v>
      </c>
      <c r="N25" s="331">
        <v>21.8</v>
      </c>
      <c r="O25" s="331">
        <v>24.5</v>
      </c>
      <c r="P25" s="331">
        <v>25</v>
      </c>
      <c r="Q25" s="331"/>
      <c r="R25" s="331"/>
      <c r="S25" s="331"/>
      <c r="T25" s="352"/>
      <c r="U25" s="352"/>
      <c r="V25" s="352"/>
      <c r="W25" s="191" t="str">
        <f t="shared" si="21"/>
        <v>C</v>
      </c>
      <c r="X25" s="511"/>
      <c r="Y25" s="217" t="str">
        <f t="shared" si="0"/>
        <v>C</v>
      </c>
      <c r="Z25" s="208">
        <f t="shared" si="1"/>
        <v>0</v>
      </c>
      <c r="AA25" s="214"/>
      <c r="AB25" s="208">
        <f t="shared" si="2"/>
        <v>0</v>
      </c>
      <c r="AC25" s="197">
        <v>17.639999999999997</v>
      </c>
      <c r="AD25" s="197">
        <v>22.2</v>
      </c>
      <c r="AE25" s="233" t="str">
        <f t="shared" si="30"/>
        <v>C</v>
      </c>
      <c r="AF25" s="196" t="str">
        <f t="shared" si="30"/>
        <v>C</v>
      </c>
      <c r="AG25" s="196" t="str">
        <f t="shared" si="30"/>
        <v>C</v>
      </c>
      <c r="AH25" s="233" t="str">
        <f t="shared" si="30"/>
        <v>C</v>
      </c>
      <c r="AI25" s="196" t="str">
        <f t="shared" si="30"/>
        <v>B</v>
      </c>
      <c r="AJ25" s="196" t="str">
        <f t="shared" si="31"/>
        <v>C</v>
      </c>
      <c r="AK25" s="239" t="str">
        <f t="shared" si="32"/>
        <v>C</v>
      </c>
      <c r="AL25" s="196" t="str">
        <f t="shared" si="32"/>
        <v>A</v>
      </c>
      <c r="AM25" s="196" t="str">
        <f t="shared" si="32"/>
        <v>A</v>
      </c>
      <c r="AN25" s="233" t="str">
        <f t="shared" si="33"/>
        <v>A</v>
      </c>
      <c r="AO25" s="196" t="str">
        <f t="shared" si="34"/>
        <v>A</v>
      </c>
      <c r="AP25" s="196" t="str">
        <f t="shared" si="35"/>
        <v>A</v>
      </c>
      <c r="AQ25" s="233" t="str">
        <f t="shared" si="36"/>
        <v>A</v>
      </c>
      <c r="AR25" s="230"/>
      <c r="AS25" s="232">
        <f t="shared" si="37"/>
        <v>0</v>
      </c>
      <c r="AT25" s="194">
        <f t="shared" si="38"/>
        <v>0</v>
      </c>
      <c r="AU25" s="194">
        <f t="shared" si="39"/>
        <v>0</v>
      </c>
      <c r="AV25" s="232">
        <f t="shared" si="40"/>
        <v>0</v>
      </c>
      <c r="AW25" s="194">
        <f t="shared" si="41"/>
        <v>3</v>
      </c>
      <c r="AX25" s="194">
        <f t="shared" si="42"/>
        <v>0</v>
      </c>
      <c r="AY25" s="232">
        <f t="shared" si="43"/>
        <v>0</v>
      </c>
      <c r="AZ25" s="194">
        <f t="shared" si="44"/>
        <v>4</v>
      </c>
      <c r="BA25" s="194">
        <f t="shared" si="45"/>
        <v>4</v>
      </c>
      <c r="BB25" s="232">
        <f t="shared" si="46"/>
        <v>4</v>
      </c>
      <c r="BC25" s="194">
        <f t="shared" si="18"/>
        <v>4</v>
      </c>
      <c r="BD25" s="194">
        <f t="shared" si="19"/>
        <v>4</v>
      </c>
      <c r="BE25" s="232">
        <f t="shared" si="20"/>
        <v>4</v>
      </c>
    </row>
    <row r="26" spans="1:58" ht="35.25" customHeight="1">
      <c r="A26" s="494"/>
      <c r="B26" s="498"/>
      <c r="C26" s="499"/>
      <c r="D26" s="494"/>
      <c r="E26" s="507"/>
      <c r="F26" s="508"/>
      <c r="G26" s="21">
        <v>6</v>
      </c>
      <c r="H26" s="22" t="s">
        <v>166</v>
      </c>
      <c r="I26" s="53" t="s">
        <v>20</v>
      </c>
      <c r="J26" s="362">
        <v>2.44</v>
      </c>
      <c r="K26" s="333">
        <v>2.5</v>
      </c>
      <c r="L26" s="334">
        <v>2.4500000000000002</v>
      </c>
      <c r="M26" s="334">
        <v>2.1800000000000002</v>
      </c>
      <c r="N26" s="330">
        <v>2.13</v>
      </c>
      <c r="O26" s="330">
        <v>2.25</v>
      </c>
      <c r="P26" s="330">
        <v>2.34</v>
      </c>
      <c r="Q26" s="330"/>
      <c r="R26" s="330"/>
      <c r="S26" s="330"/>
      <c r="T26" s="352"/>
      <c r="U26" s="352"/>
      <c r="V26" s="352"/>
      <c r="W26" s="191" t="str">
        <f t="shared" si="21"/>
        <v>C</v>
      </c>
      <c r="X26" s="511"/>
      <c r="Y26" s="217" t="str">
        <f t="shared" si="0"/>
        <v>C</v>
      </c>
      <c r="Z26" s="208">
        <f t="shared" si="1"/>
        <v>0</v>
      </c>
      <c r="AA26" s="214">
        <f>SUM(Z21:Z30)</f>
        <v>6</v>
      </c>
      <c r="AB26" s="208">
        <f t="shared" si="2"/>
        <v>0</v>
      </c>
      <c r="AC26" s="197">
        <v>1.6279999999999999</v>
      </c>
      <c r="AD26" s="197">
        <v>1.76</v>
      </c>
      <c r="AE26" s="233" t="str">
        <f t="shared" si="30"/>
        <v>C</v>
      </c>
      <c r="AF26" s="196" t="str">
        <f t="shared" si="30"/>
        <v>C</v>
      </c>
      <c r="AG26" s="196" t="str">
        <f t="shared" si="30"/>
        <v>C</v>
      </c>
      <c r="AH26" s="233" t="str">
        <f t="shared" si="30"/>
        <v>C</v>
      </c>
      <c r="AI26" s="196" t="str">
        <f t="shared" si="30"/>
        <v>C</v>
      </c>
      <c r="AJ26" s="196" t="str">
        <f t="shared" si="31"/>
        <v>C</v>
      </c>
      <c r="AK26" s="239" t="str">
        <f t="shared" si="32"/>
        <v>C</v>
      </c>
      <c r="AL26" s="196" t="str">
        <f t="shared" si="32"/>
        <v>A</v>
      </c>
      <c r="AM26" s="196" t="str">
        <f t="shared" si="32"/>
        <v>A</v>
      </c>
      <c r="AN26" s="233" t="str">
        <f t="shared" si="33"/>
        <v>A</v>
      </c>
      <c r="AO26" s="196" t="str">
        <f t="shared" si="34"/>
        <v>A</v>
      </c>
      <c r="AP26" s="196" t="str">
        <f t="shared" si="35"/>
        <v>A</v>
      </c>
      <c r="AQ26" s="233" t="str">
        <f t="shared" si="36"/>
        <v>A</v>
      </c>
      <c r="AR26" s="230"/>
      <c r="AS26" s="232">
        <f t="shared" si="37"/>
        <v>0</v>
      </c>
      <c r="AT26" s="194">
        <f t="shared" si="38"/>
        <v>0</v>
      </c>
      <c r="AU26" s="194">
        <f t="shared" si="39"/>
        <v>0</v>
      </c>
      <c r="AV26" s="232">
        <f t="shared" si="40"/>
        <v>0</v>
      </c>
      <c r="AW26" s="194">
        <f t="shared" si="41"/>
        <v>0</v>
      </c>
      <c r="AX26" s="194">
        <f t="shared" si="42"/>
        <v>0</v>
      </c>
      <c r="AY26" s="232">
        <f t="shared" si="43"/>
        <v>0</v>
      </c>
      <c r="AZ26" s="194">
        <f t="shared" si="44"/>
        <v>4</v>
      </c>
      <c r="BA26" s="194">
        <f t="shared" si="45"/>
        <v>4</v>
      </c>
      <c r="BB26" s="232">
        <f t="shared" si="46"/>
        <v>4</v>
      </c>
      <c r="BC26" s="194">
        <f t="shared" si="18"/>
        <v>4</v>
      </c>
      <c r="BD26" s="194">
        <f t="shared" si="19"/>
        <v>4</v>
      </c>
      <c r="BE26" s="232">
        <f t="shared" si="20"/>
        <v>4</v>
      </c>
    </row>
    <row r="27" spans="1:58" ht="35.25" customHeight="1">
      <c r="A27" s="494"/>
      <c r="B27" s="498"/>
      <c r="C27" s="499"/>
      <c r="D27" s="494"/>
      <c r="E27" s="507"/>
      <c r="F27" s="508"/>
      <c r="G27" s="21">
        <v>7</v>
      </c>
      <c r="H27" s="22" t="s">
        <v>35</v>
      </c>
      <c r="I27" s="53" t="s">
        <v>20</v>
      </c>
      <c r="J27" s="362">
        <v>3</v>
      </c>
      <c r="K27" s="333">
        <v>3.1</v>
      </c>
      <c r="L27" s="334">
        <v>2.97</v>
      </c>
      <c r="M27" s="334">
        <v>2.61</v>
      </c>
      <c r="N27" s="330">
        <v>2.58</v>
      </c>
      <c r="O27" s="330">
        <v>2.73</v>
      </c>
      <c r="P27" s="330">
        <v>2.9</v>
      </c>
      <c r="Q27" s="330"/>
      <c r="R27" s="330"/>
      <c r="S27" s="330"/>
      <c r="T27" s="352"/>
      <c r="U27" s="352"/>
      <c r="V27" s="352"/>
      <c r="W27" s="191" t="str">
        <f t="shared" si="21"/>
        <v>C</v>
      </c>
      <c r="X27" s="511"/>
      <c r="Y27" s="217" t="str">
        <f t="shared" si="0"/>
        <v>C</v>
      </c>
      <c r="Z27" s="208">
        <f t="shared" si="1"/>
        <v>0</v>
      </c>
      <c r="AA27" s="214"/>
      <c r="AB27" s="208">
        <f t="shared" si="2"/>
        <v>0</v>
      </c>
      <c r="AC27" s="197">
        <v>1.81</v>
      </c>
      <c r="AD27" s="197">
        <v>1.96</v>
      </c>
      <c r="AE27" s="233" t="str">
        <f t="shared" si="30"/>
        <v>C</v>
      </c>
      <c r="AF27" s="196" t="str">
        <f t="shared" si="30"/>
        <v>C</v>
      </c>
      <c r="AG27" s="196" t="str">
        <f t="shared" si="30"/>
        <v>C</v>
      </c>
      <c r="AH27" s="233" t="str">
        <f t="shared" si="30"/>
        <v>C</v>
      </c>
      <c r="AI27" s="196" t="str">
        <f t="shared" si="30"/>
        <v>C</v>
      </c>
      <c r="AJ27" s="196" t="str">
        <f t="shared" si="31"/>
        <v>C</v>
      </c>
      <c r="AK27" s="239" t="str">
        <f t="shared" si="32"/>
        <v>C</v>
      </c>
      <c r="AL27" s="196" t="str">
        <f t="shared" si="32"/>
        <v>A</v>
      </c>
      <c r="AM27" s="196" t="str">
        <f t="shared" si="32"/>
        <v>A</v>
      </c>
      <c r="AN27" s="233" t="str">
        <f t="shared" si="33"/>
        <v>A</v>
      </c>
      <c r="AO27" s="196" t="str">
        <f t="shared" si="34"/>
        <v>A</v>
      </c>
      <c r="AP27" s="196" t="str">
        <f t="shared" si="35"/>
        <v>A</v>
      </c>
      <c r="AQ27" s="233" t="str">
        <f t="shared" si="36"/>
        <v>A</v>
      </c>
      <c r="AR27" s="230"/>
      <c r="AS27" s="232">
        <f t="shared" si="37"/>
        <v>0</v>
      </c>
      <c r="AT27" s="194">
        <f t="shared" si="38"/>
        <v>0</v>
      </c>
      <c r="AU27" s="194">
        <f t="shared" si="39"/>
        <v>0</v>
      </c>
      <c r="AV27" s="232">
        <f t="shared" si="40"/>
        <v>0</v>
      </c>
      <c r="AW27" s="194">
        <f t="shared" si="41"/>
        <v>0</v>
      </c>
      <c r="AX27" s="194">
        <f t="shared" si="42"/>
        <v>0</v>
      </c>
      <c r="AY27" s="232">
        <f t="shared" si="43"/>
        <v>0</v>
      </c>
      <c r="AZ27" s="194">
        <f t="shared" si="44"/>
        <v>4</v>
      </c>
      <c r="BA27" s="194">
        <f t="shared" si="45"/>
        <v>4</v>
      </c>
      <c r="BB27" s="232">
        <f t="shared" si="46"/>
        <v>4</v>
      </c>
      <c r="BC27" s="194">
        <f t="shared" si="18"/>
        <v>4</v>
      </c>
      <c r="BD27" s="194">
        <f t="shared" si="19"/>
        <v>4</v>
      </c>
      <c r="BE27" s="232">
        <f t="shared" si="20"/>
        <v>4</v>
      </c>
    </row>
    <row r="28" spans="1:58" ht="35.25" customHeight="1">
      <c r="A28" s="494"/>
      <c r="B28" s="498"/>
      <c r="C28" s="499"/>
      <c r="D28" s="494"/>
      <c r="E28" s="507"/>
      <c r="F28" s="508"/>
      <c r="G28" s="21">
        <v>8</v>
      </c>
      <c r="H28" s="22" t="s">
        <v>165</v>
      </c>
      <c r="I28" s="53" t="s">
        <v>20</v>
      </c>
      <c r="J28" s="362">
        <v>1.74</v>
      </c>
      <c r="K28" s="333">
        <v>1.75</v>
      </c>
      <c r="L28" s="334">
        <v>1.79</v>
      </c>
      <c r="M28" s="334">
        <v>1.62</v>
      </c>
      <c r="N28" s="330">
        <v>1.56</v>
      </c>
      <c r="O28" s="330">
        <v>1.66</v>
      </c>
      <c r="P28" s="330">
        <v>1.67</v>
      </c>
      <c r="Q28" s="330"/>
      <c r="R28" s="330"/>
      <c r="S28" s="330"/>
      <c r="T28" s="352"/>
      <c r="U28" s="352"/>
      <c r="V28" s="352"/>
      <c r="W28" s="191" t="str">
        <f t="shared" si="21"/>
        <v>C</v>
      </c>
      <c r="X28" s="511"/>
      <c r="Y28" s="217" t="str">
        <f t="shared" si="0"/>
        <v>C</v>
      </c>
      <c r="Z28" s="208">
        <f t="shared" si="1"/>
        <v>0</v>
      </c>
      <c r="AA28" s="214"/>
      <c r="AB28" s="208">
        <f t="shared" si="2"/>
        <v>0</v>
      </c>
      <c r="AC28" s="197">
        <v>1.3580000000000001</v>
      </c>
      <c r="AD28" s="197">
        <v>1.55</v>
      </c>
      <c r="AE28" s="233" t="str">
        <f t="shared" si="30"/>
        <v>C</v>
      </c>
      <c r="AF28" s="196" t="str">
        <f t="shared" si="30"/>
        <v>C</v>
      </c>
      <c r="AG28" s="196" t="str">
        <f t="shared" si="30"/>
        <v>C</v>
      </c>
      <c r="AH28" s="233" t="str">
        <f t="shared" si="30"/>
        <v>C</v>
      </c>
      <c r="AI28" s="196" t="str">
        <f>IF(M28&lt;$AC28,"A",IF(M28&lt;$AD28,"B","C"))</f>
        <v>C</v>
      </c>
      <c r="AJ28" s="196" t="str">
        <f>IF(N28&lt;$AC28,"A",IF(N28&lt;$AD28,"B","C"))</f>
        <v>C</v>
      </c>
      <c r="AK28" s="239" t="str">
        <f>IF(O28&lt;$AC28,"A",IF(O28&lt;$AD28,"B","C"))</f>
        <v>C</v>
      </c>
      <c r="AL28" s="196" t="str">
        <f>IF(P28&lt;$AC28,"A",IF(P28&lt;$AD28,"B","C"))</f>
        <v>C</v>
      </c>
      <c r="AM28" s="196" t="str">
        <f t="shared" si="32"/>
        <v>A</v>
      </c>
      <c r="AN28" s="233" t="str">
        <f t="shared" si="33"/>
        <v>A</v>
      </c>
      <c r="AO28" s="196" t="str">
        <f t="shared" si="34"/>
        <v>A</v>
      </c>
      <c r="AP28" s="196" t="str">
        <f t="shared" si="35"/>
        <v>A</v>
      </c>
      <c r="AQ28" s="233" t="str">
        <f t="shared" si="36"/>
        <v>A</v>
      </c>
      <c r="AR28" s="230"/>
      <c r="AS28" s="232">
        <f t="shared" si="37"/>
        <v>0</v>
      </c>
      <c r="AT28" s="194">
        <f t="shared" si="38"/>
        <v>0</v>
      </c>
      <c r="AU28" s="194">
        <f t="shared" si="39"/>
        <v>0</v>
      </c>
      <c r="AV28" s="232">
        <f t="shared" si="40"/>
        <v>0</v>
      </c>
      <c r="AW28" s="194">
        <f t="shared" si="41"/>
        <v>0</v>
      </c>
      <c r="AX28" s="194">
        <f t="shared" si="42"/>
        <v>0</v>
      </c>
      <c r="AY28" s="232">
        <f t="shared" si="43"/>
        <v>0</v>
      </c>
      <c r="AZ28" s="194">
        <f t="shared" si="44"/>
        <v>0</v>
      </c>
      <c r="BA28" s="194">
        <f t="shared" si="45"/>
        <v>4</v>
      </c>
      <c r="BB28" s="232">
        <f t="shared" si="46"/>
        <v>4</v>
      </c>
      <c r="BC28" s="194">
        <f t="shared" si="18"/>
        <v>4</v>
      </c>
      <c r="BD28" s="194">
        <f t="shared" si="19"/>
        <v>4</v>
      </c>
      <c r="BE28" s="232">
        <f t="shared" si="20"/>
        <v>4</v>
      </c>
    </row>
    <row r="29" spans="1:58" ht="35.25" customHeight="1">
      <c r="A29" s="494"/>
      <c r="B29" s="498"/>
      <c r="C29" s="499"/>
      <c r="D29" s="494"/>
      <c r="E29" s="507"/>
      <c r="F29" s="508"/>
      <c r="G29" s="48">
        <v>9</v>
      </c>
      <c r="H29" s="52" t="s">
        <v>163</v>
      </c>
      <c r="I29" s="53" t="s">
        <v>20</v>
      </c>
      <c r="J29" s="362">
        <v>1.82</v>
      </c>
      <c r="K29" s="333">
        <v>1.82</v>
      </c>
      <c r="L29" s="334">
        <v>1.85</v>
      </c>
      <c r="M29" s="334">
        <v>1.69</v>
      </c>
      <c r="N29" s="330">
        <v>1.65</v>
      </c>
      <c r="O29" s="330">
        <v>1.73</v>
      </c>
      <c r="P29" s="330">
        <v>1.75</v>
      </c>
      <c r="Q29" s="330"/>
      <c r="R29" s="330"/>
      <c r="S29" s="330"/>
      <c r="T29" s="352"/>
      <c r="U29" s="352"/>
      <c r="V29" s="352"/>
      <c r="W29" s="191" t="str">
        <f t="shared" si="21"/>
        <v>B</v>
      </c>
      <c r="X29" s="511"/>
      <c r="Y29" s="217" t="str">
        <f t="shared" si="0"/>
        <v>B</v>
      </c>
      <c r="Z29" s="208">
        <f t="shared" si="1"/>
        <v>3</v>
      </c>
      <c r="AA29" s="214"/>
      <c r="AB29" s="208">
        <f t="shared" si="2"/>
        <v>3</v>
      </c>
      <c r="AC29" s="197">
        <v>1.44</v>
      </c>
      <c r="AD29" s="197">
        <v>1.84</v>
      </c>
      <c r="AE29" s="233" t="str">
        <f t="shared" si="30"/>
        <v>B</v>
      </c>
      <c r="AF29" s="196" t="str">
        <f t="shared" si="30"/>
        <v>B</v>
      </c>
      <c r="AG29" s="196" t="str">
        <f t="shared" si="30"/>
        <v>C</v>
      </c>
      <c r="AH29" s="233" t="str">
        <f t="shared" si="30"/>
        <v>B</v>
      </c>
      <c r="AI29" s="196" t="str">
        <f t="shared" si="30"/>
        <v>B</v>
      </c>
      <c r="AJ29" s="196" t="str">
        <f t="shared" si="31"/>
        <v>B</v>
      </c>
      <c r="AK29" s="239" t="str">
        <f t="shared" si="32"/>
        <v>B</v>
      </c>
      <c r="AL29" s="196" t="str">
        <f t="shared" si="32"/>
        <v>A</v>
      </c>
      <c r="AM29" s="196" t="str">
        <f t="shared" si="32"/>
        <v>A</v>
      </c>
      <c r="AN29" s="233" t="str">
        <f t="shared" si="33"/>
        <v>A</v>
      </c>
      <c r="AO29" s="196" t="str">
        <f t="shared" si="34"/>
        <v>A</v>
      </c>
      <c r="AP29" s="196" t="str">
        <f t="shared" si="35"/>
        <v>A</v>
      </c>
      <c r="AQ29" s="233" t="str">
        <f t="shared" si="36"/>
        <v>A</v>
      </c>
      <c r="AR29" s="230"/>
      <c r="AS29" s="232">
        <f t="shared" si="37"/>
        <v>3</v>
      </c>
      <c r="AT29" s="194">
        <f t="shared" si="38"/>
        <v>3</v>
      </c>
      <c r="AU29" s="194">
        <f t="shared" si="39"/>
        <v>0</v>
      </c>
      <c r="AV29" s="232">
        <f t="shared" si="40"/>
        <v>3</v>
      </c>
      <c r="AW29" s="194">
        <f t="shared" si="41"/>
        <v>3</v>
      </c>
      <c r="AX29" s="194">
        <f t="shared" si="42"/>
        <v>3</v>
      </c>
      <c r="AY29" s="232">
        <f t="shared" si="43"/>
        <v>3</v>
      </c>
      <c r="AZ29" s="194">
        <f t="shared" si="44"/>
        <v>4</v>
      </c>
      <c r="BA29" s="194">
        <f t="shared" si="45"/>
        <v>4</v>
      </c>
      <c r="BB29" s="232">
        <f t="shared" si="46"/>
        <v>4</v>
      </c>
      <c r="BC29" s="194">
        <f t="shared" si="18"/>
        <v>4</v>
      </c>
      <c r="BD29" s="194">
        <f t="shared" si="19"/>
        <v>4</v>
      </c>
      <c r="BE29" s="232">
        <f t="shared" si="20"/>
        <v>4</v>
      </c>
    </row>
    <row r="30" spans="1:58" ht="35.25" customHeight="1">
      <c r="A30" s="495"/>
      <c r="B30" s="502"/>
      <c r="C30" s="503"/>
      <c r="D30" s="495"/>
      <c r="E30" s="509"/>
      <c r="F30" s="510"/>
      <c r="G30" s="57">
        <v>10</v>
      </c>
      <c r="H30" s="58" t="s">
        <v>164</v>
      </c>
      <c r="I30" s="23" t="s">
        <v>20</v>
      </c>
      <c r="J30" s="363">
        <v>2.73</v>
      </c>
      <c r="K30" s="355">
        <v>2.72</v>
      </c>
      <c r="L30" s="356">
        <v>2.79</v>
      </c>
      <c r="M30" s="356">
        <v>2.52</v>
      </c>
      <c r="N30" s="364">
        <v>2.4</v>
      </c>
      <c r="O30" s="364">
        <v>2.48</v>
      </c>
      <c r="P30" s="364">
        <v>2.5299999999999998</v>
      </c>
      <c r="Q30" s="364"/>
      <c r="R30" s="364"/>
      <c r="S30" s="364"/>
      <c r="T30" s="365"/>
      <c r="U30" s="365"/>
      <c r="V30" s="365"/>
      <c r="W30" s="192" t="str">
        <f t="shared" si="21"/>
        <v>C</v>
      </c>
      <c r="X30" s="511"/>
      <c r="Y30" s="217" t="str">
        <f t="shared" si="0"/>
        <v>C</v>
      </c>
      <c r="Z30" s="209">
        <f t="shared" si="1"/>
        <v>0</v>
      </c>
      <c r="AA30" s="215"/>
      <c r="AB30" s="209">
        <f t="shared" si="2"/>
        <v>0</v>
      </c>
      <c r="AC30" s="197">
        <v>1.64</v>
      </c>
      <c r="AD30" s="197">
        <v>1.97</v>
      </c>
      <c r="AE30" s="233" t="str">
        <f t="shared" si="30"/>
        <v>C</v>
      </c>
      <c r="AF30" s="196" t="str">
        <f t="shared" si="30"/>
        <v>C</v>
      </c>
      <c r="AG30" s="196" t="str">
        <f t="shared" si="30"/>
        <v>C</v>
      </c>
      <c r="AH30" s="233" t="str">
        <f t="shared" si="30"/>
        <v>C</v>
      </c>
      <c r="AI30" s="196" t="str">
        <f t="shared" si="30"/>
        <v>C</v>
      </c>
      <c r="AJ30" s="196" t="str">
        <f t="shared" si="31"/>
        <v>C</v>
      </c>
      <c r="AK30" s="239" t="str">
        <f t="shared" si="32"/>
        <v>C</v>
      </c>
      <c r="AL30" s="196" t="str">
        <f t="shared" si="32"/>
        <v>A</v>
      </c>
      <c r="AM30" s="196" t="str">
        <f t="shared" si="32"/>
        <v>A</v>
      </c>
      <c r="AN30" s="233" t="str">
        <f t="shared" si="33"/>
        <v>A</v>
      </c>
      <c r="AO30" s="196" t="str">
        <f t="shared" si="34"/>
        <v>A</v>
      </c>
      <c r="AP30" s="196" t="str">
        <f t="shared" si="35"/>
        <v>A</v>
      </c>
      <c r="AQ30" s="233" t="str">
        <f t="shared" si="36"/>
        <v>A</v>
      </c>
      <c r="AR30" s="230"/>
      <c r="AS30" s="232">
        <f t="shared" si="37"/>
        <v>0</v>
      </c>
      <c r="AT30" s="194">
        <f t="shared" si="38"/>
        <v>0</v>
      </c>
      <c r="AU30" s="194">
        <f t="shared" si="39"/>
        <v>0</v>
      </c>
      <c r="AV30" s="232">
        <f t="shared" si="40"/>
        <v>0</v>
      </c>
      <c r="AW30" s="194">
        <f t="shared" si="41"/>
        <v>0</v>
      </c>
      <c r="AX30" s="194">
        <f t="shared" si="42"/>
        <v>0</v>
      </c>
      <c r="AY30" s="232">
        <f t="shared" si="43"/>
        <v>0</v>
      </c>
      <c r="AZ30" s="194">
        <f t="shared" si="44"/>
        <v>4</v>
      </c>
      <c r="BA30" s="194">
        <f t="shared" si="45"/>
        <v>4</v>
      </c>
      <c r="BB30" s="232">
        <f t="shared" si="46"/>
        <v>4</v>
      </c>
      <c r="BC30" s="194">
        <f t="shared" si="18"/>
        <v>4</v>
      </c>
      <c r="BD30" s="194">
        <f t="shared" si="19"/>
        <v>4</v>
      </c>
      <c r="BE30" s="232">
        <f t="shared" si="20"/>
        <v>4</v>
      </c>
    </row>
    <row r="31" spans="1:58" s="24" customFormat="1" ht="30" customHeight="1">
      <c r="A31" s="520" t="s">
        <v>85</v>
      </c>
      <c r="B31" s="521"/>
      <c r="C31" s="521"/>
      <c r="D31" s="521"/>
      <c r="E31" s="521"/>
      <c r="F31" s="521"/>
      <c r="G31" s="521"/>
      <c r="H31" s="521"/>
      <c r="I31" s="522"/>
      <c r="J31" s="167">
        <f>AS31</f>
        <v>59</v>
      </c>
      <c r="K31" s="176">
        <f t="shared" ref="K31:V31" si="47">IF(K$5&lt;=MONTH(日期),AT31,"")</f>
        <v>57</v>
      </c>
      <c r="L31" s="177">
        <f t="shared" si="47"/>
        <v>53</v>
      </c>
      <c r="M31" s="177">
        <f t="shared" si="47"/>
        <v>58</v>
      </c>
      <c r="N31" s="177">
        <f t="shared" si="47"/>
        <v>64</v>
      </c>
      <c r="O31" s="177">
        <f t="shared" si="47"/>
        <v>57</v>
      </c>
      <c r="P31" s="177">
        <f t="shared" si="47"/>
        <v>56</v>
      </c>
      <c r="Q31" s="177" t="str">
        <f t="shared" si="47"/>
        <v/>
      </c>
      <c r="R31" s="177" t="str">
        <f t="shared" si="47"/>
        <v/>
      </c>
      <c r="S31" s="177" t="str">
        <f t="shared" si="47"/>
        <v/>
      </c>
      <c r="T31" s="177" t="str">
        <f t="shared" si="47"/>
        <v/>
      </c>
      <c r="U31" s="177" t="str">
        <f t="shared" si="47"/>
        <v/>
      </c>
      <c r="V31" s="177" t="str">
        <f t="shared" si="47"/>
        <v/>
      </c>
      <c r="W31" s="523">
        <f>AA31</f>
        <v>56</v>
      </c>
      <c r="X31" s="524"/>
      <c r="Y31" s="204"/>
      <c r="Z31" s="205">
        <f>SUM(Z6:Z30)</f>
        <v>56</v>
      </c>
      <c r="AA31" s="217">
        <f>SUM(AA6:AA30)</f>
        <v>56</v>
      </c>
      <c r="AB31" s="205">
        <f>SUM(AB6:AB30)</f>
        <v>58</v>
      </c>
      <c r="AC31" s="197"/>
      <c r="AD31" s="197"/>
      <c r="AE31" s="197"/>
      <c r="AF31" s="197"/>
      <c r="AG31" s="197"/>
      <c r="AH31" s="234"/>
      <c r="AI31" s="197"/>
      <c r="AJ31" s="197"/>
      <c r="AK31" s="240"/>
      <c r="AL31" s="195"/>
      <c r="AM31" s="195"/>
      <c r="AN31" s="243"/>
      <c r="AO31" s="195"/>
      <c r="AP31" s="195"/>
      <c r="AQ31" s="243"/>
      <c r="AR31" s="195"/>
      <c r="AS31" s="245">
        <f t="shared" ref="AS31" si="48">SUM(AS6:AS30)</f>
        <v>59</v>
      </c>
      <c r="AT31" s="198">
        <f t="shared" ref="AT31:AU31" si="49">SUM(AT6:AT30)</f>
        <v>57</v>
      </c>
      <c r="AU31" s="198">
        <f t="shared" si="49"/>
        <v>53</v>
      </c>
      <c r="AV31" s="245">
        <f>SUM(AV6:AV30)</f>
        <v>58</v>
      </c>
      <c r="AW31" s="198">
        <f>SUM(AW6:AW30)</f>
        <v>64</v>
      </c>
      <c r="AX31" s="198">
        <f t="shared" ref="AX31:AY31" si="50">SUM(AX6:AX30)</f>
        <v>57</v>
      </c>
      <c r="AY31" s="245">
        <f t="shared" si="50"/>
        <v>56</v>
      </c>
      <c r="AZ31" s="198">
        <f t="shared" ref="AZ31:BA31" si="51">SUM(AZ6:AZ30)</f>
        <v>58</v>
      </c>
      <c r="BA31" s="198">
        <f t="shared" si="51"/>
        <v>62</v>
      </c>
      <c r="BB31" s="245">
        <f t="shared" ref="BB31:BE31" si="52">SUM(BB6:BB30)</f>
        <v>62</v>
      </c>
      <c r="BC31" s="198">
        <f t="shared" si="52"/>
        <v>62</v>
      </c>
      <c r="BD31" s="198">
        <f t="shared" si="52"/>
        <v>62</v>
      </c>
      <c r="BE31" s="245">
        <f t="shared" si="52"/>
        <v>62</v>
      </c>
    </row>
    <row r="32" spans="1:58" ht="24" customHeight="1">
      <c r="A32" s="480" t="s">
        <v>86</v>
      </c>
      <c r="B32" s="481"/>
      <c r="C32" s="481"/>
      <c r="D32" s="481"/>
      <c r="E32" s="481"/>
      <c r="F32" s="481"/>
      <c r="G32" s="518"/>
      <c r="H32" s="481" t="s">
        <v>87</v>
      </c>
      <c r="I32" s="482"/>
      <c r="J32" s="8">
        <f>J4</f>
        <v>2024</v>
      </c>
      <c r="K32" s="488">
        <f>K4</f>
        <v>2025</v>
      </c>
      <c r="L32" s="488"/>
      <c r="M32" s="488"/>
      <c r="N32" s="488"/>
      <c r="O32" s="488"/>
      <c r="P32" s="488"/>
      <c r="Q32" s="488"/>
      <c r="R32" s="488"/>
      <c r="S32" s="488"/>
      <c r="T32" s="488"/>
      <c r="U32" s="488"/>
      <c r="V32" s="489"/>
      <c r="W32" s="480" t="s">
        <v>88</v>
      </c>
      <c r="X32" s="482"/>
      <c r="AC32" s="197"/>
      <c r="AD32" s="197"/>
      <c r="AE32" s="199"/>
      <c r="AF32" s="199"/>
      <c r="AG32" s="199"/>
      <c r="AH32" s="235"/>
      <c r="AI32" s="199"/>
      <c r="AJ32" s="199"/>
      <c r="AK32" s="241"/>
      <c r="AL32" s="200"/>
      <c r="AM32" s="200"/>
      <c r="AN32" s="244"/>
      <c r="AO32" s="200"/>
      <c r="AP32" s="200"/>
      <c r="AQ32" s="244"/>
      <c r="AR32" s="200"/>
      <c r="AS32" s="246">
        <v>12</v>
      </c>
      <c r="AT32" s="247">
        <v>1</v>
      </c>
      <c r="AU32" s="247">
        <v>2</v>
      </c>
      <c r="AV32" s="246">
        <v>3</v>
      </c>
      <c r="AW32" s="247">
        <v>4</v>
      </c>
      <c r="AX32" s="247">
        <v>5</v>
      </c>
      <c r="AY32" s="248">
        <v>6</v>
      </c>
      <c r="AZ32" s="247">
        <v>7</v>
      </c>
      <c r="BA32" s="247">
        <v>8</v>
      </c>
      <c r="BB32" s="246">
        <v>9</v>
      </c>
      <c r="BC32" s="247">
        <v>10</v>
      </c>
      <c r="BD32" s="247">
        <v>11</v>
      </c>
      <c r="BE32" s="246">
        <v>12</v>
      </c>
      <c r="BF32" t="s">
        <v>437</v>
      </c>
    </row>
    <row r="33" spans="1:57" ht="24" customHeight="1">
      <c r="A33" s="483"/>
      <c r="B33" s="484"/>
      <c r="C33" s="484"/>
      <c r="D33" s="484"/>
      <c r="E33" s="484"/>
      <c r="F33" s="484"/>
      <c r="G33" s="519"/>
      <c r="H33" s="484"/>
      <c r="I33" s="485"/>
      <c r="J33" s="42">
        <v>12</v>
      </c>
      <c r="K33" s="43">
        <v>1</v>
      </c>
      <c r="L33" s="44">
        <v>2</v>
      </c>
      <c r="M33" s="44">
        <v>3</v>
      </c>
      <c r="N33" s="44">
        <v>4</v>
      </c>
      <c r="O33" s="44">
        <v>5</v>
      </c>
      <c r="P33" s="44">
        <v>6</v>
      </c>
      <c r="Q33" s="44">
        <v>7</v>
      </c>
      <c r="R33" s="44">
        <v>8</v>
      </c>
      <c r="S33" s="44">
        <v>9</v>
      </c>
      <c r="T33" s="44">
        <v>10</v>
      </c>
      <c r="U33" s="44">
        <v>11</v>
      </c>
      <c r="V33" s="45">
        <v>12</v>
      </c>
      <c r="W33" s="483"/>
      <c r="X33" s="485"/>
      <c r="AC33" s="197"/>
      <c r="AD33" s="197"/>
      <c r="AE33" s="199"/>
      <c r="AF33" s="199"/>
      <c r="AG33" s="199"/>
      <c r="AH33" s="235"/>
      <c r="AI33" s="199"/>
      <c r="AJ33" s="199"/>
      <c r="AK33" s="241"/>
      <c r="AL33" s="200"/>
      <c r="AM33" s="200"/>
      <c r="AN33" s="244"/>
      <c r="AO33" s="200"/>
      <c r="AP33" s="200"/>
      <c r="AQ33" s="244"/>
      <c r="AR33" s="200"/>
      <c r="AS33" s="199"/>
      <c r="AT33" s="199"/>
      <c r="AU33" s="199"/>
      <c r="AV33" s="235"/>
      <c r="AW33" s="199"/>
      <c r="AX33" s="199"/>
      <c r="AY33" s="244"/>
    </row>
    <row r="34" spans="1:57" s="7" customFormat="1" ht="30" customHeight="1">
      <c r="A34" s="527" t="s">
        <v>89</v>
      </c>
      <c r="B34" s="528"/>
      <c r="C34" s="528"/>
      <c r="D34" s="528"/>
      <c r="E34" s="528"/>
      <c r="F34" s="528"/>
      <c r="G34" s="529"/>
      <c r="H34" s="530" t="s">
        <v>90</v>
      </c>
      <c r="I34" s="531"/>
      <c r="J34" s="249" t="str">
        <f t="shared" ref="J34:V34" si="53">IF(OR(J$31="",J$31&lt;75),"", "●")</f>
        <v/>
      </c>
      <c r="K34" s="250" t="str">
        <f t="shared" si="53"/>
        <v/>
      </c>
      <c r="L34" s="250" t="str">
        <f t="shared" si="53"/>
        <v/>
      </c>
      <c r="M34" s="250" t="str">
        <f t="shared" si="53"/>
        <v/>
      </c>
      <c r="N34" s="250" t="str">
        <f t="shared" si="53"/>
        <v/>
      </c>
      <c r="O34" s="250" t="str">
        <f t="shared" si="53"/>
        <v/>
      </c>
      <c r="P34" s="250" t="str">
        <f t="shared" si="53"/>
        <v/>
      </c>
      <c r="Q34" s="250" t="str">
        <f t="shared" si="53"/>
        <v/>
      </c>
      <c r="R34" s="250" t="str">
        <f t="shared" si="53"/>
        <v/>
      </c>
      <c r="S34" s="250" t="str">
        <f t="shared" si="53"/>
        <v/>
      </c>
      <c r="T34" s="250" t="str">
        <f t="shared" si="53"/>
        <v/>
      </c>
      <c r="U34" s="250" t="str">
        <f t="shared" si="53"/>
        <v/>
      </c>
      <c r="V34" s="250" t="str">
        <f t="shared" si="53"/>
        <v/>
      </c>
      <c r="W34" s="532" t="str">
        <f>IF($W$31&gt;=75,$H$34,IF($W$31&gt;=60,$H$35,IF($W$31&gt;=50,$H$36,$H$37)))</f>
        <v>普通</v>
      </c>
      <c r="X34" s="533"/>
      <c r="Y34" s="202"/>
      <c r="Z34" s="205"/>
      <c r="AA34" s="217"/>
      <c r="AB34" s="205"/>
      <c r="AC34" s="197"/>
      <c r="AD34" s="197"/>
      <c r="AE34" s="199"/>
      <c r="AF34" s="199"/>
      <c r="AG34" s="199"/>
      <c r="AH34" s="235"/>
      <c r="AI34" s="199"/>
      <c r="AJ34" s="199"/>
      <c r="AK34" s="241"/>
      <c r="AL34" s="200"/>
      <c r="AM34" s="200"/>
      <c r="AN34" s="244"/>
      <c r="AO34" s="200"/>
      <c r="AP34" s="200"/>
      <c r="AQ34" s="244"/>
      <c r="AR34" s="200"/>
      <c r="AS34" s="199"/>
      <c r="AT34" s="199"/>
      <c r="AU34" s="199"/>
      <c r="AV34" s="235"/>
      <c r="AW34" s="199"/>
      <c r="AX34" s="199"/>
      <c r="AY34" s="244"/>
      <c r="AZ34" s="39"/>
      <c r="BA34" s="39"/>
      <c r="BB34" s="231"/>
      <c r="BC34" s="201"/>
      <c r="BD34" s="201"/>
      <c r="BE34" s="236"/>
    </row>
    <row r="35" spans="1:57" s="7" customFormat="1" ht="30" customHeight="1">
      <c r="A35" s="538" t="s">
        <v>92</v>
      </c>
      <c r="B35" s="539"/>
      <c r="C35" s="539"/>
      <c r="D35" s="539"/>
      <c r="E35" s="539"/>
      <c r="F35" s="539"/>
      <c r="G35" s="540"/>
      <c r="H35" s="541" t="s">
        <v>91</v>
      </c>
      <c r="I35" s="542"/>
      <c r="J35" s="251" t="str">
        <f t="shared" ref="J35:V35" si="54">IF(J$31="","",IF(AND(J$31&gt;=60, J$31&lt;75), "●", ""))</f>
        <v/>
      </c>
      <c r="K35" s="252" t="str">
        <f t="shared" si="54"/>
        <v/>
      </c>
      <c r="L35" s="252" t="str">
        <f t="shared" si="54"/>
        <v/>
      </c>
      <c r="M35" s="252" t="str">
        <f t="shared" si="54"/>
        <v/>
      </c>
      <c r="N35" s="252" t="str">
        <f t="shared" si="54"/>
        <v>●</v>
      </c>
      <c r="O35" s="252" t="str">
        <f t="shared" si="54"/>
        <v/>
      </c>
      <c r="P35" s="252" t="str">
        <f t="shared" si="54"/>
        <v/>
      </c>
      <c r="Q35" s="252" t="str">
        <f t="shared" si="54"/>
        <v/>
      </c>
      <c r="R35" s="252" t="str">
        <f t="shared" si="54"/>
        <v/>
      </c>
      <c r="S35" s="252" t="str">
        <f t="shared" si="54"/>
        <v/>
      </c>
      <c r="T35" s="252" t="str">
        <f t="shared" si="54"/>
        <v/>
      </c>
      <c r="U35" s="252" t="str">
        <f t="shared" si="54"/>
        <v/>
      </c>
      <c r="V35" s="252" t="str">
        <f t="shared" si="54"/>
        <v/>
      </c>
      <c r="W35" s="534"/>
      <c r="X35" s="535"/>
      <c r="Y35" s="202"/>
      <c r="Z35" s="205"/>
      <c r="AA35" s="217"/>
      <c r="AB35" s="205"/>
      <c r="AC35" s="197"/>
      <c r="AD35" s="197"/>
      <c r="AE35" s="199"/>
      <c r="AF35" s="199"/>
      <c r="AG35" s="199"/>
      <c r="AH35" s="235"/>
      <c r="AI35" s="199"/>
      <c r="AJ35" s="199"/>
      <c r="AK35" s="241"/>
      <c r="AL35" s="200"/>
      <c r="AM35" s="200"/>
      <c r="AN35" s="244"/>
      <c r="AO35" s="200"/>
      <c r="AP35" s="200"/>
      <c r="AQ35" s="244"/>
      <c r="AR35" s="200"/>
      <c r="AS35" s="199"/>
      <c r="AT35" s="199"/>
      <c r="AU35" s="199"/>
      <c r="AV35" s="235"/>
      <c r="AW35" s="199"/>
      <c r="AX35" s="199"/>
      <c r="AY35" s="244"/>
      <c r="AZ35" s="39"/>
      <c r="BA35" s="39"/>
      <c r="BB35" s="231"/>
      <c r="BC35" s="201"/>
      <c r="BD35" s="201"/>
      <c r="BE35" s="236"/>
    </row>
    <row r="36" spans="1:57" s="7" customFormat="1" ht="30" customHeight="1">
      <c r="A36" s="538" t="s">
        <v>93</v>
      </c>
      <c r="B36" s="539"/>
      <c r="C36" s="539"/>
      <c r="D36" s="539"/>
      <c r="E36" s="539"/>
      <c r="F36" s="539"/>
      <c r="G36" s="540"/>
      <c r="H36" s="541" t="s">
        <v>94</v>
      </c>
      <c r="I36" s="542"/>
      <c r="J36" s="251" t="str">
        <f t="shared" ref="J36:V36" si="55">IF(J$31="","",IF(AND(J$31&gt;=50,J$31&lt;60), "●", ""))</f>
        <v>●</v>
      </c>
      <c r="K36" s="252" t="str">
        <f t="shared" si="55"/>
        <v>●</v>
      </c>
      <c r="L36" s="252" t="str">
        <f t="shared" si="55"/>
        <v>●</v>
      </c>
      <c r="M36" s="252" t="str">
        <f t="shared" si="55"/>
        <v>●</v>
      </c>
      <c r="N36" s="252" t="str">
        <f t="shared" si="55"/>
        <v/>
      </c>
      <c r="O36" s="252" t="str">
        <f t="shared" si="55"/>
        <v>●</v>
      </c>
      <c r="P36" s="252" t="str">
        <f t="shared" si="55"/>
        <v>●</v>
      </c>
      <c r="Q36" s="252" t="str">
        <f t="shared" si="55"/>
        <v/>
      </c>
      <c r="R36" s="252" t="str">
        <f t="shared" si="55"/>
        <v/>
      </c>
      <c r="S36" s="252" t="str">
        <f t="shared" si="55"/>
        <v/>
      </c>
      <c r="T36" s="252" t="str">
        <f t="shared" si="55"/>
        <v/>
      </c>
      <c r="U36" s="252" t="str">
        <f t="shared" si="55"/>
        <v/>
      </c>
      <c r="V36" s="252" t="str">
        <f t="shared" si="55"/>
        <v/>
      </c>
      <c r="W36" s="534"/>
      <c r="X36" s="535"/>
      <c r="Y36" s="202"/>
      <c r="Z36" s="205"/>
      <c r="AA36" s="217"/>
      <c r="AB36" s="205"/>
      <c r="AC36" s="197"/>
      <c r="AD36" s="197"/>
      <c r="AE36" s="199"/>
      <c r="AF36" s="199"/>
      <c r="AG36" s="199"/>
      <c r="AH36" s="235"/>
      <c r="AI36" s="199"/>
      <c r="AJ36" s="199"/>
      <c r="AK36" s="241"/>
      <c r="AL36" s="200"/>
      <c r="AM36" s="200"/>
      <c r="AN36" s="244"/>
      <c r="AO36" s="200"/>
      <c r="AP36" s="200"/>
      <c r="AQ36" s="244"/>
      <c r="AR36" s="200"/>
      <c r="AS36" s="199"/>
      <c r="AT36" s="199"/>
      <c r="AU36" s="199"/>
      <c r="AV36" s="235"/>
      <c r="AW36" s="199"/>
      <c r="AX36" s="199"/>
      <c r="AY36" s="244"/>
      <c r="AZ36" s="39"/>
      <c r="BA36" s="39"/>
      <c r="BB36" s="231"/>
      <c r="BC36" s="201"/>
      <c r="BD36" s="201"/>
      <c r="BE36" s="236"/>
    </row>
    <row r="37" spans="1:57" s="7" customFormat="1" ht="30" customHeight="1">
      <c r="A37" s="543" t="s">
        <v>95</v>
      </c>
      <c r="B37" s="544"/>
      <c r="C37" s="544"/>
      <c r="D37" s="544"/>
      <c r="E37" s="544"/>
      <c r="F37" s="544"/>
      <c r="G37" s="545"/>
      <c r="H37" s="546" t="s">
        <v>96</v>
      </c>
      <c r="I37" s="547"/>
      <c r="J37" s="251" t="str">
        <f>IF(J$31="","",IF(J$31&lt;50, "●", ""))</f>
        <v/>
      </c>
      <c r="K37" s="253" t="str">
        <f t="shared" ref="K37:V37" si="56">IF(K$31="","",IF(K$31&lt;50, "●", ""))</f>
        <v/>
      </c>
      <c r="L37" s="253" t="str">
        <f t="shared" si="56"/>
        <v/>
      </c>
      <c r="M37" s="253" t="str">
        <f t="shared" si="56"/>
        <v/>
      </c>
      <c r="N37" s="253" t="str">
        <f t="shared" si="56"/>
        <v/>
      </c>
      <c r="O37" s="253" t="str">
        <f t="shared" si="56"/>
        <v/>
      </c>
      <c r="P37" s="253" t="str">
        <f t="shared" si="56"/>
        <v/>
      </c>
      <c r="Q37" s="253" t="str">
        <f t="shared" si="56"/>
        <v/>
      </c>
      <c r="R37" s="253" t="str">
        <f t="shared" si="56"/>
        <v/>
      </c>
      <c r="S37" s="253" t="str">
        <f t="shared" si="56"/>
        <v/>
      </c>
      <c r="T37" s="253" t="str">
        <f t="shared" si="56"/>
        <v/>
      </c>
      <c r="U37" s="253" t="str">
        <f t="shared" si="56"/>
        <v/>
      </c>
      <c r="V37" s="253" t="str">
        <f t="shared" si="56"/>
        <v/>
      </c>
      <c r="W37" s="536"/>
      <c r="X37" s="537"/>
      <c r="Y37" s="202"/>
      <c r="Z37" s="205"/>
      <c r="AA37" s="217"/>
      <c r="AB37" s="205"/>
      <c r="AC37" s="197"/>
      <c r="AD37" s="197"/>
      <c r="AE37" s="199"/>
      <c r="AF37" s="199"/>
      <c r="AG37" s="199"/>
      <c r="AH37" s="235"/>
      <c r="AI37" s="199"/>
      <c r="AJ37" s="199"/>
      <c r="AK37" s="241"/>
      <c r="AL37" s="200"/>
      <c r="AM37" s="200"/>
      <c r="AN37" s="244"/>
      <c r="AO37" s="200"/>
      <c r="AP37" s="200"/>
      <c r="AQ37" s="244"/>
      <c r="AR37" s="200"/>
      <c r="AS37" s="199"/>
      <c r="AT37" s="199"/>
      <c r="AU37" s="199"/>
      <c r="AV37" s="235"/>
      <c r="AW37" s="199"/>
      <c r="AX37" s="199"/>
      <c r="AY37" s="244"/>
      <c r="AZ37" s="39"/>
      <c r="BA37" s="39"/>
      <c r="BB37" s="231"/>
      <c r="BC37" s="201"/>
      <c r="BD37" s="201"/>
      <c r="BE37" s="236"/>
    </row>
    <row r="38" spans="1:57" ht="36" customHeight="1">
      <c r="A38" s="548" t="s">
        <v>97</v>
      </c>
      <c r="B38" s="549"/>
      <c r="C38" s="54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50"/>
      <c r="AC38" s="197"/>
      <c r="AD38" s="197"/>
      <c r="AE38" s="199"/>
      <c r="AF38" s="199"/>
      <c r="AG38" s="199"/>
      <c r="AH38" s="235"/>
      <c r="AI38" s="199"/>
      <c r="AJ38" s="199"/>
      <c r="AK38" s="241"/>
      <c r="AL38" s="200"/>
      <c r="AM38" s="200"/>
      <c r="AN38" s="244"/>
      <c r="AO38" s="200"/>
      <c r="AP38" s="200"/>
      <c r="AQ38" s="244"/>
      <c r="AR38" s="200"/>
      <c r="AS38" s="199"/>
      <c r="AT38" s="199"/>
      <c r="AU38" s="199"/>
      <c r="AV38" s="235"/>
      <c r="AW38" s="199"/>
      <c r="AX38" s="199"/>
      <c r="AY38" s="244"/>
    </row>
    <row r="39" spans="1:57" ht="24" customHeight="1">
      <c r="A39" s="480" t="s">
        <v>57</v>
      </c>
      <c r="B39" s="481"/>
      <c r="C39" s="481"/>
      <c r="D39" s="481"/>
      <c r="E39" s="481"/>
      <c r="F39" s="481"/>
      <c r="G39" s="481"/>
      <c r="H39" s="481"/>
      <c r="I39" s="482"/>
      <c r="J39" s="8">
        <f>J32</f>
        <v>2024</v>
      </c>
      <c r="K39" s="488">
        <f>K32</f>
        <v>2025</v>
      </c>
      <c r="L39" s="488"/>
      <c r="M39" s="488"/>
      <c r="N39" s="488"/>
      <c r="O39" s="488"/>
      <c r="P39" s="488"/>
      <c r="Q39" s="488"/>
      <c r="R39" s="488"/>
      <c r="S39" s="488"/>
      <c r="T39" s="488"/>
      <c r="U39" s="488"/>
      <c r="V39" s="489"/>
      <c r="W39" s="480" t="s">
        <v>98</v>
      </c>
      <c r="X39" s="482"/>
      <c r="AC39" s="197"/>
      <c r="AD39" s="197"/>
      <c r="AE39" s="199"/>
      <c r="AF39" s="199"/>
      <c r="AG39" s="199"/>
      <c r="AH39" s="235"/>
      <c r="AI39" s="199"/>
      <c r="AJ39" s="199"/>
      <c r="AK39" s="241"/>
      <c r="AL39" s="200"/>
      <c r="AM39" s="200"/>
      <c r="AN39" s="244"/>
      <c r="AO39" s="200"/>
      <c r="AP39" s="200"/>
      <c r="AQ39" s="244"/>
      <c r="AR39" s="200"/>
      <c r="AS39" s="199"/>
      <c r="AT39" s="199"/>
      <c r="AU39" s="199"/>
      <c r="AV39" s="235"/>
      <c r="AW39" s="199"/>
      <c r="AX39" s="199"/>
      <c r="AY39" s="244"/>
    </row>
    <row r="40" spans="1:57" ht="24" customHeight="1">
      <c r="A40" s="483"/>
      <c r="B40" s="484"/>
      <c r="C40" s="484"/>
      <c r="D40" s="484"/>
      <c r="E40" s="484"/>
      <c r="F40" s="484"/>
      <c r="G40" s="484"/>
      <c r="H40" s="484"/>
      <c r="I40" s="485"/>
      <c r="J40" s="42">
        <v>12</v>
      </c>
      <c r="K40" s="43">
        <v>1</v>
      </c>
      <c r="L40" s="44">
        <v>2</v>
      </c>
      <c r="M40" s="44">
        <v>3</v>
      </c>
      <c r="N40" s="44">
        <v>4</v>
      </c>
      <c r="O40" s="44">
        <v>5</v>
      </c>
      <c r="P40" s="44">
        <v>6</v>
      </c>
      <c r="Q40" s="44">
        <v>7</v>
      </c>
      <c r="R40" s="44">
        <v>8</v>
      </c>
      <c r="S40" s="44">
        <v>9</v>
      </c>
      <c r="T40" s="44">
        <v>10</v>
      </c>
      <c r="U40" s="44">
        <v>11</v>
      </c>
      <c r="V40" s="45">
        <v>12</v>
      </c>
      <c r="W40" s="483"/>
      <c r="X40" s="485"/>
    </row>
    <row r="41" spans="1:57" s="7" customFormat="1" ht="30" customHeight="1">
      <c r="A41" s="553" t="s">
        <v>99</v>
      </c>
      <c r="B41" s="554"/>
      <c r="C41" s="554"/>
      <c r="D41" s="554"/>
      <c r="E41" s="554"/>
      <c r="F41" s="554"/>
      <c r="G41" s="554"/>
      <c r="H41" s="554"/>
      <c r="I41" s="555"/>
      <c r="J41" s="25">
        <f>'國外股市當年度投資評等分析表 '!J40</f>
        <v>61</v>
      </c>
      <c r="K41" s="168">
        <f>'國外股市當年度投資評等分析表 '!K40</f>
        <v>57</v>
      </c>
      <c r="L41" s="145">
        <f>'國外股市當年度投資評等分析表 '!L40</f>
        <v>70</v>
      </c>
      <c r="M41" s="145">
        <f>'國外股市當年度投資評等分析表 '!M40</f>
        <v>65</v>
      </c>
      <c r="N41" s="145">
        <f>'國外股市當年度投資評等分析表 '!N40</f>
        <v>59</v>
      </c>
      <c r="O41" s="145">
        <f>'國外股市當年度投資評等分析表 '!O40</f>
        <v>63</v>
      </c>
      <c r="P41" s="145">
        <f>'國外股市當年度投資評等分析表 '!P40</f>
        <v>64</v>
      </c>
      <c r="Q41" s="145" t="str">
        <f>'國外股市當年度投資評等分析表 '!Q40</f>
        <v/>
      </c>
      <c r="R41" s="145" t="str">
        <f>'國外股市當年度投資評等分析表 '!R40</f>
        <v/>
      </c>
      <c r="S41" s="145" t="str">
        <f>'國外股市當年度投資評等分析表 '!S40</f>
        <v/>
      </c>
      <c r="T41" s="145" t="str">
        <f>'國外股市當年度投資評等分析表 '!T40</f>
        <v/>
      </c>
      <c r="U41" s="145" t="str">
        <f>'國外股市當年度投資評等分析表 '!U40</f>
        <v/>
      </c>
      <c r="V41" s="145" t="str">
        <f>'國外股市當年度投資評等分析表 '!V40</f>
        <v/>
      </c>
      <c r="W41" s="551">
        <f>IF(本季="Q1",M41,IF(本季="Q2",P41,IF(本季="Q3",S41,V41)))</f>
        <v>64</v>
      </c>
      <c r="X41" s="552"/>
      <c r="Y41" s="202"/>
      <c r="Z41" s="205"/>
      <c r="AA41" s="217"/>
      <c r="AB41" s="205"/>
      <c r="AC41" s="40"/>
      <c r="AD41" s="40"/>
      <c r="AE41" s="39"/>
      <c r="AF41" s="39"/>
      <c r="AG41" s="39"/>
      <c r="AH41" s="231"/>
      <c r="AI41" s="39"/>
      <c r="AJ41" s="39"/>
      <c r="AK41" s="237"/>
      <c r="AL41" s="39"/>
      <c r="AM41" s="39"/>
      <c r="AN41" s="231"/>
      <c r="AO41" s="39"/>
      <c r="AP41" s="39"/>
      <c r="AQ41" s="231"/>
      <c r="AR41" s="39"/>
      <c r="AS41" s="39"/>
      <c r="AT41" s="39"/>
      <c r="AU41" s="39"/>
      <c r="AV41" s="231"/>
      <c r="AW41" s="39"/>
      <c r="AX41" s="39"/>
      <c r="AY41" s="231"/>
      <c r="AZ41" s="39"/>
      <c r="BA41" s="39"/>
      <c r="BB41" s="231"/>
      <c r="BC41" s="201"/>
      <c r="BD41" s="201"/>
      <c r="BE41" s="236"/>
    </row>
    <row r="42" spans="1:57" s="7" customFormat="1" ht="30" customHeight="1">
      <c r="A42" s="560" t="s">
        <v>100</v>
      </c>
      <c r="B42" s="561"/>
      <c r="C42" s="561"/>
      <c r="D42" s="561"/>
      <c r="E42" s="561"/>
      <c r="F42" s="561"/>
      <c r="G42" s="561"/>
      <c r="H42" s="561"/>
      <c r="I42" s="562"/>
      <c r="J42" s="26">
        <f>J31</f>
        <v>59</v>
      </c>
      <c r="K42" s="169">
        <f t="shared" ref="K42:V42" si="57">K31</f>
        <v>57</v>
      </c>
      <c r="L42" s="146">
        <f t="shared" si="57"/>
        <v>53</v>
      </c>
      <c r="M42" s="146">
        <f t="shared" si="57"/>
        <v>58</v>
      </c>
      <c r="N42" s="146">
        <f t="shared" si="57"/>
        <v>64</v>
      </c>
      <c r="O42" s="146">
        <f t="shared" si="57"/>
        <v>57</v>
      </c>
      <c r="P42" s="146">
        <f t="shared" si="57"/>
        <v>56</v>
      </c>
      <c r="Q42" s="146" t="str">
        <f t="shared" si="57"/>
        <v/>
      </c>
      <c r="R42" s="146" t="str">
        <f t="shared" si="57"/>
        <v/>
      </c>
      <c r="S42" s="146" t="str">
        <f t="shared" si="57"/>
        <v/>
      </c>
      <c r="T42" s="146" t="str">
        <f t="shared" si="57"/>
        <v/>
      </c>
      <c r="U42" s="146" t="str">
        <f t="shared" si="57"/>
        <v/>
      </c>
      <c r="V42" s="146" t="str">
        <f t="shared" si="57"/>
        <v/>
      </c>
      <c r="W42" s="556">
        <f>IF(本季="Q1",M42,IF(本季="Q2",P42,IF(本季="Q3",S42,V42)))</f>
        <v>56</v>
      </c>
      <c r="X42" s="557"/>
      <c r="Y42" s="202"/>
      <c r="Z42" s="205"/>
      <c r="AA42" s="217"/>
      <c r="AB42" s="205"/>
      <c r="AC42" s="40"/>
      <c r="AD42" s="40"/>
      <c r="AE42" s="39"/>
      <c r="AF42" s="39"/>
      <c r="AG42" s="39"/>
      <c r="AH42" s="231"/>
      <c r="AI42" s="39"/>
      <c r="AJ42" s="39"/>
      <c r="AK42" s="237"/>
      <c r="AL42" s="39"/>
      <c r="AM42" s="39"/>
      <c r="AN42" s="231"/>
      <c r="AO42" s="39"/>
      <c r="AP42" s="39"/>
      <c r="AQ42" s="231"/>
      <c r="AR42" s="39"/>
      <c r="AS42" s="39"/>
      <c r="AT42" s="39"/>
      <c r="AU42" s="39"/>
      <c r="AV42" s="231"/>
      <c r="AW42" s="39"/>
      <c r="AX42" s="39"/>
      <c r="AY42" s="231"/>
      <c r="AZ42" s="39"/>
      <c r="BA42" s="39"/>
      <c r="BB42" s="231"/>
      <c r="BC42" s="201"/>
      <c r="BD42" s="201"/>
      <c r="BE42" s="236"/>
    </row>
    <row r="43" spans="1:57" s="7" customFormat="1" ht="30" customHeight="1">
      <c r="A43" s="563" t="s">
        <v>446</v>
      </c>
      <c r="B43" s="564"/>
      <c r="C43" s="564"/>
      <c r="D43" s="564"/>
      <c r="E43" s="564"/>
      <c r="F43" s="564"/>
      <c r="G43" s="564"/>
      <c r="H43" s="564"/>
      <c r="I43" s="565"/>
      <c r="J43" s="31">
        <f>IFERROR(AVERAGE(J41:J42),"")</f>
        <v>60</v>
      </c>
      <c r="K43" s="32">
        <f t="shared" ref="K43:V43" si="58">IFERROR(AVERAGE(K41:K42),"")</f>
        <v>57</v>
      </c>
      <c r="L43" s="147">
        <f t="shared" si="58"/>
        <v>61.5</v>
      </c>
      <c r="M43" s="147">
        <f t="shared" si="58"/>
        <v>61.5</v>
      </c>
      <c r="N43" s="147">
        <f t="shared" si="58"/>
        <v>61.5</v>
      </c>
      <c r="O43" s="147">
        <f t="shared" si="58"/>
        <v>60</v>
      </c>
      <c r="P43" s="147">
        <f t="shared" si="58"/>
        <v>60</v>
      </c>
      <c r="Q43" s="147" t="str">
        <f t="shared" si="58"/>
        <v/>
      </c>
      <c r="R43" s="147" t="str">
        <f t="shared" si="58"/>
        <v/>
      </c>
      <c r="S43" s="147" t="str">
        <f t="shared" si="58"/>
        <v/>
      </c>
      <c r="T43" s="147" t="str">
        <f t="shared" si="58"/>
        <v/>
      </c>
      <c r="U43" s="147" t="str">
        <f t="shared" si="58"/>
        <v/>
      </c>
      <c r="V43" s="147" t="str">
        <f t="shared" si="58"/>
        <v/>
      </c>
      <c r="W43" s="558">
        <f>IF(本季="Q1",M43,IF(本季="Q2",P43,IF(本季="Q3",S43,V43)))</f>
        <v>60</v>
      </c>
      <c r="X43" s="559"/>
      <c r="Y43" s="202"/>
      <c r="Z43" s="205"/>
      <c r="AA43" s="217"/>
      <c r="AB43" s="205"/>
      <c r="AC43" s="202"/>
      <c r="AD43" s="202"/>
      <c r="AE43" s="201"/>
      <c r="AF43" s="201"/>
      <c r="AG43" s="201"/>
      <c r="AH43" s="236"/>
      <c r="AI43" s="201"/>
      <c r="AJ43" s="201"/>
      <c r="AK43" s="242"/>
      <c r="AL43" s="201"/>
      <c r="AM43" s="201"/>
      <c r="AN43" s="236"/>
      <c r="AO43" s="201"/>
      <c r="AP43" s="201"/>
      <c r="AQ43" s="236"/>
      <c r="AR43" s="201"/>
      <c r="AS43" s="201"/>
      <c r="AT43" s="201"/>
      <c r="AU43" s="201"/>
      <c r="AV43" s="236"/>
      <c r="AW43" s="201"/>
      <c r="AX43" s="201"/>
      <c r="AY43" s="236"/>
      <c r="AZ43" s="201"/>
      <c r="BA43" s="201"/>
      <c r="BB43" s="236"/>
      <c r="BC43" s="201"/>
      <c r="BD43" s="201"/>
      <c r="BE43" s="236"/>
    </row>
    <row r="44" spans="1:57" ht="24" customHeight="1">
      <c r="A44" s="480" t="s">
        <v>446</v>
      </c>
      <c r="B44" s="481"/>
      <c r="C44" s="481"/>
      <c r="D44" s="481"/>
      <c r="E44" s="481"/>
      <c r="F44" s="481"/>
      <c r="G44" s="518"/>
      <c r="H44" s="481" t="s">
        <v>101</v>
      </c>
      <c r="I44" s="482"/>
      <c r="J44" s="8">
        <f>J39</f>
        <v>2024</v>
      </c>
      <c r="K44" s="488">
        <f>K39</f>
        <v>2025</v>
      </c>
      <c r="L44" s="488"/>
      <c r="M44" s="488"/>
      <c r="N44" s="488"/>
      <c r="O44" s="488"/>
      <c r="P44" s="488"/>
      <c r="Q44" s="488"/>
      <c r="R44" s="488"/>
      <c r="S44" s="488"/>
      <c r="T44" s="488"/>
      <c r="U44" s="488"/>
      <c r="V44" s="489"/>
      <c r="W44" s="480" t="s">
        <v>448</v>
      </c>
      <c r="X44" s="482"/>
      <c r="AC44" s="202"/>
      <c r="AD44" s="202"/>
      <c r="AE44" s="201"/>
      <c r="AF44" s="201"/>
      <c r="AG44" s="201"/>
      <c r="AH44" s="236"/>
      <c r="AI44" s="201"/>
      <c r="AJ44" s="201"/>
      <c r="AK44" s="242"/>
      <c r="AL44" s="201"/>
      <c r="AM44" s="201"/>
      <c r="AN44" s="236"/>
      <c r="AO44" s="201"/>
      <c r="AP44" s="201"/>
      <c r="AQ44" s="236"/>
      <c r="AR44" s="201"/>
      <c r="AS44" s="201"/>
      <c r="AT44" s="201"/>
      <c r="AU44" s="201"/>
      <c r="AV44" s="236"/>
      <c r="AW44" s="201"/>
      <c r="AX44" s="201"/>
      <c r="AY44" s="236"/>
      <c r="AZ44" s="201"/>
      <c r="BA44" s="201"/>
      <c r="BB44" s="236"/>
    </row>
    <row r="45" spans="1:57" ht="24" customHeight="1">
      <c r="A45" s="483"/>
      <c r="B45" s="484"/>
      <c r="C45" s="484"/>
      <c r="D45" s="484"/>
      <c r="E45" s="484"/>
      <c r="F45" s="484"/>
      <c r="G45" s="519"/>
      <c r="H45" s="484"/>
      <c r="I45" s="485"/>
      <c r="J45" s="42">
        <v>12</v>
      </c>
      <c r="K45" s="43">
        <v>1</v>
      </c>
      <c r="L45" s="44">
        <v>2</v>
      </c>
      <c r="M45" s="44">
        <v>3</v>
      </c>
      <c r="N45" s="44">
        <v>4</v>
      </c>
      <c r="O45" s="44">
        <v>5</v>
      </c>
      <c r="P45" s="44">
        <v>6</v>
      </c>
      <c r="Q45" s="44">
        <v>7</v>
      </c>
      <c r="R45" s="44">
        <v>8</v>
      </c>
      <c r="S45" s="44">
        <v>9</v>
      </c>
      <c r="T45" s="44">
        <v>10</v>
      </c>
      <c r="U45" s="44">
        <v>11</v>
      </c>
      <c r="V45" s="45">
        <v>12</v>
      </c>
      <c r="W45" s="483"/>
      <c r="X45" s="485"/>
      <c r="AC45" s="202"/>
      <c r="AD45" s="202"/>
      <c r="AE45" s="201"/>
      <c r="AF45" s="201"/>
      <c r="AG45" s="201"/>
      <c r="AH45" s="236"/>
      <c r="AI45" s="201"/>
      <c r="AJ45" s="201"/>
      <c r="AK45" s="242"/>
      <c r="AL45" s="201"/>
      <c r="AM45" s="201"/>
      <c r="AN45" s="236"/>
      <c r="AO45" s="201"/>
      <c r="AP45" s="201"/>
      <c r="AQ45" s="236"/>
      <c r="AR45" s="201"/>
      <c r="AS45" s="201"/>
      <c r="AT45" s="201"/>
      <c r="AU45" s="201"/>
      <c r="AV45" s="236"/>
      <c r="AW45" s="201"/>
      <c r="AX45" s="201"/>
      <c r="AY45" s="236"/>
      <c r="AZ45" s="201"/>
      <c r="BA45" s="201"/>
      <c r="BB45" s="236"/>
    </row>
    <row r="46" spans="1:57" s="7" customFormat="1" ht="30" customHeight="1">
      <c r="A46" s="570" t="s">
        <v>102</v>
      </c>
      <c r="B46" s="571"/>
      <c r="C46" s="571"/>
      <c r="D46" s="571"/>
      <c r="E46" s="571"/>
      <c r="F46" s="571"/>
      <c r="G46" s="572"/>
      <c r="H46" s="530">
        <v>1</v>
      </c>
      <c r="I46" s="531"/>
      <c r="J46" s="281" t="str">
        <f>IF(J43&gt;=75,"●","")</f>
        <v/>
      </c>
      <c r="K46" s="282" t="str">
        <f t="shared" ref="K46:V46" si="59">IF(K45&gt;MONTH(日期),"",IF(K43&gt;=75,"●",""))</f>
        <v/>
      </c>
      <c r="L46" s="283" t="str">
        <f t="shared" si="59"/>
        <v/>
      </c>
      <c r="M46" s="283" t="str">
        <f t="shared" si="59"/>
        <v/>
      </c>
      <c r="N46" s="283" t="str">
        <f t="shared" si="59"/>
        <v/>
      </c>
      <c r="O46" s="283" t="str">
        <f t="shared" si="59"/>
        <v/>
      </c>
      <c r="P46" s="284" t="str">
        <f t="shared" si="59"/>
        <v/>
      </c>
      <c r="Q46" s="283" t="str">
        <f t="shared" si="59"/>
        <v/>
      </c>
      <c r="R46" s="283" t="str">
        <f t="shared" si="59"/>
        <v/>
      </c>
      <c r="S46" s="283" t="str">
        <f t="shared" si="59"/>
        <v/>
      </c>
      <c r="T46" s="283" t="str">
        <f t="shared" si="59"/>
        <v/>
      </c>
      <c r="U46" s="283" t="str">
        <f t="shared" si="59"/>
        <v/>
      </c>
      <c r="V46" s="283" t="str">
        <f t="shared" si="59"/>
        <v/>
      </c>
      <c r="W46" s="573" t="s">
        <v>497</v>
      </c>
      <c r="X46" s="574"/>
      <c r="Y46" s="202"/>
      <c r="Z46" s="205"/>
      <c r="AA46" s="217"/>
      <c r="AB46" s="205"/>
      <c r="AC46" s="202"/>
      <c r="AD46" s="202"/>
      <c r="AE46" s="201"/>
      <c r="AF46" s="201"/>
      <c r="AG46" s="201"/>
      <c r="AH46" s="236"/>
      <c r="AI46" s="201"/>
      <c r="AJ46" s="201"/>
      <c r="AK46" s="242"/>
      <c r="AL46" s="201"/>
      <c r="AM46" s="201"/>
      <c r="AN46" s="236"/>
      <c r="AO46" s="201"/>
      <c r="AP46" s="201"/>
      <c r="AQ46" s="236"/>
      <c r="AR46" s="201"/>
      <c r="AS46" s="201"/>
      <c r="AT46" s="201"/>
      <c r="AU46" s="201"/>
      <c r="AV46" s="236"/>
      <c r="AW46" s="201"/>
      <c r="AX46" s="201"/>
      <c r="AY46" s="236"/>
      <c r="AZ46" s="201"/>
      <c r="BA46" s="201"/>
      <c r="BB46" s="236"/>
      <c r="BC46" s="201"/>
      <c r="BD46" s="201"/>
      <c r="BE46" s="236"/>
    </row>
    <row r="47" spans="1:57" s="7" customFormat="1" ht="30" customHeight="1">
      <c r="A47" s="579" t="s">
        <v>103</v>
      </c>
      <c r="B47" s="580"/>
      <c r="C47" s="580"/>
      <c r="D47" s="580"/>
      <c r="E47" s="580"/>
      <c r="F47" s="580"/>
      <c r="G47" s="581"/>
      <c r="H47" s="582">
        <v>0.8</v>
      </c>
      <c r="I47" s="583"/>
      <c r="J47" s="285" t="str">
        <f>IF(AND(J$43&gt;=60,J$43&lt;75),"●","")</f>
        <v>●</v>
      </c>
      <c r="K47" s="286" t="str">
        <f t="shared" ref="K47:V47" si="60">IF(K45&gt;MONTH(日期),"",IF(AND(K$43&gt;=60,K$43&lt;75),"●",""))</f>
        <v/>
      </c>
      <c r="L47" s="287" t="str">
        <f t="shared" si="60"/>
        <v>●</v>
      </c>
      <c r="M47" s="288" t="str">
        <f t="shared" si="60"/>
        <v>●</v>
      </c>
      <c r="N47" s="288" t="str">
        <f t="shared" si="60"/>
        <v>●</v>
      </c>
      <c r="O47" s="288" t="str">
        <f t="shared" si="60"/>
        <v>●</v>
      </c>
      <c r="P47" s="289" t="str">
        <f t="shared" si="60"/>
        <v>●</v>
      </c>
      <c r="Q47" s="289" t="str">
        <f t="shared" si="60"/>
        <v/>
      </c>
      <c r="R47" s="289" t="str">
        <f t="shared" si="60"/>
        <v/>
      </c>
      <c r="S47" s="289" t="str">
        <f t="shared" si="60"/>
        <v/>
      </c>
      <c r="T47" s="289" t="str">
        <f t="shared" si="60"/>
        <v/>
      </c>
      <c r="U47" s="289" t="str">
        <f t="shared" si="60"/>
        <v/>
      </c>
      <c r="V47" s="289" t="str">
        <f t="shared" si="60"/>
        <v/>
      </c>
      <c r="W47" s="575"/>
      <c r="X47" s="576"/>
      <c r="Y47" s="202"/>
      <c r="Z47" s="205"/>
      <c r="AA47" s="217"/>
      <c r="AB47" s="205"/>
      <c r="AC47" s="40"/>
      <c r="AD47" s="40"/>
      <c r="AE47" s="39"/>
      <c r="AF47" s="39"/>
      <c r="AG47" s="39"/>
      <c r="AH47" s="231"/>
      <c r="AI47" s="39"/>
      <c r="AJ47" s="39"/>
      <c r="AK47" s="237"/>
      <c r="AL47" s="39"/>
      <c r="AM47" s="39"/>
      <c r="AN47" s="231"/>
      <c r="AO47" s="39"/>
      <c r="AP47" s="39"/>
      <c r="AQ47" s="231"/>
      <c r="AR47" s="39"/>
      <c r="AS47" s="39"/>
      <c r="AT47" s="39"/>
      <c r="AU47" s="39"/>
      <c r="AV47" s="231"/>
      <c r="AW47" s="39"/>
      <c r="AX47" s="39"/>
      <c r="AY47" s="231"/>
      <c r="AZ47" s="39"/>
      <c r="BA47" s="39"/>
      <c r="BB47" s="231"/>
      <c r="BC47" s="201"/>
      <c r="BD47" s="201"/>
      <c r="BE47" s="236"/>
    </row>
    <row r="48" spans="1:57" s="7" customFormat="1" ht="30" customHeight="1">
      <c r="A48" s="570" t="s">
        <v>104</v>
      </c>
      <c r="B48" s="571"/>
      <c r="C48" s="571"/>
      <c r="D48" s="571"/>
      <c r="E48" s="571"/>
      <c r="F48" s="571"/>
      <c r="G48" s="572"/>
      <c r="H48" s="530">
        <v>0.65</v>
      </c>
      <c r="I48" s="531"/>
      <c r="J48" s="281" t="str">
        <f>IF(AND(J$43&gt;=50,J$43&lt;60), "●", "")</f>
        <v/>
      </c>
      <c r="K48" s="290" t="str">
        <f t="shared" ref="K48:V48" si="61">IF(K45&gt;MONTH(日期),"",IF(AND(K$43&gt;=50,K$43&lt;60), "●", ""))</f>
        <v>●</v>
      </c>
      <c r="L48" s="283" t="str">
        <f t="shared" si="61"/>
        <v/>
      </c>
      <c r="M48" s="283" t="str">
        <f t="shared" si="61"/>
        <v/>
      </c>
      <c r="N48" s="283" t="str">
        <f t="shared" si="61"/>
        <v/>
      </c>
      <c r="O48" s="283" t="str">
        <f t="shared" si="61"/>
        <v/>
      </c>
      <c r="P48" s="283" t="str">
        <f t="shared" si="61"/>
        <v/>
      </c>
      <c r="Q48" s="282" t="str">
        <f t="shared" si="61"/>
        <v/>
      </c>
      <c r="R48" s="283" t="str">
        <f t="shared" si="61"/>
        <v/>
      </c>
      <c r="S48" s="283" t="str">
        <f t="shared" si="61"/>
        <v/>
      </c>
      <c r="T48" s="283" t="str">
        <f t="shared" si="61"/>
        <v/>
      </c>
      <c r="U48" s="283" t="str">
        <f t="shared" si="61"/>
        <v/>
      </c>
      <c r="V48" s="290" t="str">
        <f t="shared" si="61"/>
        <v/>
      </c>
      <c r="W48" s="573"/>
      <c r="X48" s="574"/>
      <c r="Y48" s="202"/>
      <c r="Z48" s="205"/>
      <c r="AA48" s="217"/>
      <c r="AB48" s="205"/>
      <c r="AC48" s="40"/>
      <c r="AD48" s="40"/>
      <c r="AE48" s="39"/>
      <c r="AF48" s="39"/>
      <c r="AG48" s="39"/>
      <c r="AH48" s="231"/>
      <c r="AI48" s="39"/>
      <c r="AJ48" s="39"/>
      <c r="AK48" s="237"/>
      <c r="AL48" s="39"/>
      <c r="AM48" s="39"/>
      <c r="AN48" s="231"/>
      <c r="AO48" s="39"/>
      <c r="AP48" s="39"/>
      <c r="AQ48" s="231"/>
      <c r="AR48" s="39"/>
      <c r="AS48" s="39"/>
      <c r="AT48" s="39"/>
      <c r="AU48" s="39"/>
      <c r="AV48" s="231"/>
      <c r="AW48" s="39"/>
      <c r="AX48" s="39"/>
      <c r="AY48" s="231"/>
      <c r="AZ48" s="39"/>
      <c r="BA48" s="39"/>
      <c r="BB48" s="231"/>
      <c r="BC48" s="201"/>
      <c r="BD48" s="201"/>
      <c r="BE48" s="236"/>
    </row>
    <row r="49" spans="1:57" s="7" customFormat="1" ht="30" customHeight="1">
      <c r="A49" s="566" t="s">
        <v>105</v>
      </c>
      <c r="B49" s="567"/>
      <c r="C49" s="567"/>
      <c r="D49" s="567"/>
      <c r="E49" s="567"/>
      <c r="F49" s="567"/>
      <c r="G49" s="568"/>
      <c r="H49" s="546">
        <v>0.5</v>
      </c>
      <c r="I49" s="547"/>
      <c r="J49" s="291" t="str">
        <f>IF(J43&lt;50,"●","")</f>
        <v/>
      </c>
      <c r="K49" s="292" t="str">
        <f t="shared" ref="K49:V49" si="62">IF(K45&gt;MONTH(日期),"",IF(K43&lt;50,"●",""))</f>
        <v/>
      </c>
      <c r="L49" s="253" t="str">
        <f t="shared" si="62"/>
        <v/>
      </c>
      <c r="M49" s="253" t="str">
        <f t="shared" si="62"/>
        <v/>
      </c>
      <c r="N49" s="253" t="str">
        <f t="shared" si="62"/>
        <v/>
      </c>
      <c r="O49" s="253" t="str">
        <f t="shared" si="62"/>
        <v/>
      </c>
      <c r="P49" s="253" t="str">
        <f t="shared" si="62"/>
        <v/>
      </c>
      <c r="Q49" s="253" t="str">
        <f t="shared" si="62"/>
        <v/>
      </c>
      <c r="R49" s="253" t="str">
        <f t="shared" si="62"/>
        <v/>
      </c>
      <c r="S49" s="253" t="str">
        <f t="shared" si="62"/>
        <v/>
      </c>
      <c r="T49" s="253" t="str">
        <f t="shared" si="62"/>
        <v/>
      </c>
      <c r="U49" s="253" t="str">
        <f t="shared" si="62"/>
        <v/>
      </c>
      <c r="V49" s="293" t="str">
        <f t="shared" si="62"/>
        <v/>
      </c>
      <c r="W49" s="577"/>
      <c r="X49" s="578"/>
      <c r="Y49" s="202"/>
      <c r="Z49" s="205"/>
      <c r="AA49" s="217"/>
      <c r="AB49" s="205"/>
      <c r="AC49" s="40"/>
      <c r="AD49" s="40"/>
      <c r="AE49" s="39"/>
      <c r="AF49" s="39"/>
      <c r="AG49" s="39"/>
      <c r="AH49" s="231"/>
      <c r="AI49" s="39"/>
      <c r="AJ49" s="39"/>
      <c r="AK49" s="237"/>
      <c r="AL49" s="39"/>
      <c r="AM49" s="39"/>
      <c r="AN49" s="231"/>
      <c r="AO49" s="39"/>
      <c r="AP49" s="39"/>
      <c r="AQ49" s="231"/>
      <c r="AR49" s="39"/>
      <c r="AS49" s="39"/>
      <c r="AT49" s="39"/>
      <c r="AU49" s="39"/>
      <c r="AV49" s="231"/>
      <c r="AW49" s="39"/>
      <c r="AX49" s="39"/>
      <c r="AY49" s="231"/>
      <c r="AZ49" s="39"/>
      <c r="BA49" s="39"/>
      <c r="BB49" s="231"/>
      <c r="BC49" s="201"/>
      <c r="BD49" s="201"/>
      <c r="BE49" s="236"/>
    </row>
    <row r="50" spans="1:57" ht="6.75" customHeight="1">
      <c r="A50" s="149" t="s">
        <v>106</v>
      </c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148"/>
    </row>
    <row r="51" spans="1:57" ht="18.75" customHeight="1">
      <c r="A51" s="569" t="s">
        <v>505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</row>
    <row r="52" spans="1:57" ht="16.5" customHeight="1">
      <c r="A52" s="569"/>
      <c r="B52" s="569"/>
      <c r="C52" s="569"/>
      <c r="D52" s="569"/>
      <c r="E52" s="569"/>
      <c r="F52" s="569"/>
      <c r="G52" s="569"/>
      <c r="H52" s="569"/>
      <c r="I52" s="569"/>
      <c r="J52" s="569"/>
      <c r="K52" s="569"/>
      <c r="L52" s="569"/>
      <c r="M52" s="569"/>
      <c r="N52" s="569"/>
      <c r="O52" s="569"/>
      <c r="P52" s="569"/>
      <c r="Q52" s="569"/>
      <c r="R52" s="569"/>
      <c r="S52" s="569"/>
      <c r="T52" s="569"/>
      <c r="U52" s="569"/>
      <c r="V52" s="569"/>
      <c r="W52" s="569"/>
      <c r="X52" s="569"/>
    </row>
    <row r="53" spans="1:57" ht="16.5" customHeight="1">
      <c r="A53" s="569"/>
      <c r="B53" s="569"/>
      <c r="C53" s="569"/>
      <c r="D53" s="569"/>
      <c r="E53" s="569"/>
      <c r="F53" s="569"/>
      <c r="G53" s="569"/>
      <c r="H53" s="569"/>
      <c r="I53" s="569"/>
      <c r="J53" s="569"/>
      <c r="K53" s="569"/>
      <c r="L53" s="569"/>
      <c r="M53" s="569"/>
      <c r="N53" s="569"/>
      <c r="O53" s="569"/>
      <c r="P53" s="569"/>
      <c r="Q53" s="569"/>
      <c r="R53" s="569"/>
      <c r="S53" s="569"/>
      <c r="T53" s="569"/>
      <c r="U53" s="569"/>
      <c r="V53" s="569"/>
      <c r="W53" s="569"/>
      <c r="X53" s="569"/>
      <c r="Y53" s="297">
        <v>9</v>
      </c>
      <c r="Z53" s="298">
        <f>X6</f>
        <v>26</v>
      </c>
      <c r="AA53" s="299">
        <f>Z53/Y53</f>
        <v>2.8888888888888888</v>
      </c>
      <c r="AB53" s="300" t="s">
        <v>493</v>
      </c>
      <c r="AC53" s="40" t="s">
        <v>76</v>
      </c>
    </row>
    <row r="54" spans="1:57" ht="16.5" customHeight="1">
      <c r="A54" s="569"/>
      <c r="B54" s="569"/>
      <c r="C54" s="569"/>
      <c r="D54" s="569"/>
      <c r="E54" s="569"/>
      <c r="F54" s="569"/>
      <c r="G54" s="569"/>
      <c r="H54" s="569"/>
      <c r="I54" s="569"/>
      <c r="J54" s="569"/>
      <c r="K54" s="569"/>
      <c r="L54" s="569"/>
      <c r="M54" s="569"/>
      <c r="N54" s="569"/>
      <c r="O54" s="569"/>
      <c r="P54" s="569"/>
      <c r="Q54" s="569"/>
      <c r="R54" s="569"/>
      <c r="S54" s="569"/>
      <c r="T54" s="569"/>
      <c r="U54" s="569"/>
      <c r="V54" s="569"/>
      <c r="W54" s="569"/>
      <c r="X54" s="569"/>
      <c r="Y54" s="297">
        <v>6</v>
      </c>
      <c r="Z54" s="298">
        <f>X15</f>
        <v>24</v>
      </c>
      <c r="AA54" s="299">
        <f t="shared" ref="AA54:AA55" si="63">Z54/Y54</f>
        <v>4</v>
      </c>
      <c r="AB54" s="300" t="s">
        <v>494</v>
      </c>
      <c r="AC54" s="40" t="s">
        <v>51</v>
      </c>
    </row>
    <row r="55" spans="1:57" ht="16.5" customHeight="1">
      <c r="A55" s="569"/>
      <c r="B55" s="569"/>
      <c r="C55" s="569"/>
      <c r="D55" s="569"/>
      <c r="E55" s="569"/>
      <c r="F55" s="569"/>
      <c r="G55" s="569"/>
      <c r="H55" s="569"/>
      <c r="I55" s="569"/>
      <c r="J55" s="569"/>
      <c r="K55" s="569"/>
      <c r="L55" s="569"/>
      <c r="M55" s="569"/>
      <c r="N55" s="569"/>
      <c r="O55" s="569"/>
      <c r="P55" s="569"/>
      <c r="Q55" s="569"/>
      <c r="R55" s="569"/>
      <c r="S55" s="569"/>
      <c r="T55" s="569"/>
      <c r="U55" s="569"/>
      <c r="V55" s="569"/>
      <c r="W55" s="569"/>
      <c r="X55" s="569"/>
      <c r="Y55" s="297">
        <v>10</v>
      </c>
      <c r="Z55" s="298">
        <f>X21</f>
        <v>6</v>
      </c>
      <c r="AA55" s="299">
        <f t="shared" si="63"/>
        <v>0.6</v>
      </c>
      <c r="AB55" s="300" t="s">
        <v>495</v>
      </c>
      <c r="AC55" s="40" t="s">
        <v>84</v>
      </c>
    </row>
    <row r="56" spans="1:57" ht="34.950000000000003" customHeight="1">
      <c r="A56" s="569"/>
      <c r="B56" s="569"/>
      <c r="C56" s="569"/>
      <c r="D56" s="569"/>
      <c r="E56" s="569"/>
      <c r="F56" s="569"/>
      <c r="G56" s="569"/>
      <c r="H56" s="569"/>
      <c r="I56" s="569"/>
      <c r="J56" s="569"/>
      <c r="K56" s="569"/>
      <c r="L56" s="569"/>
      <c r="M56" s="569"/>
      <c r="N56" s="569"/>
      <c r="O56" s="569"/>
      <c r="P56" s="569"/>
      <c r="Q56" s="569"/>
      <c r="R56" s="569"/>
      <c r="S56" s="569"/>
      <c r="T56" s="569"/>
      <c r="U56" s="569"/>
      <c r="V56" s="569"/>
      <c r="W56" s="569"/>
      <c r="X56" s="569"/>
    </row>
    <row r="57" spans="1:57" ht="30" customHeight="1">
      <c r="A57" s="156" t="s">
        <v>439</v>
      </c>
      <c r="B57" s="157"/>
      <c r="C57" s="157"/>
      <c r="D57" s="157"/>
      <c r="E57" s="157"/>
      <c r="F57" s="157"/>
      <c r="G57" s="157"/>
      <c r="H57" s="157"/>
      <c r="I57" s="157"/>
      <c r="J57" s="157"/>
      <c r="K57" s="157"/>
      <c r="L57" s="157"/>
      <c r="M57" s="157"/>
      <c r="N57" s="157"/>
      <c r="O57" s="157"/>
      <c r="P57" s="157"/>
      <c r="Q57" s="157"/>
      <c r="R57" s="157"/>
      <c r="S57" s="157"/>
      <c r="T57" s="157"/>
      <c r="U57" s="157"/>
      <c r="W57" s="157"/>
      <c r="X57" s="158"/>
      <c r="Y57"/>
      <c r="AB57"/>
    </row>
    <row r="58" spans="1:57" ht="21">
      <c r="A58" s="159" t="s">
        <v>438</v>
      </c>
      <c r="B58" s="160"/>
      <c r="C58" s="160"/>
      <c r="D58" s="160"/>
      <c r="E58" s="160"/>
      <c r="F58" s="160"/>
      <c r="G58" s="160"/>
      <c r="H58" s="160"/>
      <c r="I58" s="161"/>
      <c r="J58" s="161"/>
      <c r="K58" s="161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2"/>
    </row>
    <row r="61" spans="1:57" ht="19.8">
      <c r="A61" s="295" t="s">
        <v>449</v>
      </c>
      <c r="V61" s="296"/>
    </row>
    <row r="65" spans="9:15">
      <c r="I65"/>
      <c r="J65"/>
      <c r="K65"/>
      <c r="O65" s="28"/>
    </row>
    <row r="66" spans="9:15">
      <c r="I66"/>
      <c r="J66"/>
      <c r="K66"/>
      <c r="O66" s="28"/>
    </row>
    <row r="67" spans="9:15">
      <c r="I67"/>
      <c r="J67"/>
      <c r="K67"/>
      <c r="O67" s="28"/>
    </row>
    <row r="68" spans="9:15">
      <c r="I68"/>
      <c r="J68"/>
      <c r="K68"/>
      <c r="O68" s="29"/>
    </row>
  </sheetData>
  <mergeCells count="62">
    <mergeCell ref="A49:G49"/>
    <mergeCell ref="H49:I49"/>
    <mergeCell ref="A51:X56"/>
    <mergeCell ref="A44:G45"/>
    <mergeCell ref="H44:I45"/>
    <mergeCell ref="K44:V44"/>
    <mergeCell ref="W44:X45"/>
    <mergeCell ref="A46:G46"/>
    <mergeCell ref="H46:I46"/>
    <mergeCell ref="W46:X49"/>
    <mergeCell ref="A47:G47"/>
    <mergeCell ref="H47:I47"/>
    <mergeCell ref="A48:G48"/>
    <mergeCell ref="W42:X42"/>
    <mergeCell ref="W43:X43"/>
    <mergeCell ref="H48:I48"/>
    <mergeCell ref="A42:I42"/>
    <mergeCell ref="A43:I43"/>
    <mergeCell ref="A38:X38"/>
    <mergeCell ref="A39:I40"/>
    <mergeCell ref="K39:V39"/>
    <mergeCell ref="W39:X40"/>
    <mergeCell ref="W41:X41"/>
    <mergeCell ref="A41:I41"/>
    <mergeCell ref="A34:G34"/>
    <mergeCell ref="H34:I34"/>
    <mergeCell ref="W34:X37"/>
    <mergeCell ref="A35:G35"/>
    <mergeCell ref="H35:I35"/>
    <mergeCell ref="A36:G36"/>
    <mergeCell ref="H36:I36"/>
    <mergeCell ref="A37:G37"/>
    <mergeCell ref="H37:I37"/>
    <mergeCell ref="X21:X30"/>
    <mergeCell ref="A32:G33"/>
    <mergeCell ref="H32:I33"/>
    <mergeCell ref="K32:V32"/>
    <mergeCell ref="W32:X33"/>
    <mergeCell ref="A31:I31"/>
    <mergeCell ref="W31:X31"/>
    <mergeCell ref="A21:A30"/>
    <mergeCell ref="B21:C30"/>
    <mergeCell ref="D21:D30"/>
    <mergeCell ref="E21:F30"/>
    <mergeCell ref="A6:A14"/>
    <mergeCell ref="B6:C14"/>
    <mergeCell ref="D6:D14"/>
    <mergeCell ref="E6:F14"/>
    <mergeCell ref="X6:X14"/>
    <mergeCell ref="A15:A20"/>
    <mergeCell ref="B15:C20"/>
    <mergeCell ref="D15:D20"/>
    <mergeCell ref="E15:F20"/>
    <mergeCell ref="X15:X20"/>
    <mergeCell ref="A1:X1"/>
    <mergeCell ref="A3:O3"/>
    <mergeCell ref="A4:C5"/>
    <mergeCell ref="D4:F5"/>
    <mergeCell ref="G4:H5"/>
    <mergeCell ref="I4:I5"/>
    <mergeCell ref="K4:V4"/>
    <mergeCell ref="W4:X4"/>
  </mergeCells>
  <phoneticPr fontId="1" type="noConversion"/>
  <printOptions horizontalCentered="1"/>
  <pageMargins left="0.19685039370078741" right="0.19685039370078741" top="0.39370078740157483" bottom="0.39370078740157483" header="0.11811023622047245" footer="0.11811023622047245"/>
  <pageSetup paperSize="9" scale="46" orientation="portrait" r:id="rId1"/>
  <headerFooter>
    <oddFooter>&amp;C&amp;"Arial,標準"2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工作表3">
    <tabColor rgb="FFC00000"/>
    <pageSetUpPr fitToPage="1"/>
  </sheetPr>
  <dimension ref="A1:BG58"/>
  <sheetViews>
    <sheetView showGridLines="0" view="pageBreakPreview" zoomScale="70" zoomScaleNormal="70" zoomScaleSheetLayoutView="70" workbookViewId="0">
      <pane xSplit="9" ySplit="5" topLeftCell="J40" activePane="bottomRight" state="frozen"/>
      <selection pane="topRight" activeCell="J1" sqref="J1"/>
      <selection pane="bottomLeft" activeCell="A6" sqref="A6"/>
      <selection pane="bottomRight" activeCell="A48" sqref="A48:X54"/>
    </sheetView>
  </sheetViews>
  <sheetFormatPr defaultRowHeight="18"/>
  <cols>
    <col min="1" max="7" width="3.21875" customWidth="1"/>
    <col min="8" max="8" width="22.109375" customWidth="1"/>
    <col min="9" max="9" width="7.6640625" style="1" customWidth="1"/>
    <col min="10" max="10" width="11.6640625" style="1" customWidth="1"/>
    <col min="11" max="11" width="12.77734375" style="1" customWidth="1"/>
    <col min="12" max="13" width="12.77734375" customWidth="1"/>
    <col min="14" max="14" width="13.109375" customWidth="1"/>
    <col min="15" max="16" width="13" customWidth="1"/>
    <col min="17" max="17" width="12.77734375" customWidth="1"/>
    <col min="18" max="19" width="12.33203125" customWidth="1"/>
    <col min="20" max="22" width="12.21875" bestFit="1" customWidth="1"/>
    <col min="23" max="23" width="11.44140625" customWidth="1"/>
    <col min="24" max="24" width="10.6640625" customWidth="1"/>
    <col min="25" max="25" width="8" style="217" customWidth="1"/>
    <col min="26" max="26" width="10" style="217" customWidth="1"/>
    <col min="27" max="27" width="11.77734375" style="217" bestFit="1" customWidth="1"/>
    <col min="28" max="28" width="10" style="217" customWidth="1"/>
    <col min="29" max="29" width="13.77734375" style="40" bestFit="1" customWidth="1"/>
    <col min="30" max="30" width="12.77734375" style="40" customWidth="1"/>
    <col min="31" max="57" width="8.77734375" style="40" customWidth="1"/>
  </cols>
  <sheetData>
    <row r="1" spans="1:59" ht="50.25" customHeight="1">
      <c r="A1" s="478" t="s">
        <v>107</v>
      </c>
      <c r="B1" s="478"/>
      <c r="C1" s="478"/>
      <c r="D1" s="478"/>
      <c r="E1" s="478"/>
      <c r="F1" s="478"/>
      <c r="G1" s="478"/>
      <c r="H1" s="478"/>
      <c r="I1" s="478"/>
      <c r="J1" s="478"/>
      <c r="K1" s="478"/>
      <c r="L1" s="478"/>
      <c r="M1" s="478"/>
      <c r="N1" s="478"/>
      <c r="O1" s="478"/>
      <c r="P1" s="478"/>
      <c r="Q1" s="478"/>
      <c r="R1" s="478"/>
      <c r="S1" s="478"/>
      <c r="T1" s="478"/>
      <c r="U1" s="478"/>
      <c r="V1" s="478"/>
      <c r="W1" s="478"/>
      <c r="X1" s="478"/>
    </row>
    <row r="2" spans="1:59" ht="9.6" customHeight="1">
      <c r="A2" s="61"/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61"/>
      <c r="S2" s="61"/>
      <c r="T2" s="61"/>
      <c r="U2" s="61"/>
      <c r="V2" s="61"/>
      <c r="W2" s="61"/>
    </row>
    <row r="3" spans="1:59" ht="22.95" customHeight="1">
      <c r="A3" s="479" t="s">
        <v>440</v>
      </c>
      <c r="B3" s="479"/>
      <c r="C3" s="479"/>
      <c r="D3" s="479"/>
      <c r="E3" s="479"/>
      <c r="F3" s="479"/>
      <c r="G3" s="479"/>
      <c r="H3" s="479"/>
      <c r="I3" s="479"/>
      <c r="J3" s="479"/>
      <c r="K3" s="479"/>
      <c r="L3" s="479"/>
      <c r="M3" s="479"/>
      <c r="N3" s="479"/>
      <c r="O3" s="479"/>
      <c r="Q3" s="17"/>
      <c r="R3" s="17"/>
      <c r="S3" s="17"/>
      <c r="T3" s="16"/>
      <c r="U3" s="16"/>
      <c r="V3" s="64" t="s">
        <v>458</v>
      </c>
      <c r="W3" s="228">
        <f>日期</f>
        <v>45838</v>
      </c>
      <c r="X3" s="267"/>
    </row>
    <row r="4" spans="1:59" ht="33" customHeight="1">
      <c r="A4" s="480" t="s">
        <v>108</v>
      </c>
      <c r="B4" s="481"/>
      <c r="C4" s="482"/>
      <c r="D4" s="480" t="s">
        <v>109</v>
      </c>
      <c r="E4" s="481"/>
      <c r="F4" s="482"/>
      <c r="G4" s="480" t="s">
        <v>110</v>
      </c>
      <c r="H4" s="482"/>
      <c r="I4" s="486" t="s">
        <v>111</v>
      </c>
      <c r="J4" s="8">
        <f>YEAR(日期)-1</f>
        <v>2024</v>
      </c>
      <c r="K4" s="488">
        <f>YEAR(日期)</f>
        <v>2025</v>
      </c>
      <c r="L4" s="488"/>
      <c r="M4" s="488"/>
      <c r="N4" s="488"/>
      <c r="O4" s="488"/>
      <c r="P4" s="488"/>
      <c r="Q4" s="488"/>
      <c r="R4" s="488"/>
      <c r="S4" s="488"/>
      <c r="T4" s="488"/>
      <c r="U4" s="488"/>
      <c r="V4" s="489"/>
      <c r="W4" s="490" t="s">
        <v>447</v>
      </c>
      <c r="X4" s="491"/>
      <c r="AB4" s="263"/>
      <c r="AC4" s="40" t="s">
        <v>112</v>
      </c>
      <c r="AD4" s="40" t="s">
        <v>112</v>
      </c>
      <c r="AE4" s="254" t="s">
        <v>184</v>
      </c>
      <c r="AT4" s="254" t="s">
        <v>185</v>
      </c>
    </row>
    <row r="5" spans="1:59" ht="33" customHeight="1">
      <c r="A5" s="483"/>
      <c r="B5" s="484"/>
      <c r="C5" s="485"/>
      <c r="D5" s="483"/>
      <c r="E5" s="484"/>
      <c r="F5" s="485"/>
      <c r="G5" s="483"/>
      <c r="H5" s="485"/>
      <c r="I5" s="487">
        <v>12</v>
      </c>
      <c r="J5" s="42">
        <v>12</v>
      </c>
      <c r="K5" s="43">
        <v>1</v>
      </c>
      <c r="L5" s="44">
        <v>2</v>
      </c>
      <c r="M5" s="44">
        <v>3</v>
      </c>
      <c r="N5" s="44">
        <v>4</v>
      </c>
      <c r="O5" s="44">
        <v>5</v>
      </c>
      <c r="P5" s="44">
        <v>6</v>
      </c>
      <c r="Q5" s="44">
        <v>7</v>
      </c>
      <c r="R5" s="44">
        <v>8</v>
      </c>
      <c r="S5" s="44">
        <v>9</v>
      </c>
      <c r="T5" s="44">
        <v>10</v>
      </c>
      <c r="U5" s="44">
        <v>11</v>
      </c>
      <c r="V5" s="45">
        <v>12</v>
      </c>
      <c r="W5" s="46" t="s">
        <v>113</v>
      </c>
      <c r="X5" s="47" t="s">
        <v>114</v>
      </c>
      <c r="Y5" s="263" t="s">
        <v>455</v>
      </c>
      <c r="Z5" s="205" t="str">
        <f>YEAR(日期)&amp;本季</f>
        <v>2025Q2</v>
      </c>
      <c r="AA5" s="263" t="s">
        <v>456</v>
      </c>
      <c r="AB5" s="205" t="str">
        <f>IF(本季="Q1",YEAR(日期)-1&amp;上季,YEAR(日期)&amp;上季)</f>
        <v>2025Q1</v>
      </c>
      <c r="AC5" s="40" t="s">
        <v>115</v>
      </c>
      <c r="AD5" s="40" t="s">
        <v>187</v>
      </c>
      <c r="AE5" s="194" t="s">
        <v>116</v>
      </c>
      <c r="AF5" s="194" t="s">
        <v>117</v>
      </c>
      <c r="AG5" s="194" t="s">
        <v>118</v>
      </c>
      <c r="AH5" s="194" t="s">
        <v>119</v>
      </c>
      <c r="AI5" s="194" t="s">
        <v>120</v>
      </c>
      <c r="AJ5" s="194" t="s">
        <v>121</v>
      </c>
      <c r="AK5" s="194" t="s">
        <v>122</v>
      </c>
      <c r="AL5" s="194" t="s">
        <v>123</v>
      </c>
      <c r="AM5" s="194" t="s">
        <v>124</v>
      </c>
      <c r="AN5" s="194" t="s">
        <v>125</v>
      </c>
      <c r="AO5" s="194" t="s">
        <v>126</v>
      </c>
      <c r="AP5" s="194" t="s">
        <v>127</v>
      </c>
      <c r="AQ5" s="194" t="s">
        <v>116</v>
      </c>
      <c r="AS5" s="194" t="s">
        <v>445</v>
      </c>
      <c r="AT5" s="194" t="s">
        <v>117</v>
      </c>
      <c r="AU5" s="194" t="s">
        <v>118</v>
      </c>
      <c r="AV5" s="194" t="s">
        <v>119</v>
      </c>
      <c r="AW5" s="194" t="s">
        <v>120</v>
      </c>
      <c r="AX5" s="194" t="s">
        <v>121</v>
      </c>
      <c r="AY5" s="194" t="s">
        <v>122</v>
      </c>
      <c r="AZ5" s="194" t="s">
        <v>123</v>
      </c>
      <c r="BA5" s="194" t="s">
        <v>124</v>
      </c>
      <c r="BB5" s="194" t="s">
        <v>125</v>
      </c>
      <c r="BC5" s="194" t="s">
        <v>126</v>
      </c>
      <c r="BD5" s="194" t="s">
        <v>127</v>
      </c>
      <c r="BE5" s="194" t="s">
        <v>116</v>
      </c>
    </row>
    <row r="6" spans="1:59" ht="42" customHeight="1">
      <c r="A6" s="492">
        <v>1</v>
      </c>
      <c r="B6" s="584" t="s">
        <v>24</v>
      </c>
      <c r="C6" s="585"/>
      <c r="D6" s="15">
        <v>1</v>
      </c>
      <c r="E6" s="525" t="s">
        <v>128</v>
      </c>
      <c r="F6" s="526"/>
      <c r="G6" s="12">
        <v>1</v>
      </c>
      <c r="H6" s="14" t="s">
        <v>23</v>
      </c>
      <c r="I6" s="20" t="s">
        <v>9</v>
      </c>
      <c r="J6" s="366">
        <v>3.29</v>
      </c>
      <c r="K6" s="367">
        <v>2.79</v>
      </c>
      <c r="L6" s="368">
        <v>2.79</v>
      </c>
      <c r="M6" s="368">
        <v>2.79</v>
      </c>
      <c r="N6" s="368">
        <v>2.79</v>
      </c>
      <c r="O6" s="369">
        <v>2.79</v>
      </c>
      <c r="P6" s="369">
        <v>2.79</v>
      </c>
      <c r="Q6" s="369"/>
      <c r="R6" s="369"/>
      <c r="S6" s="369"/>
      <c r="T6" s="369"/>
      <c r="U6" s="369"/>
      <c r="V6" s="369"/>
      <c r="W6" s="220" t="str">
        <f>Y6</f>
        <v>B</v>
      </c>
      <c r="X6" s="592">
        <f>AA19</f>
        <v>56</v>
      </c>
      <c r="Y6" s="217" t="str">
        <f t="shared" ref="Y6:Y39" si="0">IF(本季="Q1",AH6,IF(本季="Q2",AK6,IF(本季="Q3",AN6,AQ6)))</f>
        <v>B</v>
      </c>
      <c r="Z6" s="260">
        <f t="shared" ref="Z6:Z39" si="1">IF(本季="Q1",AV6,IF(本季="Q2",AY6,IF(本季="Q3",BB6,BE6)))</f>
        <v>4</v>
      </c>
      <c r="AA6" s="264"/>
      <c r="AB6" s="260">
        <f t="shared" ref="AB6:AB39" si="2">IF(本季="Q1",AS6,IF(本季="Q2",AV6,IF(本季="Q3",AY6,BB6)))</f>
        <v>4</v>
      </c>
      <c r="AC6" s="195">
        <v>4.1100000000000003</v>
      </c>
      <c r="AD6" s="195">
        <v>1.6</v>
      </c>
      <c r="AE6" s="196" t="str">
        <f t="shared" ref="AE6:AE11" si="3">IF(J6&gt;$AC6,"A",IF(J6&gt;$AD6,"B","C"))</f>
        <v>B</v>
      </c>
      <c r="AF6" s="196" t="str">
        <f t="shared" ref="AF6:AH6" si="4">IF(K6&gt;$AC6,"A",IF(K6&gt;$AD6,"B","C"))</f>
        <v>B</v>
      </c>
      <c r="AG6" s="196" t="str">
        <f t="shared" si="4"/>
        <v>B</v>
      </c>
      <c r="AH6" s="196" t="str">
        <f t="shared" si="4"/>
        <v>B</v>
      </c>
      <c r="AI6" s="196" t="str">
        <f t="shared" ref="AI6" si="5">IF(N6&gt;$AC6,"A",IF(N6&gt;$AD6,"B","C"))</f>
        <v>B</v>
      </c>
      <c r="AJ6" s="196" t="str">
        <f t="shared" ref="AJ6:AK6" si="6">IF(O6&gt;$AC6,"A",IF(O6&gt;$AD6,"B","C"))</f>
        <v>B</v>
      </c>
      <c r="AK6" s="196" t="str">
        <f t="shared" si="6"/>
        <v>B</v>
      </c>
      <c r="AL6" s="196" t="str">
        <f t="shared" ref="AL6" si="7">IF(Q6&gt;$AC6,"A",IF(Q6&gt;$AD6,"B","C"))</f>
        <v>C</v>
      </c>
      <c r="AM6" s="196" t="str">
        <f t="shared" ref="AM6:AM8" si="8">IF(R6&gt;$AC6,"A",IF(R6&gt;$AD6,"B","C"))</f>
        <v>C</v>
      </c>
      <c r="AN6" s="196" t="str">
        <f t="shared" ref="AN6:AN8" si="9">IF(S6&gt;$AC6,"A",IF(S6&gt;$AD6,"B","C"))</f>
        <v>C</v>
      </c>
      <c r="AO6" s="196" t="str">
        <f t="shared" ref="AO6:AO11" si="10">IF(T6&gt;$AC6,"A",IF(T6&gt;$AD6,"B","C"))</f>
        <v>C</v>
      </c>
      <c r="AP6" s="196" t="str">
        <f t="shared" ref="AP6:AP11" si="11">IF(U6&gt;$AC6,"A",IF(U6&gt;$AD6,"B","C"))</f>
        <v>C</v>
      </c>
      <c r="AQ6" s="196" t="str">
        <f t="shared" ref="AQ6:AQ11" si="12">IF(V6&gt;$AC6,"A",IF(V6&gt;$AD6,"B","C"))</f>
        <v>C</v>
      </c>
      <c r="AR6" s="196"/>
      <c r="AS6" s="194">
        <f>IF(AE6="A",7,IF(AE6="B",4,0))</f>
        <v>4</v>
      </c>
      <c r="AT6" s="194">
        <f>IF(AF6="A",7,IF(AF6="B",4,0))</f>
        <v>4</v>
      </c>
      <c r="AU6" s="194">
        <f>IF(AG6="A",7,IF(AG6="B",4,0))</f>
        <v>4</v>
      </c>
      <c r="AV6" s="194">
        <f>IF(AH6="A",7,IF(AH6="B",4,0))</f>
        <v>4</v>
      </c>
      <c r="AW6" s="194">
        <f t="shared" ref="AW6" si="13">IF(AI6="A",7,IF(AI6="B",4,0))</f>
        <v>4</v>
      </c>
      <c r="AX6" s="194">
        <f t="shared" ref="AX6" si="14">IF(AJ6="A",7,IF(AJ6="B",4,0))</f>
        <v>4</v>
      </c>
      <c r="AY6" s="194">
        <f t="shared" ref="AY6" si="15">IF(AK6="A",7,IF(AK6="B",4,0))</f>
        <v>4</v>
      </c>
      <c r="AZ6" s="194">
        <f t="shared" ref="AZ6" si="16">IF(AL6="A",7,IF(AL6="B",4,0))</f>
        <v>0</v>
      </c>
      <c r="BA6" s="194">
        <f t="shared" ref="BA6" si="17">IF(AM6="A",7,IF(AM6="B",4,0))</f>
        <v>0</v>
      </c>
      <c r="BB6" s="194">
        <f t="shared" ref="BB6" si="18">IF(AN6="A",7,IF(AN6="B",4,0))</f>
        <v>0</v>
      </c>
      <c r="BC6" s="194">
        <f t="shared" ref="BC6" si="19">IF(AO6="A",7,IF(AO6="B",4,0))</f>
        <v>0</v>
      </c>
      <c r="BD6" s="194">
        <f t="shared" ref="BD6" si="20">IF(AP6="A",7,IF(AP6="B",4,0))</f>
        <v>0</v>
      </c>
      <c r="BE6" s="194">
        <f t="shared" ref="BE6" si="21">IF(AQ6="A",7,IF(AQ6="B",4,0))</f>
        <v>0</v>
      </c>
    </row>
    <row r="7" spans="1:59" ht="42" customHeight="1">
      <c r="A7" s="494"/>
      <c r="B7" s="586"/>
      <c r="C7" s="587"/>
      <c r="D7" s="494">
        <v>2</v>
      </c>
      <c r="E7" s="514" t="s">
        <v>129</v>
      </c>
      <c r="F7" s="515"/>
      <c r="G7" s="48">
        <v>1</v>
      </c>
      <c r="H7" s="59" t="s">
        <v>170</v>
      </c>
      <c r="I7" s="50" t="s">
        <v>2</v>
      </c>
      <c r="J7" s="370">
        <v>101.6</v>
      </c>
      <c r="K7" s="371">
        <v>101.4</v>
      </c>
      <c r="L7" s="334">
        <v>101.2</v>
      </c>
      <c r="M7" s="372">
        <v>100.5</v>
      </c>
      <c r="N7" s="372">
        <v>99.1</v>
      </c>
      <c r="O7" s="330">
        <v>99</v>
      </c>
      <c r="P7" s="330">
        <v>99</v>
      </c>
      <c r="Q7" s="372"/>
      <c r="R7" s="372"/>
      <c r="S7" s="372"/>
      <c r="T7" s="372"/>
      <c r="U7" s="372"/>
      <c r="V7" s="372"/>
      <c r="W7" s="221" t="str">
        <f t="shared" ref="W7:W33" si="22">Y7</f>
        <v>C</v>
      </c>
      <c r="X7" s="593"/>
      <c r="Y7" s="217" t="str">
        <f t="shared" si="0"/>
        <v>C</v>
      </c>
      <c r="Z7" s="258">
        <f t="shared" si="1"/>
        <v>0</v>
      </c>
      <c r="AA7" s="259"/>
      <c r="AB7" s="258">
        <f t="shared" si="2"/>
        <v>0</v>
      </c>
      <c r="AC7" s="197">
        <v>118.3</v>
      </c>
      <c r="AD7" s="197">
        <v>100.98</v>
      </c>
      <c r="AE7" s="196" t="str">
        <f t="shared" si="3"/>
        <v>B</v>
      </c>
      <c r="AF7" s="196" t="str">
        <f t="shared" ref="AF7:AL11" si="23">IF(K7&gt;$AC7,"A",IF(K7&gt;$AD7,"B","C"))</f>
        <v>B</v>
      </c>
      <c r="AG7" s="196" t="str">
        <f t="shared" si="23"/>
        <v>B</v>
      </c>
      <c r="AH7" s="196" t="str">
        <f t="shared" si="23"/>
        <v>C</v>
      </c>
      <c r="AI7" s="196" t="str">
        <f t="shared" si="23"/>
        <v>C</v>
      </c>
      <c r="AJ7" s="196" t="str">
        <f t="shared" si="23"/>
        <v>C</v>
      </c>
      <c r="AK7" s="196" t="str">
        <f t="shared" si="23"/>
        <v>C</v>
      </c>
      <c r="AL7" s="196" t="str">
        <f t="shared" si="23"/>
        <v>C</v>
      </c>
      <c r="AM7" s="196" t="str">
        <f t="shared" si="8"/>
        <v>C</v>
      </c>
      <c r="AN7" s="196" t="str">
        <f>IF(S7&gt;$AC7,"A",IF(S7&gt;$AD7,"B","C"))</f>
        <v>C</v>
      </c>
      <c r="AO7" s="196" t="str">
        <f t="shared" si="10"/>
        <v>C</v>
      </c>
      <c r="AP7" s="196" t="str">
        <f t="shared" si="11"/>
        <v>C</v>
      </c>
      <c r="AQ7" s="196" t="str">
        <f t="shared" si="12"/>
        <v>C</v>
      </c>
      <c r="AR7" s="196"/>
      <c r="AS7" s="194">
        <f t="shared" ref="AS7:AS33" si="24">IF(AE7="A",3,IF(AE7="B",2,0))</f>
        <v>2</v>
      </c>
      <c r="AT7" s="194">
        <f t="shared" ref="AT7:AT33" si="25">IF(AF7="A",3,IF(AF7="B",2,0))</f>
        <v>2</v>
      </c>
      <c r="AU7" s="194">
        <f t="shared" ref="AU7:AU33" si="26">IF(AG7="A",3,IF(AG7="B",2,0))</f>
        <v>2</v>
      </c>
      <c r="AV7" s="194">
        <f t="shared" ref="AV7:AV33" si="27">IF(AH7="A",3,IF(AH7="B",2,0))</f>
        <v>0</v>
      </c>
      <c r="AW7" s="194">
        <f t="shared" ref="AW7:AW33" si="28">IF(AI7="A",3,IF(AI7="B",2,0))</f>
        <v>0</v>
      </c>
      <c r="AX7" s="194">
        <f t="shared" ref="AX7:AX33" si="29">IF(AJ7="A",3,IF(AJ7="B",2,0))</f>
        <v>0</v>
      </c>
      <c r="AY7" s="194">
        <f t="shared" ref="AY7:AY33" si="30">IF(AK7="A",3,IF(AK7="B",2,0))</f>
        <v>0</v>
      </c>
      <c r="AZ7" s="194">
        <f t="shared" ref="AZ7:AZ33" si="31">IF(AL7="A",3,IF(AL7="B",2,0))</f>
        <v>0</v>
      </c>
      <c r="BA7" s="194">
        <f t="shared" ref="BA7:BA33" si="32">IF(AM7="A",3,IF(AM7="B",2,0))</f>
        <v>0</v>
      </c>
      <c r="BB7" s="194">
        <f t="shared" ref="BB7:BB33" si="33">IF(AN7="A",3,IF(AN7="B",2,0))</f>
        <v>0</v>
      </c>
      <c r="BC7" s="194">
        <f t="shared" ref="BC7:BC33" si="34">IF(AO7="A",3,IF(AO7="B",2,0))</f>
        <v>0</v>
      </c>
      <c r="BD7" s="194">
        <f t="shared" ref="BD7:BD33" si="35">IF(AP7="A",3,IF(AP7="B",2,0))</f>
        <v>0</v>
      </c>
      <c r="BE7" s="194">
        <f t="shared" ref="BE7:BE33" si="36">IF(AQ7="A",3,IF(AQ7="B",2,0))</f>
        <v>0</v>
      </c>
    </row>
    <row r="8" spans="1:59" ht="42" customHeight="1">
      <c r="A8" s="494"/>
      <c r="B8" s="586"/>
      <c r="C8" s="587"/>
      <c r="D8" s="494"/>
      <c r="E8" s="507"/>
      <c r="F8" s="508"/>
      <c r="G8" s="48">
        <v>2</v>
      </c>
      <c r="H8" s="59" t="s">
        <v>3</v>
      </c>
      <c r="I8" s="50" t="s">
        <v>2</v>
      </c>
      <c r="J8" s="370">
        <v>55.4</v>
      </c>
      <c r="K8" s="371">
        <v>52.7</v>
      </c>
      <c r="L8" s="334">
        <v>51.6</v>
      </c>
      <c r="M8" s="334">
        <v>53.5</v>
      </c>
      <c r="N8" s="372">
        <v>50.6</v>
      </c>
      <c r="O8" s="372">
        <v>53</v>
      </c>
      <c r="P8" s="372">
        <v>52.9</v>
      </c>
      <c r="Q8" s="372"/>
      <c r="R8" s="372"/>
      <c r="S8" s="372"/>
      <c r="T8" s="372"/>
      <c r="U8" s="372"/>
      <c r="V8" s="372"/>
      <c r="W8" s="221" t="str">
        <f t="shared" si="22"/>
        <v>B</v>
      </c>
      <c r="X8" s="593"/>
      <c r="Y8" s="217" t="str">
        <f t="shared" si="0"/>
        <v>B</v>
      </c>
      <c r="Z8" s="258">
        <f t="shared" si="1"/>
        <v>2</v>
      </c>
      <c r="AA8" s="259"/>
      <c r="AB8" s="258">
        <f t="shared" si="2"/>
        <v>2</v>
      </c>
      <c r="AC8" s="197">
        <v>55.059999999999995</v>
      </c>
      <c r="AD8" s="197">
        <v>49.82</v>
      </c>
      <c r="AE8" s="196" t="str">
        <f t="shared" si="3"/>
        <v>A</v>
      </c>
      <c r="AF8" s="196" t="str">
        <f t="shared" si="23"/>
        <v>B</v>
      </c>
      <c r="AG8" s="196" t="str">
        <f t="shared" si="23"/>
        <v>B</v>
      </c>
      <c r="AH8" s="196" t="str">
        <f t="shared" si="23"/>
        <v>B</v>
      </c>
      <c r="AI8" s="196" t="str">
        <f t="shared" si="23"/>
        <v>B</v>
      </c>
      <c r="AJ8" s="196" t="str">
        <f t="shared" si="23"/>
        <v>B</v>
      </c>
      <c r="AK8" s="196" t="str">
        <f t="shared" si="23"/>
        <v>B</v>
      </c>
      <c r="AL8" s="196" t="str">
        <f t="shared" si="23"/>
        <v>C</v>
      </c>
      <c r="AM8" s="196" t="str">
        <f t="shared" si="8"/>
        <v>C</v>
      </c>
      <c r="AN8" s="196" t="str">
        <f t="shared" si="9"/>
        <v>C</v>
      </c>
      <c r="AO8" s="196" t="str">
        <f t="shared" si="10"/>
        <v>C</v>
      </c>
      <c r="AP8" s="196" t="str">
        <f t="shared" si="11"/>
        <v>C</v>
      </c>
      <c r="AQ8" s="196" t="str">
        <f t="shared" si="12"/>
        <v>C</v>
      </c>
      <c r="AR8" s="196"/>
      <c r="AS8" s="194">
        <f t="shared" si="24"/>
        <v>3</v>
      </c>
      <c r="AT8" s="194">
        <f t="shared" si="25"/>
        <v>2</v>
      </c>
      <c r="AU8" s="194">
        <f t="shared" si="26"/>
        <v>2</v>
      </c>
      <c r="AV8" s="194">
        <f t="shared" si="27"/>
        <v>2</v>
      </c>
      <c r="AW8" s="194">
        <f t="shared" si="28"/>
        <v>2</v>
      </c>
      <c r="AX8" s="194">
        <f t="shared" si="29"/>
        <v>2</v>
      </c>
      <c r="AY8" s="194">
        <f t="shared" si="30"/>
        <v>2</v>
      </c>
      <c r="AZ8" s="194">
        <f t="shared" si="31"/>
        <v>0</v>
      </c>
      <c r="BA8" s="194">
        <f t="shared" si="32"/>
        <v>0</v>
      </c>
      <c r="BB8" s="194">
        <f t="shared" si="33"/>
        <v>0</v>
      </c>
      <c r="BC8" s="194">
        <f t="shared" si="34"/>
        <v>0</v>
      </c>
      <c r="BD8" s="194">
        <f t="shared" si="35"/>
        <v>0</v>
      </c>
      <c r="BE8" s="194">
        <f t="shared" si="36"/>
        <v>0</v>
      </c>
    </row>
    <row r="9" spans="1:59" ht="42" customHeight="1">
      <c r="A9" s="494"/>
      <c r="B9" s="586"/>
      <c r="C9" s="587"/>
      <c r="D9" s="494"/>
      <c r="E9" s="507"/>
      <c r="F9" s="508"/>
      <c r="G9" s="48">
        <v>3</v>
      </c>
      <c r="H9" s="59" t="s">
        <v>4</v>
      </c>
      <c r="I9" s="51" t="s">
        <v>130</v>
      </c>
      <c r="J9" s="218">
        <v>290559</v>
      </c>
      <c r="K9" s="313">
        <v>291195</v>
      </c>
      <c r="L9" s="189">
        <v>293985</v>
      </c>
      <c r="M9" s="219">
        <v>316215</v>
      </c>
      <c r="N9" s="219">
        <v>295229</v>
      </c>
      <c r="O9" s="185">
        <v>343567</v>
      </c>
      <c r="P9" s="185">
        <v>343567</v>
      </c>
      <c r="Q9" s="223"/>
      <c r="R9" s="185"/>
      <c r="S9" s="185"/>
      <c r="T9" s="185"/>
      <c r="U9" s="185"/>
      <c r="V9" s="185"/>
      <c r="W9" s="221" t="str">
        <f t="shared" si="22"/>
        <v>A</v>
      </c>
      <c r="X9" s="593"/>
      <c r="Y9" s="217" t="str">
        <f t="shared" si="0"/>
        <v>A</v>
      </c>
      <c r="Z9" s="258">
        <f t="shared" si="1"/>
        <v>3</v>
      </c>
      <c r="AA9" s="259"/>
      <c r="AB9" s="258">
        <f t="shared" si="2"/>
        <v>3</v>
      </c>
      <c r="AC9" s="197">
        <v>229818</v>
      </c>
      <c r="AD9" s="197">
        <v>194326</v>
      </c>
      <c r="AE9" s="196" t="str">
        <f t="shared" si="3"/>
        <v>A</v>
      </c>
      <c r="AF9" s="196" t="str">
        <f t="shared" si="23"/>
        <v>A</v>
      </c>
      <c r="AG9" s="196" t="str">
        <f t="shared" si="23"/>
        <v>A</v>
      </c>
      <c r="AH9" s="196" t="str">
        <f t="shared" si="23"/>
        <v>A</v>
      </c>
      <c r="AI9" s="196" t="str">
        <f t="shared" si="23"/>
        <v>A</v>
      </c>
      <c r="AJ9" s="196" t="str">
        <f t="shared" si="23"/>
        <v>A</v>
      </c>
      <c r="AK9" s="196" t="str">
        <f t="shared" si="23"/>
        <v>A</v>
      </c>
      <c r="AL9" s="196" t="str">
        <f t="shared" si="23"/>
        <v>C</v>
      </c>
      <c r="AM9" s="196" t="str">
        <f>IF(R9&gt;$AC9,"A",IF(R9&gt;$AD9,"B","C"))</f>
        <v>C</v>
      </c>
      <c r="AN9" s="196" t="str">
        <f>IF(S9&gt;$AC9,"A",IF(S9&gt;$AD9,"B","C"))</f>
        <v>C</v>
      </c>
      <c r="AO9" s="196" t="str">
        <f t="shared" si="10"/>
        <v>C</v>
      </c>
      <c r="AP9" s="196" t="str">
        <f t="shared" si="11"/>
        <v>C</v>
      </c>
      <c r="AQ9" s="196" t="str">
        <f t="shared" si="12"/>
        <v>C</v>
      </c>
      <c r="AR9" s="196"/>
      <c r="AS9" s="194">
        <f t="shared" si="24"/>
        <v>3</v>
      </c>
      <c r="AT9" s="194">
        <f t="shared" si="25"/>
        <v>3</v>
      </c>
      <c r="AU9" s="194">
        <f t="shared" si="26"/>
        <v>3</v>
      </c>
      <c r="AV9" s="194">
        <f t="shared" si="27"/>
        <v>3</v>
      </c>
      <c r="AW9" s="194">
        <f t="shared" si="28"/>
        <v>3</v>
      </c>
      <c r="AX9" s="194">
        <f t="shared" si="29"/>
        <v>3</v>
      </c>
      <c r="AY9" s="194">
        <f t="shared" si="30"/>
        <v>3</v>
      </c>
      <c r="AZ9" s="194">
        <f t="shared" si="31"/>
        <v>0</v>
      </c>
      <c r="BA9" s="194">
        <f t="shared" si="32"/>
        <v>0</v>
      </c>
      <c r="BB9" s="194">
        <f t="shared" si="33"/>
        <v>0</v>
      </c>
      <c r="BC9" s="194">
        <f t="shared" si="34"/>
        <v>0</v>
      </c>
      <c r="BD9" s="194">
        <f t="shared" si="35"/>
        <v>0</v>
      </c>
      <c r="BE9" s="194">
        <f t="shared" si="36"/>
        <v>0</v>
      </c>
    </row>
    <row r="10" spans="1:59" ht="42" customHeight="1">
      <c r="A10" s="494"/>
      <c r="B10" s="586"/>
      <c r="C10" s="587"/>
      <c r="D10" s="494"/>
      <c r="E10" s="507"/>
      <c r="F10" s="508"/>
      <c r="G10" s="48">
        <v>4</v>
      </c>
      <c r="H10" s="59" t="s">
        <v>175</v>
      </c>
      <c r="I10" s="50" t="s">
        <v>2</v>
      </c>
      <c r="J10" s="373">
        <v>717.66</v>
      </c>
      <c r="K10" s="371">
        <v>711.46</v>
      </c>
      <c r="L10" s="334">
        <v>711.76</v>
      </c>
      <c r="M10" s="364">
        <v>722.57</v>
      </c>
      <c r="N10" s="364">
        <v>721.98</v>
      </c>
      <c r="O10" s="364">
        <v>715.42</v>
      </c>
      <c r="P10" s="364">
        <v>715.42</v>
      </c>
      <c r="Q10" s="374"/>
      <c r="R10" s="364"/>
      <c r="S10" s="364"/>
      <c r="T10" s="364"/>
      <c r="U10" s="364"/>
      <c r="V10" s="364"/>
      <c r="W10" s="221" t="str">
        <f t="shared" si="22"/>
        <v>A</v>
      </c>
      <c r="X10" s="593"/>
      <c r="Y10" s="217" t="str">
        <f t="shared" si="0"/>
        <v>A</v>
      </c>
      <c r="Z10" s="258">
        <f t="shared" si="1"/>
        <v>3</v>
      </c>
      <c r="AA10" s="259"/>
      <c r="AB10" s="258">
        <f t="shared" si="2"/>
        <v>3</v>
      </c>
      <c r="AC10" s="197">
        <v>435.21279999999996</v>
      </c>
      <c r="AD10" s="197">
        <v>360.20800000000003</v>
      </c>
      <c r="AE10" s="196" t="str">
        <f t="shared" si="3"/>
        <v>A</v>
      </c>
      <c r="AF10" s="196" t="str">
        <f t="shared" si="23"/>
        <v>A</v>
      </c>
      <c r="AG10" s="196" t="str">
        <f t="shared" si="23"/>
        <v>A</v>
      </c>
      <c r="AH10" s="196" t="str">
        <f t="shared" si="23"/>
        <v>A</v>
      </c>
      <c r="AI10" s="196" t="str">
        <f t="shared" si="23"/>
        <v>A</v>
      </c>
      <c r="AJ10" s="196" t="str">
        <f t="shared" si="23"/>
        <v>A</v>
      </c>
      <c r="AK10" s="196" t="str">
        <f t="shared" si="23"/>
        <v>A</v>
      </c>
      <c r="AL10" s="196" t="str">
        <f t="shared" si="23"/>
        <v>C</v>
      </c>
      <c r="AM10" s="196" t="str">
        <f>IF(R10&gt;$AC10,"A",IF(R10&gt;$AD10,"B","C"))</f>
        <v>C</v>
      </c>
      <c r="AN10" s="196" t="str">
        <f>IF(S10&gt;$AC10,"A",IF(S10&gt;$AD10,"B","C"))</f>
        <v>C</v>
      </c>
      <c r="AO10" s="196" t="str">
        <f t="shared" si="10"/>
        <v>C</v>
      </c>
      <c r="AP10" s="196" t="str">
        <f t="shared" si="11"/>
        <v>C</v>
      </c>
      <c r="AQ10" s="196" t="str">
        <f t="shared" si="12"/>
        <v>C</v>
      </c>
      <c r="AR10" s="196"/>
      <c r="AS10" s="194">
        <f t="shared" si="24"/>
        <v>3</v>
      </c>
      <c r="AT10" s="194">
        <f t="shared" si="25"/>
        <v>3</v>
      </c>
      <c r="AU10" s="194">
        <f t="shared" si="26"/>
        <v>3</v>
      </c>
      <c r="AV10" s="194">
        <f t="shared" si="27"/>
        <v>3</v>
      </c>
      <c r="AW10" s="194">
        <f t="shared" si="28"/>
        <v>3</v>
      </c>
      <c r="AX10" s="194">
        <f t="shared" si="29"/>
        <v>3</v>
      </c>
      <c r="AY10" s="194">
        <f t="shared" si="30"/>
        <v>3</v>
      </c>
      <c r="AZ10" s="194">
        <f t="shared" si="31"/>
        <v>0</v>
      </c>
      <c r="BA10" s="194">
        <f t="shared" si="32"/>
        <v>0</v>
      </c>
      <c r="BB10" s="194">
        <f t="shared" si="33"/>
        <v>0</v>
      </c>
      <c r="BC10" s="194">
        <f t="shared" si="34"/>
        <v>0</v>
      </c>
      <c r="BD10" s="194">
        <f t="shared" si="35"/>
        <v>0</v>
      </c>
      <c r="BE10" s="194">
        <f t="shared" si="36"/>
        <v>0</v>
      </c>
    </row>
    <row r="11" spans="1:59" ht="42" customHeight="1">
      <c r="A11" s="494"/>
      <c r="B11" s="586"/>
      <c r="C11" s="587"/>
      <c r="D11" s="494"/>
      <c r="E11" s="506"/>
      <c r="F11" s="508"/>
      <c r="G11" s="48">
        <v>5</v>
      </c>
      <c r="H11" s="164" t="s">
        <v>442</v>
      </c>
      <c r="I11" s="50" t="s">
        <v>5</v>
      </c>
      <c r="J11" s="370">
        <v>158.94200000000001</v>
      </c>
      <c r="K11" s="371">
        <v>159.053</v>
      </c>
      <c r="L11" s="334">
        <v>159.155</v>
      </c>
      <c r="M11" s="334">
        <v>159.27500000000001</v>
      </c>
      <c r="N11" s="364">
        <v>159.43299999999999</v>
      </c>
      <c r="O11" s="364">
        <v>159.577</v>
      </c>
      <c r="P11" s="364">
        <v>159.72399999999999</v>
      </c>
      <c r="Q11" s="374"/>
      <c r="R11" s="364"/>
      <c r="S11" s="364"/>
      <c r="T11" s="364"/>
      <c r="U11" s="364"/>
      <c r="V11" s="364"/>
      <c r="W11" s="221" t="str">
        <f t="shared" si="22"/>
        <v>B</v>
      </c>
      <c r="X11" s="593"/>
      <c r="Y11" s="217" t="str">
        <f t="shared" si="0"/>
        <v>B</v>
      </c>
      <c r="Z11" s="258">
        <f t="shared" si="1"/>
        <v>2</v>
      </c>
      <c r="AA11" s="259"/>
      <c r="AB11" s="258">
        <f t="shared" si="2"/>
        <v>2</v>
      </c>
      <c r="AC11" s="197">
        <v>225.2</v>
      </c>
      <c r="AD11" s="197">
        <v>-68</v>
      </c>
      <c r="AE11" s="196" t="str">
        <f t="shared" si="3"/>
        <v>B</v>
      </c>
      <c r="AF11" s="196" t="str">
        <f t="shared" si="23"/>
        <v>B</v>
      </c>
      <c r="AG11" s="196" t="str">
        <f t="shared" si="23"/>
        <v>B</v>
      </c>
      <c r="AH11" s="196" t="str">
        <f t="shared" si="23"/>
        <v>B</v>
      </c>
      <c r="AI11" s="196" t="str">
        <f t="shared" si="23"/>
        <v>B</v>
      </c>
      <c r="AJ11" s="196" t="str">
        <f t="shared" si="23"/>
        <v>B</v>
      </c>
      <c r="AK11" s="196" t="str">
        <f t="shared" si="23"/>
        <v>B</v>
      </c>
      <c r="AL11" s="196" t="str">
        <f t="shared" si="23"/>
        <v>B</v>
      </c>
      <c r="AM11" s="196" t="str">
        <f t="shared" ref="AM11" si="37">IF(R11&gt;$AC11,"A",IF(R11&gt;$AD11,"B","C"))</f>
        <v>B</v>
      </c>
      <c r="AN11" s="196" t="str">
        <f t="shared" ref="AN11" si="38">IF(S11&gt;$AC11,"A",IF(S11&gt;$AD11,"B","C"))</f>
        <v>B</v>
      </c>
      <c r="AO11" s="196" t="str">
        <f t="shared" si="10"/>
        <v>B</v>
      </c>
      <c r="AP11" s="196" t="str">
        <f t="shared" si="11"/>
        <v>B</v>
      </c>
      <c r="AQ11" s="196" t="str">
        <f t="shared" si="12"/>
        <v>B</v>
      </c>
      <c r="AR11" s="196"/>
      <c r="AS11" s="194">
        <f t="shared" si="24"/>
        <v>2</v>
      </c>
      <c r="AT11" s="194">
        <f t="shared" si="25"/>
        <v>2</v>
      </c>
      <c r="AU11" s="194">
        <f t="shared" si="26"/>
        <v>2</v>
      </c>
      <c r="AV11" s="194">
        <f t="shared" si="27"/>
        <v>2</v>
      </c>
      <c r="AW11" s="194">
        <f t="shared" si="28"/>
        <v>2</v>
      </c>
      <c r="AX11" s="194">
        <f t="shared" si="29"/>
        <v>2</v>
      </c>
      <c r="AY11" s="194">
        <f t="shared" si="30"/>
        <v>2</v>
      </c>
      <c r="AZ11" s="194">
        <f t="shared" si="31"/>
        <v>2</v>
      </c>
      <c r="BA11" s="194">
        <f t="shared" si="32"/>
        <v>2</v>
      </c>
      <c r="BB11" s="194">
        <f t="shared" si="33"/>
        <v>2</v>
      </c>
      <c r="BC11" s="194">
        <f t="shared" si="34"/>
        <v>2</v>
      </c>
      <c r="BD11" s="194">
        <f t="shared" si="35"/>
        <v>2</v>
      </c>
      <c r="BE11" s="194">
        <f t="shared" si="36"/>
        <v>2</v>
      </c>
    </row>
    <row r="12" spans="1:59" ht="42" customHeight="1">
      <c r="A12" s="494"/>
      <c r="B12" s="586"/>
      <c r="C12" s="587"/>
      <c r="D12" s="494"/>
      <c r="E12" s="506"/>
      <c r="F12" s="508"/>
      <c r="G12" s="48">
        <v>6</v>
      </c>
      <c r="H12" s="59" t="s">
        <v>6</v>
      </c>
      <c r="I12" s="50" t="s">
        <v>9</v>
      </c>
      <c r="J12" s="370">
        <v>4.0999999999999996</v>
      </c>
      <c r="K12" s="371">
        <v>4</v>
      </c>
      <c r="L12" s="334">
        <v>4.0999999999999996</v>
      </c>
      <c r="M12" s="334">
        <v>4.2</v>
      </c>
      <c r="N12" s="364">
        <v>4.2</v>
      </c>
      <c r="O12" s="364">
        <v>4.2</v>
      </c>
      <c r="P12" s="364">
        <v>4.0999999999999996</v>
      </c>
      <c r="Q12" s="375"/>
      <c r="R12" s="372"/>
      <c r="S12" s="372"/>
      <c r="T12" s="372"/>
      <c r="U12" s="372"/>
      <c r="V12" s="372"/>
      <c r="W12" s="221" t="str">
        <f t="shared" si="22"/>
        <v>A</v>
      </c>
      <c r="X12" s="593"/>
      <c r="Y12" s="217" t="str">
        <f t="shared" si="0"/>
        <v>A</v>
      </c>
      <c r="Z12" s="258">
        <f t="shared" si="1"/>
        <v>3</v>
      </c>
      <c r="AA12" s="259"/>
      <c r="AB12" s="258">
        <f t="shared" si="2"/>
        <v>3</v>
      </c>
      <c r="AC12" s="40">
        <v>5</v>
      </c>
      <c r="AD12" s="40">
        <v>8.3000000000000007</v>
      </c>
      <c r="AE12" s="196" t="str">
        <f t="shared" ref="AE12:AL12" si="39">IF(J12&lt;$AC12,"A",IF(J12&lt;$AD12,"B","C"))</f>
        <v>A</v>
      </c>
      <c r="AF12" s="196" t="str">
        <f t="shared" si="39"/>
        <v>A</v>
      </c>
      <c r="AG12" s="196" t="str">
        <f t="shared" si="39"/>
        <v>A</v>
      </c>
      <c r="AH12" s="196" t="str">
        <f t="shared" si="39"/>
        <v>A</v>
      </c>
      <c r="AI12" s="196" t="str">
        <f t="shared" si="39"/>
        <v>A</v>
      </c>
      <c r="AJ12" s="196" t="str">
        <f t="shared" si="39"/>
        <v>A</v>
      </c>
      <c r="AK12" s="196" t="str">
        <f t="shared" si="39"/>
        <v>A</v>
      </c>
      <c r="AL12" s="196" t="str">
        <f t="shared" si="39"/>
        <v>A</v>
      </c>
      <c r="AM12" s="196" t="str">
        <f t="shared" ref="AM12" si="40">IF(R12&lt;$AC12,"A",IF(R12&lt;$AD12,"B","C"))</f>
        <v>A</v>
      </c>
      <c r="AN12" s="196" t="str">
        <f t="shared" ref="AN12" si="41">IF(S12&lt;$AC12,"A",IF(S12&lt;$AD12,"B","C"))</f>
        <v>A</v>
      </c>
      <c r="AO12" s="196" t="str">
        <f t="shared" ref="AO12" si="42">IF(T12&lt;$AC12,"A",IF(T12&lt;$AD12,"B","C"))</f>
        <v>A</v>
      </c>
      <c r="AP12" s="196" t="str">
        <f t="shared" ref="AP12" si="43">IF(U12&lt;$AC12,"A",IF(U12&lt;$AD12,"B","C"))</f>
        <v>A</v>
      </c>
      <c r="AQ12" s="196" t="str">
        <f t="shared" ref="AQ12" si="44">IF(V12&lt;$AC12,"A",IF(V12&lt;$AD12,"B","C"))</f>
        <v>A</v>
      </c>
      <c r="AR12" s="196"/>
      <c r="AS12" s="194">
        <f t="shared" si="24"/>
        <v>3</v>
      </c>
      <c r="AT12" s="194">
        <f t="shared" si="25"/>
        <v>3</v>
      </c>
      <c r="AU12" s="194">
        <f t="shared" si="26"/>
        <v>3</v>
      </c>
      <c r="AV12" s="194">
        <f t="shared" si="27"/>
        <v>3</v>
      </c>
      <c r="AW12" s="194">
        <f t="shared" si="28"/>
        <v>3</v>
      </c>
      <c r="AX12" s="194">
        <f t="shared" si="29"/>
        <v>3</v>
      </c>
      <c r="AY12" s="194">
        <f t="shared" si="30"/>
        <v>3</v>
      </c>
      <c r="AZ12" s="194">
        <f t="shared" si="31"/>
        <v>3</v>
      </c>
      <c r="BA12" s="194">
        <f t="shared" si="32"/>
        <v>3</v>
      </c>
      <c r="BB12" s="194">
        <f t="shared" si="33"/>
        <v>3</v>
      </c>
      <c r="BC12" s="194">
        <f t="shared" si="34"/>
        <v>3</v>
      </c>
      <c r="BD12" s="194">
        <f t="shared" si="35"/>
        <v>3</v>
      </c>
      <c r="BE12" s="194">
        <f t="shared" si="36"/>
        <v>3</v>
      </c>
    </row>
    <row r="13" spans="1:59" ht="42" customHeight="1">
      <c r="A13" s="494"/>
      <c r="B13" s="586"/>
      <c r="C13" s="587"/>
      <c r="D13" s="494"/>
      <c r="E13" s="506"/>
      <c r="F13" s="508"/>
      <c r="G13" s="48">
        <v>7</v>
      </c>
      <c r="H13" s="59" t="s">
        <v>7</v>
      </c>
      <c r="I13" s="50" t="s">
        <v>2</v>
      </c>
      <c r="J13" s="376">
        <v>0.4</v>
      </c>
      <c r="K13" s="371">
        <v>0.5</v>
      </c>
      <c r="L13" s="334">
        <v>0.2</v>
      </c>
      <c r="M13" s="334">
        <v>-0.1</v>
      </c>
      <c r="N13" s="372">
        <v>0.2</v>
      </c>
      <c r="O13" s="372">
        <v>0.1</v>
      </c>
      <c r="P13" s="372">
        <v>0.1</v>
      </c>
      <c r="Q13" s="375"/>
      <c r="R13" s="372"/>
      <c r="S13" s="372"/>
      <c r="T13" s="372"/>
      <c r="U13" s="372"/>
      <c r="V13" s="372"/>
      <c r="W13" s="221" t="str">
        <f t="shared" si="22"/>
        <v>A</v>
      </c>
      <c r="X13" s="593"/>
      <c r="Y13" s="217" t="str">
        <f t="shared" si="0"/>
        <v>A</v>
      </c>
      <c r="Z13" s="258">
        <f t="shared" si="1"/>
        <v>3</v>
      </c>
      <c r="AA13" s="259"/>
      <c r="AB13" s="258">
        <f t="shared" si="2"/>
        <v>0</v>
      </c>
      <c r="AC13" s="403">
        <v>2.1974986187151435E-2</v>
      </c>
      <c r="AD13" s="403">
        <v>7.0408087696906263E-3</v>
      </c>
      <c r="AE13" s="196" t="str">
        <f t="shared" ref="AE13:AL14" si="45">IF(J13&gt;$AC13,"A",IF(J13&gt;$AD13,"B","C"))</f>
        <v>A</v>
      </c>
      <c r="AF13" s="196" t="str">
        <f t="shared" si="45"/>
        <v>A</v>
      </c>
      <c r="AG13" s="196" t="str">
        <f t="shared" si="45"/>
        <v>A</v>
      </c>
      <c r="AH13" s="196" t="str">
        <f t="shared" si="45"/>
        <v>C</v>
      </c>
      <c r="AI13" s="196" t="str">
        <f t="shared" si="45"/>
        <v>A</v>
      </c>
      <c r="AJ13" s="196" t="str">
        <f t="shared" si="45"/>
        <v>A</v>
      </c>
      <c r="AK13" s="196" t="str">
        <f t="shared" si="45"/>
        <v>A</v>
      </c>
      <c r="AL13" s="196" t="str">
        <f t="shared" si="45"/>
        <v>C</v>
      </c>
      <c r="AM13" s="196" t="str">
        <f t="shared" ref="AM13:AM19" si="46">IF(R13&gt;$AC13,"A",IF(R13&gt;$AD13,"B","C"))</f>
        <v>C</v>
      </c>
      <c r="AN13" s="196" t="str">
        <f t="shared" ref="AN13:AN19" si="47">IF(S13&gt;$AC13,"A",IF(S13&gt;$AD13,"B","C"))</f>
        <v>C</v>
      </c>
      <c r="AO13" s="196" t="str">
        <f t="shared" ref="AO13:AO21" si="48">IF(T13&gt;$AC13,"A",IF(T13&gt;$AD13,"B","C"))</f>
        <v>C</v>
      </c>
      <c r="AP13" s="196" t="str">
        <f t="shared" ref="AP13:AP21" si="49">IF(U13&gt;$AC13,"A",IF(U13&gt;$AD13,"B","C"))</f>
        <v>C</v>
      </c>
      <c r="AQ13" s="196" t="str">
        <f t="shared" ref="AQ13:AQ21" si="50">IF(V13&gt;$AC13,"A",IF(V13&gt;$AD13,"B","C"))</f>
        <v>C</v>
      </c>
      <c r="AR13" s="196"/>
      <c r="AS13" s="194">
        <f t="shared" si="24"/>
        <v>3</v>
      </c>
      <c r="AT13" s="194">
        <f t="shared" si="25"/>
        <v>3</v>
      </c>
      <c r="AU13" s="194">
        <f t="shared" si="26"/>
        <v>3</v>
      </c>
      <c r="AV13" s="194">
        <f t="shared" si="27"/>
        <v>0</v>
      </c>
      <c r="AW13" s="194">
        <f t="shared" si="28"/>
        <v>3</v>
      </c>
      <c r="AX13" s="194">
        <f t="shared" si="29"/>
        <v>3</v>
      </c>
      <c r="AY13" s="194">
        <f t="shared" si="30"/>
        <v>3</v>
      </c>
      <c r="AZ13" s="194">
        <f t="shared" si="31"/>
        <v>0</v>
      </c>
      <c r="BA13" s="194">
        <f t="shared" si="32"/>
        <v>0</v>
      </c>
      <c r="BB13" s="194">
        <f t="shared" si="33"/>
        <v>0</v>
      </c>
      <c r="BC13" s="194">
        <f t="shared" si="34"/>
        <v>0</v>
      </c>
      <c r="BD13" s="194">
        <f t="shared" si="35"/>
        <v>0</v>
      </c>
      <c r="BE13" s="194">
        <f t="shared" si="36"/>
        <v>0</v>
      </c>
    </row>
    <row r="14" spans="1:59" ht="42" customHeight="1">
      <c r="A14" s="494"/>
      <c r="B14" s="586"/>
      <c r="C14" s="587"/>
      <c r="D14" s="494"/>
      <c r="E14" s="506"/>
      <c r="F14" s="508"/>
      <c r="G14" s="48">
        <v>8</v>
      </c>
      <c r="H14" s="59" t="s">
        <v>8</v>
      </c>
      <c r="I14" s="51" t="s">
        <v>131</v>
      </c>
      <c r="J14" s="370">
        <v>4.29</v>
      </c>
      <c r="K14" s="371">
        <v>4.09</v>
      </c>
      <c r="L14" s="334">
        <v>4.2699999999999996</v>
      </c>
      <c r="M14" s="372">
        <v>4.0199999999999996</v>
      </c>
      <c r="N14" s="372">
        <v>4</v>
      </c>
      <c r="O14" s="372">
        <v>4.03</v>
      </c>
      <c r="P14" s="372">
        <v>4.03</v>
      </c>
      <c r="Q14" s="375"/>
      <c r="R14" s="372"/>
      <c r="S14" s="372"/>
      <c r="T14" s="372"/>
      <c r="U14" s="372"/>
      <c r="V14" s="372"/>
      <c r="W14" s="221" t="str">
        <f t="shared" si="22"/>
        <v>C</v>
      </c>
      <c r="X14" s="593"/>
      <c r="Y14" s="217" t="str">
        <f t="shared" si="0"/>
        <v>C</v>
      </c>
      <c r="Z14" s="258">
        <f t="shared" si="1"/>
        <v>0</v>
      </c>
      <c r="AA14" s="259"/>
      <c r="AB14" s="258">
        <f t="shared" si="2"/>
        <v>0</v>
      </c>
      <c r="AC14" s="197">
        <v>5.09</v>
      </c>
      <c r="AD14" s="197">
        <v>4.17</v>
      </c>
      <c r="AE14" s="196" t="str">
        <f t="shared" si="45"/>
        <v>B</v>
      </c>
      <c r="AF14" s="196" t="str">
        <f t="shared" si="45"/>
        <v>C</v>
      </c>
      <c r="AG14" s="196" t="str">
        <f t="shared" si="45"/>
        <v>B</v>
      </c>
      <c r="AH14" s="196" t="str">
        <f t="shared" si="45"/>
        <v>C</v>
      </c>
      <c r="AI14" s="196" t="str">
        <f t="shared" si="45"/>
        <v>C</v>
      </c>
      <c r="AJ14" s="196" t="str">
        <f t="shared" si="45"/>
        <v>C</v>
      </c>
      <c r="AK14" s="196" t="str">
        <f t="shared" si="45"/>
        <v>C</v>
      </c>
      <c r="AL14" s="196" t="str">
        <f t="shared" si="45"/>
        <v>C</v>
      </c>
      <c r="AM14" s="196" t="str">
        <f t="shared" si="46"/>
        <v>C</v>
      </c>
      <c r="AN14" s="196" t="str">
        <f t="shared" si="47"/>
        <v>C</v>
      </c>
      <c r="AO14" s="196" t="str">
        <f t="shared" si="48"/>
        <v>C</v>
      </c>
      <c r="AP14" s="196" t="str">
        <f t="shared" si="49"/>
        <v>C</v>
      </c>
      <c r="AQ14" s="196" t="str">
        <f t="shared" si="50"/>
        <v>C</v>
      </c>
      <c r="AR14" s="196"/>
      <c r="AS14" s="194">
        <f t="shared" si="24"/>
        <v>2</v>
      </c>
      <c r="AT14" s="194">
        <f t="shared" si="25"/>
        <v>0</v>
      </c>
      <c r="AU14" s="194">
        <f t="shared" si="26"/>
        <v>2</v>
      </c>
      <c r="AV14" s="194">
        <f t="shared" si="27"/>
        <v>0</v>
      </c>
      <c r="AW14" s="194">
        <f t="shared" si="28"/>
        <v>0</v>
      </c>
      <c r="AX14" s="194">
        <f t="shared" si="29"/>
        <v>0</v>
      </c>
      <c r="AY14" s="194">
        <f t="shared" si="30"/>
        <v>0</v>
      </c>
      <c r="AZ14" s="194">
        <f t="shared" si="31"/>
        <v>0</v>
      </c>
      <c r="BA14" s="194">
        <f t="shared" si="32"/>
        <v>0</v>
      </c>
      <c r="BB14" s="194">
        <f t="shared" si="33"/>
        <v>0</v>
      </c>
      <c r="BC14" s="194">
        <f t="shared" si="34"/>
        <v>0</v>
      </c>
      <c r="BD14" s="194">
        <f t="shared" si="35"/>
        <v>0</v>
      </c>
      <c r="BE14" s="194">
        <f t="shared" si="36"/>
        <v>0</v>
      </c>
      <c r="BG14">
        <f>COUNTA(BE7:BE39)</f>
        <v>33</v>
      </c>
    </row>
    <row r="15" spans="1:59" ht="42" customHeight="1">
      <c r="A15" s="494"/>
      <c r="B15" s="586"/>
      <c r="C15" s="587"/>
      <c r="D15" s="513"/>
      <c r="E15" s="516"/>
      <c r="F15" s="516"/>
      <c r="G15" s="48">
        <v>9</v>
      </c>
      <c r="H15" s="59" t="s">
        <v>444</v>
      </c>
      <c r="I15" s="50" t="s">
        <v>2</v>
      </c>
      <c r="J15" s="370">
        <v>-1.1000000000000001</v>
      </c>
      <c r="K15" s="375">
        <v>-0.80000000000000027</v>
      </c>
      <c r="L15" s="372">
        <v>-0.70000000000000018</v>
      </c>
      <c r="M15" s="372">
        <v>-0.79999999999999982</v>
      </c>
      <c r="N15" s="372">
        <v>-0.50000000000000044</v>
      </c>
      <c r="O15" s="372">
        <v>-0.60000000000000009</v>
      </c>
      <c r="P15" s="372">
        <v>-0.60000000000000009</v>
      </c>
      <c r="Q15" s="375"/>
      <c r="R15" s="372"/>
      <c r="S15" s="372"/>
      <c r="T15" s="372"/>
      <c r="U15" s="372"/>
      <c r="V15" s="372"/>
      <c r="W15" s="221" t="str">
        <f t="shared" si="22"/>
        <v>C</v>
      </c>
      <c r="X15" s="593"/>
      <c r="Y15" s="217" t="str">
        <f t="shared" si="0"/>
        <v>C</v>
      </c>
      <c r="Z15" s="258">
        <f t="shared" si="1"/>
        <v>0</v>
      </c>
      <c r="AA15" s="259"/>
      <c r="AB15" s="258">
        <f t="shared" si="2"/>
        <v>0</v>
      </c>
      <c r="AC15" s="197">
        <v>5.0697798210165276E-2</v>
      </c>
      <c r="AD15" s="197">
        <v>9.1410574019171638E-3</v>
      </c>
      <c r="AE15" s="196" t="str">
        <f t="shared" ref="AE15:AH21" si="51">IF(J15&gt;$AC15,"A",IF(J15&gt;$AD15,"B","C"))</f>
        <v>C</v>
      </c>
      <c r="AF15" s="196" t="str">
        <f t="shared" si="51"/>
        <v>C</v>
      </c>
      <c r="AG15" s="196" t="str">
        <f t="shared" si="51"/>
        <v>C</v>
      </c>
      <c r="AH15" s="196" t="str">
        <f t="shared" si="51"/>
        <v>C</v>
      </c>
      <c r="AI15" s="196" t="str">
        <f t="shared" ref="AI15:AI21" si="52">IF(N15&gt;$AC15,"A",IF(N15&gt;$AD15,"B","C"))</f>
        <v>C</v>
      </c>
      <c r="AJ15" s="196" t="str">
        <f t="shared" ref="AJ15:AK21" si="53">IF(O15&gt;$AC15,"A",IF(O15&gt;$AD15,"B","C"))</f>
        <v>C</v>
      </c>
      <c r="AK15" s="196" t="str">
        <f t="shared" si="53"/>
        <v>C</v>
      </c>
      <c r="AL15" s="196" t="str">
        <f t="shared" ref="AL15:AL19" si="54">IF(Q15&gt;$AC15,"A",IF(Q15&gt;$AD15,"B","C"))</f>
        <v>C</v>
      </c>
      <c r="AM15" s="196" t="str">
        <f t="shared" si="46"/>
        <v>C</v>
      </c>
      <c r="AN15" s="196" t="str">
        <f t="shared" si="47"/>
        <v>C</v>
      </c>
      <c r="AO15" s="196" t="str">
        <f t="shared" si="48"/>
        <v>C</v>
      </c>
      <c r="AP15" s="196" t="str">
        <f t="shared" si="49"/>
        <v>C</v>
      </c>
      <c r="AQ15" s="196" t="str">
        <f t="shared" si="50"/>
        <v>C</v>
      </c>
      <c r="AR15" s="196"/>
      <c r="AS15" s="194">
        <f t="shared" si="24"/>
        <v>0</v>
      </c>
      <c r="AT15" s="194">
        <f t="shared" si="25"/>
        <v>0</v>
      </c>
      <c r="AU15" s="194">
        <f t="shared" si="26"/>
        <v>0</v>
      </c>
      <c r="AV15" s="194">
        <f t="shared" si="27"/>
        <v>0</v>
      </c>
      <c r="AW15" s="194">
        <f t="shared" si="28"/>
        <v>0</v>
      </c>
      <c r="AX15" s="194">
        <f t="shared" si="29"/>
        <v>0</v>
      </c>
      <c r="AY15" s="194">
        <f t="shared" si="30"/>
        <v>0</v>
      </c>
      <c r="AZ15" s="194">
        <f t="shared" si="31"/>
        <v>0</v>
      </c>
      <c r="BA15" s="194">
        <f t="shared" si="32"/>
        <v>0</v>
      </c>
      <c r="BB15" s="194">
        <f t="shared" si="33"/>
        <v>0</v>
      </c>
      <c r="BC15" s="194">
        <f t="shared" si="34"/>
        <v>0</v>
      </c>
      <c r="BD15" s="194">
        <f t="shared" si="35"/>
        <v>0</v>
      </c>
      <c r="BE15" s="194">
        <f t="shared" si="36"/>
        <v>0</v>
      </c>
    </row>
    <row r="16" spans="1:59" ht="42" customHeight="1" thickBot="1">
      <c r="A16" s="493"/>
      <c r="B16" s="586"/>
      <c r="C16" s="587"/>
      <c r="D16" s="595">
        <v>3</v>
      </c>
      <c r="E16" s="506" t="s">
        <v>132</v>
      </c>
      <c r="F16" s="506"/>
      <c r="G16" s="155">
        <v>1</v>
      </c>
      <c r="H16" s="165" t="s">
        <v>133</v>
      </c>
      <c r="I16" s="173" t="s">
        <v>2</v>
      </c>
      <c r="J16" s="370">
        <v>102</v>
      </c>
      <c r="K16" s="371">
        <v>101.5</v>
      </c>
      <c r="L16" s="334">
        <v>101.2</v>
      </c>
      <c r="M16" s="372">
        <v>100.8</v>
      </c>
      <c r="N16" s="372">
        <v>99.9</v>
      </c>
      <c r="O16" s="372">
        <v>99.7</v>
      </c>
      <c r="P16" s="372">
        <v>99.7</v>
      </c>
      <c r="Q16" s="375"/>
      <c r="R16" s="372"/>
      <c r="S16" s="372"/>
      <c r="T16" s="372"/>
      <c r="U16" s="372"/>
      <c r="V16" s="372"/>
      <c r="W16" s="221" t="str">
        <f t="shared" si="22"/>
        <v>B</v>
      </c>
      <c r="X16" s="593"/>
      <c r="Y16" s="217" t="str">
        <f t="shared" si="0"/>
        <v>B</v>
      </c>
      <c r="Z16" s="258">
        <f t="shared" si="1"/>
        <v>2</v>
      </c>
      <c r="AA16" s="259"/>
      <c r="AB16" s="258">
        <f t="shared" si="2"/>
        <v>3</v>
      </c>
      <c r="AC16" s="197">
        <v>100</v>
      </c>
      <c r="AD16" s="197">
        <v>95</v>
      </c>
      <c r="AE16" s="196" t="str">
        <f t="shared" si="51"/>
        <v>A</v>
      </c>
      <c r="AF16" s="196" t="str">
        <f t="shared" si="51"/>
        <v>A</v>
      </c>
      <c r="AG16" s="196" t="str">
        <f t="shared" si="51"/>
        <v>A</v>
      </c>
      <c r="AH16" s="196" t="str">
        <f t="shared" si="51"/>
        <v>A</v>
      </c>
      <c r="AI16" s="196" t="str">
        <f t="shared" si="52"/>
        <v>B</v>
      </c>
      <c r="AJ16" s="196" t="str">
        <f t="shared" si="53"/>
        <v>B</v>
      </c>
      <c r="AK16" s="196" t="str">
        <f t="shared" si="53"/>
        <v>B</v>
      </c>
      <c r="AL16" s="196" t="str">
        <f t="shared" si="54"/>
        <v>C</v>
      </c>
      <c r="AM16" s="196" t="str">
        <f t="shared" si="46"/>
        <v>C</v>
      </c>
      <c r="AN16" s="196" t="str">
        <f t="shared" si="47"/>
        <v>C</v>
      </c>
      <c r="AO16" s="196" t="str">
        <f t="shared" si="48"/>
        <v>C</v>
      </c>
      <c r="AP16" s="196" t="str">
        <f t="shared" si="49"/>
        <v>C</v>
      </c>
      <c r="AQ16" s="196" t="str">
        <f t="shared" si="50"/>
        <v>C</v>
      </c>
      <c r="AR16" s="196"/>
      <c r="AS16" s="194">
        <f t="shared" si="24"/>
        <v>3</v>
      </c>
      <c r="AT16" s="194">
        <f t="shared" si="25"/>
        <v>3</v>
      </c>
      <c r="AU16" s="194">
        <f t="shared" si="26"/>
        <v>3</v>
      </c>
      <c r="AV16" s="194">
        <f t="shared" si="27"/>
        <v>3</v>
      </c>
      <c r="AW16" s="194">
        <f t="shared" si="28"/>
        <v>2</v>
      </c>
      <c r="AX16" s="194">
        <f t="shared" si="29"/>
        <v>2</v>
      </c>
      <c r="AY16" s="194">
        <f t="shared" si="30"/>
        <v>2</v>
      </c>
      <c r="AZ16" s="194">
        <f t="shared" si="31"/>
        <v>0</v>
      </c>
      <c r="BA16" s="194">
        <f t="shared" si="32"/>
        <v>0</v>
      </c>
      <c r="BB16" s="194">
        <f t="shared" si="33"/>
        <v>0</v>
      </c>
      <c r="BC16" s="194">
        <f t="shared" si="34"/>
        <v>0</v>
      </c>
      <c r="BD16" s="194">
        <f t="shared" si="35"/>
        <v>0</v>
      </c>
      <c r="BE16" s="194">
        <f t="shared" si="36"/>
        <v>0</v>
      </c>
    </row>
    <row r="17" spans="1:57" ht="42" customHeight="1">
      <c r="A17" s="494"/>
      <c r="B17" s="588"/>
      <c r="C17" s="589"/>
      <c r="D17" s="504"/>
      <c r="E17" s="507"/>
      <c r="F17" s="508"/>
      <c r="G17" s="48">
        <v>2</v>
      </c>
      <c r="H17" s="166" t="s">
        <v>3</v>
      </c>
      <c r="I17" s="50" t="s">
        <v>2</v>
      </c>
      <c r="J17" s="370">
        <v>49.6</v>
      </c>
      <c r="K17" s="371">
        <v>50.2</v>
      </c>
      <c r="L17" s="334">
        <v>50.2</v>
      </c>
      <c r="M17" s="334">
        <v>50.9</v>
      </c>
      <c r="N17" s="372">
        <v>50.4</v>
      </c>
      <c r="O17" s="372">
        <v>50.2</v>
      </c>
      <c r="P17" s="372">
        <v>50.6</v>
      </c>
      <c r="Q17" s="375"/>
      <c r="R17" s="372"/>
      <c r="S17" s="372"/>
      <c r="T17" s="372"/>
      <c r="U17" s="372"/>
      <c r="V17" s="372"/>
      <c r="W17" s="221" t="str">
        <f t="shared" si="22"/>
        <v>B</v>
      </c>
      <c r="X17" s="593"/>
      <c r="Y17" s="217" t="str">
        <f t="shared" si="0"/>
        <v>B</v>
      </c>
      <c r="Z17" s="258">
        <f t="shared" si="1"/>
        <v>2</v>
      </c>
      <c r="AA17" s="259"/>
      <c r="AB17" s="258">
        <f t="shared" si="2"/>
        <v>2</v>
      </c>
      <c r="AC17" s="197">
        <v>51.519999999999996</v>
      </c>
      <c r="AD17" s="197">
        <v>49</v>
      </c>
      <c r="AE17" s="196" t="str">
        <f t="shared" si="51"/>
        <v>B</v>
      </c>
      <c r="AF17" s="196" t="str">
        <f t="shared" si="51"/>
        <v>B</v>
      </c>
      <c r="AG17" s="196" t="str">
        <f t="shared" si="51"/>
        <v>B</v>
      </c>
      <c r="AH17" s="196" t="str">
        <f t="shared" si="51"/>
        <v>B</v>
      </c>
      <c r="AI17" s="196" t="str">
        <f t="shared" si="52"/>
        <v>B</v>
      </c>
      <c r="AJ17" s="196" t="str">
        <f t="shared" si="53"/>
        <v>B</v>
      </c>
      <c r="AK17" s="196" t="str">
        <f t="shared" si="53"/>
        <v>B</v>
      </c>
      <c r="AL17" s="196" t="str">
        <f t="shared" si="54"/>
        <v>C</v>
      </c>
      <c r="AM17" s="196" t="str">
        <f t="shared" si="46"/>
        <v>C</v>
      </c>
      <c r="AN17" s="196" t="str">
        <f t="shared" si="47"/>
        <v>C</v>
      </c>
      <c r="AO17" s="196" t="str">
        <f t="shared" si="48"/>
        <v>C</v>
      </c>
      <c r="AP17" s="196" t="str">
        <f t="shared" si="49"/>
        <v>C</v>
      </c>
      <c r="AQ17" s="196" t="str">
        <f t="shared" si="50"/>
        <v>C</v>
      </c>
      <c r="AR17" s="196"/>
      <c r="AS17" s="194">
        <f t="shared" si="24"/>
        <v>2</v>
      </c>
      <c r="AT17" s="194">
        <f t="shared" si="25"/>
        <v>2</v>
      </c>
      <c r="AU17" s="194">
        <f t="shared" si="26"/>
        <v>2</v>
      </c>
      <c r="AV17" s="194">
        <f t="shared" si="27"/>
        <v>2</v>
      </c>
      <c r="AW17" s="194">
        <f t="shared" si="28"/>
        <v>2</v>
      </c>
      <c r="AX17" s="194">
        <f t="shared" si="29"/>
        <v>2</v>
      </c>
      <c r="AY17" s="194">
        <f t="shared" si="30"/>
        <v>2</v>
      </c>
      <c r="AZ17" s="194">
        <f t="shared" si="31"/>
        <v>0</v>
      </c>
      <c r="BA17" s="194">
        <f t="shared" si="32"/>
        <v>0</v>
      </c>
      <c r="BB17" s="194">
        <f t="shared" si="33"/>
        <v>0</v>
      </c>
      <c r="BC17" s="194">
        <f t="shared" si="34"/>
        <v>0</v>
      </c>
      <c r="BD17" s="194">
        <f t="shared" si="35"/>
        <v>0</v>
      </c>
      <c r="BE17" s="194">
        <f t="shared" si="36"/>
        <v>0</v>
      </c>
    </row>
    <row r="18" spans="1:57" ht="42" customHeight="1">
      <c r="A18" s="494"/>
      <c r="B18" s="586"/>
      <c r="C18" s="587"/>
      <c r="D18" s="494"/>
      <c r="E18" s="507"/>
      <c r="F18" s="508"/>
      <c r="G18" s="48">
        <v>3</v>
      </c>
      <c r="H18" s="65" t="s">
        <v>10</v>
      </c>
      <c r="I18" s="50" t="s">
        <v>2</v>
      </c>
      <c r="J18" s="370">
        <v>-0.9</v>
      </c>
      <c r="K18" s="371">
        <v>-0.88</v>
      </c>
      <c r="L18" s="334">
        <v>-0.74</v>
      </c>
      <c r="M18" s="334">
        <v>-0.72</v>
      </c>
      <c r="N18" s="372">
        <v>-0.67</v>
      </c>
      <c r="O18" s="372">
        <v>-0.56999999999999995</v>
      </c>
      <c r="P18" s="372">
        <v>-0.78</v>
      </c>
      <c r="Q18" s="375"/>
      <c r="R18" s="372"/>
      <c r="S18" s="372"/>
      <c r="T18" s="372"/>
      <c r="U18" s="372"/>
      <c r="V18" s="372"/>
      <c r="W18" s="221" t="str">
        <f t="shared" si="22"/>
        <v>B</v>
      </c>
      <c r="X18" s="593"/>
      <c r="Y18" s="217" t="str">
        <f t="shared" si="0"/>
        <v>B</v>
      </c>
      <c r="Z18" s="258">
        <f t="shared" si="1"/>
        <v>2</v>
      </c>
      <c r="AA18" s="259"/>
      <c r="AB18" s="258">
        <f t="shared" si="2"/>
        <v>2</v>
      </c>
      <c r="AC18" s="197">
        <v>0.40199999999999991</v>
      </c>
      <c r="AD18" s="197">
        <v>-0.86999999999999977</v>
      </c>
      <c r="AE18" s="196" t="str">
        <f t="shared" si="51"/>
        <v>C</v>
      </c>
      <c r="AF18" s="196" t="str">
        <f t="shared" si="51"/>
        <v>C</v>
      </c>
      <c r="AG18" s="196" t="str">
        <f t="shared" si="51"/>
        <v>B</v>
      </c>
      <c r="AH18" s="196" t="str">
        <f t="shared" si="51"/>
        <v>B</v>
      </c>
      <c r="AI18" s="196" t="str">
        <f t="shared" si="52"/>
        <v>B</v>
      </c>
      <c r="AJ18" s="196" t="str">
        <f t="shared" si="53"/>
        <v>B</v>
      </c>
      <c r="AK18" s="196" t="str">
        <f t="shared" si="53"/>
        <v>B</v>
      </c>
      <c r="AL18" s="196" t="str">
        <f t="shared" si="54"/>
        <v>B</v>
      </c>
      <c r="AM18" s="196" t="str">
        <f t="shared" si="46"/>
        <v>B</v>
      </c>
      <c r="AN18" s="196" t="str">
        <f t="shared" si="47"/>
        <v>B</v>
      </c>
      <c r="AO18" s="196" t="str">
        <f t="shared" si="48"/>
        <v>B</v>
      </c>
      <c r="AP18" s="196" t="str">
        <f t="shared" si="49"/>
        <v>B</v>
      </c>
      <c r="AQ18" s="196" t="str">
        <f t="shared" si="50"/>
        <v>B</v>
      </c>
      <c r="AR18" s="196"/>
      <c r="AS18" s="194">
        <f t="shared" si="24"/>
        <v>0</v>
      </c>
      <c r="AT18" s="194">
        <f t="shared" si="25"/>
        <v>0</v>
      </c>
      <c r="AU18" s="194">
        <f t="shared" si="26"/>
        <v>2</v>
      </c>
      <c r="AV18" s="194">
        <f t="shared" si="27"/>
        <v>2</v>
      </c>
      <c r="AW18" s="194">
        <f t="shared" si="28"/>
        <v>2</v>
      </c>
      <c r="AX18" s="194">
        <f t="shared" si="29"/>
        <v>2</v>
      </c>
      <c r="AY18" s="194">
        <f t="shared" si="30"/>
        <v>2</v>
      </c>
      <c r="AZ18" s="194">
        <f t="shared" si="31"/>
        <v>2</v>
      </c>
      <c r="BA18" s="194">
        <f t="shared" si="32"/>
        <v>2</v>
      </c>
      <c r="BB18" s="194">
        <f t="shared" si="33"/>
        <v>2</v>
      </c>
      <c r="BC18" s="194">
        <f t="shared" si="34"/>
        <v>2</v>
      </c>
      <c r="BD18" s="194">
        <f t="shared" si="35"/>
        <v>2</v>
      </c>
      <c r="BE18" s="194">
        <f t="shared" si="36"/>
        <v>2</v>
      </c>
    </row>
    <row r="19" spans="1:57" ht="42" customHeight="1">
      <c r="A19" s="494"/>
      <c r="B19" s="586"/>
      <c r="C19" s="587"/>
      <c r="D19" s="494"/>
      <c r="E19" s="507"/>
      <c r="F19" s="508"/>
      <c r="G19" s="48">
        <v>4</v>
      </c>
      <c r="H19" s="65" t="s">
        <v>158</v>
      </c>
      <c r="I19" s="50" t="s">
        <v>2</v>
      </c>
      <c r="J19" s="370">
        <v>96.5</v>
      </c>
      <c r="K19" s="375">
        <v>97</v>
      </c>
      <c r="L19" s="372">
        <v>98.3</v>
      </c>
      <c r="M19" s="372">
        <v>100.7</v>
      </c>
      <c r="N19" s="372">
        <v>98.3</v>
      </c>
      <c r="O19" s="372">
        <v>98.3</v>
      </c>
      <c r="P19" s="372">
        <v>98.3</v>
      </c>
      <c r="Q19" s="375"/>
      <c r="R19" s="372"/>
      <c r="S19" s="372"/>
      <c r="T19" s="372"/>
      <c r="U19" s="372"/>
      <c r="V19" s="372"/>
      <c r="W19" s="221" t="str">
        <f t="shared" si="22"/>
        <v>C</v>
      </c>
      <c r="X19" s="593"/>
      <c r="Y19" s="217" t="str">
        <f t="shared" si="0"/>
        <v>C</v>
      </c>
      <c r="Z19" s="258">
        <f t="shared" si="1"/>
        <v>0</v>
      </c>
      <c r="AA19" s="259">
        <f>SUM(Z6:Z33)</f>
        <v>56</v>
      </c>
      <c r="AB19" s="258">
        <f t="shared" si="2"/>
        <v>2</v>
      </c>
      <c r="AC19" s="197">
        <v>103.94</v>
      </c>
      <c r="AD19" s="197">
        <v>100.04</v>
      </c>
      <c r="AE19" s="196" t="str">
        <f t="shared" si="51"/>
        <v>C</v>
      </c>
      <c r="AF19" s="196" t="str">
        <f t="shared" si="51"/>
        <v>C</v>
      </c>
      <c r="AG19" s="196" t="str">
        <f t="shared" si="51"/>
        <v>C</v>
      </c>
      <c r="AH19" s="196" t="str">
        <f t="shared" si="51"/>
        <v>B</v>
      </c>
      <c r="AI19" s="196" t="str">
        <f t="shared" si="52"/>
        <v>C</v>
      </c>
      <c r="AJ19" s="196" t="str">
        <f t="shared" si="53"/>
        <v>C</v>
      </c>
      <c r="AK19" s="196" t="str">
        <f t="shared" si="53"/>
        <v>C</v>
      </c>
      <c r="AL19" s="196" t="str">
        <f t="shared" si="54"/>
        <v>C</v>
      </c>
      <c r="AM19" s="196" t="str">
        <f t="shared" si="46"/>
        <v>C</v>
      </c>
      <c r="AN19" s="196" t="str">
        <f t="shared" si="47"/>
        <v>C</v>
      </c>
      <c r="AO19" s="196" t="str">
        <f t="shared" si="48"/>
        <v>C</v>
      </c>
      <c r="AP19" s="196" t="str">
        <f t="shared" si="49"/>
        <v>C</v>
      </c>
      <c r="AQ19" s="196" t="str">
        <f t="shared" si="50"/>
        <v>C</v>
      </c>
      <c r="AR19" s="196"/>
      <c r="AS19" s="194">
        <f t="shared" si="24"/>
        <v>0</v>
      </c>
      <c r="AT19" s="194">
        <f t="shared" si="25"/>
        <v>0</v>
      </c>
      <c r="AU19" s="194">
        <f t="shared" si="26"/>
        <v>0</v>
      </c>
      <c r="AV19" s="194">
        <f t="shared" si="27"/>
        <v>2</v>
      </c>
      <c r="AW19" s="194">
        <f t="shared" si="28"/>
        <v>0</v>
      </c>
      <c r="AX19" s="194">
        <f t="shared" si="29"/>
        <v>0</v>
      </c>
      <c r="AY19" s="194">
        <f t="shared" si="30"/>
        <v>0</v>
      </c>
      <c r="AZ19" s="194">
        <f t="shared" si="31"/>
        <v>0</v>
      </c>
      <c r="BA19" s="194">
        <f t="shared" si="32"/>
        <v>0</v>
      </c>
      <c r="BB19" s="194">
        <f t="shared" si="33"/>
        <v>0</v>
      </c>
      <c r="BC19" s="194">
        <f t="shared" si="34"/>
        <v>0</v>
      </c>
      <c r="BD19" s="194">
        <f t="shared" si="35"/>
        <v>0</v>
      </c>
      <c r="BE19" s="194">
        <f t="shared" si="36"/>
        <v>0</v>
      </c>
    </row>
    <row r="20" spans="1:57" ht="42" customHeight="1">
      <c r="A20" s="494"/>
      <c r="B20" s="586"/>
      <c r="C20" s="587"/>
      <c r="D20" s="494"/>
      <c r="E20" s="507"/>
      <c r="F20" s="508"/>
      <c r="G20" s="48">
        <v>5</v>
      </c>
      <c r="H20" s="65" t="s">
        <v>11</v>
      </c>
      <c r="I20" s="50" t="s">
        <v>2</v>
      </c>
      <c r="J20" s="224">
        <v>14450.7</v>
      </c>
      <c r="K20" s="223">
        <v>13444</v>
      </c>
      <c r="L20" s="185">
        <v>21002.5</v>
      </c>
      <c r="M20" s="185">
        <v>28759.4</v>
      </c>
      <c r="N20" s="185">
        <v>14000</v>
      </c>
      <c r="O20" s="185">
        <v>14000</v>
      </c>
      <c r="P20" s="185">
        <v>14000</v>
      </c>
      <c r="Q20" s="225"/>
      <c r="R20" s="225"/>
      <c r="S20" s="225"/>
      <c r="T20" s="225"/>
      <c r="U20" s="225"/>
      <c r="V20" s="225"/>
      <c r="W20" s="221" t="str">
        <f t="shared" si="22"/>
        <v>B</v>
      </c>
      <c r="X20" s="593"/>
      <c r="Y20" s="217" t="str">
        <f t="shared" si="0"/>
        <v>B</v>
      </c>
      <c r="Z20" s="258">
        <f t="shared" si="1"/>
        <v>2</v>
      </c>
      <c r="AA20" s="259"/>
      <c r="AB20" s="258">
        <f t="shared" si="2"/>
        <v>3</v>
      </c>
      <c r="AC20" s="255">
        <v>15707.399999999991</v>
      </c>
      <c r="AD20" s="197">
        <v>-1868.3999999999999</v>
      </c>
      <c r="AE20" s="196" t="str">
        <f t="shared" si="51"/>
        <v>B</v>
      </c>
      <c r="AF20" s="196" t="str">
        <f t="shared" si="51"/>
        <v>B</v>
      </c>
      <c r="AG20" s="196" t="str">
        <f t="shared" si="51"/>
        <v>A</v>
      </c>
      <c r="AH20" s="196" t="str">
        <f t="shared" si="51"/>
        <v>A</v>
      </c>
      <c r="AI20" s="196" t="str">
        <f t="shared" si="52"/>
        <v>B</v>
      </c>
      <c r="AJ20" s="196" t="str">
        <f t="shared" si="53"/>
        <v>B</v>
      </c>
      <c r="AK20" s="196" t="str">
        <f t="shared" si="53"/>
        <v>B</v>
      </c>
      <c r="AL20" s="196" t="str">
        <f t="shared" ref="AL20:AN21" si="55">IF(Q20&gt;$AC20,"A",IF(Q20&gt;$AD20,"B","C"))</f>
        <v>B</v>
      </c>
      <c r="AM20" s="196" t="str">
        <f t="shared" si="55"/>
        <v>B</v>
      </c>
      <c r="AN20" s="196" t="str">
        <f t="shared" si="55"/>
        <v>B</v>
      </c>
      <c r="AO20" s="196" t="str">
        <f t="shared" si="48"/>
        <v>B</v>
      </c>
      <c r="AP20" s="196" t="str">
        <f t="shared" si="49"/>
        <v>B</v>
      </c>
      <c r="AQ20" s="196" t="str">
        <f t="shared" si="50"/>
        <v>B</v>
      </c>
      <c r="AR20" s="196"/>
      <c r="AS20" s="194">
        <f t="shared" si="24"/>
        <v>2</v>
      </c>
      <c r="AT20" s="194">
        <f t="shared" si="25"/>
        <v>2</v>
      </c>
      <c r="AU20" s="194">
        <f t="shared" si="26"/>
        <v>3</v>
      </c>
      <c r="AV20" s="194">
        <f t="shared" si="27"/>
        <v>3</v>
      </c>
      <c r="AW20" s="194">
        <f t="shared" si="28"/>
        <v>2</v>
      </c>
      <c r="AX20" s="194">
        <f t="shared" si="29"/>
        <v>2</v>
      </c>
      <c r="AY20" s="194">
        <f t="shared" si="30"/>
        <v>2</v>
      </c>
      <c r="AZ20" s="194">
        <f t="shared" si="31"/>
        <v>2</v>
      </c>
      <c r="BA20" s="194">
        <f t="shared" si="32"/>
        <v>2</v>
      </c>
      <c r="BB20" s="194">
        <f t="shared" si="33"/>
        <v>2</v>
      </c>
      <c r="BC20" s="194">
        <f t="shared" si="34"/>
        <v>2</v>
      </c>
      <c r="BD20" s="194">
        <f t="shared" si="35"/>
        <v>2</v>
      </c>
      <c r="BE20" s="194">
        <f t="shared" si="36"/>
        <v>2</v>
      </c>
    </row>
    <row r="21" spans="1:57" ht="42" customHeight="1">
      <c r="A21" s="494"/>
      <c r="B21" s="586"/>
      <c r="C21" s="587"/>
      <c r="D21" s="494"/>
      <c r="E21" s="507"/>
      <c r="F21" s="508"/>
      <c r="G21" s="48">
        <v>6</v>
      </c>
      <c r="H21" s="65" t="s">
        <v>12</v>
      </c>
      <c r="I21" s="50" t="s">
        <v>2</v>
      </c>
      <c r="J21" s="370">
        <v>101.5</v>
      </c>
      <c r="K21" s="371">
        <v>101.5</v>
      </c>
      <c r="L21" s="334">
        <v>101.8</v>
      </c>
      <c r="M21" s="372">
        <v>102.2</v>
      </c>
      <c r="N21" s="372">
        <v>102.5</v>
      </c>
      <c r="O21" s="372">
        <v>101.8</v>
      </c>
      <c r="P21" s="372">
        <v>101.8</v>
      </c>
      <c r="Q21" s="375"/>
      <c r="R21" s="372"/>
      <c r="S21" s="372"/>
      <c r="T21" s="372"/>
      <c r="U21" s="372"/>
      <c r="V21" s="372"/>
      <c r="W21" s="221" t="str">
        <f t="shared" si="22"/>
        <v>A</v>
      </c>
      <c r="X21" s="593"/>
      <c r="Y21" s="217" t="str">
        <f t="shared" si="0"/>
        <v>A</v>
      </c>
      <c r="Z21" s="258">
        <f t="shared" si="1"/>
        <v>3</v>
      </c>
      <c r="AA21" s="259"/>
      <c r="AB21" s="258">
        <f t="shared" si="2"/>
        <v>3</v>
      </c>
      <c r="AC21" s="197">
        <v>101.69999999999999</v>
      </c>
      <c r="AD21" s="197">
        <v>98.72</v>
      </c>
      <c r="AE21" s="196" t="str">
        <f t="shared" si="51"/>
        <v>B</v>
      </c>
      <c r="AF21" s="196" t="str">
        <f t="shared" si="51"/>
        <v>B</v>
      </c>
      <c r="AG21" s="196" t="str">
        <f t="shared" si="51"/>
        <v>A</v>
      </c>
      <c r="AH21" s="196" t="str">
        <f t="shared" si="51"/>
        <v>A</v>
      </c>
      <c r="AI21" s="196" t="str">
        <f t="shared" si="52"/>
        <v>A</v>
      </c>
      <c r="AJ21" s="196" t="str">
        <f t="shared" si="53"/>
        <v>A</v>
      </c>
      <c r="AK21" s="196" t="str">
        <f t="shared" si="53"/>
        <v>A</v>
      </c>
      <c r="AL21" s="196" t="str">
        <f t="shared" si="55"/>
        <v>C</v>
      </c>
      <c r="AM21" s="196" t="str">
        <f t="shared" si="55"/>
        <v>C</v>
      </c>
      <c r="AN21" s="196" t="str">
        <f t="shared" si="55"/>
        <v>C</v>
      </c>
      <c r="AO21" s="196" t="str">
        <f t="shared" si="48"/>
        <v>C</v>
      </c>
      <c r="AP21" s="196" t="str">
        <f t="shared" si="49"/>
        <v>C</v>
      </c>
      <c r="AQ21" s="196" t="str">
        <f t="shared" si="50"/>
        <v>C</v>
      </c>
      <c r="AR21" s="196"/>
      <c r="AS21" s="194">
        <f t="shared" si="24"/>
        <v>2</v>
      </c>
      <c r="AT21" s="194">
        <f t="shared" si="25"/>
        <v>2</v>
      </c>
      <c r="AU21" s="194">
        <f t="shared" si="26"/>
        <v>3</v>
      </c>
      <c r="AV21" s="194">
        <f t="shared" si="27"/>
        <v>3</v>
      </c>
      <c r="AW21" s="194">
        <f t="shared" si="28"/>
        <v>3</v>
      </c>
      <c r="AX21" s="194">
        <f t="shared" si="29"/>
        <v>3</v>
      </c>
      <c r="AY21" s="194">
        <f t="shared" si="30"/>
        <v>3</v>
      </c>
      <c r="AZ21" s="194">
        <f t="shared" si="31"/>
        <v>0</v>
      </c>
      <c r="BA21" s="194">
        <f t="shared" si="32"/>
        <v>0</v>
      </c>
      <c r="BB21" s="194">
        <f t="shared" si="33"/>
        <v>0</v>
      </c>
      <c r="BC21" s="194">
        <f t="shared" si="34"/>
        <v>0</v>
      </c>
      <c r="BD21" s="194">
        <f t="shared" si="35"/>
        <v>0</v>
      </c>
      <c r="BE21" s="194">
        <f t="shared" si="36"/>
        <v>0</v>
      </c>
    </row>
    <row r="22" spans="1:57" ht="42" customHeight="1">
      <c r="A22" s="494"/>
      <c r="B22" s="586"/>
      <c r="C22" s="587"/>
      <c r="D22" s="494"/>
      <c r="E22" s="507"/>
      <c r="F22" s="508"/>
      <c r="G22" s="48">
        <v>7</v>
      </c>
      <c r="H22" s="65" t="s">
        <v>13</v>
      </c>
      <c r="I22" s="51" t="s">
        <v>134</v>
      </c>
      <c r="J22" s="370">
        <v>6.3</v>
      </c>
      <c r="K22" s="371">
        <v>6.3</v>
      </c>
      <c r="L22" s="334">
        <v>6.3</v>
      </c>
      <c r="M22" s="372">
        <v>6.4</v>
      </c>
      <c r="N22" s="372">
        <v>6.2</v>
      </c>
      <c r="O22" s="372">
        <v>6.3</v>
      </c>
      <c r="P22" s="372">
        <v>6.3</v>
      </c>
      <c r="Q22" s="375"/>
      <c r="R22" s="372"/>
      <c r="S22" s="372"/>
      <c r="T22" s="372"/>
      <c r="U22" s="372"/>
      <c r="V22" s="372"/>
      <c r="W22" s="221" t="str">
        <f t="shared" si="22"/>
        <v>A</v>
      </c>
      <c r="X22" s="593"/>
      <c r="Y22" s="217" t="str">
        <f t="shared" si="0"/>
        <v>A</v>
      </c>
      <c r="Z22" s="258">
        <f t="shared" si="1"/>
        <v>3</v>
      </c>
      <c r="AA22" s="259"/>
      <c r="AB22" s="258">
        <f t="shared" si="2"/>
        <v>3</v>
      </c>
      <c r="AC22" s="197">
        <v>9.52</v>
      </c>
      <c r="AD22" s="197">
        <v>11.2</v>
      </c>
      <c r="AE22" s="196" t="str">
        <f t="shared" ref="AE22:AH22" si="56">IF(J22&lt;$AC22,"A",IF(J22&lt;$AD22,"B","C"))</f>
        <v>A</v>
      </c>
      <c r="AF22" s="196" t="str">
        <f t="shared" si="56"/>
        <v>A</v>
      </c>
      <c r="AG22" s="196" t="str">
        <f t="shared" si="56"/>
        <v>A</v>
      </c>
      <c r="AH22" s="196" t="str">
        <f t="shared" si="56"/>
        <v>A</v>
      </c>
      <c r="AI22" s="196" t="str">
        <f t="shared" ref="AI22" si="57">IF(N22&lt;$AC22,"A",IF(N22&lt;$AD22,"B","C"))</f>
        <v>A</v>
      </c>
      <c r="AJ22" s="196" t="str">
        <f t="shared" ref="AJ22:AK22" si="58">IF(O22&lt;$AC22,"A",IF(O22&lt;$AD22,"B","C"))</f>
        <v>A</v>
      </c>
      <c r="AK22" s="196" t="str">
        <f t="shared" si="58"/>
        <v>A</v>
      </c>
      <c r="AL22" s="196" t="str">
        <f t="shared" ref="AL22" si="59">IF(Q22&lt;$AC22,"A",IF(Q22&lt;$AD22,"B","C"))</f>
        <v>A</v>
      </c>
      <c r="AM22" s="196" t="str">
        <f t="shared" ref="AM22" si="60">IF(R22&lt;$AC22,"A",IF(R22&lt;$AD22,"B","C"))</f>
        <v>A</v>
      </c>
      <c r="AN22" s="196" t="str">
        <f t="shared" ref="AN22" si="61">IF(S22&lt;$AC22,"A",IF(S22&lt;$AD22,"B","C"))</f>
        <v>A</v>
      </c>
      <c r="AO22" s="196" t="str">
        <f t="shared" ref="AO22" si="62">IF(T22&lt;$AC22,"A",IF(T22&lt;$AD22,"B","C"))</f>
        <v>A</v>
      </c>
      <c r="AP22" s="196" t="str">
        <f t="shared" ref="AP22" si="63">IF(U22&lt;$AC22,"A",IF(U22&lt;$AD22,"B","C"))</f>
        <v>A</v>
      </c>
      <c r="AQ22" s="196" t="str">
        <f t="shared" ref="AQ22" si="64">IF(V22&lt;$AC22,"A",IF(V22&lt;$AD22,"B","C"))</f>
        <v>A</v>
      </c>
      <c r="AR22" s="196"/>
      <c r="AS22" s="194">
        <f t="shared" si="24"/>
        <v>3</v>
      </c>
      <c r="AT22" s="194">
        <f t="shared" si="25"/>
        <v>3</v>
      </c>
      <c r="AU22" s="194">
        <f t="shared" si="26"/>
        <v>3</v>
      </c>
      <c r="AV22" s="194">
        <f t="shared" si="27"/>
        <v>3</v>
      </c>
      <c r="AW22" s="194">
        <f t="shared" si="28"/>
        <v>3</v>
      </c>
      <c r="AX22" s="194">
        <f t="shared" si="29"/>
        <v>3</v>
      </c>
      <c r="AY22" s="194">
        <f t="shared" si="30"/>
        <v>3</v>
      </c>
      <c r="AZ22" s="194">
        <f t="shared" si="31"/>
        <v>3</v>
      </c>
      <c r="BA22" s="194">
        <f t="shared" si="32"/>
        <v>3</v>
      </c>
      <c r="BB22" s="194">
        <f t="shared" si="33"/>
        <v>3</v>
      </c>
      <c r="BC22" s="194">
        <f t="shared" si="34"/>
        <v>3</v>
      </c>
      <c r="BD22" s="194">
        <f t="shared" si="35"/>
        <v>3</v>
      </c>
      <c r="BE22" s="194">
        <f t="shared" si="36"/>
        <v>3</v>
      </c>
    </row>
    <row r="23" spans="1:57" ht="42" customHeight="1">
      <c r="A23" s="494"/>
      <c r="B23" s="586"/>
      <c r="C23" s="587"/>
      <c r="D23" s="494"/>
      <c r="E23" s="507"/>
      <c r="F23" s="508"/>
      <c r="G23" s="48">
        <v>8</v>
      </c>
      <c r="H23" s="65" t="s">
        <v>14</v>
      </c>
      <c r="I23" s="50" t="s">
        <v>2</v>
      </c>
      <c r="J23" s="370">
        <v>0.4</v>
      </c>
      <c r="K23" s="371">
        <v>-0.3</v>
      </c>
      <c r="L23" s="334">
        <v>0.4</v>
      </c>
      <c r="M23" s="334">
        <v>0.6</v>
      </c>
      <c r="N23" s="372">
        <v>0.6</v>
      </c>
      <c r="O23" s="372">
        <v>0.6</v>
      </c>
      <c r="P23" s="372">
        <v>0.3</v>
      </c>
      <c r="Q23" s="375"/>
      <c r="R23" s="372"/>
      <c r="S23" s="372"/>
      <c r="T23" s="372"/>
      <c r="U23" s="372"/>
      <c r="V23" s="372"/>
      <c r="W23" s="221" t="str">
        <f t="shared" si="22"/>
        <v>A</v>
      </c>
      <c r="X23" s="593"/>
      <c r="Y23" s="217" t="str">
        <f t="shared" si="0"/>
        <v>A</v>
      </c>
      <c r="Z23" s="258">
        <f t="shared" si="1"/>
        <v>3</v>
      </c>
      <c r="AA23" s="259"/>
      <c r="AB23" s="258">
        <f t="shared" si="2"/>
        <v>3</v>
      </c>
      <c r="AC23" s="197">
        <v>2.241752293894125E-2</v>
      </c>
      <c r="AD23" s="197">
        <v>2.4019239466183339E-3</v>
      </c>
      <c r="AE23" s="196" t="str">
        <f t="shared" ref="AE23:AH29" si="65">IF(J23&gt;$AC23,"A",IF(J23&gt;$AD23,"B","C"))</f>
        <v>A</v>
      </c>
      <c r="AF23" s="196" t="str">
        <f t="shared" si="65"/>
        <v>C</v>
      </c>
      <c r="AG23" s="196" t="str">
        <f t="shared" si="65"/>
        <v>A</v>
      </c>
      <c r="AH23" s="196" t="str">
        <f t="shared" si="65"/>
        <v>A</v>
      </c>
      <c r="AI23" s="196" t="str">
        <f t="shared" ref="AI23:AI29" si="66">IF(N23&gt;$AC23,"A",IF(N23&gt;$AD23,"B","C"))</f>
        <v>A</v>
      </c>
      <c r="AJ23" s="196" t="str">
        <f t="shared" ref="AJ23:AK29" si="67">IF(O23&gt;$AC23,"A",IF(O23&gt;$AD23,"B","C"))</f>
        <v>A</v>
      </c>
      <c r="AK23" s="196" t="str">
        <f t="shared" si="67"/>
        <v>A</v>
      </c>
      <c r="AL23" s="196" t="str">
        <f t="shared" ref="AL23:AL29" si="68">IF(Q23&gt;$AC23,"A",IF(Q23&gt;$AD23,"B","C"))</f>
        <v>C</v>
      </c>
      <c r="AM23" s="196" t="str">
        <f t="shared" ref="AM23:AM29" si="69">IF(R23&gt;$AC23,"A",IF(R23&gt;$AD23,"B","C"))</f>
        <v>C</v>
      </c>
      <c r="AN23" s="196" t="str">
        <f t="shared" ref="AN23:AN29" si="70">IF(S23&gt;$AC23,"A",IF(S23&gt;$AD23,"B","C"))</f>
        <v>C</v>
      </c>
      <c r="AO23" s="196" t="str">
        <f t="shared" ref="AO23:AO29" si="71">IF(T23&gt;$AC23,"A",IF(T23&gt;$AD23,"B","C"))</f>
        <v>C</v>
      </c>
      <c r="AP23" s="196" t="str">
        <f t="shared" ref="AP23:AP29" si="72">IF(U23&gt;$AC23,"A",IF(U23&gt;$AD23,"B","C"))</f>
        <v>C</v>
      </c>
      <c r="AQ23" s="196" t="str">
        <f t="shared" ref="AQ23:AQ29" si="73">IF(V23&gt;$AC23,"A",IF(V23&gt;$AD23,"B","C"))</f>
        <v>C</v>
      </c>
      <c r="AR23" s="196"/>
      <c r="AS23" s="194">
        <f t="shared" si="24"/>
        <v>3</v>
      </c>
      <c r="AT23" s="194">
        <f t="shared" si="25"/>
        <v>0</v>
      </c>
      <c r="AU23" s="194">
        <f t="shared" si="26"/>
        <v>3</v>
      </c>
      <c r="AV23" s="194">
        <f t="shared" si="27"/>
        <v>3</v>
      </c>
      <c r="AW23" s="194">
        <f t="shared" si="28"/>
        <v>3</v>
      </c>
      <c r="AX23" s="194">
        <f t="shared" si="29"/>
        <v>3</v>
      </c>
      <c r="AY23" s="194">
        <f t="shared" si="30"/>
        <v>3</v>
      </c>
      <c r="AZ23" s="194">
        <f t="shared" si="31"/>
        <v>0</v>
      </c>
      <c r="BA23" s="194">
        <f t="shared" si="32"/>
        <v>0</v>
      </c>
      <c r="BB23" s="194">
        <f t="shared" si="33"/>
        <v>0</v>
      </c>
      <c r="BC23" s="194">
        <f t="shared" si="34"/>
        <v>0</v>
      </c>
      <c r="BD23" s="194">
        <f t="shared" si="35"/>
        <v>0</v>
      </c>
      <c r="BE23" s="194">
        <f t="shared" si="36"/>
        <v>0</v>
      </c>
    </row>
    <row r="24" spans="1:57" ht="42" customHeight="1">
      <c r="A24" s="494"/>
      <c r="B24" s="586"/>
      <c r="C24" s="587"/>
      <c r="D24" s="513"/>
      <c r="E24" s="596"/>
      <c r="F24" s="517"/>
      <c r="G24" s="48">
        <v>9</v>
      </c>
      <c r="H24" s="65" t="s">
        <v>15</v>
      </c>
      <c r="I24" s="50" t="s">
        <v>2</v>
      </c>
      <c r="J24" s="370">
        <v>-0.8</v>
      </c>
      <c r="K24" s="375">
        <v>-0.19999999999999973</v>
      </c>
      <c r="L24" s="372">
        <v>0.39999999999999991</v>
      </c>
      <c r="M24" s="372">
        <v>0.79999999999999982</v>
      </c>
      <c r="N24" s="372">
        <v>1.3000000000000003</v>
      </c>
      <c r="O24" s="372">
        <v>1.6999999999999997</v>
      </c>
      <c r="P24" s="372">
        <v>1.6999999999999997</v>
      </c>
      <c r="Q24" s="375"/>
      <c r="R24" s="372"/>
      <c r="S24" s="372"/>
      <c r="T24" s="372"/>
      <c r="U24" s="372"/>
      <c r="V24" s="372"/>
      <c r="W24" s="221" t="str">
        <f t="shared" si="22"/>
        <v>A</v>
      </c>
      <c r="X24" s="593"/>
      <c r="Y24" s="217" t="str">
        <f t="shared" si="0"/>
        <v>A</v>
      </c>
      <c r="Z24" s="258">
        <f t="shared" si="1"/>
        <v>3</v>
      </c>
      <c r="AA24" s="259"/>
      <c r="AB24" s="258">
        <f t="shared" si="2"/>
        <v>3</v>
      </c>
      <c r="AC24" s="197">
        <v>4.1594161384780337E-2</v>
      </c>
      <c r="AD24" s="197">
        <v>-4.6205390665249972E-3</v>
      </c>
      <c r="AE24" s="196" t="str">
        <f t="shared" si="65"/>
        <v>C</v>
      </c>
      <c r="AF24" s="196" t="str">
        <f t="shared" si="65"/>
        <v>C</v>
      </c>
      <c r="AG24" s="196" t="str">
        <f t="shared" si="65"/>
        <v>A</v>
      </c>
      <c r="AH24" s="196" t="str">
        <f t="shared" si="65"/>
        <v>A</v>
      </c>
      <c r="AI24" s="196" t="str">
        <f t="shared" si="66"/>
        <v>A</v>
      </c>
      <c r="AJ24" s="196" t="str">
        <f t="shared" si="67"/>
        <v>A</v>
      </c>
      <c r="AK24" s="196" t="str">
        <f t="shared" si="67"/>
        <v>A</v>
      </c>
      <c r="AL24" s="196" t="str">
        <f t="shared" si="68"/>
        <v>B</v>
      </c>
      <c r="AM24" s="196" t="str">
        <f t="shared" si="69"/>
        <v>B</v>
      </c>
      <c r="AN24" s="196" t="str">
        <f t="shared" si="70"/>
        <v>B</v>
      </c>
      <c r="AO24" s="196" t="str">
        <f t="shared" si="71"/>
        <v>B</v>
      </c>
      <c r="AP24" s="196" t="str">
        <f t="shared" si="72"/>
        <v>B</v>
      </c>
      <c r="AQ24" s="196" t="str">
        <f t="shared" si="73"/>
        <v>B</v>
      </c>
      <c r="AR24" s="196"/>
      <c r="AS24" s="194">
        <f t="shared" si="24"/>
        <v>0</v>
      </c>
      <c r="AT24" s="194">
        <f t="shared" si="25"/>
        <v>0</v>
      </c>
      <c r="AU24" s="194">
        <f t="shared" si="26"/>
        <v>3</v>
      </c>
      <c r="AV24" s="194">
        <f t="shared" si="27"/>
        <v>3</v>
      </c>
      <c r="AW24" s="194">
        <f t="shared" si="28"/>
        <v>3</v>
      </c>
      <c r="AX24" s="194">
        <f t="shared" si="29"/>
        <v>3</v>
      </c>
      <c r="AY24" s="194">
        <f t="shared" si="30"/>
        <v>3</v>
      </c>
      <c r="AZ24" s="194">
        <f t="shared" si="31"/>
        <v>2</v>
      </c>
      <c r="BA24" s="194">
        <f t="shared" si="32"/>
        <v>2</v>
      </c>
      <c r="BB24" s="194">
        <f t="shared" si="33"/>
        <v>2</v>
      </c>
      <c r="BC24" s="194">
        <f t="shared" si="34"/>
        <v>2</v>
      </c>
      <c r="BD24" s="194">
        <f t="shared" si="35"/>
        <v>2</v>
      </c>
      <c r="BE24" s="194">
        <f t="shared" si="36"/>
        <v>2</v>
      </c>
    </row>
    <row r="25" spans="1:57" ht="42" customHeight="1">
      <c r="A25" s="494"/>
      <c r="B25" s="586"/>
      <c r="C25" s="587"/>
      <c r="D25" s="494">
        <v>4</v>
      </c>
      <c r="E25" s="514" t="s">
        <v>135</v>
      </c>
      <c r="F25" s="515"/>
      <c r="G25" s="48">
        <v>1</v>
      </c>
      <c r="H25" s="65" t="s">
        <v>136</v>
      </c>
      <c r="I25" s="50" t="s">
        <v>2</v>
      </c>
      <c r="J25" s="370">
        <v>99.83</v>
      </c>
      <c r="K25" s="371">
        <v>99.99</v>
      </c>
      <c r="L25" s="334">
        <v>100.1</v>
      </c>
      <c r="M25" s="334">
        <v>100.17</v>
      </c>
      <c r="N25" s="372">
        <v>100.19</v>
      </c>
      <c r="O25" s="372">
        <v>100.2</v>
      </c>
      <c r="P25" s="372">
        <v>100.2</v>
      </c>
      <c r="Q25" s="375"/>
      <c r="R25" s="372"/>
      <c r="S25" s="372"/>
      <c r="T25" s="372"/>
      <c r="U25" s="372"/>
      <c r="V25" s="372"/>
      <c r="W25" s="221" t="str">
        <f t="shared" si="22"/>
        <v>B</v>
      </c>
      <c r="X25" s="593"/>
      <c r="Y25" s="217" t="str">
        <f t="shared" si="0"/>
        <v>B</v>
      </c>
      <c r="Z25" s="258">
        <f t="shared" si="1"/>
        <v>2</v>
      </c>
      <c r="AA25" s="259"/>
      <c r="AB25" s="258">
        <f t="shared" si="2"/>
        <v>2</v>
      </c>
      <c r="AC25" s="197">
        <v>101.512</v>
      </c>
      <c r="AD25" s="197">
        <v>98.981999999999999</v>
      </c>
      <c r="AE25" s="196" t="str">
        <f t="shared" si="65"/>
        <v>B</v>
      </c>
      <c r="AF25" s="196" t="str">
        <f t="shared" si="65"/>
        <v>B</v>
      </c>
      <c r="AG25" s="196" t="str">
        <f t="shared" si="65"/>
        <v>B</v>
      </c>
      <c r="AH25" s="196" t="str">
        <f t="shared" si="65"/>
        <v>B</v>
      </c>
      <c r="AI25" s="196" t="str">
        <f t="shared" si="66"/>
        <v>B</v>
      </c>
      <c r="AJ25" s="196" t="str">
        <f t="shared" si="67"/>
        <v>B</v>
      </c>
      <c r="AK25" s="196" t="str">
        <f t="shared" si="67"/>
        <v>B</v>
      </c>
      <c r="AL25" s="196" t="str">
        <f>IF(Q25&gt;$AC25,"A",IF(Q25&gt;$AD25,"B","C"))</f>
        <v>C</v>
      </c>
      <c r="AM25" s="196" t="str">
        <f>IF(R25&gt;$AC25,"A",IF(R25&gt;$AD25,"B","C"))</f>
        <v>C</v>
      </c>
      <c r="AN25" s="196" t="str">
        <f>IF(S25&gt;$AC25,"A",IF(S25&gt;$AD25,"B","C"))</f>
        <v>C</v>
      </c>
      <c r="AO25" s="196" t="str">
        <f t="shared" si="71"/>
        <v>C</v>
      </c>
      <c r="AP25" s="196" t="str">
        <f t="shared" si="72"/>
        <v>C</v>
      </c>
      <c r="AQ25" s="196" t="str">
        <f t="shared" si="73"/>
        <v>C</v>
      </c>
      <c r="AR25" s="196"/>
      <c r="AS25" s="194">
        <f t="shared" si="24"/>
        <v>2</v>
      </c>
      <c r="AT25" s="194">
        <f t="shared" si="25"/>
        <v>2</v>
      </c>
      <c r="AU25" s="194">
        <f t="shared" si="26"/>
        <v>2</v>
      </c>
      <c r="AV25" s="194">
        <f t="shared" si="27"/>
        <v>2</v>
      </c>
      <c r="AW25" s="194">
        <f t="shared" si="28"/>
        <v>2</v>
      </c>
      <c r="AX25" s="194">
        <f t="shared" si="29"/>
        <v>2</v>
      </c>
      <c r="AY25" s="194">
        <f t="shared" si="30"/>
        <v>2</v>
      </c>
      <c r="AZ25" s="194">
        <f t="shared" si="31"/>
        <v>0</v>
      </c>
      <c r="BA25" s="194">
        <f t="shared" si="32"/>
        <v>0</v>
      </c>
      <c r="BB25" s="194">
        <f t="shared" si="33"/>
        <v>0</v>
      </c>
      <c r="BC25" s="194">
        <f t="shared" si="34"/>
        <v>0</v>
      </c>
      <c r="BD25" s="194">
        <f t="shared" si="35"/>
        <v>0</v>
      </c>
      <c r="BE25" s="194">
        <f t="shared" si="36"/>
        <v>0</v>
      </c>
    </row>
    <row r="26" spans="1:57" ht="42" customHeight="1">
      <c r="A26" s="494"/>
      <c r="B26" s="586"/>
      <c r="C26" s="587"/>
      <c r="D26" s="494"/>
      <c r="E26" s="507"/>
      <c r="F26" s="508"/>
      <c r="G26" s="48">
        <v>2</v>
      </c>
      <c r="H26" s="65" t="s">
        <v>137</v>
      </c>
      <c r="I26" s="50" t="s">
        <v>2</v>
      </c>
      <c r="J26" s="370">
        <v>50.1</v>
      </c>
      <c r="K26" s="371">
        <v>49.1</v>
      </c>
      <c r="L26" s="334">
        <v>50.2</v>
      </c>
      <c r="M26" s="334">
        <v>50.5</v>
      </c>
      <c r="N26" s="372">
        <v>49</v>
      </c>
      <c r="O26" s="372">
        <v>49.5</v>
      </c>
      <c r="P26" s="372">
        <v>49.7</v>
      </c>
      <c r="Q26" s="375"/>
      <c r="R26" s="372"/>
      <c r="S26" s="372"/>
      <c r="T26" s="372"/>
      <c r="U26" s="372"/>
      <c r="V26" s="372"/>
      <c r="W26" s="221" t="str">
        <f t="shared" si="22"/>
        <v>C</v>
      </c>
      <c r="X26" s="593"/>
      <c r="Y26" s="217" t="str">
        <f t="shared" si="0"/>
        <v>C</v>
      </c>
      <c r="Z26" s="258">
        <f t="shared" si="1"/>
        <v>0</v>
      </c>
      <c r="AA26" s="259"/>
      <c r="AB26" s="258">
        <f t="shared" si="2"/>
        <v>2</v>
      </c>
      <c r="AC26" s="197">
        <v>52</v>
      </c>
      <c r="AD26" s="197">
        <v>50.1</v>
      </c>
      <c r="AE26" s="196" t="str">
        <f t="shared" si="65"/>
        <v>C</v>
      </c>
      <c r="AF26" s="196" t="str">
        <f t="shared" si="65"/>
        <v>C</v>
      </c>
      <c r="AG26" s="196" t="str">
        <f t="shared" si="65"/>
        <v>B</v>
      </c>
      <c r="AH26" s="196" t="str">
        <f t="shared" si="65"/>
        <v>B</v>
      </c>
      <c r="AI26" s="196" t="str">
        <f t="shared" si="66"/>
        <v>C</v>
      </c>
      <c r="AJ26" s="196" t="str">
        <f t="shared" si="67"/>
        <v>C</v>
      </c>
      <c r="AK26" s="196" t="str">
        <f t="shared" si="67"/>
        <v>C</v>
      </c>
      <c r="AL26" s="196" t="str">
        <f t="shared" si="68"/>
        <v>C</v>
      </c>
      <c r="AM26" s="196" t="str">
        <f t="shared" si="69"/>
        <v>C</v>
      </c>
      <c r="AN26" s="196" t="str">
        <f t="shared" si="70"/>
        <v>C</v>
      </c>
      <c r="AO26" s="196" t="str">
        <f t="shared" si="71"/>
        <v>C</v>
      </c>
      <c r="AP26" s="196" t="str">
        <f t="shared" si="72"/>
        <v>C</v>
      </c>
      <c r="AQ26" s="196" t="str">
        <f t="shared" si="73"/>
        <v>C</v>
      </c>
      <c r="AR26" s="196"/>
      <c r="AS26" s="194">
        <f t="shared" si="24"/>
        <v>0</v>
      </c>
      <c r="AT26" s="194">
        <f t="shared" si="25"/>
        <v>0</v>
      </c>
      <c r="AU26" s="194">
        <f t="shared" si="26"/>
        <v>2</v>
      </c>
      <c r="AV26" s="194">
        <f t="shared" si="27"/>
        <v>2</v>
      </c>
      <c r="AW26" s="194">
        <f t="shared" si="28"/>
        <v>0</v>
      </c>
      <c r="AX26" s="194">
        <f t="shared" si="29"/>
        <v>0</v>
      </c>
      <c r="AY26" s="194">
        <f t="shared" si="30"/>
        <v>0</v>
      </c>
      <c r="AZ26" s="194">
        <f t="shared" si="31"/>
        <v>0</v>
      </c>
      <c r="BA26" s="194">
        <f t="shared" si="32"/>
        <v>0</v>
      </c>
      <c r="BB26" s="194">
        <f t="shared" si="33"/>
        <v>0</v>
      </c>
      <c r="BC26" s="194">
        <f t="shared" si="34"/>
        <v>0</v>
      </c>
      <c r="BD26" s="194">
        <f t="shared" si="35"/>
        <v>0</v>
      </c>
      <c r="BE26" s="194">
        <f t="shared" si="36"/>
        <v>0</v>
      </c>
    </row>
    <row r="27" spans="1:57" ht="42" customHeight="1">
      <c r="A27" s="494"/>
      <c r="B27" s="586"/>
      <c r="C27" s="587"/>
      <c r="D27" s="494"/>
      <c r="E27" s="507"/>
      <c r="F27" s="508"/>
      <c r="G27" s="48">
        <v>3</v>
      </c>
      <c r="H27" s="65" t="s">
        <v>16</v>
      </c>
      <c r="I27" s="51" t="s">
        <v>138</v>
      </c>
      <c r="J27" s="370">
        <v>846.24</v>
      </c>
      <c r="K27" s="375">
        <v>846.24</v>
      </c>
      <c r="L27" s="372">
        <v>846.24</v>
      </c>
      <c r="M27" s="372">
        <v>778</v>
      </c>
      <c r="N27" s="372">
        <v>711.1</v>
      </c>
      <c r="O27" s="372">
        <v>737.8</v>
      </c>
      <c r="P27" s="372">
        <v>737.8</v>
      </c>
      <c r="Q27" s="372"/>
      <c r="R27" s="372"/>
      <c r="S27" s="372"/>
      <c r="T27" s="372"/>
      <c r="U27" s="372"/>
      <c r="V27" s="372"/>
      <c r="W27" s="221" t="str">
        <f t="shared" si="22"/>
        <v>A</v>
      </c>
      <c r="X27" s="593"/>
      <c r="Y27" s="217" t="str">
        <f t="shared" si="0"/>
        <v>A</v>
      </c>
      <c r="Z27" s="258">
        <f t="shared" si="1"/>
        <v>3</v>
      </c>
      <c r="AA27" s="259"/>
      <c r="AB27" s="258">
        <f t="shared" si="2"/>
        <v>3</v>
      </c>
      <c r="AC27" s="197">
        <v>446.02819999999997</v>
      </c>
      <c r="AD27" s="197">
        <v>319.69460000000004</v>
      </c>
      <c r="AE27" s="196" t="str">
        <f t="shared" si="65"/>
        <v>A</v>
      </c>
      <c r="AF27" s="196" t="str">
        <f t="shared" si="65"/>
        <v>A</v>
      </c>
      <c r="AG27" s="196" t="str">
        <f t="shared" si="65"/>
        <v>A</v>
      </c>
      <c r="AH27" s="196" t="str">
        <f t="shared" si="65"/>
        <v>A</v>
      </c>
      <c r="AI27" s="196" t="str">
        <f t="shared" si="66"/>
        <v>A</v>
      </c>
      <c r="AJ27" s="196" t="str">
        <f t="shared" si="67"/>
        <v>A</v>
      </c>
      <c r="AK27" s="196" t="str">
        <f t="shared" si="67"/>
        <v>A</v>
      </c>
      <c r="AL27" s="196" t="str">
        <f t="shared" si="68"/>
        <v>C</v>
      </c>
      <c r="AM27" s="196" t="str">
        <f t="shared" si="69"/>
        <v>C</v>
      </c>
      <c r="AN27" s="196" t="str">
        <f t="shared" si="70"/>
        <v>C</v>
      </c>
      <c r="AO27" s="196" t="str">
        <f t="shared" si="71"/>
        <v>C</v>
      </c>
      <c r="AP27" s="196" t="str">
        <f t="shared" si="72"/>
        <v>C</v>
      </c>
      <c r="AQ27" s="196" t="str">
        <f t="shared" si="73"/>
        <v>C</v>
      </c>
      <c r="AR27" s="196"/>
      <c r="AS27" s="194">
        <f t="shared" si="24"/>
        <v>3</v>
      </c>
      <c r="AT27" s="194">
        <f t="shared" si="25"/>
        <v>3</v>
      </c>
      <c r="AU27" s="194">
        <f t="shared" si="26"/>
        <v>3</v>
      </c>
      <c r="AV27" s="194">
        <f t="shared" si="27"/>
        <v>3</v>
      </c>
      <c r="AW27" s="194">
        <f t="shared" si="28"/>
        <v>3</v>
      </c>
      <c r="AX27" s="194">
        <f t="shared" si="29"/>
        <v>3</v>
      </c>
      <c r="AY27" s="194">
        <f t="shared" si="30"/>
        <v>3</v>
      </c>
      <c r="AZ27" s="194">
        <f t="shared" si="31"/>
        <v>0</v>
      </c>
      <c r="BA27" s="194">
        <f t="shared" si="32"/>
        <v>0</v>
      </c>
      <c r="BB27" s="194">
        <f t="shared" si="33"/>
        <v>0</v>
      </c>
      <c r="BC27" s="194">
        <f t="shared" si="34"/>
        <v>0</v>
      </c>
      <c r="BD27" s="194">
        <f t="shared" si="35"/>
        <v>0</v>
      </c>
      <c r="BE27" s="194">
        <f t="shared" si="36"/>
        <v>0</v>
      </c>
    </row>
    <row r="28" spans="1:57" ht="42" customHeight="1">
      <c r="A28" s="494"/>
      <c r="B28" s="586"/>
      <c r="C28" s="587"/>
      <c r="D28" s="494"/>
      <c r="E28" s="507"/>
      <c r="F28" s="508"/>
      <c r="G28" s="48">
        <v>4</v>
      </c>
      <c r="H28" s="65" t="s">
        <v>17</v>
      </c>
      <c r="I28" s="51" t="s">
        <v>139</v>
      </c>
      <c r="J28" s="370">
        <v>105.06</v>
      </c>
      <c r="K28" s="371">
        <v>138.43</v>
      </c>
      <c r="L28" s="334">
        <v>31.6</v>
      </c>
      <c r="M28" s="334">
        <v>102.41</v>
      </c>
      <c r="N28" s="372">
        <v>96.24</v>
      </c>
      <c r="O28" s="372">
        <v>103.22</v>
      </c>
      <c r="P28" s="372">
        <v>103.22</v>
      </c>
      <c r="Q28" s="375"/>
      <c r="R28" s="372"/>
      <c r="S28" s="372"/>
      <c r="T28" s="372"/>
      <c r="U28" s="372"/>
      <c r="V28" s="372"/>
      <c r="W28" s="221" t="str">
        <f t="shared" si="22"/>
        <v>A</v>
      </c>
      <c r="X28" s="593"/>
      <c r="Y28" s="217" t="str">
        <f t="shared" si="0"/>
        <v>A</v>
      </c>
      <c r="Z28" s="258">
        <f t="shared" si="1"/>
        <v>3</v>
      </c>
      <c r="AA28" s="259"/>
      <c r="AB28" s="258">
        <f t="shared" si="2"/>
        <v>3</v>
      </c>
      <c r="AC28" s="197">
        <v>33.31600000000001</v>
      </c>
      <c r="AD28" s="197">
        <v>13.553999999999995</v>
      </c>
      <c r="AE28" s="196" t="str">
        <f t="shared" si="65"/>
        <v>A</v>
      </c>
      <c r="AF28" s="196" t="str">
        <f t="shared" si="65"/>
        <v>A</v>
      </c>
      <c r="AG28" s="196" t="str">
        <f t="shared" si="65"/>
        <v>B</v>
      </c>
      <c r="AH28" s="196" t="str">
        <f t="shared" si="65"/>
        <v>A</v>
      </c>
      <c r="AI28" s="196" t="str">
        <f t="shared" si="66"/>
        <v>A</v>
      </c>
      <c r="AJ28" s="196" t="str">
        <f t="shared" si="67"/>
        <v>A</v>
      </c>
      <c r="AK28" s="196" t="str">
        <f t="shared" si="67"/>
        <v>A</v>
      </c>
      <c r="AL28" s="196" t="str">
        <f>IF(Q28&gt;$AC28,"A",IF(Q28&gt;$AD28,"B","C"))</f>
        <v>C</v>
      </c>
      <c r="AM28" s="196" t="str">
        <f>IF(R28&gt;$AC28,"A",IF(R28&gt;$AD28,"B","C"))</f>
        <v>C</v>
      </c>
      <c r="AN28" s="196" t="str">
        <f>IF(S28&gt;$AC28,"A",IF(S28&gt;$AD28,"B","C"))</f>
        <v>C</v>
      </c>
      <c r="AO28" s="196" t="str">
        <f t="shared" si="71"/>
        <v>C</v>
      </c>
      <c r="AP28" s="196" t="str">
        <f t="shared" si="72"/>
        <v>C</v>
      </c>
      <c r="AQ28" s="196" t="str">
        <f t="shared" si="73"/>
        <v>C</v>
      </c>
      <c r="AR28" s="196"/>
      <c r="AS28" s="194">
        <f t="shared" si="24"/>
        <v>3</v>
      </c>
      <c r="AT28" s="194">
        <f t="shared" si="25"/>
        <v>3</v>
      </c>
      <c r="AU28" s="194">
        <f t="shared" si="26"/>
        <v>2</v>
      </c>
      <c r="AV28" s="194">
        <f t="shared" si="27"/>
        <v>3</v>
      </c>
      <c r="AW28" s="194">
        <f t="shared" si="28"/>
        <v>3</v>
      </c>
      <c r="AX28" s="194">
        <f t="shared" si="29"/>
        <v>3</v>
      </c>
      <c r="AY28" s="194">
        <f t="shared" si="30"/>
        <v>3</v>
      </c>
      <c r="AZ28" s="194">
        <f t="shared" si="31"/>
        <v>0</v>
      </c>
      <c r="BA28" s="194">
        <f t="shared" si="32"/>
        <v>0</v>
      </c>
      <c r="BB28" s="194">
        <f t="shared" si="33"/>
        <v>0</v>
      </c>
      <c r="BC28" s="194">
        <f t="shared" si="34"/>
        <v>0</v>
      </c>
      <c r="BD28" s="194">
        <f t="shared" si="35"/>
        <v>0</v>
      </c>
      <c r="BE28" s="194">
        <f t="shared" si="36"/>
        <v>0</v>
      </c>
    </row>
    <row r="29" spans="1:57" ht="42" customHeight="1">
      <c r="A29" s="494"/>
      <c r="B29" s="586"/>
      <c r="C29" s="587"/>
      <c r="D29" s="494"/>
      <c r="E29" s="507"/>
      <c r="F29" s="508"/>
      <c r="G29" s="48">
        <v>5</v>
      </c>
      <c r="H29" s="65" t="s">
        <v>22</v>
      </c>
      <c r="I29" s="51" t="s">
        <v>140</v>
      </c>
      <c r="J29" s="400">
        <v>4517.1499999999996</v>
      </c>
      <c r="K29" s="401">
        <v>4517.1499999999996</v>
      </c>
      <c r="L29" s="402">
        <v>4517.1499999999996</v>
      </c>
      <c r="M29" s="402">
        <v>4094.05</v>
      </c>
      <c r="N29" s="402">
        <v>3717.41</v>
      </c>
      <c r="O29" s="402">
        <v>4132.58</v>
      </c>
      <c r="P29" s="402">
        <v>4132.58</v>
      </c>
      <c r="Q29" s="402"/>
      <c r="R29" s="402"/>
      <c r="S29" s="402"/>
      <c r="T29" s="402"/>
      <c r="U29" s="402"/>
      <c r="V29" s="402"/>
      <c r="W29" s="221" t="str">
        <f t="shared" si="22"/>
        <v>A</v>
      </c>
      <c r="X29" s="593"/>
      <c r="Y29" s="217" t="str">
        <f t="shared" si="0"/>
        <v>A</v>
      </c>
      <c r="Z29" s="258">
        <f t="shared" si="1"/>
        <v>3</v>
      </c>
      <c r="AA29" s="259"/>
      <c r="AB29" s="258">
        <f t="shared" si="2"/>
        <v>3</v>
      </c>
      <c r="AC29" s="197">
        <v>2167.0379999999991</v>
      </c>
      <c r="AD29" s="197">
        <v>1099.4580000000001</v>
      </c>
      <c r="AE29" s="196" t="str">
        <f t="shared" si="65"/>
        <v>A</v>
      </c>
      <c r="AF29" s="196" t="str">
        <f t="shared" si="65"/>
        <v>A</v>
      </c>
      <c r="AG29" s="196" t="str">
        <f t="shared" si="65"/>
        <v>A</v>
      </c>
      <c r="AH29" s="196" t="str">
        <f t="shared" si="65"/>
        <v>A</v>
      </c>
      <c r="AI29" s="196" t="str">
        <f t="shared" si="66"/>
        <v>A</v>
      </c>
      <c r="AJ29" s="196" t="str">
        <f t="shared" si="67"/>
        <v>A</v>
      </c>
      <c r="AK29" s="196" t="str">
        <f t="shared" si="67"/>
        <v>A</v>
      </c>
      <c r="AL29" s="196" t="str">
        <f t="shared" si="68"/>
        <v>C</v>
      </c>
      <c r="AM29" s="196" t="str">
        <f t="shared" si="69"/>
        <v>C</v>
      </c>
      <c r="AN29" s="196" t="str">
        <f t="shared" si="70"/>
        <v>C</v>
      </c>
      <c r="AO29" s="196" t="str">
        <f t="shared" si="71"/>
        <v>C</v>
      </c>
      <c r="AP29" s="196" t="str">
        <f t="shared" si="72"/>
        <v>C</v>
      </c>
      <c r="AQ29" s="196" t="str">
        <f t="shared" si="73"/>
        <v>C</v>
      </c>
      <c r="AR29" s="196"/>
      <c r="AS29" s="194">
        <f t="shared" si="24"/>
        <v>3</v>
      </c>
      <c r="AT29" s="194">
        <f t="shared" si="25"/>
        <v>3</v>
      </c>
      <c r="AU29" s="194">
        <f t="shared" si="26"/>
        <v>3</v>
      </c>
      <c r="AV29" s="194">
        <f t="shared" si="27"/>
        <v>3</v>
      </c>
      <c r="AW29" s="194">
        <f t="shared" si="28"/>
        <v>3</v>
      </c>
      <c r="AX29" s="194">
        <f t="shared" si="29"/>
        <v>3</v>
      </c>
      <c r="AY29" s="194">
        <f t="shared" si="30"/>
        <v>3</v>
      </c>
      <c r="AZ29" s="194">
        <f t="shared" si="31"/>
        <v>0</v>
      </c>
      <c r="BA29" s="194">
        <f t="shared" si="32"/>
        <v>0</v>
      </c>
      <c r="BB29" s="194">
        <f t="shared" si="33"/>
        <v>0</v>
      </c>
      <c r="BC29" s="194">
        <f t="shared" si="34"/>
        <v>0</v>
      </c>
      <c r="BD29" s="194">
        <f t="shared" si="35"/>
        <v>0</v>
      </c>
      <c r="BE29" s="194">
        <f t="shared" si="36"/>
        <v>0</v>
      </c>
    </row>
    <row r="30" spans="1:57" ht="42" customHeight="1">
      <c r="A30" s="494"/>
      <c r="B30" s="586"/>
      <c r="C30" s="587"/>
      <c r="D30" s="494"/>
      <c r="E30" s="507"/>
      <c r="F30" s="508"/>
      <c r="G30" s="48">
        <v>6</v>
      </c>
      <c r="H30" s="65" t="s">
        <v>18</v>
      </c>
      <c r="I30" s="50" t="s">
        <v>9</v>
      </c>
      <c r="J30" s="370">
        <v>5.0999999999999996</v>
      </c>
      <c r="K30" s="375">
        <v>5.0999999999999996</v>
      </c>
      <c r="L30" s="372">
        <v>5.4</v>
      </c>
      <c r="M30" s="372">
        <v>5.2</v>
      </c>
      <c r="N30" s="372">
        <v>5.0999999999999996</v>
      </c>
      <c r="O30" s="372">
        <v>5</v>
      </c>
      <c r="P30" s="372">
        <v>5</v>
      </c>
      <c r="Q30" s="372"/>
      <c r="R30" s="372"/>
      <c r="S30" s="372"/>
      <c r="T30" s="372"/>
      <c r="U30" s="372"/>
      <c r="V30" s="372"/>
      <c r="W30" s="221" t="str">
        <f t="shared" si="22"/>
        <v>C</v>
      </c>
      <c r="X30" s="593"/>
      <c r="Y30" s="217" t="str">
        <f t="shared" si="0"/>
        <v>C</v>
      </c>
      <c r="Z30" s="258">
        <f t="shared" si="1"/>
        <v>0</v>
      </c>
      <c r="AA30" s="259"/>
      <c r="AB30" s="258">
        <f t="shared" si="2"/>
        <v>0</v>
      </c>
      <c r="AC30" s="197">
        <v>4.024</v>
      </c>
      <c r="AD30" s="197">
        <v>4.0999999999999996</v>
      </c>
      <c r="AE30" s="196" t="str">
        <f t="shared" ref="AE30:AH30" si="74">IF(J30&lt;$AC30,"A",IF(J30&lt;$AD30,"B","C"))</f>
        <v>C</v>
      </c>
      <c r="AF30" s="196" t="str">
        <f t="shared" si="74"/>
        <v>C</v>
      </c>
      <c r="AG30" s="196" t="str">
        <f t="shared" si="74"/>
        <v>C</v>
      </c>
      <c r="AH30" s="196" t="str">
        <f t="shared" si="74"/>
        <v>C</v>
      </c>
      <c r="AI30" s="196" t="str">
        <f t="shared" ref="AI30" si="75">IF(N30&lt;$AC30,"A",IF(N30&lt;$AD30,"B","C"))</f>
        <v>C</v>
      </c>
      <c r="AJ30" s="196" t="str">
        <f t="shared" ref="AJ30:AK30" si="76">IF(O30&lt;$AC30,"A",IF(O30&lt;$AD30,"B","C"))</f>
        <v>C</v>
      </c>
      <c r="AK30" s="196" t="str">
        <f t="shared" si="76"/>
        <v>C</v>
      </c>
      <c r="AL30" s="196" t="str">
        <f t="shared" ref="AL30" si="77">IF(Q30&lt;$AC30,"A",IF(Q30&lt;$AD30,"B","C"))</f>
        <v>A</v>
      </c>
      <c r="AM30" s="196" t="str">
        <f t="shared" ref="AM30" si="78">IF(R30&lt;$AC30,"A",IF(R30&lt;$AD30,"B","C"))</f>
        <v>A</v>
      </c>
      <c r="AN30" s="196" t="str">
        <f t="shared" ref="AN30" si="79">IF(S30&lt;$AC30,"A",IF(S30&lt;$AD30,"B","C"))</f>
        <v>A</v>
      </c>
      <c r="AO30" s="196" t="str">
        <f t="shared" ref="AO30" si="80">IF(T30&lt;$AC30,"A",IF(T30&lt;$AD30,"B","C"))</f>
        <v>A</v>
      </c>
      <c r="AP30" s="196" t="str">
        <f t="shared" ref="AP30" si="81">IF(U30&lt;$AC30,"A",IF(U30&lt;$AD30,"B","C"))</f>
        <v>A</v>
      </c>
      <c r="AQ30" s="196" t="str">
        <f t="shared" ref="AQ30" si="82">IF(V30&lt;$AC30,"A",IF(V30&lt;$AD30,"B","C"))</f>
        <v>A</v>
      </c>
      <c r="AR30" s="196"/>
      <c r="AS30" s="194">
        <f t="shared" si="24"/>
        <v>0</v>
      </c>
      <c r="AT30" s="194">
        <f t="shared" si="25"/>
        <v>0</v>
      </c>
      <c r="AU30" s="194">
        <f t="shared" si="26"/>
        <v>0</v>
      </c>
      <c r="AV30" s="194">
        <f t="shared" si="27"/>
        <v>0</v>
      </c>
      <c r="AW30" s="194">
        <f t="shared" si="28"/>
        <v>0</v>
      </c>
      <c r="AX30" s="194">
        <f t="shared" si="29"/>
        <v>0</v>
      </c>
      <c r="AY30" s="194">
        <f t="shared" si="30"/>
        <v>0</v>
      </c>
      <c r="AZ30" s="194">
        <f t="shared" si="31"/>
        <v>3</v>
      </c>
      <c r="BA30" s="194">
        <f t="shared" si="32"/>
        <v>3</v>
      </c>
      <c r="BB30" s="194">
        <f t="shared" si="33"/>
        <v>3</v>
      </c>
      <c r="BC30" s="194">
        <f t="shared" si="34"/>
        <v>3</v>
      </c>
      <c r="BD30" s="194">
        <f t="shared" si="35"/>
        <v>3</v>
      </c>
      <c r="BE30" s="194">
        <f t="shared" si="36"/>
        <v>3</v>
      </c>
    </row>
    <row r="31" spans="1:57" ht="42" customHeight="1">
      <c r="A31" s="494"/>
      <c r="B31" s="586"/>
      <c r="C31" s="587"/>
      <c r="D31" s="494"/>
      <c r="E31" s="507"/>
      <c r="F31" s="508"/>
      <c r="G31" s="48">
        <v>7</v>
      </c>
      <c r="H31" s="65" t="s">
        <v>173</v>
      </c>
      <c r="I31" s="50" t="s">
        <v>2</v>
      </c>
      <c r="J31" s="370">
        <v>0.1</v>
      </c>
      <c r="K31" s="371">
        <v>0.5</v>
      </c>
      <c r="L31" s="334">
        <v>-0.7</v>
      </c>
      <c r="M31" s="334">
        <v>-0.1</v>
      </c>
      <c r="N31" s="372">
        <v>-0.1</v>
      </c>
      <c r="O31" s="372">
        <v>-0.1</v>
      </c>
      <c r="P31" s="372">
        <v>0.1</v>
      </c>
      <c r="Q31" s="375"/>
      <c r="R31" s="372"/>
      <c r="S31" s="372"/>
      <c r="T31" s="372"/>
      <c r="U31" s="372"/>
      <c r="V31" s="372"/>
      <c r="W31" s="221" t="str">
        <f t="shared" si="22"/>
        <v>C</v>
      </c>
      <c r="X31" s="593"/>
      <c r="Y31" s="217" t="str">
        <f t="shared" si="0"/>
        <v>C</v>
      </c>
      <c r="Z31" s="258">
        <f t="shared" si="1"/>
        <v>0</v>
      </c>
      <c r="AA31" s="259"/>
      <c r="AB31" s="258">
        <f t="shared" si="2"/>
        <v>0</v>
      </c>
      <c r="AC31" s="197">
        <v>3.2</v>
      </c>
      <c r="AD31" s="197">
        <v>1.4</v>
      </c>
      <c r="AE31" s="196" t="str">
        <f t="shared" ref="AE31" si="83">IF(J31&gt;$AC31,"A",IF(J31&gt;$AD31,"B","C"))</f>
        <v>C</v>
      </c>
      <c r="AF31" s="196" t="str">
        <f t="shared" ref="AE31:AH36" si="84">IF(K31&gt;$AC31,"A",IF(K31&gt;$AD31,"B","C"))</f>
        <v>C</v>
      </c>
      <c r="AG31" s="196" t="str">
        <f t="shared" si="84"/>
        <v>C</v>
      </c>
      <c r="AH31" s="196" t="str">
        <f t="shared" si="84"/>
        <v>C</v>
      </c>
      <c r="AI31" s="196" t="str">
        <f t="shared" ref="AI31:AI36" si="85">IF(N31&gt;$AC31,"A",IF(N31&gt;$AD31,"B","C"))</f>
        <v>C</v>
      </c>
      <c r="AJ31" s="196" t="str">
        <f t="shared" ref="AJ31:AK36" si="86">IF(O31&gt;$AC31,"A",IF(O31&gt;$AD31,"B","C"))</f>
        <v>C</v>
      </c>
      <c r="AK31" s="196" t="str">
        <f t="shared" si="86"/>
        <v>C</v>
      </c>
      <c r="AL31" s="196" t="str">
        <f t="shared" ref="AL31:AL36" si="87">IF(Q31&gt;$AC31,"A",IF(Q31&gt;$AD31,"B","C"))</f>
        <v>C</v>
      </c>
      <c r="AM31" s="196" t="str">
        <f t="shared" ref="AM31:AM36" si="88">IF(R31&gt;$AC31,"A",IF(R31&gt;$AD31,"B","C"))</f>
        <v>C</v>
      </c>
      <c r="AN31" s="196" t="str">
        <f t="shared" ref="AN31:AN36" si="89">IF(S31&gt;$AC31,"A",IF(S31&gt;$AD31,"B","C"))</f>
        <v>C</v>
      </c>
      <c r="AO31" s="196" t="str">
        <f t="shared" ref="AO31:AO36" si="90">IF(T31&gt;$AC31,"A",IF(T31&gt;$AD31,"B","C"))</f>
        <v>C</v>
      </c>
      <c r="AP31" s="196" t="str">
        <f t="shared" ref="AP31:AP36" si="91">IF(U31&gt;$AC31,"A",IF(U31&gt;$AD31,"B","C"))</f>
        <v>C</v>
      </c>
      <c r="AQ31" s="196" t="str">
        <f t="shared" ref="AQ31:AQ36" si="92">IF(V31&gt;$AC31,"A",IF(V31&gt;$AD31,"B","C"))</f>
        <v>C</v>
      </c>
      <c r="AR31" s="196"/>
      <c r="AS31" s="194">
        <f t="shared" si="24"/>
        <v>0</v>
      </c>
      <c r="AT31" s="194">
        <f t="shared" si="25"/>
        <v>0</v>
      </c>
      <c r="AU31" s="194">
        <f t="shared" si="26"/>
        <v>0</v>
      </c>
      <c r="AV31" s="194">
        <f t="shared" si="27"/>
        <v>0</v>
      </c>
      <c r="AW31" s="194">
        <f t="shared" si="28"/>
        <v>0</v>
      </c>
      <c r="AX31" s="194">
        <f t="shared" si="29"/>
        <v>0</v>
      </c>
      <c r="AY31" s="194">
        <f t="shared" si="30"/>
        <v>0</v>
      </c>
      <c r="AZ31" s="194">
        <f t="shared" si="31"/>
        <v>0</v>
      </c>
      <c r="BA31" s="194">
        <f t="shared" si="32"/>
        <v>0</v>
      </c>
      <c r="BB31" s="194">
        <f t="shared" si="33"/>
        <v>0</v>
      </c>
      <c r="BC31" s="194">
        <f t="shared" si="34"/>
        <v>0</v>
      </c>
      <c r="BD31" s="194">
        <f t="shared" si="35"/>
        <v>0</v>
      </c>
      <c r="BE31" s="194">
        <f t="shared" si="36"/>
        <v>0</v>
      </c>
    </row>
    <row r="32" spans="1:57" ht="42" customHeight="1">
      <c r="A32" s="494"/>
      <c r="B32" s="586"/>
      <c r="C32" s="587"/>
      <c r="D32" s="494"/>
      <c r="E32" s="507"/>
      <c r="F32" s="508"/>
      <c r="G32" s="48">
        <v>8</v>
      </c>
      <c r="H32" s="65" t="s">
        <v>19</v>
      </c>
      <c r="I32" s="50" t="s">
        <v>2</v>
      </c>
      <c r="J32" s="370">
        <v>-6.1</v>
      </c>
      <c r="K32" s="375">
        <v>-6.6</v>
      </c>
      <c r="L32" s="372">
        <v>-6.9</v>
      </c>
      <c r="M32" s="372">
        <v>-5.4</v>
      </c>
      <c r="N32" s="372">
        <v>-6.5</v>
      </c>
      <c r="O32" s="372">
        <v>-5.6000000000000005</v>
      </c>
      <c r="P32" s="372">
        <v>-5.6000000000000005</v>
      </c>
      <c r="Q32" s="372"/>
      <c r="R32" s="372"/>
      <c r="S32" s="372"/>
      <c r="T32" s="372"/>
      <c r="U32" s="372"/>
      <c r="V32" s="372"/>
      <c r="W32" s="221" t="str">
        <f t="shared" si="22"/>
        <v>A</v>
      </c>
      <c r="X32" s="593"/>
      <c r="Y32" s="217" t="str">
        <f t="shared" si="0"/>
        <v>A</v>
      </c>
      <c r="Z32" s="258">
        <f t="shared" si="1"/>
        <v>3</v>
      </c>
      <c r="AA32" s="259"/>
      <c r="AB32" s="258">
        <f t="shared" si="2"/>
        <v>3</v>
      </c>
      <c r="AC32" s="197">
        <v>2.0299999999999989</v>
      </c>
      <c r="AD32" s="197">
        <v>-7.6599999999999993</v>
      </c>
      <c r="AE32" s="196" t="str">
        <f>IF(J32&gt;$AC32,"A",IF(J32&gt;$AD32,"B","C"))</f>
        <v>B</v>
      </c>
      <c r="AF32" s="196" t="str">
        <f t="shared" ref="AF32:AL32" si="93">IF(K33&gt;$AC32,"A",IF(K33&gt;$AD32,"B","C"))</f>
        <v>A</v>
      </c>
      <c r="AG32" s="196" t="str">
        <f t="shared" si="93"/>
        <v>A</v>
      </c>
      <c r="AH32" s="196" t="str">
        <f t="shared" si="93"/>
        <v>A</v>
      </c>
      <c r="AI32" s="196" t="str">
        <f t="shared" si="93"/>
        <v>A</v>
      </c>
      <c r="AJ32" s="196" t="str">
        <f t="shared" si="93"/>
        <v>A</v>
      </c>
      <c r="AK32" s="196" t="str">
        <f t="shared" si="93"/>
        <v>A</v>
      </c>
      <c r="AL32" s="196" t="str">
        <f t="shared" si="93"/>
        <v>B</v>
      </c>
      <c r="AM32" s="196" t="str">
        <f t="shared" si="88"/>
        <v>B</v>
      </c>
      <c r="AN32" s="196" t="str">
        <f t="shared" si="89"/>
        <v>B</v>
      </c>
      <c r="AO32" s="196" t="str">
        <f t="shared" si="90"/>
        <v>B</v>
      </c>
      <c r="AP32" s="196" t="str">
        <f t="shared" si="91"/>
        <v>B</v>
      </c>
      <c r="AQ32" s="196" t="str">
        <f t="shared" si="92"/>
        <v>B</v>
      </c>
      <c r="AR32" s="196"/>
      <c r="AS32" s="194">
        <f t="shared" si="24"/>
        <v>2</v>
      </c>
      <c r="AT32" s="194">
        <f t="shared" si="25"/>
        <v>3</v>
      </c>
      <c r="AU32" s="194">
        <f t="shared" si="26"/>
        <v>3</v>
      </c>
      <c r="AV32" s="194">
        <f t="shared" si="27"/>
        <v>3</v>
      </c>
      <c r="AW32" s="194">
        <f t="shared" si="28"/>
        <v>3</v>
      </c>
      <c r="AX32" s="194">
        <f t="shared" si="29"/>
        <v>3</v>
      </c>
      <c r="AY32" s="194">
        <f t="shared" si="30"/>
        <v>3</v>
      </c>
      <c r="AZ32" s="194">
        <f t="shared" si="31"/>
        <v>2</v>
      </c>
      <c r="BA32" s="194">
        <f t="shared" si="32"/>
        <v>2</v>
      </c>
      <c r="BB32" s="194">
        <f t="shared" si="33"/>
        <v>2</v>
      </c>
      <c r="BC32" s="194">
        <f t="shared" si="34"/>
        <v>2</v>
      </c>
      <c r="BD32" s="194">
        <f t="shared" si="35"/>
        <v>2</v>
      </c>
      <c r="BE32" s="194">
        <f t="shared" si="36"/>
        <v>2</v>
      </c>
    </row>
    <row r="33" spans="1:58" ht="42" customHeight="1">
      <c r="A33" s="495"/>
      <c r="B33" s="590"/>
      <c r="C33" s="591"/>
      <c r="D33" s="495"/>
      <c r="E33" s="509"/>
      <c r="F33" s="510"/>
      <c r="G33" s="48">
        <v>9</v>
      </c>
      <c r="H33" s="179" t="s">
        <v>162</v>
      </c>
      <c r="I33" s="174" t="s">
        <v>140</v>
      </c>
      <c r="J33" s="393">
        <v>995.14</v>
      </c>
      <c r="K33" s="394">
        <v>5130</v>
      </c>
      <c r="L33" s="395">
        <v>1008.72</v>
      </c>
      <c r="M33" s="395">
        <v>3635.86</v>
      </c>
      <c r="N33" s="396">
        <v>285.07</v>
      </c>
      <c r="O33" s="396">
        <v>622.51</v>
      </c>
      <c r="P33" s="396">
        <v>622.51</v>
      </c>
      <c r="Q33" s="397"/>
      <c r="R33" s="398"/>
      <c r="S33" s="398"/>
      <c r="T33" s="398"/>
      <c r="U33" s="398"/>
      <c r="V33" s="399"/>
      <c r="W33" s="277" t="str">
        <f t="shared" si="22"/>
        <v>B</v>
      </c>
      <c r="X33" s="594"/>
      <c r="Y33" s="217" t="str">
        <f t="shared" si="0"/>
        <v>B</v>
      </c>
      <c r="Z33" s="265">
        <f t="shared" si="1"/>
        <v>2</v>
      </c>
      <c r="AA33" s="262"/>
      <c r="AB33" s="265">
        <f t="shared" si="2"/>
        <v>3</v>
      </c>
      <c r="AC33" s="197">
        <v>858.31999999999994</v>
      </c>
      <c r="AD33" s="197">
        <v>484.32000000000005</v>
      </c>
      <c r="AE33" s="196" t="str">
        <f>IF(J33&gt;$AC33,"A",IF(J33&gt;$AD33,"B","C"))</f>
        <v>A</v>
      </c>
      <c r="AF33" s="196" t="str">
        <f t="shared" ref="AF33:AJ33" si="94">IF(K33&gt;$AC33,"A",IF(K33&gt;$AD33,"B","C"))</f>
        <v>A</v>
      </c>
      <c r="AG33" s="196" t="str">
        <f t="shared" si="94"/>
        <v>A</v>
      </c>
      <c r="AH33" s="196" t="str">
        <f t="shared" si="94"/>
        <v>A</v>
      </c>
      <c r="AI33" s="196" t="str">
        <f t="shared" si="94"/>
        <v>C</v>
      </c>
      <c r="AJ33" s="196" t="str">
        <f t="shared" si="94"/>
        <v>B</v>
      </c>
      <c r="AK33" s="196" t="str">
        <f>IF(P33&gt;$AC33,"A",IF(P33&gt;$AD33,"B","C"))</f>
        <v>B</v>
      </c>
      <c r="AL33" s="196" t="str">
        <f t="shared" ref="AL33" si="95">IF(Q33&gt;$AC33,"A",IF(Q33&gt;$AD33,"B","C"))</f>
        <v>C</v>
      </c>
      <c r="AM33" s="196" t="str">
        <f t="shared" si="88"/>
        <v>C</v>
      </c>
      <c r="AN33" s="196" t="str">
        <f t="shared" si="89"/>
        <v>C</v>
      </c>
      <c r="AO33" s="196" t="str">
        <f t="shared" si="90"/>
        <v>C</v>
      </c>
      <c r="AP33" s="196" t="str">
        <f t="shared" si="91"/>
        <v>C</v>
      </c>
      <c r="AQ33" s="196" t="str">
        <f t="shared" si="92"/>
        <v>C</v>
      </c>
      <c r="AR33" s="196"/>
      <c r="AS33" s="194">
        <f t="shared" si="24"/>
        <v>3</v>
      </c>
      <c r="AT33" s="194">
        <f t="shared" si="25"/>
        <v>3</v>
      </c>
      <c r="AU33" s="194">
        <f t="shared" si="26"/>
        <v>3</v>
      </c>
      <c r="AV33" s="194">
        <f t="shared" si="27"/>
        <v>3</v>
      </c>
      <c r="AW33" s="194">
        <f t="shared" si="28"/>
        <v>0</v>
      </c>
      <c r="AX33" s="194">
        <f t="shared" si="29"/>
        <v>2</v>
      </c>
      <c r="AY33" s="194">
        <f t="shared" si="30"/>
        <v>2</v>
      </c>
      <c r="AZ33" s="194">
        <f t="shared" si="31"/>
        <v>0</v>
      </c>
      <c r="BA33" s="194">
        <f t="shared" si="32"/>
        <v>0</v>
      </c>
      <c r="BB33" s="194">
        <f t="shared" si="33"/>
        <v>0</v>
      </c>
      <c r="BC33" s="194">
        <f t="shared" si="34"/>
        <v>0</v>
      </c>
      <c r="BD33" s="194">
        <f t="shared" si="35"/>
        <v>0</v>
      </c>
      <c r="BE33" s="194">
        <f t="shared" si="36"/>
        <v>0</v>
      </c>
    </row>
    <row r="34" spans="1:58" ht="42" customHeight="1">
      <c r="A34" s="492">
        <v>2</v>
      </c>
      <c r="B34" s="584" t="s">
        <v>141</v>
      </c>
      <c r="C34" s="585"/>
      <c r="D34" s="13">
        <v>1</v>
      </c>
      <c r="E34" s="525" t="s">
        <v>142</v>
      </c>
      <c r="F34" s="526"/>
      <c r="G34" s="12">
        <v>1</v>
      </c>
      <c r="H34" s="180" t="s">
        <v>176</v>
      </c>
      <c r="I34" s="20" t="s">
        <v>9</v>
      </c>
      <c r="J34" s="366">
        <v>-0.64</v>
      </c>
      <c r="K34" s="378">
        <v>1.04</v>
      </c>
      <c r="L34" s="379">
        <v>-0.91</v>
      </c>
      <c r="M34" s="379">
        <v>-4.8</v>
      </c>
      <c r="N34" s="380">
        <v>-1.97</v>
      </c>
      <c r="O34" s="380">
        <v>5.35</v>
      </c>
      <c r="P34" s="380">
        <v>8.1999999999999993</v>
      </c>
      <c r="Q34" s="380"/>
      <c r="R34" s="380"/>
      <c r="S34" s="380"/>
      <c r="T34" s="380"/>
      <c r="U34" s="372"/>
      <c r="V34" s="381"/>
      <c r="W34" s="278" t="str">
        <f>Y34</f>
        <v>A</v>
      </c>
      <c r="X34" s="592">
        <f>AA35</f>
        <v>6</v>
      </c>
      <c r="Y34" s="217" t="str">
        <f t="shared" si="0"/>
        <v>A</v>
      </c>
      <c r="Z34" s="260">
        <f t="shared" si="1"/>
        <v>2</v>
      </c>
      <c r="AA34" s="261"/>
      <c r="AB34" s="260">
        <f t="shared" si="2"/>
        <v>0</v>
      </c>
      <c r="AC34" s="197">
        <v>2.8879999999999995</v>
      </c>
      <c r="AD34" s="197">
        <v>-1.6</v>
      </c>
      <c r="AE34" s="196" t="str">
        <f t="shared" si="84"/>
        <v>B</v>
      </c>
      <c r="AF34" s="196" t="str">
        <f t="shared" si="84"/>
        <v>B</v>
      </c>
      <c r="AG34" s="196" t="str">
        <f t="shared" si="84"/>
        <v>B</v>
      </c>
      <c r="AH34" s="196" t="str">
        <f t="shared" si="84"/>
        <v>C</v>
      </c>
      <c r="AI34" s="196" t="str">
        <f t="shared" si="85"/>
        <v>C</v>
      </c>
      <c r="AJ34" s="196" t="str">
        <f t="shared" si="86"/>
        <v>A</v>
      </c>
      <c r="AK34" s="196" t="str">
        <f t="shared" si="86"/>
        <v>A</v>
      </c>
      <c r="AL34" s="196" t="str">
        <f t="shared" si="87"/>
        <v>B</v>
      </c>
      <c r="AM34" s="196" t="str">
        <f t="shared" si="88"/>
        <v>B</v>
      </c>
      <c r="AN34" s="196" t="str">
        <f t="shared" si="89"/>
        <v>B</v>
      </c>
      <c r="AO34" s="196" t="str">
        <f t="shared" si="90"/>
        <v>B</v>
      </c>
      <c r="AP34" s="196" t="str">
        <f t="shared" si="91"/>
        <v>B</v>
      </c>
      <c r="AQ34" s="196" t="str">
        <f t="shared" si="92"/>
        <v>B</v>
      </c>
      <c r="AR34" s="196"/>
      <c r="AS34" s="194">
        <f t="shared" ref="AS34:AV39" si="96">IF(AE34="A",2,IF(AE34="B",1,0))</f>
        <v>1</v>
      </c>
      <c r="AT34" s="194">
        <f t="shared" si="96"/>
        <v>1</v>
      </c>
      <c r="AU34" s="194">
        <f t="shared" si="96"/>
        <v>1</v>
      </c>
      <c r="AV34" s="194">
        <f t="shared" si="96"/>
        <v>0</v>
      </c>
      <c r="AW34" s="194">
        <f t="shared" ref="AW34:AW39" si="97">IF(AI34="A",2,IF(AI34="B",1,0))</f>
        <v>0</v>
      </c>
      <c r="AX34" s="194">
        <f t="shared" ref="AX34:AX39" si="98">IF(AJ34="A",2,IF(AJ34="B",1,0))</f>
        <v>2</v>
      </c>
      <c r="AY34" s="194">
        <f t="shared" ref="AY34:AY39" si="99">IF(AK34="A",2,IF(AK34="B",1,0))</f>
        <v>2</v>
      </c>
      <c r="AZ34" s="194">
        <f t="shared" ref="AZ34:AZ39" si="100">IF(AL34="A",2,IF(AL34="B",1,0))</f>
        <v>1</v>
      </c>
      <c r="BA34" s="194">
        <f t="shared" ref="BA34:BA39" si="101">IF(AM34="A",2,IF(AM34="B",1,0))</f>
        <v>1</v>
      </c>
      <c r="BB34" s="194">
        <f t="shared" ref="BB34:BB39" si="102">IF(AN34="A",2,IF(AN34="B",1,0))</f>
        <v>1</v>
      </c>
      <c r="BC34" s="194">
        <f t="shared" ref="BC34:BC39" si="103">IF(AO34="A",2,IF(AO34="B",1,0))</f>
        <v>1</v>
      </c>
      <c r="BD34" s="194">
        <f t="shared" ref="BD34:BD39" si="104">IF(AP34="A",2,IF(AP34="B",1,0))</f>
        <v>1</v>
      </c>
      <c r="BE34" s="194">
        <f t="shared" ref="BE34:BE39" si="105">IF(AQ34="A",2,IF(AQ34="B",1,0))</f>
        <v>1</v>
      </c>
    </row>
    <row r="35" spans="1:58" ht="42" customHeight="1">
      <c r="A35" s="494"/>
      <c r="B35" s="586"/>
      <c r="C35" s="587"/>
      <c r="D35" s="60">
        <v>2</v>
      </c>
      <c r="E35" s="597" t="s">
        <v>143</v>
      </c>
      <c r="F35" s="598"/>
      <c r="G35" s="48">
        <v>1</v>
      </c>
      <c r="H35" s="181" t="s">
        <v>159</v>
      </c>
      <c r="I35" s="53" t="s">
        <v>9</v>
      </c>
      <c r="J35" s="370">
        <v>-0.83</v>
      </c>
      <c r="K35" s="382">
        <v>5.9</v>
      </c>
      <c r="L35" s="383">
        <v>5.27</v>
      </c>
      <c r="M35" s="383">
        <v>4.05</v>
      </c>
      <c r="N35" s="372">
        <v>3.25</v>
      </c>
      <c r="O35" s="372">
        <v>3.32</v>
      </c>
      <c r="P35" s="372">
        <v>8.15</v>
      </c>
      <c r="Q35" s="372"/>
      <c r="R35" s="372"/>
      <c r="S35" s="372"/>
      <c r="T35" s="372"/>
      <c r="U35" s="372"/>
      <c r="V35" s="381"/>
      <c r="W35" s="279" t="str">
        <f t="shared" ref="W35:W36" si="106">Y35</f>
        <v>A</v>
      </c>
      <c r="X35" s="593"/>
      <c r="Y35" s="217" t="str">
        <f t="shared" si="0"/>
        <v>A</v>
      </c>
      <c r="Z35" s="258">
        <f t="shared" si="1"/>
        <v>2</v>
      </c>
      <c r="AA35" s="259">
        <f>SUM(Z34:Z36)</f>
        <v>6</v>
      </c>
      <c r="AB35" s="258">
        <f t="shared" si="2"/>
        <v>2</v>
      </c>
      <c r="AC35" s="197">
        <v>3.131999999999997</v>
      </c>
      <c r="AD35" s="197">
        <v>-5.91</v>
      </c>
      <c r="AE35" s="196" t="str">
        <f t="shared" si="84"/>
        <v>B</v>
      </c>
      <c r="AF35" s="196" t="str">
        <f t="shared" si="84"/>
        <v>A</v>
      </c>
      <c r="AG35" s="196" t="str">
        <f t="shared" si="84"/>
        <v>A</v>
      </c>
      <c r="AH35" s="196" t="str">
        <f t="shared" si="84"/>
        <v>A</v>
      </c>
      <c r="AI35" s="196" t="str">
        <f t="shared" si="85"/>
        <v>A</v>
      </c>
      <c r="AJ35" s="196" t="str">
        <f t="shared" si="86"/>
        <v>A</v>
      </c>
      <c r="AK35" s="196" t="str">
        <f t="shared" si="86"/>
        <v>A</v>
      </c>
      <c r="AL35" s="196" t="str">
        <f t="shared" si="87"/>
        <v>B</v>
      </c>
      <c r="AM35" s="196" t="str">
        <f t="shared" si="88"/>
        <v>B</v>
      </c>
      <c r="AN35" s="196" t="str">
        <f t="shared" si="89"/>
        <v>B</v>
      </c>
      <c r="AO35" s="196" t="str">
        <f t="shared" si="90"/>
        <v>B</v>
      </c>
      <c r="AP35" s="196" t="str">
        <f t="shared" si="91"/>
        <v>B</v>
      </c>
      <c r="AQ35" s="196" t="str">
        <f t="shared" si="92"/>
        <v>B</v>
      </c>
      <c r="AR35" s="196"/>
      <c r="AS35" s="194">
        <f t="shared" si="96"/>
        <v>1</v>
      </c>
      <c r="AT35" s="194">
        <f t="shared" si="96"/>
        <v>2</v>
      </c>
      <c r="AU35" s="194">
        <f t="shared" si="96"/>
        <v>2</v>
      </c>
      <c r="AV35" s="194">
        <f t="shared" si="96"/>
        <v>2</v>
      </c>
      <c r="AW35" s="194">
        <f t="shared" si="97"/>
        <v>2</v>
      </c>
      <c r="AX35" s="194">
        <f t="shared" si="98"/>
        <v>2</v>
      </c>
      <c r="AY35" s="194">
        <f t="shared" si="99"/>
        <v>2</v>
      </c>
      <c r="AZ35" s="194">
        <f t="shared" si="100"/>
        <v>1</v>
      </c>
      <c r="BA35" s="194">
        <f t="shared" si="101"/>
        <v>1</v>
      </c>
      <c r="BB35" s="194">
        <f t="shared" si="102"/>
        <v>1</v>
      </c>
      <c r="BC35" s="194">
        <f t="shared" si="103"/>
        <v>1</v>
      </c>
      <c r="BD35" s="194">
        <f t="shared" si="104"/>
        <v>1</v>
      </c>
      <c r="BE35" s="194">
        <f t="shared" si="105"/>
        <v>1</v>
      </c>
    </row>
    <row r="36" spans="1:58" ht="42" customHeight="1">
      <c r="A36" s="495"/>
      <c r="B36" s="586"/>
      <c r="C36" s="587"/>
      <c r="D36" s="62">
        <v>3</v>
      </c>
      <c r="E36" s="509" t="s">
        <v>144</v>
      </c>
      <c r="F36" s="510"/>
      <c r="G36" s="54">
        <v>1</v>
      </c>
      <c r="H36" s="182" t="s">
        <v>160</v>
      </c>
      <c r="I36" s="175" t="s">
        <v>9</v>
      </c>
      <c r="J36" s="384">
        <v>0.31</v>
      </c>
      <c r="K36" s="385">
        <v>-2.38</v>
      </c>
      <c r="L36" s="377">
        <v>-0.01</v>
      </c>
      <c r="M36" s="377">
        <v>0.52</v>
      </c>
      <c r="N36" s="386">
        <v>-1.4</v>
      </c>
      <c r="O36" s="386">
        <v>0.41</v>
      </c>
      <c r="P36" s="386">
        <v>3.12</v>
      </c>
      <c r="Q36" s="386"/>
      <c r="R36" s="386"/>
      <c r="S36" s="386"/>
      <c r="T36" s="372"/>
      <c r="U36" s="372"/>
      <c r="V36" s="381"/>
      <c r="W36" s="280" t="str">
        <f t="shared" si="106"/>
        <v>A</v>
      </c>
      <c r="X36" s="594"/>
      <c r="Y36" s="217" t="str">
        <f t="shared" si="0"/>
        <v>A</v>
      </c>
      <c r="Z36" s="265">
        <f t="shared" si="1"/>
        <v>2</v>
      </c>
      <c r="AA36" s="262"/>
      <c r="AB36" s="265">
        <f t="shared" si="2"/>
        <v>1</v>
      </c>
      <c r="AC36" s="197">
        <v>2.2719999999999989</v>
      </c>
      <c r="AD36" s="197">
        <v>-6.32</v>
      </c>
      <c r="AE36" s="196" t="str">
        <f t="shared" si="84"/>
        <v>B</v>
      </c>
      <c r="AF36" s="196" t="str">
        <f t="shared" si="84"/>
        <v>B</v>
      </c>
      <c r="AG36" s="196" t="str">
        <f t="shared" si="84"/>
        <v>B</v>
      </c>
      <c r="AH36" s="196" t="str">
        <f t="shared" si="84"/>
        <v>B</v>
      </c>
      <c r="AI36" s="196" t="str">
        <f t="shared" si="85"/>
        <v>B</v>
      </c>
      <c r="AJ36" s="196" t="str">
        <f t="shared" si="86"/>
        <v>B</v>
      </c>
      <c r="AK36" s="196" t="str">
        <f t="shared" si="86"/>
        <v>A</v>
      </c>
      <c r="AL36" s="196" t="str">
        <f t="shared" si="87"/>
        <v>B</v>
      </c>
      <c r="AM36" s="196" t="str">
        <f t="shared" si="88"/>
        <v>B</v>
      </c>
      <c r="AN36" s="196" t="str">
        <f t="shared" si="89"/>
        <v>B</v>
      </c>
      <c r="AO36" s="196" t="str">
        <f t="shared" si="90"/>
        <v>B</v>
      </c>
      <c r="AP36" s="196" t="str">
        <f t="shared" si="91"/>
        <v>B</v>
      </c>
      <c r="AQ36" s="196" t="str">
        <f t="shared" si="92"/>
        <v>B</v>
      </c>
      <c r="AR36" s="196"/>
      <c r="AS36" s="194">
        <f t="shared" si="96"/>
        <v>1</v>
      </c>
      <c r="AT36" s="194">
        <f t="shared" si="96"/>
        <v>1</v>
      </c>
      <c r="AU36" s="194">
        <f t="shared" si="96"/>
        <v>1</v>
      </c>
      <c r="AV36" s="194">
        <f t="shared" si="96"/>
        <v>1</v>
      </c>
      <c r="AW36" s="194">
        <f t="shared" si="97"/>
        <v>1</v>
      </c>
      <c r="AX36" s="194">
        <f t="shared" si="98"/>
        <v>1</v>
      </c>
      <c r="AY36" s="194">
        <f t="shared" si="99"/>
        <v>2</v>
      </c>
      <c r="AZ36" s="194">
        <f t="shared" si="100"/>
        <v>1</v>
      </c>
      <c r="BA36" s="194">
        <f t="shared" si="101"/>
        <v>1</v>
      </c>
      <c r="BB36" s="194">
        <f t="shared" si="102"/>
        <v>1</v>
      </c>
      <c r="BC36" s="194">
        <f t="shared" si="103"/>
        <v>1</v>
      </c>
      <c r="BD36" s="194">
        <f t="shared" si="104"/>
        <v>1</v>
      </c>
      <c r="BE36" s="194">
        <f t="shared" si="105"/>
        <v>1</v>
      </c>
    </row>
    <row r="37" spans="1:58" ht="42" customHeight="1">
      <c r="A37" s="492">
        <v>3</v>
      </c>
      <c r="B37" s="584" t="s">
        <v>145</v>
      </c>
      <c r="C37" s="585"/>
      <c r="D37" s="13">
        <v>1</v>
      </c>
      <c r="E37" s="525" t="s">
        <v>129</v>
      </c>
      <c r="F37" s="526"/>
      <c r="G37" s="12">
        <v>1</v>
      </c>
      <c r="H37" s="180" t="s">
        <v>21</v>
      </c>
      <c r="I37" s="20" t="s">
        <v>20</v>
      </c>
      <c r="J37" s="366">
        <v>24.79</v>
      </c>
      <c r="K37" s="387">
        <v>25.46</v>
      </c>
      <c r="L37" s="380">
        <v>24.15</v>
      </c>
      <c r="M37" s="380">
        <v>22.74</v>
      </c>
      <c r="N37" s="380">
        <v>22.56</v>
      </c>
      <c r="O37" s="380">
        <v>23.27</v>
      </c>
      <c r="P37" s="380">
        <v>24.4</v>
      </c>
      <c r="Q37" s="380"/>
      <c r="R37" s="380"/>
      <c r="S37" s="380"/>
      <c r="T37" s="380"/>
      <c r="U37" s="380"/>
      <c r="V37" s="388"/>
      <c r="W37" s="278" t="str">
        <f>Y37</f>
        <v>C</v>
      </c>
      <c r="X37" s="592">
        <f>AA38</f>
        <v>2</v>
      </c>
      <c r="Y37" s="217" t="str">
        <f t="shared" si="0"/>
        <v>C</v>
      </c>
      <c r="Z37" s="260">
        <f t="shared" si="1"/>
        <v>0</v>
      </c>
      <c r="AA37" s="216"/>
      <c r="AB37" s="260">
        <f t="shared" si="2"/>
        <v>0</v>
      </c>
      <c r="AC37" s="197">
        <v>16.399999999999999</v>
      </c>
      <c r="AD37" s="197">
        <v>19.64</v>
      </c>
      <c r="AE37" s="196" t="str">
        <f t="shared" ref="AE37:AH39" si="107">IF(J37&lt;$AC37,"A",IF(J37&lt;$AD37,"B","C"))</f>
        <v>C</v>
      </c>
      <c r="AF37" s="196" t="str">
        <f t="shared" si="107"/>
        <v>C</v>
      </c>
      <c r="AG37" s="196" t="str">
        <f t="shared" si="107"/>
        <v>C</v>
      </c>
      <c r="AH37" s="196" t="str">
        <f t="shared" si="107"/>
        <v>C</v>
      </c>
      <c r="AI37" s="196" t="str">
        <f t="shared" ref="AI37:AI39" si="108">IF(N37&lt;$AC37,"A",IF(N37&lt;$AD37,"B","C"))</f>
        <v>C</v>
      </c>
      <c r="AJ37" s="196" t="str">
        <f t="shared" ref="AJ37:AK39" si="109">IF(O37&lt;$AC37,"A",IF(O37&lt;$AD37,"B","C"))</f>
        <v>C</v>
      </c>
      <c r="AK37" s="196" t="str">
        <f t="shared" si="109"/>
        <v>C</v>
      </c>
      <c r="AL37" s="196" t="str">
        <f t="shared" ref="AL37:AL39" si="110">IF(Q37&lt;$AC37,"A",IF(Q37&lt;$AD37,"B","C"))</f>
        <v>A</v>
      </c>
      <c r="AM37" s="196" t="str">
        <f t="shared" ref="AM37:AM39" si="111">IF(R37&lt;$AC37,"A",IF(R37&lt;$AD37,"B","C"))</f>
        <v>A</v>
      </c>
      <c r="AN37" s="196" t="str">
        <f t="shared" ref="AN37:AN39" si="112">IF(S37&lt;$AC37,"A",IF(S37&lt;$AD37,"B","C"))</f>
        <v>A</v>
      </c>
      <c r="AO37" s="196" t="str">
        <f t="shared" ref="AO37:AO39" si="113">IF(T37&lt;$AC37,"A",IF(T37&lt;$AD37,"B","C"))</f>
        <v>A</v>
      </c>
      <c r="AP37" s="196" t="str">
        <f t="shared" ref="AP37:AP39" si="114">IF(U37&lt;$AC37,"A",IF(U37&lt;$AD37,"B","C"))</f>
        <v>A</v>
      </c>
      <c r="AQ37" s="196" t="str">
        <f t="shared" ref="AQ37:AQ39" si="115">IF(V37&lt;$AC37,"A",IF(V37&lt;$AD37,"B","C"))</f>
        <v>A</v>
      </c>
      <c r="AR37" s="196"/>
      <c r="AS37" s="194">
        <f t="shared" si="96"/>
        <v>0</v>
      </c>
      <c r="AT37" s="194">
        <f t="shared" si="96"/>
        <v>0</v>
      </c>
      <c r="AU37" s="194">
        <f t="shared" si="96"/>
        <v>0</v>
      </c>
      <c r="AV37" s="194">
        <f t="shared" si="96"/>
        <v>0</v>
      </c>
      <c r="AW37" s="194">
        <f t="shared" si="97"/>
        <v>0</v>
      </c>
      <c r="AX37" s="194">
        <f t="shared" si="98"/>
        <v>0</v>
      </c>
      <c r="AY37" s="194">
        <f t="shared" si="99"/>
        <v>0</v>
      </c>
      <c r="AZ37" s="194">
        <f t="shared" si="100"/>
        <v>2</v>
      </c>
      <c r="BA37" s="194">
        <f t="shared" si="101"/>
        <v>2</v>
      </c>
      <c r="BB37" s="194">
        <f t="shared" si="102"/>
        <v>2</v>
      </c>
      <c r="BC37" s="194">
        <f t="shared" si="103"/>
        <v>2</v>
      </c>
      <c r="BD37" s="194">
        <f t="shared" si="104"/>
        <v>2</v>
      </c>
      <c r="BE37" s="194">
        <f t="shared" si="105"/>
        <v>2</v>
      </c>
    </row>
    <row r="38" spans="1:58" ht="42" customHeight="1">
      <c r="A38" s="494"/>
      <c r="B38" s="586"/>
      <c r="C38" s="587"/>
      <c r="D38" s="60">
        <v>2</v>
      </c>
      <c r="E38" s="597" t="s">
        <v>143</v>
      </c>
      <c r="F38" s="598"/>
      <c r="G38" s="48">
        <v>1</v>
      </c>
      <c r="H38" s="181" t="s">
        <v>174</v>
      </c>
      <c r="I38" s="53" t="s">
        <v>20</v>
      </c>
      <c r="J38" s="389">
        <v>14.33</v>
      </c>
      <c r="K38" s="390">
        <v>15.31</v>
      </c>
      <c r="L38" s="391">
        <v>15.51</v>
      </c>
      <c r="M38" s="391">
        <v>14.8</v>
      </c>
      <c r="N38" s="391">
        <v>14.54</v>
      </c>
      <c r="O38" s="391">
        <v>15.35</v>
      </c>
      <c r="P38" s="391">
        <v>15.14</v>
      </c>
      <c r="Q38" s="391"/>
      <c r="R38" s="391"/>
      <c r="S38" s="391"/>
      <c r="T38" s="372"/>
      <c r="U38" s="372"/>
      <c r="V38" s="381"/>
      <c r="W38" s="279" t="str">
        <f t="shared" ref="W38:W39" si="116">Y38</f>
        <v>B</v>
      </c>
      <c r="X38" s="593"/>
      <c r="Y38" s="217" t="str">
        <f t="shared" si="0"/>
        <v>B</v>
      </c>
      <c r="Z38" s="258">
        <f t="shared" si="1"/>
        <v>1</v>
      </c>
      <c r="AA38" s="214">
        <f>SUM(Z37:Z39)</f>
        <v>2</v>
      </c>
      <c r="AB38" s="258">
        <f t="shared" si="2"/>
        <v>1</v>
      </c>
      <c r="AC38" s="197">
        <v>11.15</v>
      </c>
      <c r="AD38" s="197">
        <v>15.96</v>
      </c>
      <c r="AE38" s="196" t="str">
        <f t="shared" si="107"/>
        <v>B</v>
      </c>
      <c r="AF38" s="196" t="str">
        <f t="shared" si="107"/>
        <v>B</v>
      </c>
      <c r="AG38" s="196" t="str">
        <f t="shared" si="107"/>
        <v>B</v>
      </c>
      <c r="AH38" s="196" t="str">
        <f t="shared" si="107"/>
        <v>B</v>
      </c>
      <c r="AI38" s="196" t="str">
        <f t="shared" si="108"/>
        <v>B</v>
      </c>
      <c r="AJ38" s="196" t="str">
        <f t="shared" si="109"/>
        <v>B</v>
      </c>
      <c r="AK38" s="196" t="str">
        <f t="shared" si="109"/>
        <v>B</v>
      </c>
      <c r="AL38" s="196" t="str">
        <f t="shared" si="110"/>
        <v>A</v>
      </c>
      <c r="AM38" s="196" t="str">
        <f t="shared" si="111"/>
        <v>A</v>
      </c>
      <c r="AN38" s="196" t="str">
        <f t="shared" si="112"/>
        <v>A</v>
      </c>
      <c r="AO38" s="196" t="str">
        <f t="shared" si="113"/>
        <v>A</v>
      </c>
      <c r="AP38" s="196" t="str">
        <f t="shared" si="114"/>
        <v>A</v>
      </c>
      <c r="AQ38" s="196" t="str">
        <f t="shared" si="115"/>
        <v>A</v>
      </c>
      <c r="AR38" s="196"/>
      <c r="AS38" s="194">
        <f t="shared" si="96"/>
        <v>1</v>
      </c>
      <c r="AT38" s="194">
        <f t="shared" si="96"/>
        <v>1</v>
      </c>
      <c r="AU38" s="194">
        <f t="shared" si="96"/>
        <v>1</v>
      </c>
      <c r="AV38" s="194">
        <f t="shared" si="96"/>
        <v>1</v>
      </c>
      <c r="AW38" s="194">
        <f t="shared" si="97"/>
        <v>1</v>
      </c>
      <c r="AX38" s="194">
        <f t="shared" si="98"/>
        <v>1</v>
      </c>
      <c r="AY38" s="194">
        <f t="shared" si="99"/>
        <v>1</v>
      </c>
      <c r="AZ38" s="194">
        <f t="shared" si="100"/>
        <v>2</v>
      </c>
      <c r="BA38" s="194">
        <f t="shared" si="101"/>
        <v>2</v>
      </c>
      <c r="BB38" s="194">
        <f t="shared" si="102"/>
        <v>2</v>
      </c>
      <c r="BC38" s="194">
        <f t="shared" si="103"/>
        <v>2</v>
      </c>
      <c r="BD38" s="194">
        <f t="shared" si="104"/>
        <v>2</v>
      </c>
      <c r="BE38" s="194">
        <f t="shared" si="105"/>
        <v>2</v>
      </c>
    </row>
    <row r="39" spans="1:58" ht="42" customHeight="1">
      <c r="A39" s="495"/>
      <c r="B39" s="586"/>
      <c r="C39" s="587"/>
      <c r="D39" s="62">
        <v>3</v>
      </c>
      <c r="E39" s="509" t="s">
        <v>144</v>
      </c>
      <c r="F39" s="510"/>
      <c r="G39" s="54">
        <v>1</v>
      </c>
      <c r="H39" s="182" t="s">
        <v>161</v>
      </c>
      <c r="I39" s="23" t="s">
        <v>20</v>
      </c>
      <c r="J39" s="384">
        <v>14.23</v>
      </c>
      <c r="K39" s="392">
        <v>13.84</v>
      </c>
      <c r="L39" s="386">
        <v>14.07</v>
      </c>
      <c r="M39" s="386">
        <v>14.19</v>
      </c>
      <c r="N39" s="386">
        <v>13.93</v>
      </c>
      <c r="O39" s="386">
        <v>13.93</v>
      </c>
      <c r="P39" s="386">
        <v>13.93</v>
      </c>
      <c r="Q39" s="386"/>
      <c r="R39" s="386"/>
      <c r="S39" s="386"/>
      <c r="T39" s="386"/>
      <c r="U39" s="372"/>
      <c r="V39" s="372"/>
      <c r="W39" s="222" t="str">
        <f t="shared" si="116"/>
        <v>B</v>
      </c>
      <c r="X39" s="594"/>
      <c r="Y39" s="217" t="str">
        <f t="shared" si="0"/>
        <v>B</v>
      </c>
      <c r="Z39" s="265">
        <f t="shared" si="1"/>
        <v>1</v>
      </c>
      <c r="AA39" s="215"/>
      <c r="AB39" s="265">
        <f t="shared" si="2"/>
        <v>1</v>
      </c>
      <c r="AC39" s="197">
        <v>11.89</v>
      </c>
      <c r="AD39" s="197">
        <v>19.86</v>
      </c>
      <c r="AE39" s="196" t="str">
        <f t="shared" si="107"/>
        <v>B</v>
      </c>
      <c r="AF39" s="196" t="str">
        <f t="shared" si="107"/>
        <v>B</v>
      </c>
      <c r="AG39" s="196" t="str">
        <f t="shared" si="107"/>
        <v>B</v>
      </c>
      <c r="AH39" s="196" t="str">
        <f t="shared" si="107"/>
        <v>B</v>
      </c>
      <c r="AI39" s="196" t="str">
        <f t="shared" si="108"/>
        <v>B</v>
      </c>
      <c r="AJ39" s="196" t="str">
        <f t="shared" si="109"/>
        <v>B</v>
      </c>
      <c r="AK39" s="196" t="str">
        <f t="shared" si="109"/>
        <v>B</v>
      </c>
      <c r="AL39" s="196" t="str">
        <f t="shared" si="110"/>
        <v>A</v>
      </c>
      <c r="AM39" s="196" t="str">
        <f t="shared" si="111"/>
        <v>A</v>
      </c>
      <c r="AN39" s="196" t="str">
        <f t="shared" si="112"/>
        <v>A</v>
      </c>
      <c r="AO39" s="196" t="str">
        <f t="shared" si="113"/>
        <v>A</v>
      </c>
      <c r="AP39" s="196" t="str">
        <f t="shared" si="114"/>
        <v>A</v>
      </c>
      <c r="AQ39" s="196" t="str">
        <f t="shared" si="115"/>
        <v>A</v>
      </c>
      <c r="AR39" s="196"/>
      <c r="AS39" s="194">
        <f t="shared" si="96"/>
        <v>1</v>
      </c>
      <c r="AT39" s="194">
        <f t="shared" si="96"/>
        <v>1</v>
      </c>
      <c r="AU39" s="194">
        <f t="shared" si="96"/>
        <v>1</v>
      </c>
      <c r="AV39" s="194">
        <f t="shared" si="96"/>
        <v>1</v>
      </c>
      <c r="AW39" s="194">
        <f t="shared" si="97"/>
        <v>1</v>
      </c>
      <c r="AX39" s="194">
        <f t="shared" si="98"/>
        <v>1</v>
      </c>
      <c r="AY39" s="194">
        <f t="shared" si="99"/>
        <v>1</v>
      </c>
      <c r="AZ39" s="194">
        <f t="shared" si="100"/>
        <v>2</v>
      </c>
      <c r="BA39" s="194">
        <f t="shared" si="101"/>
        <v>2</v>
      </c>
      <c r="BB39" s="194">
        <f t="shared" si="102"/>
        <v>2</v>
      </c>
      <c r="BC39" s="194">
        <f t="shared" si="103"/>
        <v>2</v>
      </c>
      <c r="BD39" s="194">
        <f t="shared" si="104"/>
        <v>2</v>
      </c>
      <c r="BE39" s="194">
        <f t="shared" si="105"/>
        <v>2</v>
      </c>
    </row>
    <row r="40" spans="1:58" ht="42" customHeight="1">
      <c r="A40" s="520" t="s">
        <v>146</v>
      </c>
      <c r="B40" s="521"/>
      <c r="C40" s="521"/>
      <c r="D40" s="521"/>
      <c r="E40" s="521"/>
      <c r="F40" s="521"/>
      <c r="G40" s="521"/>
      <c r="H40" s="521"/>
      <c r="I40" s="9"/>
      <c r="J40" s="11">
        <f>AS40</f>
        <v>61</v>
      </c>
      <c r="K40" s="172">
        <f t="shared" ref="K40:V40" si="117">IF(K$5&lt;=MONTH(日期),AT40,"")</f>
        <v>57</v>
      </c>
      <c r="L40" s="10">
        <f t="shared" si="117"/>
        <v>70</v>
      </c>
      <c r="M40" s="10">
        <f t="shared" si="117"/>
        <v>65</v>
      </c>
      <c r="N40" s="10">
        <f t="shared" si="117"/>
        <v>59</v>
      </c>
      <c r="O40" s="10">
        <f t="shared" si="117"/>
        <v>63</v>
      </c>
      <c r="P40" s="10">
        <f t="shared" si="117"/>
        <v>64</v>
      </c>
      <c r="Q40" s="10" t="str">
        <f t="shared" si="117"/>
        <v/>
      </c>
      <c r="R40" s="10" t="str">
        <f t="shared" si="117"/>
        <v/>
      </c>
      <c r="S40" s="10" t="str">
        <f t="shared" si="117"/>
        <v/>
      </c>
      <c r="T40" s="10" t="str">
        <f t="shared" si="117"/>
        <v/>
      </c>
      <c r="U40" s="10" t="str">
        <f t="shared" si="117"/>
        <v/>
      </c>
      <c r="V40" s="10" t="str">
        <f t="shared" si="117"/>
        <v/>
      </c>
      <c r="W40" s="523">
        <f>Z40</f>
        <v>64</v>
      </c>
      <c r="X40" s="524"/>
      <c r="Z40" s="217">
        <f>SUM(Z6:Z39)</f>
        <v>64</v>
      </c>
      <c r="AA40" s="217">
        <f t="shared" ref="AA40:AB40" si="118">SUM(AA6:AA39)</f>
        <v>64</v>
      </c>
      <c r="AB40" s="217">
        <f t="shared" si="118"/>
        <v>65</v>
      </c>
      <c r="AE40" s="40">
        <v>12</v>
      </c>
      <c r="AF40" s="40">
        <v>1</v>
      </c>
      <c r="AG40" s="40">
        <v>2</v>
      </c>
      <c r="AH40" s="40">
        <v>3</v>
      </c>
      <c r="AI40" s="40">
        <v>4</v>
      </c>
      <c r="AJ40" s="40">
        <v>5</v>
      </c>
      <c r="AK40" s="40">
        <v>6</v>
      </c>
      <c r="AL40" s="40">
        <v>7</v>
      </c>
      <c r="AM40" s="40">
        <v>8</v>
      </c>
      <c r="AN40" s="40">
        <v>9</v>
      </c>
      <c r="AO40" s="40">
        <v>10</v>
      </c>
      <c r="AP40" s="40">
        <v>11</v>
      </c>
      <c r="AQ40" s="40">
        <v>12</v>
      </c>
      <c r="AS40" s="256">
        <f>SUM(AS6:AS39)</f>
        <v>61</v>
      </c>
      <c r="AT40" s="256">
        <f t="shared" ref="AT40:AU40" si="119">SUM(AT6:AT39)</f>
        <v>57</v>
      </c>
      <c r="AU40" s="256">
        <f t="shared" si="119"/>
        <v>70</v>
      </c>
      <c r="AV40" s="256">
        <f>SUM(AV6:AV39)</f>
        <v>65</v>
      </c>
      <c r="AW40" s="256">
        <f t="shared" ref="AW40:AY40" si="120">SUM(AW6:AW39)</f>
        <v>59</v>
      </c>
      <c r="AX40" s="256">
        <f t="shared" si="120"/>
        <v>63</v>
      </c>
      <c r="AY40" s="256">
        <f t="shared" si="120"/>
        <v>64</v>
      </c>
      <c r="AZ40" s="256">
        <f t="shared" ref="AZ40:BB40" si="121">SUM(AZ6:AZ39)</f>
        <v>28</v>
      </c>
      <c r="BA40" s="256">
        <f t="shared" si="121"/>
        <v>28</v>
      </c>
      <c r="BB40" s="256">
        <f t="shared" si="121"/>
        <v>28</v>
      </c>
      <c r="BC40" s="256">
        <f t="shared" ref="BC40:BE40" si="122">SUM(BC6:BC39)</f>
        <v>28</v>
      </c>
      <c r="BD40" s="256">
        <f t="shared" si="122"/>
        <v>28</v>
      </c>
      <c r="BE40" s="256">
        <f t="shared" si="122"/>
        <v>28</v>
      </c>
      <c r="BF40" t="s">
        <v>186</v>
      </c>
    </row>
    <row r="41" spans="1:58" ht="24" customHeight="1">
      <c r="A41" s="480" t="s">
        <v>147</v>
      </c>
      <c r="B41" s="481"/>
      <c r="C41" s="481"/>
      <c r="D41" s="481"/>
      <c r="E41" s="481"/>
      <c r="F41" s="481"/>
      <c r="G41" s="518"/>
      <c r="H41" s="481" t="s">
        <v>148</v>
      </c>
      <c r="I41" s="482"/>
      <c r="J41" s="8">
        <f>J4</f>
        <v>2024</v>
      </c>
      <c r="K41" s="488">
        <f>K4</f>
        <v>2025</v>
      </c>
      <c r="L41" s="488"/>
      <c r="M41" s="488"/>
      <c r="N41" s="488"/>
      <c r="O41" s="488"/>
      <c r="P41" s="488"/>
      <c r="Q41" s="488"/>
      <c r="R41" s="488"/>
      <c r="S41" s="488"/>
      <c r="T41" s="488"/>
      <c r="U41" s="488"/>
      <c r="V41" s="489"/>
      <c r="W41" s="480" t="s">
        <v>149</v>
      </c>
      <c r="X41" s="482"/>
      <c r="AS41" s="40">
        <v>12</v>
      </c>
      <c r="AT41" s="40">
        <v>1</v>
      </c>
      <c r="AU41" s="40">
        <v>2</v>
      </c>
      <c r="AV41" s="40">
        <v>3</v>
      </c>
      <c r="AW41" s="40">
        <v>4</v>
      </c>
      <c r="AX41" s="40">
        <v>5</v>
      </c>
      <c r="AY41" s="40">
        <v>6</v>
      </c>
      <c r="AZ41" s="40">
        <v>7</v>
      </c>
      <c r="BA41" s="40">
        <v>8</v>
      </c>
      <c r="BB41" s="40">
        <v>9</v>
      </c>
      <c r="BC41" s="40">
        <v>10</v>
      </c>
      <c r="BD41" s="40">
        <v>11</v>
      </c>
      <c r="BE41" s="40">
        <v>12</v>
      </c>
      <c r="BF41" t="s">
        <v>437</v>
      </c>
    </row>
    <row r="42" spans="1:58" ht="24" customHeight="1">
      <c r="A42" s="483"/>
      <c r="B42" s="484"/>
      <c r="C42" s="484"/>
      <c r="D42" s="484"/>
      <c r="E42" s="484"/>
      <c r="F42" s="484"/>
      <c r="G42" s="519"/>
      <c r="H42" s="484"/>
      <c r="I42" s="485"/>
      <c r="J42" s="42">
        <v>12</v>
      </c>
      <c r="K42" s="43">
        <v>1</v>
      </c>
      <c r="L42" s="44">
        <v>2</v>
      </c>
      <c r="M42" s="44">
        <v>3</v>
      </c>
      <c r="N42" s="44">
        <v>4</v>
      </c>
      <c r="O42" s="44">
        <v>5</v>
      </c>
      <c r="P42" s="44">
        <v>6</v>
      </c>
      <c r="Q42" s="44">
        <v>7</v>
      </c>
      <c r="R42" s="44">
        <v>8</v>
      </c>
      <c r="S42" s="44">
        <v>9</v>
      </c>
      <c r="T42" s="44">
        <v>10</v>
      </c>
      <c r="U42" s="44">
        <v>11</v>
      </c>
      <c r="V42" s="45">
        <v>12</v>
      </c>
      <c r="W42" s="483"/>
      <c r="X42" s="485"/>
    </row>
    <row r="43" spans="1:58" s="7" customFormat="1" ht="30" customHeight="1">
      <c r="A43" s="570" t="s">
        <v>150</v>
      </c>
      <c r="B43" s="571"/>
      <c r="C43" s="571"/>
      <c r="D43" s="571"/>
      <c r="E43" s="571"/>
      <c r="F43" s="571"/>
      <c r="G43" s="572"/>
      <c r="H43" s="530" t="s">
        <v>151</v>
      </c>
      <c r="I43" s="531"/>
      <c r="J43" s="163" t="str">
        <f>IF(OR(J$40="",J$40&lt;75),"", "●")</f>
        <v/>
      </c>
      <c r="K43" s="170" t="str">
        <f>IF(OR(K$40="",K$40&lt;75),"", "●")</f>
        <v/>
      </c>
      <c r="L43" s="171" t="str">
        <f t="shared" ref="L43:V43" si="123">IF(OR(L$40="",L$40&lt;75),"", "●")</f>
        <v/>
      </c>
      <c r="M43" s="171" t="str">
        <f t="shared" si="123"/>
        <v/>
      </c>
      <c r="N43" s="171" t="str">
        <f t="shared" si="123"/>
        <v/>
      </c>
      <c r="O43" s="171" t="str">
        <f t="shared" si="123"/>
        <v/>
      </c>
      <c r="P43" s="171" t="str">
        <f t="shared" si="123"/>
        <v/>
      </c>
      <c r="Q43" s="171" t="str">
        <f t="shared" si="123"/>
        <v/>
      </c>
      <c r="R43" s="171" t="str">
        <f t="shared" si="123"/>
        <v/>
      </c>
      <c r="S43" s="171" t="str">
        <f t="shared" si="123"/>
        <v/>
      </c>
      <c r="T43" s="171" t="str">
        <f t="shared" si="123"/>
        <v/>
      </c>
      <c r="U43" s="171" t="str">
        <f t="shared" si="123"/>
        <v/>
      </c>
      <c r="V43" s="268" t="str">
        <f t="shared" si="123"/>
        <v/>
      </c>
      <c r="W43" s="532" t="str">
        <f>IF($W$40&gt;=75,$H$43,IF($W$40&gt;=60,$H$44,IF($W$40&gt;=50,$H$45,$H$46)))</f>
        <v>好</v>
      </c>
      <c r="X43" s="533"/>
      <c r="Y43" s="217"/>
      <c r="Z43" s="217"/>
      <c r="AA43" s="217"/>
      <c r="AB43" s="217"/>
      <c r="AC43" s="202"/>
      <c r="AD43" s="202"/>
      <c r="AE43" s="202"/>
      <c r="AF43" s="202"/>
      <c r="AG43" s="202"/>
      <c r="AH43" s="202"/>
      <c r="AI43" s="202"/>
      <c r="AJ43" s="202"/>
      <c r="AK43" s="202"/>
      <c r="AL43" s="202"/>
      <c r="AM43" s="202"/>
      <c r="AN43" s="202"/>
      <c r="AO43" s="202"/>
      <c r="AP43" s="202"/>
      <c r="AQ43" s="202"/>
      <c r="AR43" s="202"/>
      <c r="AS43" s="202"/>
      <c r="AT43" s="202"/>
      <c r="AU43" s="202"/>
      <c r="AV43" s="202"/>
      <c r="AW43" s="202"/>
      <c r="AX43" s="202"/>
      <c r="AY43" s="202"/>
      <c r="AZ43" s="202"/>
      <c r="BA43" s="202"/>
      <c r="BB43" s="202"/>
      <c r="BC43" s="202"/>
      <c r="BD43" s="202"/>
      <c r="BE43" s="202"/>
    </row>
    <row r="44" spans="1:58" s="7" customFormat="1" ht="30" customHeight="1">
      <c r="A44" s="607" t="s">
        <v>153</v>
      </c>
      <c r="B44" s="608"/>
      <c r="C44" s="608"/>
      <c r="D44" s="608"/>
      <c r="E44" s="608"/>
      <c r="F44" s="608"/>
      <c r="G44" s="609"/>
      <c r="H44" s="541" t="s">
        <v>152</v>
      </c>
      <c r="I44" s="542"/>
      <c r="J44" s="304" t="str">
        <f>IF(J$40="","",IF(AND(J$40&gt;=60, J$40&lt;75), "●", ""))</f>
        <v>●</v>
      </c>
      <c r="K44" s="270" t="str">
        <f>IF(K$40="","",IF(AND(K$40&gt;=60, K$40&lt;75), "●", ""))</f>
        <v/>
      </c>
      <c r="L44" s="271" t="str">
        <f t="shared" ref="L44:V44" si="124">IF(L$40="","",IF(AND(L$40&gt;=60, L$40&lt;75), "●", ""))</f>
        <v>●</v>
      </c>
      <c r="M44" s="271" t="str">
        <f t="shared" si="124"/>
        <v>●</v>
      </c>
      <c r="N44" s="271" t="str">
        <f t="shared" si="124"/>
        <v/>
      </c>
      <c r="O44" s="271" t="str">
        <f t="shared" si="124"/>
        <v>●</v>
      </c>
      <c r="P44" s="271" t="str">
        <f t="shared" si="124"/>
        <v>●</v>
      </c>
      <c r="Q44" s="271" t="str">
        <f t="shared" si="124"/>
        <v/>
      </c>
      <c r="R44" s="271" t="str">
        <f t="shared" si="124"/>
        <v/>
      </c>
      <c r="S44" s="271" t="str">
        <f t="shared" si="124"/>
        <v/>
      </c>
      <c r="T44" s="271" t="str">
        <f t="shared" si="124"/>
        <v/>
      </c>
      <c r="U44" s="271" t="str">
        <f t="shared" si="124"/>
        <v/>
      </c>
      <c r="V44" s="272" t="str">
        <f t="shared" si="124"/>
        <v/>
      </c>
      <c r="W44" s="534"/>
      <c r="X44" s="535"/>
      <c r="Y44" s="217"/>
      <c r="Z44" s="217"/>
      <c r="AA44" s="217"/>
      <c r="AB44" s="217"/>
      <c r="AC44" s="202"/>
      <c r="AD44" s="202"/>
      <c r="AE44" s="202"/>
      <c r="AF44" s="202"/>
      <c r="AG44" s="202"/>
      <c r="AH44" s="202"/>
      <c r="AI44" s="202"/>
      <c r="AJ44" s="202"/>
      <c r="AK44" s="202"/>
      <c r="AL44" s="202"/>
      <c r="AM44" s="202"/>
      <c r="AN44" s="202"/>
      <c r="AO44" s="202"/>
      <c r="AP44" s="202"/>
      <c r="AQ44" s="202"/>
      <c r="AR44" s="202"/>
      <c r="AS44" s="202"/>
      <c r="AT44" s="202"/>
      <c r="AU44" s="202"/>
      <c r="AV44" s="202"/>
      <c r="AW44" s="202"/>
      <c r="AX44" s="202"/>
      <c r="AY44" s="202"/>
      <c r="AZ44" s="202"/>
      <c r="BA44" s="202"/>
      <c r="BB44" s="202"/>
      <c r="BC44" s="202"/>
      <c r="BD44" s="202"/>
      <c r="BE44" s="202"/>
    </row>
    <row r="45" spans="1:58" s="7" customFormat="1" ht="30" customHeight="1">
      <c r="A45" s="607" t="s">
        <v>154</v>
      </c>
      <c r="B45" s="608"/>
      <c r="C45" s="608"/>
      <c r="D45" s="608"/>
      <c r="E45" s="608"/>
      <c r="F45" s="608"/>
      <c r="G45" s="609"/>
      <c r="H45" s="541" t="s">
        <v>155</v>
      </c>
      <c r="I45" s="542"/>
      <c r="J45" s="269" t="str">
        <f>IF(J$40="","",IF(AND(J$40&gt;=50,J$40&lt;60), "●", ""))</f>
        <v/>
      </c>
      <c r="K45" s="270" t="str">
        <f>IF(K$40="","",IF(AND(K$40&gt;=50,K$40&lt;60), "●", ""))</f>
        <v>●</v>
      </c>
      <c r="L45" s="271" t="str">
        <f t="shared" ref="L45:V45" si="125">IF(L$40="","",IF(AND(L$40&gt;=50,L$40&lt;60), "●", ""))</f>
        <v/>
      </c>
      <c r="M45" s="271" t="str">
        <f t="shared" si="125"/>
        <v/>
      </c>
      <c r="N45" s="271" t="str">
        <f t="shared" si="125"/>
        <v>●</v>
      </c>
      <c r="O45" s="271" t="str">
        <f t="shared" si="125"/>
        <v/>
      </c>
      <c r="P45" s="271" t="str">
        <f t="shared" si="125"/>
        <v/>
      </c>
      <c r="Q45" s="271" t="str">
        <f t="shared" si="125"/>
        <v/>
      </c>
      <c r="R45" s="271" t="str">
        <f t="shared" si="125"/>
        <v/>
      </c>
      <c r="S45" s="271" t="str">
        <f t="shared" si="125"/>
        <v/>
      </c>
      <c r="T45" s="271" t="str">
        <f t="shared" si="125"/>
        <v/>
      </c>
      <c r="U45" s="271" t="str">
        <f t="shared" si="125"/>
        <v/>
      </c>
      <c r="V45" s="272" t="str">
        <f t="shared" si="125"/>
        <v/>
      </c>
      <c r="W45" s="534"/>
      <c r="X45" s="535"/>
      <c r="Y45" s="217"/>
      <c r="Z45" s="217"/>
      <c r="AA45" s="217"/>
      <c r="AB45" s="217"/>
      <c r="AC45" s="202"/>
      <c r="AD45" s="202"/>
      <c r="AE45" s="202"/>
      <c r="AF45" s="202"/>
      <c r="AG45" s="202"/>
      <c r="AH45" s="202"/>
      <c r="AI45" s="202"/>
      <c r="AJ45" s="202"/>
      <c r="AK45" s="202"/>
      <c r="AL45" s="202"/>
      <c r="AM45" s="202"/>
      <c r="AN45" s="202"/>
      <c r="AO45" s="202"/>
      <c r="AP45" s="202"/>
      <c r="AQ45" s="202"/>
      <c r="AR45" s="202"/>
      <c r="AS45" s="202"/>
      <c r="AT45" s="202"/>
      <c r="AU45" s="202"/>
      <c r="AV45" s="202"/>
      <c r="AW45" s="202"/>
      <c r="AX45" s="202"/>
      <c r="AY45" s="202"/>
      <c r="AZ45" s="202"/>
      <c r="BA45" s="202"/>
      <c r="BB45" s="202"/>
      <c r="BC45" s="202"/>
      <c r="BD45" s="202"/>
      <c r="BE45" s="202"/>
    </row>
    <row r="46" spans="1:58" s="7" customFormat="1" ht="30" customHeight="1">
      <c r="A46" s="566" t="s">
        <v>156</v>
      </c>
      <c r="B46" s="567"/>
      <c r="C46" s="567"/>
      <c r="D46" s="567"/>
      <c r="E46" s="567"/>
      <c r="F46" s="567"/>
      <c r="G46" s="568"/>
      <c r="H46" s="546" t="s">
        <v>157</v>
      </c>
      <c r="I46" s="547"/>
      <c r="J46" s="273" t="str">
        <f>IF(J$40="","",IF(J$40&lt;50, "●", ""))</f>
        <v/>
      </c>
      <c r="K46" s="274" t="str">
        <f t="shared" ref="K46:V46" si="126">IF(K$40="","",IF(K$40&lt;50, "●", ""))</f>
        <v/>
      </c>
      <c r="L46" s="275" t="str">
        <f t="shared" si="126"/>
        <v/>
      </c>
      <c r="M46" s="275" t="str">
        <f t="shared" si="126"/>
        <v/>
      </c>
      <c r="N46" s="275" t="str">
        <f t="shared" si="126"/>
        <v/>
      </c>
      <c r="O46" s="275" t="str">
        <f t="shared" si="126"/>
        <v/>
      </c>
      <c r="P46" s="275" t="str">
        <f t="shared" si="126"/>
        <v/>
      </c>
      <c r="Q46" s="275" t="str">
        <f t="shared" si="126"/>
        <v/>
      </c>
      <c r="R46" s="275" t="str">
        <f t="shared" si="126"/>
        <v/>
      </c>
      <c r="S46" s="275" t="str">
        <f t="shared" si="126"/>
        <v/>
      </c>
      <c r="T46" s="275" t="str">
        <f t="shared" si="126"/>
        <v/>
      </c>
      <c r="U46" s="275" t="str">
        <f t="shared" si="126"/>
        <v/>
      </c>
      <c r="V46" s="276" t="str">
        <f t="shared" si="126"/>
        <v/>
      </c>
      <c r="W46" s="536"/>
      <c r="X46" s="537"/>
      <c r="Y46" s="217"/>
      <c r="Z46" s="217"/>
      <c r="AA46" s="217"/>
      <c r="AB46" s="217"/>
      <c r="AC46" s="202"/>
      <c r="AD46" s="202"/>
      <c r="AE46" s="202"/>
      <c r="AF46" s="202"/>
      <c r="AG46" s="202"/>
      <c r="AH46" s="202"/>
      <c r="AI46" s="202"/>
      <c r="AJ46" s="202"/>
      <c r="AK46" s="202"/>
      <c r="AL46" s="202"/>
      <c r="AM46" s="202"/>
      <c r="AN46" s="202"/>
      <c r="AO46" s="202"/>
      <c r="AP46" s="202"/>
      <c r="AQ46" s="202"/>
      <c r="AR46" s="202"/>
      <c r="AS46" s="202"/>
      <c r="AT46" s="202"/>
      <c r="AU46" s="202"/>
      <c r="AV46" s="202"/>
      <c r="AW46" s="202"/>
      <c r="AX46" s="202"/>
      <c r="AY46" s="202"/>
      <c r="AZ46" s="202"/>
      <c r="BA46" s="202"/>
      <c r="BB46" s="202"/>
      <c r="BC46" s="202"/>
      <c r="BD46" s="202"/>
      <c r="BE46" s="202"/>
    </row>
    <row r="47" spans="1:58" ht="6" customHeight="1">
      <c r="A47" s="6"/>
      <c r="B47" s="5"/>
      <c r="C47" s="5"/>
      <c r="D47" s="5"/>
      <c r="E47" s="5"/>
      <c r="F47" s="5"/>
      <c r="G47" s="5"/>
      <c r="H47" s="4"/>
      <c r="I47" s="4"/>
      <c r="J47" s="178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3"/>
      <c r="X47" s="2"/>
    </row>
    <row r="48" spans="1:58" ht="18.75" customHeight="1">
      <c r="A48" s="599" t="s">
        <v>506</v>
      </c>
      <c r="B48" s="600"/>
      <c r="C48" s="600"/>
      <c r="D48" s="600"/>
      <c r="E48" s="600"/>
      <c r="F48" s="600"/>
      <c r="G48" s="600"/>
      <c r="H48" s="600"/>
      <c r="I48" s="600"/>
      <c r="J48" s="601"/>
      <c r="K48" s="600"/>
      <c r="L48" s="600"/>
      <c r="M48" s="600"/>
      <c r="N48" s="600"/>
      <c r="O48" s="600"/>
      <c r="P48" s="600"/>
      <c r="Q48" s="600"/>
      <c r="R48" s="600"/>
      <c r="S48" s="600"/>
      <c r="T48" s="600"/>
      <c r="U48" s="600"/>
      <c r="V48" s="600"/>
      <c r="W48" s="600"/>
      <c r="X48" s="601"/>
      <c r="AC48" s="257"/>
    </row>
    <row r="49" spans="1:29" ht="16.5" customHeight="1">
      <c r="A49" s="602"/>
      <c r="B49" s="603"/>
      <c r="C49" s="603"/>
      <c r="D49" s="603"/>
      <c r="E49" s="603"/>
      <c r="F49" s="603"/>
      <c r="G49" s="603"/>
      <c r="H49" s="603"/>
      <c r="I49" s="603"/>
      <c r="J49" s="604"/>
      <c r="K49" s="603"/>
      <c r="L49" s="603"/>
      <c r="M49" s="603"/>
      <c r="N49" s="603"/>
      <c r="O49" s="603"/>
      <c r="P49" s="603"/>
      <c r="Q49" s="603"/>
      <c r="R49" s="603"/>
      <c r="S49" s="603"/>
      <c r="T49" s="603"/>
      <c r="U49" s="603"/>
      <c r="V49" s="603"/>
      <c r="W49" s="603"/>
      <c r="X49" s="604"/>
    </row>
    <row r="50" spans="1:29" ht="16.5" customHeight="1">
      <c r="A50" s="602"/>
      <c r="B50" s="603"/>
      <c r="C50" s="603"/>
      <c r="D50" s="603"/>
      <c r="E50" s="603"/>
      <c r="F50" s="603"/>
      <c r="G50" s="603"/>
      <c r="H50" s="603"/>
      <c r="I50" s="603"/>
      <c r="J50" s="603"/>
      <c r="K50" s="603"/>
      <c r="L50" s="603"/>
      <c r="M50" s="603"/>
      <c r="N50" s="603"/>
      <c r="O50" s="603"/>
      <c r="P50" s="603"/>
      <c r="Q50" s="603"/>
      <c r="R50" s="603"/>
      <c r="S50" s="603"/>
      <c r="T50" s="603"/>
      <c r="U50" s="603"/>
      <c r="V50" s="603"/>
      <c r="W50" s="603"/>
      <c r="X50" s="604"/>
      <c r="Y50" s="217">
        <v>27</v>
      </c>
      <c r="Z50" s="217">
        <f>X6</f>
        <v>56</v>
      </c>
      <c r="AA50" s="210">
        <f>SUM(Z7:Z33)/27</f>
        <v>1.9259259259259258</v>
      </c>
      <c r="AB50" s="217" t="s">
        <v>490</v>
      </c>
      <c r="AC50" s="40" t="s">
        <v>76</v>
      </c>
    </row>
    <row r="51" spans="1:29" ht="16.5" customHeight="1">
      <c r="A51" s="605"/>
      <c r="B51" s="605"/>
      <c r="C51" s="605"/>
      <c r="D51" s="605"/>
      <c r="E51" s="605"/>
      <c r="F51" s="605"/>
      <c r="G51" s="605"/>
      <c r="H51" s="605"/>
      <c r="I51" s="605"/>
      <c r="J51" s="605"/>
      <c r="K51" s="605"/>
      <c r="L51" s="605"/>
      <c r="M51" s="605"/>
      <c r="N51" s="605"/>
      <c r="O51" s="605"/>
      <c r="P51" s="605"/>
      <c r="Q51" s="605"/>
      <c r="R51" s="605"/>
      <c r="S51" s="605"/>
      <c r="T51" s="605"/>
      <c r="U51" s="605"/>
      <c r="V51" s="605"/>
      <c r="W51" s="605"/>
      <c r="X51" s="605"/>
      <c r="Y51" s="217">
        <v>3</v>
      </c>
      <c r="Z51" s="217">
        <f>X34</f>
        <v>6</v>
      </c>
      <c r="AA51" s="210">
        <f>X34/Y51</f>
        <v>2</v>
      </c>
      <c r="AB51" s="217" t="s">
        <v>63</v>
      </c>
      <c r="AC51" s="40" t="s">
        <v>51</v>
      </c>
    </row>
    <row r="52" spans="1:29" ht="16.5" customHeight="1">
      <c r="A52" s="605"/>
      <c r="B52" s="605"/>
      <c r="C52" s="605"/>
      <c r="D52" s="605"/>
      <c r="E52" s="605"/>
      <c r="F52" s="605"/>
      <c r="G52" s="605"/>
      <c r="H52" s="605"/>
      <c r="I52" s="605"/>
      <c r="J52" s="605"/>
      <c r="K52" s="605"/>
      <c r="L52" s="605"/>
      <c r="M52" s="605"/>
      <c r="N52" s="605"/>
      <c r="O52" s="605"/>
      <c r="P52" s="605"/>
      <c r="Q52" s="605"/>
      <c r="R52" s="605"/>
      <c r="S52" s="605"/>
      <c r="T52" s="605"/>
      <c r="U52" s="605"/>
      <c r="V52" s="605"/>
      <c r="W52" s="605"/>
      <c r="X52" s="605"/>
      <c r="Y52" s="217">
        <v>3</v>
      </c>
      <c r="Z52" s="217">
        <f>X37</f>
        <v>2</v>
      </c>
      <c r="AA52" s="210">
        <f>X37/Y52</f>
        <v>0.66666666666666663</v>
      </c>
      <c r="AB52" s="217" t="s">
        <v>496</v>
      </c>
      <c r="AC52" s="40" t="s">
        <v>84</v>
      </c>
    </row>
    <row r="53" spans="1:29" ht="16.5" customHeight="1">
      <c r="A53" s="605"/>
      <c r="B53" s="605"/>
      <c r="C53" s="605"/>
      <c r="D53" s="605"/>
      <c r="E53" s="605"/>
      <c r="F53" s="605"/>
      <c r="G53" s="605"/>
      <c r="H53" s="605"/>
      <c r="I53" s="605"/>
      <c r="J53" s="605"/>
      <c r="K53" s="605"/>
      <c r="L53" s="605"/>
      <c r="M53" s="605"/>
      <c r="N53" s="605"/>
      <c r="O53" s="605"/>
      <c r="P53" s="605"/>
      <c r="Q53" s="605"/>
      <c r="R53" s="605"/>
      <c r="S53" s="605"/>
      <c r="T53" s="605"/>
      <c r="U53" s="605"/>
      <c r="V53" s="605"/>
      <c r="W53" s="605"/>
      <c r="X53" s="605"/>
    </row>
    <row r="54" spans="1:29" ht="16.5" customHeight="1">
      <c r="A54" s="605"/>
      <c r="B54" s="605"/>
      <c r="C54" s="605"/>
      <c r="D54" s="605"/>
      <c r="E54" s="605"/>
      <c r="F54" s="605"/>
      <c r="G54" s="605"/>
      <c r="H54" s="605"/>
      <c r="I54" s="605"/>
      <c r="J54" s="605"/>
      <c r="K54" s="605"/>
      <c r="L54" s="605"/>
      <c r="M54" s="605"/>
      <c r="N54" s="605"/>
      <c r="O54" s="605"/>
      <c r="P54" s="605"/>
      <c r="Q54" s="605"/>
      <c r="R54" s="605"/>
      <c r="S54" s="605"/>
      <c r="T54" s="605"/>
      <c r="U54" s="605"/>
      <c r="V54" s="605"/>
      <c r="W54" s="605"/>
      <c r="X54" s="605"/>
    </row>
    <row r="55" spans="1:29" ht="70.95" customHeight="1">
      <c r="A55" s="606" t="s">
        <v>491</v>
      </c>
      <c r="B55" s="606"/>
      <c r="C55" s="606"/>
      <c r="D55" s="606"/>
      <c r="E55" s="606"/>
      <c r="F55" s="606"/>
      <c r="G55" s="606"/>
      <c r="H55" s="606"/>
      <c r="I55" s="606"/>
      <c r="J55" s="606"/>
      <c r="K55" s="606"/>
      <c r="L55" s="606"/>
      <c r="M55" s="606"/>
      <c r="N55" s="606"/>
      <c r="O55" s="606"/>
      <c r="P55" s="606"/>
      <c r="Q55" s="606"/>
      <c r="R55" s="606"/>
      <c r="S55" s="606"/>
      <c r="T55" s="606"/>
      <c r="U55" s="606"/>
      <c r="V55" s="606"/>
      <c r="W55" s="606"/>
      <c r="X55" s="606"/>
      <c r="Z55"/>
      <c r="AB55" s="266"/>
    </row>
    <row r="56" spans="1:29" ht="34.950000000000003" customHeight="1">
      <c r="A56" s="294"/>
      <c r="B56" s="294"/>
      <c r="C56" s="294"/>
      <c r="D56" s="294"/>
      <c r="E56" s="294"/>
      <c r="F56" s="294"/>
      <c r="G56" s="294"/>
      <c r="H56" s="294"/>
      <c r="I56" s="294"/>
      <c r="J56" s="294"/>
      <c r="K56" s="294"/>
      <c r="L56" s="294"/>
      <c r="M56" s="294"/>
      <c r="N56" s="294"/>
      <c r="O56" s="294"/>
      <c r="P56" s="294"/>
      <c r="Q56" s="294"/>
      <c r="R56" s="294"/>
      <c r="S56" s="294"/>
      <c r="T56" s="294"/>
      <c r="U56" s="294"/>
      <c r="V56" s="294"/>
      <c r="W56" s="294"/>
      <c r="X56" s="294"/>
    </row>
    <row r="57" spans="1:29">
      <c r="A57" s="320" t="s">
        <v>439</v>
      </c>
    </row>
    <row r="58" spans="1:29">
      <c r="A58" s="321" t="s">
        <v>457</v>
      </c>
    </row>
  </sheetData>
  <mergeCells count="47">
    <mergeCell ref="A48:X54"/>
    <mergeCell ref="A55:X55"/>
    <mergeCell ref="A43:G43"/>
    <mergeCell ref="H43:I43"/>
    <mergeCell ref="W43:X46"/>
    <mergeCell ref="A44:G44"/>
    <mergeCell ref="H44:I44"/>
    <mergeCell ref="A45:G45"/>
    <mergeCell ref="H45:I45"/>
    <mergeCell ref="A46:G46"/>
    <mergeCell ref="H46:I46"/>
    <mergeCell ref="A40:H40"/>
    <mergeCell ref="W40:X40"/>
    <mergeCell ref="A41:G42"/>
    <mergeCell ref="H41:I42"/>
    <mergeCell ref="K41:V41"/>
    <mergeCell ref="W41:X42"/>
    <mergeCell ref="A37:A39"/>
    <mergeCell ref="B37:C39"/>
    <mergeCell ref="E37:F37"/>
    <mergeCell ref="X37:X39"/>
    <mergeCell ref="E38:F38"/>
    <mergeCell ref="E39:F39"/>
    <mergeCell ref="A34:A36"/>
    <mergeCell ref="B34:C36"/>
    <mergeCell ref="E34:F34"/>
    <mergeCell ref="X34:X36"/>
    <mergeCell ref="E35:F35"/>
    <mergeCell ref="E36:F36"/>
    <mergeCell ref="A6:A33"/>
    <mergeCell ref="B6:C33"/>
    <mergeCell ref="E6:F6"/>
    <mergeCell ref="X6:X33"/>
    <mergeCell ref="D7:D15"/>
    <mergeCell ref="E7:F15"/>
    <mergeCell ref="D16:D24"/>
    <mergeCell ref="E16:F24"/>
    <mergeCell ref="D25:D33"/>
    <mergeCell ref="E25:F33"/>
    <mergeCell ref="A1:X1"/>
    <mergeCell ref="A3:O3"/>
    <mergeCell ref="A4:C5"/>
    <mergeCell ref="D4:F5"/>
    <mergeCell ref="G4:H5"/>
    <mergeCell ref="I4:I5"/>
    <mergeCell ref="K4:V4"/>
    <mergeCell ref="W4:X4"/>
  </mergeCells>
  <phoneticPr fontId="1" type="noConversion"/>
  <printOptions horizontalCentered="1"/>
  <pageMargins left="0.19685039370078741" right="0.19685039370078741" top="0.39370078740157483" bottom="0.27559055118110237" header="0.11811023622047245" footer="0.11811023622047245"/>
  <pageSetup paperSize="9" scale="41" fitToWidth="0" orientation="portrait" r:id="rId1"/>
  <headerFooter>
    <oddFooter>&amp;C&amp;"Arial,標準"3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1"/>
  <sheetViews>
    <sheetView topLeftCell="B1" workbookViewId="0">
      <selection activeCell="B22" sqref="A22:XFD22"/>
    </sheetView>
  </sheetViews>
  <sheetFormatPr defaultRowHeight="16.2"/>
  <cols>
    <col min="2" max="2" width="29.33203125" customWidth="1"/>
    <col min="4" max="4" width="13.77734375" customWidth="1"/>
    <col min="5" max="6" width="24.44140625" style="101" customWidth="1"/>
    <col min="7" max="7" width="12.21875" customWidth="1"/>
    <col min="8" max="8" width="18.88671875" bestFit="1" customWidth="1"/>
    <col min="9" max="9" width="13.33203125" customWidth="1"/>
    <col min="10" max="10" width="17.77734375" bestFit="1" customWidth="1"/>
  </cols>
  <sheetData>
    <row r="1" spans="1:10" ht="16.8" thickBot="1">
      <c r="A1" s="69" t="s">
        <v>55</v>
      </c>
      <c r="B1" s="70" t="s">
        <v>188</v>
      </c>
      <c r="C1" s="71" t="s">
        <v>189</v>
      </c>
      <c r="D1" s="71" t="s">
        <v>190</v>
      </c>
      <c r="E1" s="72" t="s">
        <v>191</v>
      </c>
      <c r="F1" s="72" t="s">
        <v>192</v>
      </c>
      <c r="G1" s="71" t="s">
        <v>193</v>
      </c>
      <c r="H1" s="71" t="s">
        <v>194</v>
      </c>
      <c r="I1" s="71" t="s">
        <v>195</v>
      </c>
      <c r="J1" s="73" t="s">
        <v>196</v>
      </c>
    </row>
    <row r="2" spans="1:10">
      <c r="A2" s="74" t="s">
        <v>197</v>
      </c>
      <c r="B2" s="75" t="s">
        <v>198</v>
      </c>
      <c r="C2" s="76" t="s">
        <v>81</v>
      </c>
      <c r="D2" s="76" t="s">
        <v>200</v>
      </c>
      <c r="E2" s="77" t="s">
        <v>201</v>
      </c>
      <c r="F2" s="77"/>
      <c r="G2" s="76" t="s">
        <v>203</v>
      </c>
      <c r="H2" s="76"/>
      <c r="I2" s="76" t="s">
        <v>204</v>
      </c>
      <c r="J2" s="78"/>
    </row>
    <row r="3" spans="1:10">
      <c r="A3" s="79"/>
      <c r="B3" s="80" t="s">
        <v>205</v>
      </c>
      <c r="C3" s="81" t="s">
        <v>206</v>
      </c>
      <c r="D3" s="81" t="s">
        <v>200</v>
      </c>
      <c r="E3" s="82" t="s">
        <v>207</v>
      </c>
      <c r="F3" s="82"/>
      <c r="G3" s="81" t="s">
        <v>203</v>
      </c>
      <c r="H3" s="81"/>
      <c r="I3" s="81" t="s">
        <v>208</v>
      </c>
      <c r="J3" s="83"/>
    </row>
    <row r="4" spans="1:10">
      <c r="A4" s="79"/>
      <c r="B4" s="80" t="s">
        <v>209</v>
      </c>
      <c r="C4" s="81" t="s">
        <v>211</v>
      </c>
      <c r="D4" s="81" t="s">
        <v>212</v>
      </c>
      <c r="E4" s="82" t="s">
        <v>213</v>
      </c>
      <c r="F4" s="82"/>
      <c r="G4" s="81" t="s">
        <v>203</v>
      </c>
      <c r="H4" s="81"/>
      <c r="I4" s="81" t="s">
        <v>214</v>
      </c>
      <c r="J4" s="83"/>
    </row>
    <row r="5" spans="1:10">
      <c r="A5" s="79"/>
      <c r="B5" s="80" t="s">
        <v>215</v>
      </c>
      <c r="C5" s="81" t="s">
        <v>216</v>
      </c>
      <c r="D5" s="81" t="s">
        <v>217</v>
      </c>
      <c r="E5" s="82" t="s">
        <v>218</v>
      </c>
      <c r="F5" s="82"/>
      <c r="G5" s="81" t="s">
        <v>219</v>
      </c>
      <c r="H5" s="81"/>
      <c r="I5" s="81" t="s">
        <v>220</v>
      </c>
      <c r="J5" s="83"/>
    </row>
    <row r="6" spans="1:10">
      <c r="A6" s="79"/>
      <c r="B6" s="80" t="s">
        <v>221</v>
      </c>
      <c r="C6" s="81" t="s">
        <v>223</v>
      </c>
      <c r="D6" s="81" t="s">
        <v>200</v>
      </c>
      <c r="E6" s="82" t="s">
        <v>224</v>
      </c>
      <c r="F6" s="82"/>
      <c r="G6" s="81" t="s">
        <v>225</v>
      </c>
      <c r="H6" s="81"/>
      <c r="I6" s="81" t="s">
        <v>226</v>
      </c>
      <c r="J6" s="83"/>
    </row>
    <row r="7" spans="1:10">
      <c r="A7" s="79"/>
      <c r="B7" s="84" t="s">
        <v>227</v>
      </c>
      <c r="C7" s="81" t="s">
        <v>228</v>
      </c>
      <c r="D7" s="81" t="s">
        <v>200</v>
      </c>
      <c r="E7" s="82" t="s">
        <v>229</v>
      </c>
      <c r="F7" s="82"/>
      <c r="G7" s="81" t="s">
        <v>203</v>
      </c>
      <c r="H7" s="81"/>
      <c r="I7" s="81" t="s">
        <v>230</v>
      </c>
      <c r="J7" s="83"/>
    </row>
    <row r="8" spans="1:10">
      <c r="A8" s="79"/>
      <c r="B8" s="80" t="s">
        <v>231</v>
      </c>
      <c r="C8" s="81" t="s">
        <v>233</v>
      </c>
      <c r="D8" s="81" t="s">
        <v>200</v>
      </c>
      <c r="E8" s="82" t="s">
        <v>234</v>
      </c>
      <c r="F8" s="82"/>
      <c r="G8" s="81" t="s">
        <v>202</v>
      </c>
      <c r="H8" s="81"/>
      <c r="I8" s="81" t="s">
        <v>235</v>
      </c>
      <c r="J8" s="83" t="s">
        <v>236</v>
      </c>
    </row>
    <row r="9" spans="1:10">
      <c r="A9" s="79"/>
      <c r="B9" s="80" t="s">
        <v>237</v>
      </c>
      <c r="C9" s="81" t="s">
        <v>206</v>
      </c>
      <c r="D9" s="81" t="s">
        <v>212</v>
      </c>
      <c r="E9" s="82" t="s">
        <v>238</v>
      </c>
      <c r="F9" s="82"/>
      <c r="G9" s="81" t="s">
        <v>219</v>
      </c>
      <c r="H9" s="81"/>
      <c r="I9" s="81" t="s">
        <v>239</v>
      </c>
      <c r="J9" s="83"/>
    </row>
    <row r="10" spans="1:10" ht="33" thickBot="1">
      <c r="A10" s="85"/>
      <c r="B10" s="86" t="s">
        <v>240</v>
      </c>
      <c r="C10" s="87" t="s">
        <v>241</v>
      </c>
      <c r="D10" s="87" t="s">
        <v>242</v>
      </c>
      <c r="E10" s="88" t="s">
        <v>243</v>
      </c>
      <c r="F10" s="89" t="s">
        <v>244</v>
      </c>
      <c r="G10" s="87" t="s">
        <v>219</v>
      </c>
      <c r="H10" s="87"/>
      <c r="I10" s="87" t="s">
        <v>245</v>
      </c>
      <c r="J10" s="90"/>
    </row>
    <row r="11" spans="1:10">
      <c r="A11" s="91" t="s">
        <v>51</v>
      </c>
      <c r="B11" s="92" t="s">
        <v>246</v>
      </c>
      <c r="C11" s="93" t="s">
        <v>247</v>
      </c>
      <c r="D11" s="93" t="s">
        <v>242</v>
      </c>
      <c r="E11" s="94" t="s">
        <v>248</v>
      </c>
      <c r="F11" s="94"/>
      <c r="G11" s="93" t="s">
        <v>249</v>
      </c>
      <c r="H11" s="93" t="s">
        <v>250</v>
      </c>
      <c r="I11" s="93"/>
      <c r="J11" s="95" t="s">
        <v>251</v>
      </c>
    </row>
    <row r="12" spans="1:10">
      <c r="A12" s="79"/>
      <c r="B12" s="80" t="s">
        <v>252</v>
      </c>
      <c r="C12" s="81" t="s">
        <v>233</v>
      </c>
      <c r="D12" s="81" t="s">
        <v>242</v>
      </c>
      <c r="E12" s="82" t="s">
        <v>253</v>
      </c>
      <c r="F12" s="82"/>
      <c r="G12" s="81" t="s">
        <v>254</v>
      </c>
      <c r="H12" s="81" t="s">
        <v>255</v>
      </c>
      <c r="I12" s="81"/>
      <c r="J12" s="83" t="s">
        <v>251</v>
      </c>
    </row>
    <row r="13" spans="1:10">
      <c r="A13" s="79"/>
      <c r="B13" s="80" t="s">
        <v>256</v>
      </c>
      <c r="C13" s="81" t="s">
        <v>216</v>
      </c>
      <c r="D13" s="81" t="s">
        <v>257</v>
      </c>
      <c r="E13" s="82" t="s">
        <v>248</v>
      </c>
      <c r="F13" s="82"/>
      <c r="G13" s="81" t="s">
        <v>249</v>
      </c>
      <c r="H13" s="81" t="s">
        <v>258</v>
      </c>
      <c r="I13" s="81"/>
      <c r="J13" s="83"/>
    </row>
    <row r="14" spans="1:10">
      <c r="A14" s="79"/>
      <c r="B14" s="80" t="s">
        <v>259</v>
      </c>
      <c r="C14" s="81" t="s">
        <v>216</v>
      </c>
      <c r="D14" s="81" t="s">
        <v>257</v>
      </c>
      <c r="E14" s="82" t="s">
        <v>253</v>
      </c>
      <c r="F14" s="82"/>
      <c r="G14" s="81" t="s">
        <v>249</v>
      </c>
      <c r="H14" s="81" t="s">
        <v>260</v>
      </c>
      <c r="I14" s="81"/>
      <c r="J14" s="83"/>
    </row>
    <row r="15" spans="1:10">
      <c r="A15" s="79"/>
      <c r="B15" s="80" t="s">
        <v>82</v>
      </c>
      <c r="C15" s="81" t="s">
        <v>206</v>
      </c>
      <c r="D15" s="81" t="s">
        <v>242</v>
      </c>
      <c r="E15" s="82" t="s">
        <v>261</v>
      </c>
      <c r="F15" s="82"/>
      <c r="G15" s="81" t="s">
        <v>262</v>
      </c>
      <c r="H15" s="81" t="s">
        <v>263</v>
      </c>
      <c r="I15" s="81"/>
      <c r="J15" s="83"/>
    </row>
    <row r="16" spans="1:10" ht="16.8" thickBot="1">
      <c r="A16" s="85"/>
      <c r="B16" s="86" t="s">
        <v>264</v>
      </c>
      <c r="C16" s="87" t="s">
        <v>206</v>
      </c>
      <c r="D16" s="87" t="s">
        <v>242</v>
      </c>
      <c r="E16" s="88" t="s">
        <v>248</v>
      </c>
      <c r="F16" s="88"/>
      <c r="G16" s="87" t="s">
        <v>262</v>
      </c>
      <c r="H16" s="87" t="s">
        <v>265</v>
      </c>
      <c r="I16" s="87"/>
      <c r="J16" s="90"/>
    </row>
    <row r="17" spans="1:10">
      <c r="A17" s="91" t="s">
        <v>266</v>
      </c>
      <c r="B17" s="92" t="s">
        <v>267</v>
      </c>
      <c r="C17" s="93" t="s">
        <v>268</v>
      </c>
      <c r="D17" s="93" t="s">
        <v>269</v>
      </c>
      <c r="E17" s="94" t="s">
        <v>270</v>
      </c>
      <c r="F17" s="94"/>
      <c r="G17" s="93" t="s">
        <v>254</v>
      </c>
      <c r="H17" s="93" t="s">
        <v>271</v>
      </c>
      <c r="I17" s="93"/>
      <c r="J17" s="95" t="s">
        <v>272</v>
      </c>
    </row>
    <row r="18" spans="1:10">
      <c r="A18" s="79"/>
      <c r="B18" s="80" t="s">
        <v>273</v>
      </c>
      <c r="C18" s="81" t="s">
        <v>268</v>
      </c>
      <c r="D18" s="81" t="s">
        <v>242</v>
      </c>
      <c r="E18" s="82" t="s">
        <v>274</v>
      </c>
      <c r="F18" s="82"/>
      <c r="G18" s="81" t="s">
        <v>254</v>
      </c>
      <c r="H18" s="81" t="s">
        <v>271</v>
      </c>
      <c r="I18" s="81"/>
      <c r="J18" s="83" t="s">
        <v>272</v>
      </c>
    </row>
    <row r="19" spans="1:10">
      <c r="A19" s="79"/>
      <c r="B19" s="80" t="s">
        <v>275</v>
      </c>
      <c r="C19" s="81" t="s">
        <v>268</v>
      </c>
      <c r="D19" s="81" t="s">
        <v>276</v>
      </c>
      <c r="E19" s="82" t="s">
        <v>277</v>
      </c>
      <c r="F19" s="82"/>
      <c r="G19" s="81" t="s">
        <v>249</v>
      </c>
      <c r="H19" s="81" t="s">
        <v>278</v>
      </c>
      <c r="I19" s="81"/>
      <c r="J19" s="83" t="s">
        <v>236</v>
      </c>
    </row>
    <row r="20" spans="1:10">
      <c r="A20" s="79"/>
      <c r="B20" s="80" t="s">
        <v>279</v>
      </c>
      <c r="C20" s="81" t="s">
        <v>280</v>
      </c>
      <c r="D20" s="81" t="s">
        <v>269</v>
      </c>
      <c r="E20" s="82" t="s">
        <v>281</v>
      </c>
      <c r="F20" s="82"/>
      <c r="G20" s="81" t="s">
        <v>262</v>
      </c>
      <c r="H20" s="81" t="s">
        <v>278</v>
      </c>
      <c r="I20" s="81"/>
      <c r="J20" s="83" t="s">
        <v>236</v>
      </c>
    </row>
    <row r="21" spans="1:10">
      <c r="A21" s="79"/>
      <c r="B21" s="80" t="s">
        <v>282</v>
      </c>
      <c r="C21" s="81" t="s">
        <v>280</v>
      </c>
      <c r="D21" s="81" t="s">
        <v>276</v>
      </c>
      <c r="E21" s="82" t="s">
        <v>283</v>
      </c>
      <c r="F21" s="82"/>
      <c r="G21" s="81" t="s">
        <v>262</v>
      </c>
      <c r="H21" s="81" t="s">
        <v>284</v>
      </c>
      <c r="I21" s="81"/>
      <c r="J21" s="83" t="s">
        <v>236</v>
      </c>
    </row>
    <row r="22" spans="1:10">
      <c r="A22" s="79"/>
      <c r="B22" s="80" t="s">
        <v>285</v>
      </c>
      <c r="C22" s="81" t="s">
        <v>286</v>
      </c>
      <c r="D22" s="81" t="s">
        <v>269</v>
      </c>
      <c r="E22" s="82" t="s">
        <v>248</v>
      </c>
      <c r="F22" s="82"/>
      <c r="G22" s="81" t="s">
        <v>262</v>
      </c>
      <c r="H22" s="81" t="s">
        <v>287</v>
      </c>
      <c r="I22" s="81"/>
      <c r="J22" s="83" t="s">
        <v>236</v>
      </c>
    </row>
    <row r="23" spans="1:10">
      <c r="A23" s="79"/>
      <c r="B23" s="80" t="s">
        <v>288</v>
      </c>
      <c r="C23" s="81" t="s">
        <v>280</v>
      </c>
      <c r="D23" s="81" t="s">
        <v>269</v>
      </c>
      <c r="E23" s="82" t="s">
        <v>289</v>
      </c>
      <c r="F23" s="82"/>
      <c r="G23" s="81" t="s">
        <v>254</v>
      </c>
      <c r="H23" s="81" t="s">
        <v>290</v>
      </c>
      <c r="I23" s="81"/>
      <c r="J23" s="83" t="s">
        <v>291</v>
      </c>
    </row>
    <row r="24" spans="1:10">
      <c r="A24" s="79"/>
      <c r="B24" s="80" t="s">
        <v>292</v>
      </c>
      <c r="C24" s="81" t="s">
        <v>280</v>
      </c>
      <c r="D24" s="81" t="s">
        <v>242</v>
      </c>
      <c r="E24" s="82" t="s">
        <v>293</v>
      </c>
      <c r="F24" s="82"/>
      <c r="G24" s="81" t="s">
        <v>249</v>
      </c>
      <c r="H24" s="81" t="s">
        <v>294</v>
      </c>
      <c r="I24" s="81"/>
      <c r="J24" s="83" t="s">
        <v>295</v>
      </c>
    </row>
    <row r="25" spans="1:10">
      <c r="A25" s="79"/>
      <c r="B25" s="80" t="s">
        <v>296</v>
      </c>
      <c r="C25" s="81" t="s">
        <v>268</v>
      </c>
      <c r="D25" s="81" t="s">
        <v>269</v>
      </c>
      <c r="E25" s="82" t="s">
        <v>297</v>
      </c>
      <c r="F25" s="82"/>
      <c r="G25" s="81" t="s">
        <v>262</v>
      </c>
      <c r="H25" s="81" t="s">
        <v>287</v>
      </c>
      <c r="I25" s="81"/>
      <c r="J25" s="83" t="s">
        <v>295</v>
      </c>
    </row>
    <row r="26" spans="1:10">
      <c r="A26" s="96"/>
      <c r="B26" s="97" t="s">
        <v>298</v>
      </c>
      <c r="C26" s="98" t="s">
        <v>280</v>
      </c>
      <c r="D26" s="98" t="s">
        <v>269</v>
      </c>
      <c r="E26" s="99" t="s">
        <v>283</v>
      </c>
      <c r="F26" s="99"/>
      <c r="G26" s="98" t="s">
        <v>262</v>
      </c>
      <c r="H26" s="98" t="s">
        <v>287</v>
      </c>
      <c r="I26" s="98"/>
      <c r="J26" s="100" t="s">
        <v>272</v>
      </c>
    </row>
    <row r="31" spans="1:10">
      <c r="H31" s="102"/>
    </row>
  </sheetData>
  <phoneticPr fontId="1" type="noConversion"/>
  <pageMargins left="0.7" right="0.7" top="0.75" bottom="0.75" header="0.3" footer="0.3"/>
  <pageSetup paperSize="8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topLeftCell="A16" workbookViewId="0">
      <selection activeCell="F40" sqref="F40"/>
    </sheetView>
  </sheetViews>
  <sheetFormatPr defaultRowHeight="16.2"/>
  <cols>
    <col min="3" max="3" width="24.33203125" customWidth="1"/>
    <col min="5" max="5" width="14.44140625" customWidth="1"/>
    <col min="6" max="7" width="17.6640625" style="114" customWidth="1"/>
    <col min="8" max="8" width="17.44140625" customWidth="1"/>
    <col min="9" max="9" width="13" customWidth="1"/>
    <col min="10" max="10" width="18.33203125" customWidth="1"/>
    <col min="11" max="11" width="17.77734375" bestFit="1" customWidth="1"/>
  </cols>
  <sheetData>
    <row r="1" spans="1:12">
      <c r="A1" s="103" t="s">
        <v>55</v>
      </c>
      <c r="B1" s="104" t="s">
        <v>56</v>
      </c>
      <c r="C1" s="105" t="s">
        <v>299</v>
      </c>
      <c r="D1" s="105" t="s">
        <v>300</v>
      </c>
      <c r="E1" s="105" t="s">
        <v>301</v>
      </c>
      <c r="F1" s="106" t="s">
        <v>302</v>
      </c>
      <c r="G1" s="106" t="s">
        <v>303</v>
      </c>
      <c r="H1" s="105" t="s">
        <v>304</v>
      </c>
      <c r="I1" s="105" t="s">
        <v>305</v>
      </c>
      <c r="J1" s="107" t="s">
        <v>306</v>
      </c>
      <c r="K1" s="108" t="s">
        <v>307</v>
      </c>
      <c r="L1" s="108"/>
    </row>
    <row r="2" spans="1:12" ht="16.8" thickBot="1">
      <c r="A2" s="103" t="s">
        <v>308</v>
      </c>
      <c r="B2" s="109" t="s">
        <v>309</v>
      </c>
      <c r="C2" s="110" t="s">
        <v>310</v>
      </c>
      <c r="D2" s="110" t="s">
        <v>311</v>
      </c>
      <c r="E2" s="110" t="s">
        <v>257</v>
      </c>
      <c r="F2" s="111" t="s">
        <v>312</v>
      </c>
      <c r="G2" s="111"/>
      <c r="H2" s="110" t="s">
        <v>313</v>
      </c>
      <c r="I2" s="110"/>
      <c r="J2" s="112"/>
      <c r="K2" s="113"/>
    </row>
    <row r="3" spans="1:12">
      <c r="A3" s="103"/>
      <c r="B3" s="104" t="s">
        <v>314</v>
      </c>
      <c r="C3" t="s">
        <v>315</v>
      </c>
      <c r="D3" t="s">
        <v>316</v>
      </c>
      <c r="E3" t="s">
        <v>217</v>
      </c>
      <c r="F3" s="114" t="s">
        <v>317</v>
      </c>
      <c r="H3" t="s">
        <v>202</v>
      </c>
      <c r="J3" s="115" t="s">
        <v>318</v>
      </c>
    </row>
    <row r="4" spans="1:12">
      <c r="A4" s="103"/>
      <c r="B4" s="104"/>
      <c r="C4" s="116" t="s">
        <v>319</v>
      </c>
      <c r="D4" s="116" t="s">
        <v>320</v>
      </c>
      <c r="E4" s="116" t="s">
        <v>199</v>
      </c>
      <c r="F4" s="117" t="s">
        <v>321</v>
      </c>
      <c r="G4" s="117"/>
      <c r="H4" s="116" t="s">
        <v>225</v>
      </c>
      <c r="I4" s="116"/>
      <c r="J4" s="118" t="s">
        <v>322</v>
      </c>
    </row>
    <row r="5" spans="1:12">
      <c r="A5" s="103"/>
      <c r="B5" s="104"/>
      <c r="C5" s="119" t="s">
        <v>323</v>
      </c>
      <c r="D5" s="119" t="s">
        <v>210</v>
      </c>
      <c r="E5" s="119" t="s">
        <v>324</v>
      </c>
      <c r="F5" s="120" t="s">
        <v>325</v>
      </c>
      <c r="G5" s="120"/>
      <c r="H5" s="119" t="s">
        <v>326</v>
      </c>
      <c r="I5" s="119"/>
      <c r="J5" s="121" t="s">
        <v>327</v>
      </c>
    </row>
    <row r="6" spans="1:12">
      <c r="A6" s="103"/>
      <c r="B6" s="104"/>
      <c r="C6" s="116" t="s">
        <v>328</v>
      </c>
      <c r="D6" s="116" t="s">
        <v>329</v>
      </c>
      <c r="E6" s="122" t="s">
        <v>330</v>
      </c>
      <c r="F6" s="117" t="s">
        <v>331</v>
      </c>
      <c r="G6" s="117"/>
      <c r="H6" s="116" t="s">
        <v>332</v>
      </c>
      <c r="I6" s="116"/>
      <c r="J6" s="118" t="s">
        <v>333</v>
      </c>
    </row>
    <row r="7" spans="1:12">
      <c r="A7" s="103"/>
      <c r="B7" s="104"/>
      <c r="C7" s="116" t="s">
        <v>432</v>
      </c>
      <c r="D7" s="116" t="s">
        <v>433</v>
      </c>
      <c r="E7" s="143"/>
      <c r="F7" s="117"/>
      <c r="G7" s="117"/>
      <c r="H7" s="116"/>
      <c r="I7" s="116"/>
      <c r="J7" s="118"/>
      <c r="K7" s="144"/>
    </row>
    <row r="8" spans="1:12">
      <c r="A8" s="103"/>
      <c r="B8" s="104"/>
      <c r="C8" s="119" t="s">
        <v>334</v>
      </c>
      <c r="D8" s="119" t="s">
        <v>335</v>
      </c>
      <c r="E8" s="119" t="s">
        <v>330</v>
      </c>
      <c r="F8" s="123" t="s">
        <v>336</v>
      </c>
      <c r="G8" s="123"/>
      <c r="H8" s="119" t="s">
        <v>332</v>
      </c>
      <c r="I8" s="119"/>
      <c r="J8" s="121" t="s">
        <v>337</v>
      </c>
    </row>
    <row r="9" spans="1:12">
      <c r="A9" s="103"/>
      <c r="B9" s="104"/>
      <c r="C9" s="116" t="s">
        <v>338</v>
      </c>
      <c r="D9" s="116" t="s">
        <v>339</v>
      </c>
      <c r="E9" s="116" t="s">
        <v>217</v>
      </c>
      <c r="F9" s="117" t="s">
        <v>340</v>
      </c>
      <c r="G9" s="117"/>
      <c r="H9" s="116" t="s">
        <v>225</v>
      </c>
      <c r="I9" s="116"/>
      <c r="J9" s="121" t="s">
        <v>341</v>
      </c>
      <c r="K9" s="124" t="s">
        <v>342</v>
      </c>
    </row>
    <row r="10" spans="1:12" ht="48.6">
      <c r="A10" s="103"/>
      <c r="B10" s="104"/>
      <c r="C10" s="119" t="s">
        <v>343</v>
      </c>
      <c r="D10" s="119" t="s">
        <v>316</v>
      </c>
      <c r="E10" s="119" t="s">
        <v>217</v>
      </c>
      <c r="F10" s="123" t="s">
        <v>344</v>
      </c>
      <c r="G10" s="125" t="s">
        <v>345</v>
      </c>
      <c r="H10" s="119" t="s">
        <v>225</v>
      </c>
      <c r="I10" s="119"/>
      <c r="J10" s="121" t="s">
        <v>346</v>
      </c>
    </row>
    <row r="11" spans="1:12">
      <c r="A11" s="103"/>
      <c r="B11" s="104"/>
      <c r="C11" s="116" t="s">
        <v>347</v>
      </c>
      <c r="D11" s="116" t="s">
        <v>348</v>
      </c>
      <c r="E11" s="116" t="s">
        <v>217</v>
      </c>
      <c r="F11" s="117" t="s">
        <v>349</v>
      </c>
      <c r="G11" s="117"/>
      <c r="H11" s="116" t="s">
        <v>225</v>
      </c>
      <c r="I11" s="116"/>
      <c r="J11" s="118" t="s">
        <v>350</v>
      </c>
    </row>
    <row r="12" spans="1:12" ht="49.2" thickBot="1">
      <c r="A12" s="103"/>
      <c r="B12" s="109"/>
      <c r="C12" s="126" t="s">
        <v>351</v>
      </c>
      <c r="D12" s="126" t="s">
        <v>311</v>
      </c>
      <c r="E12" s="116" t="s">
        <v>199</v>
      </c>
      <c r="F12" s="127" t="s">
        <v>352</v>
      </c>
      <c r="G12" s="128" t="s">
        <v>434</v>
      </c>
      <c r="H12" s="126" t="s">
        <v>353</v>
      </c>
      <c r="I12" s="126"/>
      <c r="J12" s="129"/>
    </row>
    <row r="13" spans="1:12">
      <c r="A13" s="103"/>
      <c r="B13" s="130" t="s">
        <v>354</v>
      </c>
      <c r="C13" s="131" t="s">
        <v>355</v>
      </c>
      <c r="D13" s="131" t="s">
        <v>316</v>
      </c>
      <c r="E13" s="131" t="s">
        <v>217</v>
      </c>
      <c r="F13" s="132" t="s">
        <v>356</v>
      </c>
      <c r="G13" s="132"/>
      <c r="H13" s="131" t="s">
        <v>225</v>
      </c>
      <c r="I13" s="131"/>
      <c r="J13" s="133" t="s">
        <v>220</v>
      </c>
    </row>
    <row r="14" spans="1:12">
      <c r="A14" s="103"/>
      <c r="B14" s="104"/>
      <c r="C14" s="119" t="s">
        <v>357</v>
      </c>
      <c r="D14" s="119" t="s">
        <v>316</v>
      </c>
      <c r="E14" s="119" t="s">
        <v>217</v>
      </c>
      <c r="F14" s="123" t="s">
        <v>358</v>
      </c>
      <c r="G14" s="123"/>
      <c r="H14" s="119" t="s">
        <v>225</v>
      </c>
      <c r="I14" s="119"/>
      <c r="J14" s="121" t="s">
        <v>359</v>
      </c>
    </row>
    <row r="15" spans="1:12">
      <c r="A15" s="103"/>
      <c r="B15" s="104"/>
      <c r="C15" s="116" t="s">
        <v>360</v>
      </c>
      <c r="D15" s="116" t="s">
        <v>81</v>
      </c>
      <c r="E15" s="116" t="s">
        <v>217</v>
      </c>
      <c r="F15" s="117" t="s">
        <v>361</v>
      </c>
      <c r="G15" s="117"/>
      <c r="H15" s="116" t="s">
        <v>225</v>
      </c>
      <c r="I15" s="116"/>
      <c r="J15" s="118" t="s">
        <v>362</v>
      </c>
    </row>
    <row r="16" spans="1:12">
      <c r="A16" s="103"/>
      <c r="B16" s="104"/>
      <c r="C16" s="119" t="s">
        <v>363</v>
      </c>
      <c r="D16" s="119" t="s">
        <v>316</v>
      </c>
      <c r="E16" s="119" t="s">
        <v>217</v>
      </c>
      <c r="F16" s="120" t="s">
        <v>364</v>
      </c>
      <c r="G16" s="120"/>
      <c r="H16" s="119" t="s">
        <v>225</v>
      </c>
      <c r="I16" s="119"/>
      <c r="J16" s="121" t="s">
        <v>365</v>
      </c>
    </row>
    <row r="17" spans="1:11">
      <c r="A17" s="103"/>
      <c r="B17" s="104"/>
      <c r="C17" s="116" t="s">
        <v>366</v>
      </c>
      <c r="D17" s="116" t="s">
        <v>367</v>
      </c>
      <c r="E17" s="116" t="s">
        <v>217</v>
      </c>
      <c r="F17" s="117" t="s">
        <v>368</v>
      </c>
      <c r="G17" s="117"/>
      <c r="H17" s="116" t="s">
        <v>225</v>
      </c>
      <c r="I17" s="116"/>
      <c r="J17" s="121" t="s">
        <v>365</v>
      </c>
    </row>
    <row r="18" spans="1:11">
      <c r="A18" s="103"/>
      <c r="B18" s="104"/>
      <c r="C18" s="119" t="s">
        <v>369</v>
      </c>
      <c r="D18" s="119" t="s">
        <v>81</v>
      </c>
      <c r="E18" s="119" t="s">
        <v>217</v>
      </c>
      <c r="F18" s="123" t="s">
        <v>370</v>
      </c>
      <c r="G18" s="123"/>
      <c r="H18" s="119" t="s">
        <v>326</v>
      </c>
      <c r="I18" s="119"/>
      <c r="J18" s="121" t="s">
        <v>220</v>
      </c>
    </row>
    <row r="19" spans="1:11">
      <c r="A19" s="103"/>
      <c r="B19" s="104"/>
      <c r="C19" s="116" t="s">
        <v>371</v>
      </c>
      <c r="D19" s="116" t="s">
        <v>339</v>
      </c>
      <c r="E19" s="116" t="s">
        <v>217</v>
      </c>
      <c r="F19" s="117" t="s">
        <v>372</v>
      </c>
      <c r="G19" s="117"/>
      <c r="H19" s="116" t="s">
        <v>225</v>
      </c>
      <c r="I19" s="116"/>
      <c r="J19" s="118" t="s">
        <v>373</v>
      </c>
      <c r="K19" s="124" t="s">
        <v>374</v>
      </c>
    </row>
    <row r="20" spans="1:11">
      <c r="A20" s="103"/>
      <c r="B20" s="104"/>
      <c r="C20" s="119" t="s">
        <v>375</v>
      </c>
      <c r="D20" s="119" t="s">
        <v>316</v>
      </c>
      <c r="E20" s="119" t="s">
        <v>324</v>
      </c>
      <c r="F20" s="123" t="s">
        <v>376</v>
      </c>
      <c r="G20" s="123"/>
      <c r="H20" s="119" t="s">
        <v>326</v>
      </c>
      <c r="I20" s="119"/>
      <c r="J20" s="121" t="s">
        <v>377</v>
      </c>
    </row>
    <row r="21" spans="1:11" ht="16.8" thickBot="1">
      <c r="A21" s="103"/>
      <c r="B21" s="109"/>
      <c r="C21" s="110" t="s">
        <v>435</v>
      </c>
      <c r="D21" s="110" t="s">
        <v>232</v>
      </c>
      <c r="E21" s="110" t="s">
        <v>378</v>
      </c>
      <c r="F21" s="111" t="s">
        <v>436</v>
      </c>
      <c r="G21" s="111"/>
      <c r="H21" s="110" t="s">
        <v>326</v>
      </c>
      <c r="I21" s="126"/>
      <c r="J21" s="112" t="s">
        <v>379</v>
      </c>
    </row>
    <row r="22" spans="1:11">
      <c r="A22" s="103"/>
      <c r="B22" s="104" t="s">
        <v>380</v>
      </c>
      <c r="C22" t="s">
        <v>381</v>
      </c>
      <c r="D22" t="s">
        <v>316</v>
      </c>
      <c r="E22" t="s">
        <v>324</v>
      </c>
      <c r="F22" s="114" t="s">
        <v>382</v>
      </c>
      <c r="H22" t="s">
        <v>202</v>
      </c>
      <c r="J22" s="115" t="s">
        <v>220</v>
      </c>
    </row>
    <row r="23" spans="1:11">
      <c r="A23" s="103"/>
      <c r="B23" s="104"/>
      <c r="C23" s="116" t="s">
        <v>319</v>
      </c>
      <c r="D23" s="116" t="s">
        <v>316</v>
      </c>
      <c r="E23" s="116" t="s">
        <v>330</v>
      </c>
      <c r="F23" s="117" t="s">
        <v>383</v>
      </c>
      <c r="G23" s="117"/>
      <c r="H23" s="116" t="s">
        <v>326</v>
      </c>
      <c r="I23" s="116"/>
      <c r="J23" s="118" t="s">
        <v>384</v>
      </c>
    </row>
    <row r="24" spans="1:11">
      <c r="A24" s="103"/>
      <c r="B24" s="104"/>
      <c r="C24" s="134" t="s">
        <v>385</v>
      </c>
      <c r="D24" s="119" t="s">
        <v>386</v>
      </c>
      <c r="E24" s="119" t="s">
        <v>199</v>
      </c>
      <c r="F24" s="120" t="s">
        <v>387</v>
      </c>
      <c r="G24" s="120"/>
      <c r="H24" s="119" t="s">
        <v>225</v>
      </c>
      <c r="I24" s="119"/>
      <c r="J24" s="121" t="s">
        <v>388</v>
      </c>
    </row>
    <row r="25" spans="1:11">
      <c r="A25" s="103"/>
      <c r="B25" s="104"/>
      <c r="C25" s="116" t="s">
        <v>389</v>
      </c>
      <c r="D25" s="116" t="s">
        <v>222</v>
      </c>
      <c r="E25" s="116" t="s">
        <v>324</v>
      </c>
      <c r="F25" s="117" t="s">
        <v>390</v>
      </c>
      <c r="G25" s="117"/>
      <c r="H25" s="116" t="s">
        <v>326</v>
      </c>
      <c r="I25" s="116"/>
      <c r="J25" s="118" t="s">
        <v>391</v>
      </c>
    </row>
    <row r="26" spans="1:11">
      <c r="A26" s="103"/>
      <c r="B26" s="104"/>
      <c r="C26" s="119" t="s">
        <v>392</v>
      </c>
      <c r="D26" s="119" t="s">
        <v>393</v>
      </c>
      <c r="E26" s="116" t="s">
        <v>324</v>
      </c>
      <c r="F26" s="123" t="s">
        <v>394</v>
      </c>
      <c r="G26" s="123"/>
      <c r="H26" s="116" t="s">
        <v>202</v>
      </c>
      <c r="I26" s="119"/>
      <c r="J26" s="121" t="s">
        <v>395</v>
      </c>
    </row>
    <row r="27" spans="1:11">
      <c r="A27" s="103"/>
      <c r="B27" s="104"/>
      <c r="C27" s="116" t="s">
        <v>396</v>
      </c>
      <c r="D27" s="116" t="s">
        <v>232</v>
      </c>
      <c r="E27" s="116" t="s">
        <v>217</v>
      </c>
      <c r="F27" s="117" t="s">
        <v>397</v>
      </c>
      <c r="G27" s="117"/>
      <c r="H27" s="116" t="s">
        <v>398</v>
      </c>
      <c r="I27" s="116"/>
      <c r="J27" s="118" t="s">
        <v>399</v>
      </c>
      <c r="K27" s="124" t="s">
        <v>400</v>
      </c>
    </row>
    <row r="28" spans="1:11">
      <c r="A28" s="103"/>
      <c r="B28" s="104"/>
      <c r="C28" s="119" t="s">
        <v>173</v>
      </c>
      <c r="D28" s="119" t="s">
        <v>311</v>
      </c>
      <c r="E28" s="119" t="s">
        <v>324</v>
      </c>
      <c r="F28" s="123" t="s">
        <v>401</v>
      </c>
      <c r="G28" s="123"/>
      <c r="H28" s="119" t="s">
        <v>202</v>
      </c>
      <c r="I28" s="119"/>
      <c r="J28" s="121" t="s">
        <v>402</v>
      </c>
    </row>
    <row r="29" spans="1:11">
      <c r="A29" s="103"/>
      <c r="B29" s="104"/>
      <c r="C29" s="135" t="s">
        <v>403</v>
      </c>
      <c r="D29" s="116" t="s">
        <v>393</v>
      </c>
      <c r="E29" s="116" t="s">
        <v>324</v>
      </c>
      <c r="F29" s="117" t="s">
        <v>404</v>
      </c>
      <c r="G29" s="117"/>
      <c r="H29" s="116" t="s">
        <v>202</v>
      </c>
      <c r="I29" s="116"/>
      <c r="J29" s="118" t="s">
        <v>405</v>
      </c>
    </row>
    <row r="30" spans="1:11" ht="16.8" thickBot="1">
      <c r="A30" s="103"/>
      <c r="B30" s="109"/>
      <c r="C30" s="126" t="s">
        <v>406</v>
      </c>
      <c r="D30" s="126" t="s">
        <v>232</v>
      </c>
      <c r="E30" s="126" t="s">
        <v>269</v>
      </c>
      <c r="F30" s="127" t="s">
        <v>407</v>
      </c>
      <c r="G30" s="127"/>
      <c r="H30" s="126" t="s">
        <v>326</v>
      </c>
      <c r="I30" s="126"/>
      <c r="J30" s="129" t="s">
        <v>405</v>
      </c>
      <c r="K30" s="113"/>
    </row>
    <row r="31" spans="1:11">
      <c r="A31" s="103" t="s">
        <v>51</v>
      </c>
      <c r="B31" s="136" t="s">
        <v>314</v>
      </c>
      <c r="C31" s="124" t="s">
        <v>408</v>
      </c>
      <c r="D31" s="124" t="s">
        <v>311</v>
      </c>
      <c r="E31" s="124" t="s">
        <v>378</v>
      </c>
      <c r="F31" s="137" t="s">
        <v>409</v>
      </c>
      <c r="G31" s="137"/>
      <c r="H31" s="124" t="s">
        <v>410</v>
      </c>
      <c r="I31" s="124" t="s">
        <v>411</v>
      </c>
      <c r="J31" s="138"/>
      <c r="K31" s="124" t="s">
        <v>412</v>
      </c>
    </row>
    <row r="32" spans="1:11">
      <c r="A32" s="103"/>
      <c r="B32" s="136" t="s">
        <v>354</v>
      </c>
      <c r="C32" s="119" t="s">
        <v>413</v>
      </c>
      <c r="D32" s="119" t="s">
        <v>414</v>
      </c>
      <c r="E32" s="116" t="s">
        <v>378</v>
      </c>
      <c r="F32" s="123" t="s">
        <v>415</v>
      </c>
      <c r="G32" s="123"/>
      <c r="H32" s="119" t="s">
        <v>416</v>
      </c>
      <c r="I32" s="116" t="s">
        <v>417</v>
      </c>
      <c r="J32" s="121"/>
      <c r="K32" s="124" t="s">
        <v>418</v>
      </c>
    </row>
    <row r="33" spans="1:12" ht="16.8" thickBot="1">
      <c r="A33" s="103"/>
      <c r="B33" s="139" t="s">
        <v>407</v>
      </c>
      <c r="C33" s="110" t="s">
        <v>419</v>
      </c>
      <c r="D33" s="110" t="s">
        <v>339</v>
      </c>
      <c r="E33" s="110" t="s">
        <v>269</v>
      </c>
      <c r="F33" s="111" t="s">
        <v>420</v>
      </c>
      <c r="G33" s="111"/>
      <c r="H33" s="110" t="s">
        <v>262</v>
      </c>
      <c r="I33" s="110" t="s">
        <v>421</v>
      </c>
      <c r="J33" s="112"/>
      <c r="K33" s="140" t="s">
        <v>422</v>
      </c>
      <c r="L33" s="113"/>
    </row>
    <row r="34" spans="1:12">
      <c r="A34" s="103" t="s">
        <v>423</v>
      </c>
      <c r="B34" s="136" t="s">
        <v>352</v>
      </c>
      <c r="C34" t="s">
        <v>424</v>
      </c>
      <c r="D34" t="s">
        <v>280</v>
      </c>
      <c r="E34" s="124" t="s">
        <v>199</v>
      </c>
      <c r="F34" s="137" t="s">
        <v>409</v>
      </c>
      <c r="G34" s="137"/>
      <c r="H34" t="s">
        <v>425</v>
      </c>
      <c r="I34" t="s">
        <v>426</v>
      </c>
      <c r="J34" s="115"/>
      <c r="K34" s="124" t="s">
        <v>342</v>
      </c>
    </row>
    <row r="35" spans="1:12">
      <c r="A35" s="103"/>
      <c r="B35" s="136" t="s">
        <v>143</v>
      </c>
      <c r="C35" s="116" t="s">
        <v>427</v>
      </c>
      <c r="D35" s="116" t="s">
        <v>280</v>
      </c>
      <c r="E35" s="116" t="s">
        <v>199</v>
      </c>
      <c r="F35" s="123" t="s">
        <v>428</v>
      </c>
      <c r="G35" s="123"/>
      <c r="H35" s="116" t="s">
        <v>410</v>
      </c>
      <c r="I35" s="119" t="s">
        <v>429</v>
      </c>
      <c r="J35" s="118"/>
      <c r="K35" s="124" t="s">
        <v>342</v>
      </c>
    </row>
    <row r="36" spans="1:12">
      <c r="A36" s="103"/>
      <c r="B36" s="136" t="s">
        <v>135</v>
      </c>
      <c r="C36" s="141" t="s">
        <v>430</v>
      </c>
      <c r="D36" s="141" t="s">
        <v>431</v>
      </c>
      <c r="E36" s="116" t="s">
        <v>378</v>
      </c>
      <c r="F36" s="117" t="s">
        <v>420</v>
      </c>
      <c r="G36" s="117"/>
      <c r="H36" s="141" t="s">
        <v>416</v>
      </c>
      <c r="I36" s="119" t="s">
        <v>429</v>
      </c>
      <c r="J36" s="142"/>
      <c r="K36" s="124" t="s">
        <v>342</v>
      </c>
    </row>
  </sheetData>
  <phoneticPr fontId="1" type="noConversion"/>
  <pageMargins left="0.7" right="0.7" top="0.75" bottom="0.75" header="0.3" footer="0.3"/>
  <pageSetup paperSize="8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7</vt:i4>
      </vt:variant>
    </vt:vector>
  </HeadingPairs>
  <TitlesOfParts>
    <vt:vector size="13" baseType="lpstr">
      <vt:lpstr>封面</vt:lpstr>
      <vt:lpstr>配置建議分析表</vt:lpstr>
      <vt:lpstr>國內股市當年度投資決策建議表 </vt:lpstr>
      <vt:lpstr>國外股市當年度投資評等分析表 </vt:lpstr>
      <vt:lpstr>國內股市對應ticker</vt:lpstr>
      <vt:lpstr>國外股市對應ticker</vt:lpstr>
      <vt:lpstr>封面!Print_Area</vt:lpstr>
      <vt:lpstr>配置建議分析表!Print_Area</vt:lpstr>
      <vt:lpstr>'國內股市當年度投資決策建議表 '!Print_Area</vt:lpstr>
      <vt:lpstr>'國外股市當年度投資評等分析表 '!Print_Area</vt:lpstr>
      <vt:lpstr>上季</vt:lpstr>
      <vt:lpstr>日期</vt:lpstr>
      <vt:lpstr>本季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黃智明</dc:creator>
  <cp:lastModifiedBy>#37股權投資部-潘佳怡</cp:lastModifiedBy>
  <cp:lastPrinted>2023-07-03T07:58:53Z</cp:lastPrinted>
  <dcterms:created xsi:type="dcterms:W3CDTF">2016-10-19T03:12:00Z</dcterms:created>
  <dcterms:modified xsi:type="dcterms:W3CDTF">2025-07-22T07:50:35Z</dcterms:modified>
</cp:coreProperties>
</file>