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codeName="ThisWorkbook" autoCompressPictures="0"/>
  <xr:revisionPtr revIDLastSave="0" documentId="13_ncr:1_{66792A3C-B7A1-4F32-BCEE-29977ED0DA6F}" xr6:coauthVersionLast="47" xr6:coauthVersionMax="47" xr10:uidLastSave="{00000000-0000-0000-0000-000000000000}"/>
  <bookViews>
    <workbookView xWindow="-21720" yWindow="-120" windowWidth="21840" windowHeight="13140" tabRatio="788" activeTab="2" xr2:uid="{00000000-000D-0000-FFFF-FFFF00000000}"/>
  </bookViews>
  <sheets>
    <sheet name="Calendário" sheetId="14" r:id="rId1"/>
    <sheet name="PLANO" sheetId="15" r:id="rId2"/>
    <sheet name="RELATÓRIOS DE BATERIAS" sheetId="16" r:id="rId3"/>
  </sheets>
  <definedNames>
    <definedName name="_xlnm.Print_Area" localSheetId="0">Calendário!$B$1:$H$168</definedName>
    <definedName name="CalendárioAno1">Calendário!$B$1</definedName>
    <definedName name="CalendárioAno10">Calendário!$B$127</definedName>
    <definedName name="CalendárioAno11">Calendário!$B$141</definedName>
    <definedName name="CalendárioAno12">Calendário!$B$155</definedName>
    <definedName name="CalendárioAno2">Calendário!$B$15</definedName>
    <definedName name="CalendárioAno3">Calendário!$B$29</definedName>
    <definedName name="CalendárioAno4">Calendário!$B$43</definedName>
    <definedName name="CalendárioAno5">Calendário!$B$57</definedName>
    <definedName name="CalendárioAno6">Calendário!$B$71</definedName>
    <definedName name="CalendárioAno7">Calendário!$B$85</definedName>
    <definedName name="CalendárioAno8">Calendário!$B$99</definedName>
    <definedName name="CalendárioAno9">Calendário!$B$113</definedName>
    <definedName name="CaléndárioMês1">Calendário!$C$1</definedName>
    <definedName name="CaléndárioMês10">Calendário!$C$127</definedName>
    <definedName name="CaléndárioMês10Opção">MATCH(CaléndárioMês10,Meses,0)</definedName>
    <definedName name="CaléndárioMês11">Calendário!$C$141</definedName>
    <definedName name="CaléndárioMês11Opção">MATCH(CaléndárioMês11,Meses,0)</definedName>
    <definedName name="CaléndárioMês12">Calendário!$C$155</definedName>
    <definedName name="CaléndárioMês12Opção">MATCH(CaléndárioMês12,Meses,0)</definedName>
    <definedName name="CaléndárioMês1Opção">MATCH(CaléndárioMês1,Meses,0)</definedName>
    <definedName name="CaléndárioMês2">Calendário!$C$15</definedName>
    <definedName name="CaléndárioMês2Opção">MATCH(CaléndárioMês2,Meses,0)</definedName>
    <definedName name="CaléndárioMês3">Calendário!$C$29</definedName>
    <definedName name="CaléndárioMês3Opção">MATCH(CaléndárioMês3,Meses,0)</definedName>
    <definedName name="CaléndárioMês4">Calendário!$C$43</definedName>
    <definedName name="CaléndárioMês4Opção">MATCH(CaléndárioMês4,Meses,0)</definedName>
    <definedName name="CaléndárioMês5">Calendário!$C$57</definedName>
    <definedName name="CaléndárioMês5Opção">MATCH(CaléndárioMês5,Meses,0)</definedName>
    <definedName name="CaléndárioMês6">Calendário!$C$71</definedName>
    <definedName name="CaléndárioMês6Opção">MATCH(CaléndárioMês6,Meses,0)</definedName>
    <definedName name="CaléndárioMês7">Calendário!$C$85</definedName>
    <definedName name="CaléndárioMês7Opção">MATCH(CaléndárioMês7,Meses,0)</definedName>
    <definedName name="CaléndárioMês8">Calendário!$C$99</definedName>
    <definedName name="CaléndárioMês8Opção">MATCH(CaléndárioMês8,Meses,0)</definedName>
    <definedName name="CaléndárioMês9">Calendário!$C$113</definedName>
    <definedName name="CaléndárioMês9Opção">MATCH(CaléndárioMês9,Meses,0)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Calendário!$B$2</definedName>
    <definedName name="Meses">{"Janeiro","Fevereiro","Março","Abril","Maio","Junho","Julho","Agosto","Setembro","Outubro","Novembro","Dezembro"}</definedName>
    <definedName name="RegiãoTítuloColuna1..H12.1">Calendário!$B$2</definedName>
    <definedName name="RegiãoTítuloColuna10..H54.1">Calendário!$B$44</definedName>
    <definedName name="RegiãoTítuloColuna11..C56.1">Calendário!$B$44</definedName>
    <definedName name="RegiãoTítuloColuna12..D56.1">Calendário!$D$55</definedName>
    <definedName name="RegiãoTítuloColuna13..H68.1">Calendário!$B$58</definedName>
    <definedName name="RegiãoTítuloColuna14..C70.1">Calendário!$B$58</definedName>
    <definedName name="RegiãoTítuloColuna15..D70.1">Calendário!$D$69</definedName>
    <definedName name="RegiãoTítuloColuna16..H82.1">Calendário!$B$72</definedName>
    <definedName name="RegiãoTítuloColuna17..C84.1">Calendário!$B$72</definedName>
    <definedName name="RegiãoTítuloColuna18..D84.1">Calendário!$D$83</definedName>
    <definedName name="RegiãoTítuloColuna19..H96.1">Calendário!$B$86</definedName>
    <definedName name="RegiãoTítuloColuna2..C14.1">Calendário!$B$2</definedName>
    <definedName name="RegiãoTítuloColuna20..C98.1">Calendário!$B$86</definedName>
    <definedName name="RegiãoTítuloColuna21..D98.1">Calendário!$D$97</definedName>
    <definedName name="RegiãoTítuloColuna22..H110.1">Calendário!$B$100</definedName>
    <definedName name="RegiãoTítuloColuna23..C112.1">Calendário!$B$100</definedName>
    <definedName name="RegiãoTítuloColuna24..D112.1">Calendário!$D$111</definedName>
    <definedName name="RegiãoTítuloColuna25..H124.1">Calendário!$B$114</definedName>
    <definedName name="RegiãoTítuloColuna26..C126.1">Calendário!$B$114</definedName>
    <definedName name="RegiãoTítuloColuna27..D126.1">Calendário!$D$125</definedName>
    <definedName name="RegiãoTítuloColuna28..H138.1">Calendário!$B$128</definedName>
    <definedName name="RegiãoTítuloColuna29..C140.1">Calendário!$B$128</definedName>
    <definedName name="RegiãoTítuloColuna3..D14.1">Calendário!$D$13</definedName>
    <definedName name="RegiãoTítuloColuna30..D140.1">Calendário!$D$139</definedName>
    <definedName name="RegiãoTítuloColuna31..H152.1">Calendário!$B$142</definedName>
    <definedName name="RegiãoTítuloColuna32..C154.1">Calendário!$B$142</definedName>
    <definedName name="RegiãoTítuloColuna33..D154.1">Calendário!$D$153</definedName>
    <definedName name="RegiãoTítuloColuna34..H166.1">Calendário!$B$156</definedName>
    <definedName name="RegiãoTítuloColuna35..C168.1">Calendário!$B$156</definedName>
    <definedName name="RegiãoTítuloColuna36..D168.1">Calendário!$D$167</definedName>
    <definedName name="RegiãoTítuloColuna4..H26.1">Calendário!$B$16</definedName>
    <definedName name="RegiãoTítuloColuna5..C28.1">Calendário!$B$16</definedName>
    <definedName name="RegiãoTítuloColuna6..D28.1">Calendário!$D$27</definedName>
    <definedName name="RegiãoTítuloColuna7..H40.1">Calendário!$B$30</definedName>
    <definedName name="RegiãoTítuloColuna8..C42.1">Calendário!$B$30</definedName>
    <definedName name="RegiãoTítuloColuna9..D42.1">Calendário!$D$41</definedName>
    <definedName name="ValorDoInícioDaSemana">IF(InícioDaSemana="SEGUNDA-FEIRA",2,1)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0" authorId="0" shapeId="0" xr:uid="{6A331112-39C1-4782-A304-323775936560}">
      <text>
        <r>
          <rPr>
            <b/>
            <sz val="9"/>
            <color indexed="81"/>
            <rFont val="Segoe UI"/>
            <charset val="1"/>
          </rPr>
          <t>Carlos:</t>
        </r>
        <r>
          <rPr>
            <sz val="9"/>
            <color indexed="81"/>
            <rFont val="Segoe UI"/>
            <charset val="1"/>
          </rPr>
          <t xml:space="preserve">
Tempo levado para extrair os dados da bateria no Firebase para iniciar treinamento</t>
        </r>
      </text>
    </comment>
  </commentList>
</comments>
</file>

<file path=xl/sharedStrings.xml><?xml version="1.0" encoding="utf-8"?>
<sst xmlns="http://schemas.openxmlformats.org/spreadsheetml/2006/main" count="111" uniqueCount="95">
  <si>
    <t>Anotações:</t>
  </si>
  <si>
    <t>Desenvolvimento do parágrafo sobre os trabalhos relacionados faltantes</t>
  </si>
  <si>
    <t>Alteração dos trabalhos relacionados</t>
  </si>
  <si>
    <t>Dias para desenvolvimento</t>
  </si>
  <si>
    <t>Implementações Tecnicas</t>
  </si>
  <si>
    <t>Bateria de Testes</t>
  </si>
  <si>
    <t>Coleta de Dados</t>
  </si>
  <si>
    <t>Documentação</t>
  </si>
  <si>
    <t>março</t>
  </si>
  <si>
    <t>SEGUNDA-FEIRA</t>
  </si>
  <si>
    <t>Terça</t>
  </si>
  <si>
    <t>Domingo</t>
  </si>
  <si>
    <t>Plano de Desenvolvimento</t>
  </si>
  <si>
    <t>Pesquisas</t>
  </si>
  <si>
    <t>Deadline</t>
  </si>
  <si>
    <t>Estimativa</t>
  </si>
  <si>
    <t>Deadline de entrega</t>
  </si>
  <si>
    <t>Inicio das entrega</t>
  </si>
  <si>
    <t>Estimativa de entrega</t>
  </si>
  <si>
    <t>Revisão trabalho</t>
  </si>
  <si>
    <t>Proxima semana:
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
&gt; Revisar trabalho escrito;</t>
  </si>
  <si>
    <t>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</t>
  </si>
  <si>
    <t>Proxima semana:
&gt; Revisar trabalho escrito;</t>
  </si>
  <si>
    <t>&gt; Revisar trabalho escrito;</t>
  </si>
  <si>
    <t>Proxima semana:
&gt; Iniciar implementação Firebase
&gt; Iniciar implementação Tensowflow
&gt; Revisar trabalho escrito</t>
  </si>
  <si>
    <t>&gt; Iniciar implementação Firebase
&gt; Definição de método de uso Firebase
&gt; Iniciar implementação Tensowboard
&gt; Iniciar implementação Tensowflow
&gt; Revisar trabalho escrito</t>
  </si>
  <si>
    <t>Proxima semana:
&gt; Iniciar Coleta de Dados e Baterias de Teste
&gt; Definir padrão de relatório para as coletas
&gt; Pesquisa de trabalhos relacionados</t>
  </si>
  <si>
    <t>BATERIA 01</t>
  </si>
  <si>
    <t>Responsável</t>
  </si>
  <si>
    <t>BATERIA 02</t>
  </si>
  <si>
    <t>BATERIA 03</t>
  </si>
  <si>
    <t>BATERIA 04</t>
  </si>
  <si>
    <t>BATERIA 05</t>
  </si>
  <si>
    <t>BATERIA 06</t>
  </si>
  <si>
    <t>BATERIA 07</t>
  </si>
  <si>
    <t>BATERIA 08</t>
  </si>
  <si>
    <t>BATERIA 09</t>
  </si>
  <si>
    <t>BATERIA 10</t>
  </si>
  <si>
    <t>BATERIA 11</t>
  </si>
  <si>
    <t>BATERIA 12</t>
  </si>
  <si>
    <t>BATERIA 13</t>
  </si>
  <si>
    <t>BATERIA 14</t>
  </si>
  <si>
    <t>BATERIA 15</t>
  </si>
  <si>
    <t>BATERIA 16</t>
  </si>
  <si>
    <t>BATERIA 17</t>
  </si>
  <si>
    <t>BATERIA 18</t>
  </si>
  <si>
    <t>BATERIA 19</t>
  </si>
  <si>
    <t>BATERIA 20</t>
  </si>
  <si>
    <t>BATERIA 21</t>
  </si>
  <si>
    <t>BATERIA 22</t>
  </si>
  <si>
    <t>BATERIA 23</t>
  </si>
  <si>
    <t>BATERIA 24</t>
  </si>
  <si>
    <t>BATERIA 25</t>
  </si>
  <si>
    <t>BATERIA 26</t>
  </si>
  <si>
    <t>BATERIA 27</t>
  </si>
  <si>
    <t>BATERIA 28</t>
  </si>
  <si>
    <t>BATERIA 29</t>
  </si>
  <si>
    <t>BATERIA 30</t>
  </si>
  <si>
    <t>BATERIA 31</t>
  </si>
  <si>
    <t>BATERIA 32</t>
  </si>
  <si>
    <t>BATERIA 33</t>
  </si>
  <si>
    <t>BATERIA 34</t>
  </si>
  <si>
    <t>BATERIA 35</t>
  </si>
  <si>
    <t>BATERIA 36</t>
  </si>
  <si>
    <t>BATERIA 37</t>
  </si>
  <si>
    <t>BATERIA 38</t>
  </si>
  <si>
    <t>BATERIA 39</t>
  </si>
  <si>
    <t>BATERIA 40</t>
  </si>
  <si>
    <t>BATERIA 41</t>
  </si>
  <si>
    <t>BATERIA 42</t>
  </si>
  <si>
    <t>BATERIA 43</t>
  </si>
  <si>
    <t>BATERIA 44</t>
  </si>
  <si>
    <t>BATERIA 45</t>
  </si>
  <si>
    <t>BATERIA 46</t>
  </si>
  <si>
    <t>BATERIA 47</t>
  </si>
  <si>
    <t>BATERIA 48</t>
  </si>
  <si>
    <t>BATERIA 49</t>
  </si>
  <si>
    <t>BATERIA 50</t>
  </si>
  <si>
    <t>Data</t>
  </si>
  <si>
    <t>Qtd. Vídeos</t>
  </si>
  <si>
    <t>Qtd. Frames</t>
  </si>
  <si>
    <t>Acurácia</t>
  </si>
  <si>
    <t>Matriz Confusão</t>
  </si>
  <si>
    <t>Proxima semana:
&gt; Atualizar trabalho escrito (Fundamentação Teórica)
&gt; Continuar Coletas e Baterias de Teste</t>
  </si>
  <si>
    <t>&gt; Finalizar comunicação Firebase
&gt; Iniciar Coleta de Dados e Baterias de Teste
&gt; Definir padrão de relatório para as coletas
&gt; Pesquisa de trabalhos relacionados</t>
  </si>
  <si>
    <t>Carlos</t>
  </si>
  <si>
    <t>Tempo extração Firebase</t>
  </si>
  <si>
    <t>Tempo de treinamento</t>
  </si>
  <si>
    <t>Treinamento / Teste</t>
  </si>
  <si>
    <t>75 / 25</t>
  </si>
  <si>
    <t>Épocas</t>
  </si>
  <si>
    <t>6m 12.5s</t>
  </si>
  <si>
    <t>2m 33.8s</t>
  </si>
  <si>
    <t>0.9333</t>
  </si>
  <si>
    <t>array([[[62,  1],
        [ 4,  8]],
       [[56,  0],
        [ 0, 19]],
       [[58,  4],
        [ 0, 13]],
       [[60,  0],
        [ 0, 15]],
       [[59,  0],
        [ 1, 15]]], dtype=int64)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</si>
</sst>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d"/>
    <numFmt numFmtId="167" formatCode="[$-F800]dddd\,\ mmmm\ dd\,\ yyyy"/>
  </numFmts>
  <fonts count="31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2"/>
      <color theme="1"/>
      <name val="Arial"/>
      <family val="2"/>
      <scheme val="major"/>
    </font>
    <font>
      <b/>
      <sz val="8"/>
      <color theme="1"/>
      <name val="Arial"/>
      <family val="2"/>
      <scheme val="major"/>
    </font>
    <font>
      <sz val="8"/>
      <name val="Trebuchet MS"/>
      <family val="2"/>
      <scheme val="minor"/>
    </font>
    <font>
      <b/>
      <sz val="11"/>
      <name val="Trebuchet MS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1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6" fontId="9" fillId="0" borderId="9" applyFill="0" applyProtection="0">
      <alignment horizontal="left" vertical="center" wrapText="1" indent="1"/>
    </xf>
    <xf numFmtId="166" fontId="12" fillId="0" borderId="6" applyFill="0" applyProtection="0">
      <alignment horizontal="left" vertical="top" wrapText="1" indent="1"/>
    </xf>
    <xf numFmtId="166" fontId="1" fillId="0" borderId="0" applyNumberFormat="0" applyFill="0" applyProtection="0">
      <alignment horizontal="left" vertical="top" wrapText="1" indent="1"/>
    </xf>
    <xf numFmtId="166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2" applyNumberFormat="0" applyAlignment="0" applyProtection="0"/>
    <xf numFmtId="0" fontId="20" fillId="13" borderId="13" applyNumberFormat="0" applyAlignment="0" applyProtection="0"/>
    <xf numFmtId="0" fontId="21" fillId="13" borderId="12" applyNumberFormat="0" applyAlignment="0" applyProtection="0"/>
    <xf numFmtId="0" fontId="22" fillId="0" borderId="14" applyNumberFormat="0" applyFill="0" applyAlignment="0" applyProtection="0"/>
    <xf numFmtId="0" fontId="4" fillId="14" borderId="15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59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0" fontId="10" fillId="7" borderId="3" xfId="10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6" fontId="9" fillId="0" borderId="9" xfId="5" applyFill="1">
      <alignment horizontal="left" vertical="center" wrapText="1" indent="1"/>
    </xf>
    <xf numFmtId="166" fontId="9" fillId="0" borderId="4" xfId="5" applyFill="1" applyBorder="1">
      <alignment horizontal="left" vertical="center" wrapText="1" indent="1"/>
    </xf>
    <xf numFmtId="0" fontId="26" fillId="36" borderId="6" xfId="6" applyNumberFormat="1" applyFont="1" applyFill="1" applyAlignment="1">
      <alignment horizontal="center" vertical="center" wrapText="1"/>
    </xf>
    <xf numFmtId="0" fontId="12" fillId="37" borderId="6" xfId="6" applyNumberFormat="1" applyFill="1">
      <alignment horizontal="left" vertical="top" wrapText="1" indent="1"/>
    </xf>
    <xf numFmtId="0" fontId="25" fillId="0" borderId="6" xfId="6" applyNumberFormat="1" applyFont="1" applyFill="1" applyAlignment="1">
      <alignment horizontal="center" vertical="center" wrapText="1"/>
    </xf>
    <xf numFmtId="0" fontId="26" fillId="0" borderId="6" xfId="6" applyNumberFormat="1" applyFont="1" applyFill="1" applyAlignment="1">
      <alignment horizontal="center" vertical="center" wrapText="1"/>
    </xf>
    <xf numFmtId="0" fontId="0" fillId="0" borderId="0" xfId="0" applyFill="1"/>
    <xf numFmtId="16" fontId="0" fillId="38" borderId="16" xfId="0" applyNumberFormat="1" applyFill="1" applyBorder="1"/>
    <xf numFmtId="16" fontId="0" fillId="39" borderId="16" xfId="0" applyNumberFormat="1" applyFill="1" applyBorder="1"/>
    <xf numFmtId="0" fontId="0" fillId="0" borderId="16" xfId="0" applyBorder="1" applyAlignment="1"/>
    <xf numFmtId="16" fontId="0" fillId="39" borderId="17" xfId="0" applyNumberFormat="1" applyFill="1" applyBorder="1"/>
    <xf numFmtId="16" fontId="0" fillId="38" borderId="17" xfId="0" applyNumberFormat="1" applyFill="1" applyBorder="1"/>
    <xf numFmtId="0" fontId="0" fillId="0" borderId="0" xfId="0" applyAlignment="1">
      <alignment horizontal="left"/>
    </xf>
    <xf numFmtId="0" fontId="0" fillId="38" borderId="16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2" borderId="16" xfId="0" applyFill="1" applyBorder="1" applyAlignment="1">
      <alignment horizontal="center"/>
    </xf>
    <xf numFmtId="0" fontId="26" fillId="40" borderId="6" xfId="6" applyNumberFormat="1" applyFont="1" applyFill="1" applyAlignment="1">
      <alignment horizontal="left" vertical="center" wrapText="1"/>
    </xf>
    <xf numFmtId="0" fontId="0" fillId="43" borderId="16" xfId="0" applyFill="1" applyBorder="1" applyAlignment="1">
      <alignment horizontal="center"/>
    </xf>
    <xf numFmtId="16" fontId="0" fillId="44" borderId="17" xfId="0" applyNumberFormat="1" applyFill="1" applyBorder="1"/>
    <xf numFmtId="16" fontId="0" fillId="45" borderId="17" xfId="0" applyNumberFormat="1" applyFill="1" applyBorder="1"/>
    <xf numFmtId="16" fontId="0" fillId="46" borderId="17" xfId="0" applyNumberFormat="1" applyFill="1" applyBorder="1"/>
    <xf numFmtId="0" fontId="0" fillId="0" borderId="20" xfId="0" applyBorder="1" applyAlignment="1">
      <alignment horizontal="left"/>
    </xf>
    <xf numFmtId="0" fontId="26" fillId="47" borderId="6" xfId="6" applyNumberFormat="1" applyFont="1" applyFill="1" applyAlignment="1">
      <alignment horizontal="left" vertical="center" wrapText="1"/>
    </xf>
    <xf numFmtId="0" fontId="28" fillId="48" borderId="16" xfId="0" applyFont="1" applyFill="1" applyBorder="1" applyAlignment="1">
      <alignment horizontal="center" vertical="center" textRotation="45"/>
    </xf>
    <xf numFmtId="0" fontId="28" fillId="48" borderId="0" xfId="0" applyFont="1" applyFill="1" applyAlignment="1">
      <alignment horizontal="center" vertical="center" textRotation="45"/>
    </xf>
    <xf numFmtId="0" fontId="28" fillId="48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" fillId="0" borderId="0" xfId="7" applyNumberFormat="1" applyAlignment="1">
      <alignment horizontal="left" vertical="top" wrapText="1" indent="1"/>
    </xf>
    <xf numFmtId="167" fontId="0" fillId="0" borderId="8" xfId="8" applyNumberFormat="1" applyFont="1" applyAlignment="1">
      <alignment horizontal="left" vertical="center" wrapText="1" indent="1"/>
    </xf>
    <xf numFmtId="167" fontId="11" fillId="0" borderId="8" xfId="8" applyNumberFormat="1" applyAlignment="1">
      <alignment horizontal="left" vertical="center" wrapText="1" indent="1"/>
    </xf>
    <xf numFmtId="0" fontId="7" fillId="0" borderId="0" xfId="2" applyAlignment="1">
      <alignment horizontal="left" indent="3"/>
    </xf>
    <xf numFmtId="0" fontId="11" fillId="0" borderId="8" xfId="8" applyNumberFormat="1" applyAlignment="1">
      <alignment horizontal="left" vertical="center" wrapText="1" indent="1"/>
    </xf>
    <xf numFmtId="0" fontId="0" fillId="0" borderId="21" xfId="0" applyFill="1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44" borderId="17" xfId="0" applyFill="1" applyBorder="1" applyAlignment="1">
      <alignment horizontal="center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18" xfId="0" applyFill="1" applyBorder="1" applyAlignment="1">
      <alignment horizontal="center"/>
    </xf>
    <xf numFmtId="0" fontId="0" fillId="46" borderId="19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</cellXfs>
  <cellStyles count="51">
    <cellStyle name="20% - Ênfase1" xfId="30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4" builtinId="46" customBuiltin="1"/>
    <cellStyle name="20% - Ênfase6" xfId="48" builtinId="50" customBuiltin="1"/>
    <cellStyle name="40% - Ênfase1" xfId="1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5" builtinId="47" customBuiltin="1"/>
    <cellStyle name="40% - Ênfase6" xfId="49" builtinId="51" customBuiltin="1"/>
    <cellStyle name="60% - Ênfase1" xfId="31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6" builtinId="48" customBuiltin="1"/>
    <cellStyle name="60% - Ênfase6" xfId="50" builtinId="52" customBuiltin="1"/>
    <cellStyle name="Anotações" xfId="7" xr:uid="{00000000-0005-0000-0000-00000C000000}"/>
    <cellStyle name="Bom" xfId="21" builtinId="26" customBuiltin="1"/>
    <cellStyle name="Cabeçalho das Anotações" xfId="8" xr:uid="{00000000-0005-0000-0000-00000D000000}"/>
    <cellStyle name="Cálculo" xfId="26" builtinId="22" customBuiltin="1"/>
    <cellStyle name="Célula de Verificação" xfId="28" builtinId="23" customBuiltin="1"/>
    <cellStyle name="Célula Vinculada" xfId="27" builtinId="24" customBuiltin="1"/>
    <cellStyle name="Detalhes do dia" xfId="6" xr:uid="{00000000-0005-0000-0000-000004000000}"/>
    <cellStyle name="Dia" xfId="5" xr:uid="{00000000-0005-0000-0000-000003000000}"/>
    <cellStyle name="Ênfase1" xfId="3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" builtinId="45" customBuiltin="1"/>
    <cellStyle name="Ênfase6" xfId="47" builtinId="49" customBuiltin="1"/>
    <cellStyle name="Entrada" xfId="24" builtinId="20" customBuiltin="1"/>
    <cellStyle name="Moeda" xfId="18" builtinId="4" customBuiltin="1"/>
    <cellStyle name="Moeda [0]" xfId="19" builtinId="7" customBuiltin="1"/>
    <cellStyle name="Neutro" xfId="23" builtinId="28" customBuiltin="1"/>
    <cellStyle name="Normal" xfId="0" builtinId="0" customBuiltin="1"/>
    <cellStyle name="Nota" xfId="13" builtinId="10" customBuiltin="1"/>
    <cellStyle name="Porcentagem" xfId="20" builtinId="5" customBuiltin="1"/>
    <cellStyle name="Ruim" xfId="22" builtinId="27" customBuiltin="1"/>
    <cellStyle name="Saída" xfId="25" builtinId="21" customBuiltin="1"/>
    <cellStyle name="Separador de milhares [0]" xfId="17" builtinId="6" customBuiltin="1"/>
    <cellStyle name="Texto de Aviso" xfId="29" builtinId="11" customBuiltin="1"/>
    <cellStyle name="Texto Explicativo" xfId="14" builtinId="53" customBuiltin="1"/>
    <cellStyle name="Título" xfId="9" builtinId="15" customBuiltin="1"/>
    <cellStyle name="Título 1" xfId="2" builtinId="16" customBuiltin="1"/>
    <cellStyle name="Título 2" xfId="10" builtinId="17" customBuiltin="1"/>
    <cellStyle name="Título 3" xfId="11" builtinId="18" customBuiltin="1"/>
    <cellStyle name="Título 4" xfId="12" builtinId="19" customBuiltin="1"/>
    <cellStyle name="Total" xfId="15" builtinId="25" customBuiltin="1"/>
    <cellStyle name="Vírgula" xfId="16" builtinId="3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I168"/>
  <sheetViews>
    <sheetView showGridLines="0" topLeftCell="A14" zoomScaleNormal="100" workbookViewId="0">
      <selection activeCell="I23" sqref="I23"/>
    </sheetView>
  </sheetViews>
  <sheetFormatPr defaultColWidth="8.75" defaultRowHeight="16.5" x14ac:dyDescent="0.3"/>
  <cols>
    <col min="1" max="1" width="2" customWidth="1"/>
    <col min="2" max="2" width="18.25" customWidth="1"/>
    <col min="3" max="7" width="17.625" customWidth="1"/>
    <col min="8" max="9" width="37.5" customWidth="1"/>
    <col min="10" max="11" width="17.5" customWidth="1"/>
  </cols>
  <sheetData>
    <row r="1" spans="1:9" ht="46.5" x14ac:dyDescent="0.7">
      <c r="A1" s="2"/>
      <c r="B1" s="1">
        <f ca="1">YEAR(TODAY())</f>
        <v>2022</v>
      </c>
      <c r="C1" s="45" t="s">
        <v>8</v>
      </c>
      <c r="D1" s="45"/>
      <c r="E1" s="45"/>
      <c r="F1" s="2"/>
      <c r="G1" s="2"/>
      <c r="H1" s="2"/>
    </row>
    <row r="2" spans="1:9" x14ac:dyDescent="0.3">
      <c r="A2" s="3"/>
      <c r="B2" s="4" t="s">
        <v>9</v>
      </c>
      <c r="C2" s="5" t="str">
        <f t="shared" ref="C2:H2" ca="1" si="0">UPPER(TEXT(C3,"dddd"))</f>
        <v>TERÇA-FEIRA</v>
      </c>
      <c r="D2" s="4" t="str">
        <f t="shared" ca="1" si="0"/>
        <v>QUARTA-FEIRA</v>
      </c>
      <c r="E2" s="5" t="str">
        <f t="shared" ca="1" si="0"/>
        <v>QUINTA-FEIRA</v>
      </c>
      <c r="F2" s="4" t="str">
        <f t="shared" ca="1" si="0"/>
        <v>SEXTA-FEIRA</v>
      </c>
      <c r="G2" s="5" t="str">
        <f t="shared" ca="1" si="0"/>
        <v>SÁBADO</v>
      </c>
      <c r="H2" s="4" t="str">
        <f t="shared" ca="1" si="0"/>
        <v>DOMINGO</v>
      </c>
    </row>
    <row r="3" spans="1:9" ht="21" x14ac:dyDescent="0.3">
      <c r="B3" s="10">
        <f t="array" aca="1" ref="B3:H3" ca="1">Dias+1+DATE(CalendárioAno1,CaléndárioMês1Opção,1)-WEEKDAY(DATE(CalendárioAno1,CaléndárioMês1Opção,1),DiaDaSemanaOpção)</f>
        <v>44620</v>
      </c>
      <c r="C3" s="10">
        <f ca="1"/>
        <v>44621</v>
      </c>
      <c r="D3" s="10">
        <f ca="1"/>
        <v>44622</v>
      </c>
      <c r="E3" s="10">
        <f ca="1"/>
        <v>44623</v>
      </c>
      <c r="F3" s="10">
        <f ca="1"/>
        <v>44624</v>
      </c>
      <c r="G3" s="10">
        <f ca="1"/>
        <v>44625</v>
      </c>
      <c r="H3" s="11">
        <f ca="1"/>
        <v>44626</v>
      </c>
    </row>
    <row r="4" spans="1:9" x14ac:dyDescent="0.3">
      <c r="B4" s="7"/>
      <c r="C4" s="7"/>
      <c r="D4" s="7"/>
      <c r="E4" s="7"/>
      <c r="F4" s="7"/>
      <c r="G4" s="7"/>
      <c r="H4" s="14"/>
    </row>
    <row r="5" spans="1:9" ht="21" x14ac:dyDescent="0.3">
      <c r="B5" s="10">
        <f t="array" aca="1" ref="B5:H5" ca="1">Dias+8+DATE(CalendárioAno1,CaléndárioMês1Opção,1)-WEEKDAY(DATE(CalendárioAno1,CaléndárioMês1Opção,1),DiaDaSemanaOpção)</f>
        <v>44627</v>
      </c>
      <c r="C5" s="10">
        <f ca="1"/>
        <v>44628</v>
      </c>
      <c r="D5" s="10">
        <f ca="1"/>
        <v>44629</v>
      </c>
      <c r="E5" s="10">
        <f ca="1"/>
        <v>44630</v>
      </c>
      <c r="F5" s="10">
        <f ca="1"/>
        <v>44631</v>
      </c>
      <c r="G5" s="10">
        <f ca="1"/>
        <v>44632</v>
      </c>
      <c r="H5" s="11">
        <f ca="1"/>
        <v>44633</v>
      </c>
    </row>
    <row r="6" spans="1:9" ht="123.75" x14ac:dyDescent="0.3">
      <c r="B6" s="7"/>
      <c r="C6" s="7"/>
      <c r="D6" s="7"/>
      <c r="E6" s="7"/>
      <c r="F6" s="7"/>
      <c r="G6" s="7"/>
      <c r="H6" s="28" t="s">
        <v>20</v>
      </c>
    </row>
    <row r="7" spans="1:9" ht="21" x14ac:dyDescent="0.3">
      <c r="B7" s="10">
        <f t="array" aca="1" ref="B7:H7" ca="1">Dias+15+DATE(CalendárioAno1,CaléndárioMês1Opção,1)-WEEKDAY(DATE(CalendárioAno1,CaléndárioMês1Opção,1),DiaDaSemanaOpção)</f>
        <v>44634</v>
      </c>
      <c r="C7" s="10">
        <f ca="1"/>
        <v>44635</v>
      </c>
      <c r="D7" s="10">
        <f ca="1"/>
        <v>44636</v>
      </c>
      <c r="E7" s="10">
        <f ca="1"/>
        <v>44637</v>
      </c>
      <c r="F7" s="10">
        <f ca="1"/>
        <v>44638</v>
      </c>
      <c r="G7" s="10">
        <f ca="1"/>
        <v>44639</v>
      </c>
      <c r="H7" s="11">
        <f ca="1"/>
        <v>44640</v>
      </c>
    </row>
    <row r="8" spans="1:9" ht="101.25" x14ac:dyDescent="0.3">
      <c r="B8" s="7"/>
      <c r="C8" s="7"/>
      <c r="D8" s="7"/>
      <c r="E8" s="7"/>
      <c r="F8" s="7"/>
      <c r="G8" s="7"/>
      <c r="H8" s="34" t="s">
        <v>21</v>
      </c>
      <c r="I8" s="28" t="s">
        <v>22</v>
      </c>
    </row>
    <row r="9" spans="1:9" ht="21" x14ac:dyDescent="0.3">
      <c r="B9" s="10">
        <f t="array" aca="1" ref="B9:H9" ca="1">Dias+22+DATE(CalendárioAno1,CaléndárioMês1Opção,1)-WEEKDAY(DATE(CalendárioAno1,CaléndárioMês1Opção,1),DiaDaSemanaOpção)</f>
        <v>44641</v>
      </c>
      <c r="C9" s="10">
        <f ca="1"/>
        <v>44642</v>
      </c>
      <c r="D9" s="10">
        <f ca="1"/>
        <v>44643</v>
      </c>
      <c r="E9" s="10">
        <f ca="1"/>
        <v>44644</v>
      </c>
      <c r="F9" s="10">
        <f ca="1"/>
        <v>44645</v>
      </c>
      <c r="G9" s="10">
        <f ca="1"/>
        <v>44646</v>
      </c>
      <c r="H9" s="11">
        <f ca="1"/>
        <v>44647</v>
      </c>
    </row>
    <row r="10" spans="1:9" ht="45" x14ac:dyDescent="0.3">
      <c r="B10" s="7"/>
      <c r="C10" s="7"/>
      <c r="D10" s="7"/>
      <c r="E10" s="7"/>
      <c r="F10" s="7"/>
      <c r="G10" s="7"/>
      <c r="H10" s="34" t="s">
        <v>23</v>
      </c>
      <c r="I10" s="28" t="s">
        <v>24</v>
      </c>
    </row>
    <row r="11" spans="1:9" ht="21" x14ac:dyDescent="0.3">
      <c r="B11" s="10">
        <f t="array" aca="1" ref="B11:H11" ca="1">Dias+29+DATE(CalendárioAno1,CaléndárioMês1Opção,1)-WEEKDAY(DATE(CalendárioAno1,CaléndárioMês1Opção,1),DiaDaSemanaOpção)</f>
        <v>44648</v>
      </c>
      <c r="C11" s="10">
        <f ca="1"/>
        <v>44649</v>
      </c>
      <c r="D11" s="10">
        <f ca="1"/>
        <v>44650</v>
      </c>
      <c r="E11" s="10">
        <f ca="1"/>
        <v>44651</v>
      </c>
      <c r="F11" s="10">
        <f ca="1"/>
        <v>44652</v>
      </c>
      <c r="G11" s="10">
        <f ca="1"/>
        <v>44653</v>
      </c>
      <c r="H11" s="11">
        <f ca="1"/>
        <v>44654</v>
      </c>
    </row>
    <row r="12" spans="1:9" x14ac:dyDescent="0.3">
      <c r="B12" s="7"/>
      <c r="C12" s="7"/>
      <c r="D12" s="7"/>
      <c r="E12" s="7"/>
      <c r="F12" s="7"/>
      <c r="G12" s="7"/>
      <c r="H12" s="14"/>
    </row>
    <row r="13" spans="1:9" ht="21" x14ac:dyDescent="0.3">
      <c r="B13" s="10">
        <f t="array" aca="1" ref="B13:C13" ca="1">Dias+36+DATE(CalendárioAno1,CaléndárioMês1Opção,1)-WEEKDAY(DATE(CalendárioAno1,CaléndárioMês1Opção,1),DiaDaSemanaOpção)</f>
        <v>44655</v>
      </c>
      <c r="C13" s="10">
        <f ca="1"/>
        <v>44656</v>
      </c>
      <c r="D13" s="46" t="s">
        <v>0</v>
      </c>
      <c r="E13" s="46"/>
      <c r="F13" s="46"/>
      <c r="G13" s="46"/>
      <c r="H13" s="46"/>
    </row>
    <row r="14" spans="1:9" x14ac:dyDescent="0.3">
      <c r="B14" s="7"/>
      <c r="C14" s="7"/>
      <c r="D14" s="42"/>
      <c r="E14" s="42"/>
      <c r="F14" s="42"/>
      <c r="G14" s="42"/>
      <c r="H14" s="42"/>
    </row>
    <row r="15" spans="1:9" ht="46.5" x14ac:dyDescent="0.7">
      <c r="A15" s="2"/>
      <c r="B15" s="1">
        <f ca="1">YEAR(DATE(CalendárioAno1,CaléndárioMês1Opção+1,1))</f>
        <v>2022</v>
      </c>
      <c r="C15" s="45" t="str">
        <f ca="1">TEXT(DATE(CalendárioAno1,CaléndárioMês1Opção+1,1),"mmmm")</f>
        <v>abril</v>
      </c>
      <c r="D15" s="45"/>
      <c r="E15" s="45"/>
      <c r="F15" s="6"/>
      <c r="G15" s="6"/>
      <c r="H15" s="2"/>
    </row>
    <row r="16" spans="1:9" x14ac:dyDescent="0.3">
      <c r="A16" s="3"/>
      <c r="B16" s="4" t="str">
        <f ca="1">UPPER(TEXT(B17,"dddd"))</f>
        <v>SEGUNDA-FEIRA</v>
      </c>
      <c r="C16" s="5" t="str">
        <f t="shared" ref="C16:H16" ca="1" si="1">UPPER(TEXT(C17,"dddd"))</f>
        <v>TERÇA-FEIRA</v>
      </c>
      <c r="D16" s="4" t="str">
        <f t="shared" ca="1" si="1"/>
        <v>QUARTA-FEIRA</v>
      </c>
      <c r="E16" s="5" t="str">
        <f t="shared" ca="1" si="1"/>
        <v>QUINTA-FEIRA</v>
      </c>
      <c r="F16" s="4" t="str">
        <f t="shared" ca="1" si="1"/>
        <v>SEXTA-FEIRA</v>
      </c>
      <c r="G16" s="5" t="str">
        <f t="shared" ca="1" si="1"/>
        <v>SÁBADO</v>
      </c>
      <c r="H16" s="4" t="str">
        <f t="shared" ca="1" si="1"/>
        <v>DOMINGO</v>
      </c>
    </row>
    <row r="17" spans="1:9" ht="21" x14ac:dyDescent="0.3">
      <c r="B17" s="10">
        <f t="array" aca="1" ref="B17:H17" ca="1">Dias+1+DATE(CalendárioAno2,CaléndárioMês2Opção,1)-WEEKDAY(DATE(CalendárioAno2,CaléndárioMês2Opção,1),DiaDaSemanaOpção)</f>
        <v>44648</v>
      </c>
      <c r="C17" s="10">
        <f ca="1"/>
        <v>44649</v>
      </c>
      <c r="D17" s="10">
        <f ca="1"/>
        <v>44650</v>
      </c>
      <c r="E17" s="10">
        <f ca="1"/>
        <v>44651</v>
      </c>
      <c r="F17" s="10">
        <f ca="1"/>
        <v>44652</v>
      </c>
      <c r="G17" s="10">
        <f ca="1"/>
        <v>44653</v>
      </c>
      <c r="H17" s="11">
        <f ca="1"/>
        <v>44654</v>
      </c>
    </row>
    <row r="18" spans="1:9" ht="56.25" x14ac:dyDescent="0.3">
      <c r="B18" s="7"/>
      <c r="C18" s="7"/>
      <c r="D18" s="7"/>
      <c r="E18" s="7"/>
      <c r="F18" s="7"/>
      <c r="G18" s="7"/>
      <c r="H18" s="34" t="s">
        <v>25</v>
      </c>
      <c r="I18" s="28" t="s">
        <v>26</v>
      </c>
    </row>
    <row r="19" spans="1:9" ht="21" x14ac:dyDescent="0.3">
      <c r="B19" s="10">
        <f t="array" aca="1" ref="B19:H19" ca="1">Dias+8+DATE(CalendárioAno2,CaléndárioMês2Opção,1)-WEEKDAY(DATE(CalendárioAno2,CaléndárioMês2Opção,1),DiaDaSemanaOpção)</f>
        <v>44655</v>
      </c>
      <c r="C19" s="10">
        <f ca="1"/>
        <v>44656</v>
      </c>
      <c r="D19" s="10">
        <f ca="1"/>
        <v>44657</v>
      </c>
      <c r="E19" s="10">
        <f ca="1"/>
        <v>44658</v>
      </c>
      <c r="F19" s="10">
        <f ca="1"/>
        <v>44659</v>
      </c>
      <c r="G19" s="10">
        <f ca="1"/>
        <v>44660</v>
      </c>
      <c r="H19" s="11">
        <f ca="1"/>
        <v>44661</v>
      </c>
    </row>
    <row r="20" spans="1:9" ht="45" x14ac:dyDescent="0.3">
      <c r="B20" s="7"/>
      <c r="C20" s="7"/>
      <c r="D20" s="7"/>
      <c r="E20" s="7"/>
      <c r="F20" s="7"/>
      <c r="G20" s="7"/>
      <c r="H20" s="34" t="s">
        <v>84</v>
      </c>
      <c r="I20" s="28" t="s">
        <v>83</v>
      </c>
    </row>
    <row r="21" spans="1:9" ht="21" x14ac:dyDescent="0.3">
      <c r="B21" s="10">
        <f t="array" aca="1" ref="B21:H21" ca="1">Dias+15+DATE(CalendárioAno2,CaléndárioMês2Opção,1)-WEEKDAY(DATE(CalendárioAno2,CaléndárioMês2Opção,1),DiaDaSemanaOpção)</f>
        <v>44662</v>
      </c>
      <c r="C21" s="10">
        <f ca="1"/>
        <v>44663</v>
      </c>
      <c r="D21" s="10">
        <f ca="1"/>
        <v>44664</v>
      </c>
      <c r="E21" s="10">
        <f ca="1"/>
        <v>44665</v>
      </c>
      <c r="F21" s="10">
        <f ca="1"/>
        <v>44666</v>
      </c>
      <c r="G21" s="10">
        <f ca="1"/>
        <v>44667</v>
      </c>
      <c r="H21" s="11">
        <f ca="1"/>
        <v>44668</v>
      </c>
    </row>
    <row r="22" spans="1:9" x14ac:dyDescent="0.3">
      <c r="B22" s="7"/>
      <c r="C22" s="7"/>
      <c r="D22" s="7"/>
      <c r="E22" s="7"/>
      <c r="F22" s="7"/>
      <c r="G22" s="7"/>
      <c r="H22" s="34"/>
      <c r="I22" s="28"/>
    </row>
    <row r="23" spans="1:9" ht="21" x14ac:dyDescent="0.3">
      <c r="B23" s="10">
        <f t="array" aca="1" ref="B23:H23" ca="1">Dias+22+DATE(CalendárioAno2,CaléndárioMês2Opção,1)-WEEKDAY(DATE(CalendárioAno2,CaléndárioMês2Opção,1),DiaDaSemanaOpção)</f>
        <v>44669</v>
      </c>
      <c r="C23" s="10">
        <f ca="1"/>
        <v>44670</v>
      </c>
      <c r="D23" s="10">
        <f ca="1"/>
        <v>44671</v>
      </c>
      <c r="E23" s="10">
        <f ca="1"/>
        <v>44672</v>
      </c>
      <c r="F23" s="10">
        <f ca="1"/>
        <v>44673</v>
      </c>
      <c r="G23" s="10">
        <f ca="1"/>
        <v>44674</v>
      </c>
      <c r="H23" s="11">
        <f ca="1"/>
        <v>44675</v>
      </c>
    </row>
    <row r="24" spans="1:9" x14ac:dyDescent="0.3">
      <c r="B24" s="7"/>
      <c r="C24" s="7"/>
      <c r="D24" s="7"/>
      <c r="E24" s="7"/>
      <c r="F24" s="7"/>
      <c r="G24" s="7"/>
      <c r="H24" s="34"/>
      <c r="I24" s="28"/>
    </row>
    <row r="25" spans="1:9" ht="21" x14ac:dyDescent="0.3">
      <c r="B25" s="10">
        <f t="array" aca="1" ref="B25:H25" ca="1">Dias+29+DATE(CalendárioAno2,CaléndárioMês2Opção,1)-WEEKDAY(DATE(CalendárioAno2,CaléndárioMês2Opção,1),DiaDaSemanaOpção)</f>
        <v>44676</v>
      </c>
      <c r="C25" s="10">
        <f ca="1"/>
        <v>44677</v>
      </c>
      <c r="D25" s="10">
        <f ca="1"/>
        <v>44678</v>
      </c>
      <c r="E25" s="10">
        <f ca="1"/>
        <v>44679</v>
      </c>
      <c r="F25" s="10">
        <f ca="1"/>
        <v>44680</v>
      </c>
      <c r="G25" s="10">
        <f ca="1"/>
        <v>44681</v>
      </c>
      <c r="H25" s="11">
        <f ca="1"/>
        <v>44682</v>
      </c>
    </row>
    <row r="26" spans="1:9" x14ac:dyDescent="0.3">
      <c r="B26" s="7"/>
      <c r="C26" s="7"/>
      <c r="D26" s="7"/>
      <c r="E26" s="7"/>
      <c r="F26" s="7"/>
      <c r="G26" s="7"/>
      <c r="H26" s="9"/>
    </row>
    <row r="27" spans="1:9" ht="21" x14ac:dyDescent="0.3">
      <c r="B27" s="10">
        <f t="array" aca="1" ref="B27:C27" ca="1">Dias+36+DATE(CalendárioAno2,CaléndárioMês2Opção,1)-WEEKDAY(DATE(CalendárioAno2,CaléndárioMês2Opção,1),DiaDaSemanaOpção)</f>
        <v>44683</v>
      </c>
      <c r="C27" s="10">
        <f ca="1"/>
        <v>44684</v>
      </c>
      <c r="D27" s="44" t="s">
        <v>0</v>
      </c>
      <c r="E27" s="44"/>
      <c r="F27" s="44"/>
      <c r="G27" s="44"/>
      <c r="H27" s="44"/>
    </row>
    <row r="28" spans="1:9" x14ac:dyDescent="0.3">
      <c r="B28" s="7"/>
      <c r="C28" s="7"/>
      <c r="D28" s="42"/>
      <c r="E28" s="42"/>
      <c r="F28" s="42"/>
      <c r="G28" s="42"/>
      <c r="H28" s="42"/>
    </row>
    <row r="29" spans="1:9" ht="46.5" x14ac:dyDescent="0.7">
      <c r="A29" s="2"/>
      <c r="B29" s="1">
        <f ca="1">YEAR(DATE(CalendárioAno2,CaléndárioMês2Opção+1,1))</f>
        <v>2022</v>
      </c>
      <c r="C29" s="45" t="str">
        <f ca="1">TEXT(DATE(CalendárioAno2,CaléndárioMês2Opção+1,1),"mmmm")</f>
        <v>maio</v>
      </c>
      <c r="D29" s="45"/>
      <c r="E29" s="45"/>
      <c r="F29" s="6"/>
      <c r="G29" s="6"/>
      <c r="H29" s="2"/>
    </row>
    <row r="30" spans="1:9" x14ac:dyDescent="0.3">
      <c r="A30" s="3"/>
      <c r="B30" s="4" t="str">
        <f t="shared" ref="B30:H30" ca="1" si="2">UPPER(TEXT(B31,"dddd"))</f>
        <v>SEGUNDA-FEIRA</v>
      </c>
      <c r="C30" s="5" t="str">
        <f t="shared" ca="1" si="2"/>
        <v>TERÇA-FEIRA</v>
      </c>
      <c r="D30" s="4" t="str">
        <f t="shared" ca="1" si="2"/>
        <v>QUARTA-FEIRA</v>
      </c>
      <c r="E30" s="5" t="str">
        <f t="shared" ca="1" si="2"/>
        <v>QUINTA-FEIRA</v>
      </c>
      <c r="F30" s="4" t="str">
        <f t="shared" ca="1" si="2"/>
        <v>SEXTA-FEIRA</v>
      </c>
      <c r="G30" s="5" t="str">
        <f t="shared" ca="1" si="2"/>
        <v>SÁBADO</v>
      </c>
      <c r="H30" s="4" t="str">
        <f t="shared" ca="1" si="2"/>
        <v>DOMINGO</v>
      </c>
    </row>
    <row r="31" spans="1:9" ht="21" x14ac:dyDescent="0.3">
      <c r="B31" s="10">
        <f t="array" aca="1" ref="B31:H31" ca="1">Dias+1+DATE(CalendárioAno3,CaléndárioMês3Opção,1)-WEEKDAY(DATE(CalendárioAno3,CaléndárioMês3Opção,1),DiaDaSemanaOpção)</f>
        <v>44676</v>
      </c>
      <c r="C31" s="10">
        <f ca="1"/>
        <v>44677</v>
      </c>
      <c r="D31" s="10">
        <f ca="1"/>
        <v>44678</v>
      </c>
      <c r="E31" s="10">
        <f ca="1"/>
        <v>44679</v>
      </c>
      <c r="F31" s="10">
        <f ca="1"/>
        <v>44680</v>
      </c>
      <c r="G31" s="10">
        <f ca="1"/>
        <v>44681</v>
      </c>
      <c r="H31" s="11">
        <f ca="1"/>
        <v>44682</v>
      </c>
    </row>
    <row r="32" spans="1:9" x14ac:dyDescent="0.3">
      <c r="B32" s="7"/>
      <c r="C32" s="7"/>
      <c r="D32" s="7"/>
      <c r="E32" s="7"/>
      <c r="F32" s="7"/>
      <c r="G32" s="7"/>
      <c r="H32" s="34"/>
      <c r="I32" s="28"/>
    </row>
    <row r="33" spans="1:9" ht="21" x14ac:dyDescent="0.3">
      <c r="B33" s="10">
        <f t="array" aca="1" ref="B33:H33" ca="1">Dias+8+DATE(CalendárioAno3,CaléndárioMês3Opção,1)-WEEKDAY(DATE(CalendárioAno3,CaléndárioMês3Opção,1),DiaDaSemanaOpção)</f>
        <v>44683</v>
      </c>
      <c r="C33" s="10">
        <f ca="1"/>
        <v>44684</v>
      </c>
      <c r="D33" s="10">
        <f ca="1"/>
        <v>44685</v>
      </c>
      <c r="E33" s="10">
        <f ca="1"/>
        <v>44686</v>
      </c>
      <c r="F33" s="10">
        <f ca="1"/>
        <v>44687</v>
      </c>
      <c r="G33" s="10">
        <f ca="1"/>
        <v>44688</v>
      </c>
      <c r="H33" s="11">
        <f ca="1"/>
        <v>44689</v>
      </c>
    </row>
    <row r="34" spans="1:9" x14ac:dyDescent="0.3">
      <c r="B34" s="7"/>
      <c r="C34" s="7"/>
      <c r="D34" s="7"/>
      <c r="E34" s="7"/>
      <c r="F34" s="7"/>
      <c r="G34" s="7"/>
      <c r="H34" s="34"/>
      <c r="I34" s="28"/>
    </row>
    <row r="35" spans="1:9" ht="21" x14ac:dyDescent="0.3">
      <c r="B35" s="10">
        <f t="array" aca="1" ref="B35:H35" ca="1">Dias+15+DATE(CalendárioAno3,CaléndárioMês3Opção,1)-WEEKDAY(DATE(CalendárioAno3,CaléndárioMês3Opção,1),DiaDaSemanaOpção)</f>
        <v>44690</v>
      </c>
      <c r="C35" s="10">
        <f ca="1"/>
        <v>44691</v>
      </c>
      <c r="D35" s="10">
        <f ca="1"/>
        <v>44692</v>
      </c>
      <c r="E35" s="10">
        <f ca="1"/>
        <v>44693</v>
      </c>
      <c r="F35" s="10">
        <f ca="1"/>
        <v>44694</v>
      </c>
      <c r="G35" s="10">
        <f ca="1"/>
        <v>44695</v>
      </c>
      <c r="H35" s="11">
        <f ca="1"/>
        <v>44696</v>
      </c>
    </row>
    <row r="36" spans="1:9" x14ac:dyDescent="0.3">
      <c r="B36" s="7"/>
      <c r="C36" s="7"/>
      <c r="D36" s="7"/>
      <c r="E36" s="7"/>
      <c r="F36" s="7"/>
      <c r="G36" s="7"/>
      <c r="H36" s="34"/>
      <c r="I36" s="28"/>
    </row>
    <row r="37" spans="1:9" ht="21" x14ac:dyDescent="0.3">
      <c r="B37" s="10">
        <f t="array" aca="1" ref="B37:H37" ca="1">Dias+22+DATE(CalendárioAno3,CaléndárioMês3Opção,1)-WEEKDAY(DATE(CalendárioAno3,CaléndárioMês3Opção,1),DiaDaSemanaOpção)</f>
        <v>44697</v>
      </c>
      <c r="C37" s="10">
        <f ca="1"/>
        <v>44698</v>
      </c>
      <c r="D37" s="10">
        <f ca="1"/>
        <v>44699</v>
      </c>
      <c r="E37" s="10">
        <f ca="1"/>
        <v>44700</v>
      </c>
      <c r="F37" s="10">
        <f ca="1"/>
        <v>44701</v>
      </c>
      <c r="G37" s="10">
        <f ca="1"/>
        <v>44702</v>
      </c>
      <c r="H37" s="11">
        <f ca="1"/>
        <v>44703</v>
      </c>
    </row>
    <row r="38" spans="1:9" x14ac:dyDescent="0.3">
      <c r="B38" s="7"/>
      <c r="C38" s="7"/>
      <c r="D38" s="7"/>
      <c r="E38" s="7"/>
      <c r="F38" s="7"/>
      <c r="G38" s="7"/>
      <c r="H38" s="15"/>
    </row>
    <row r="39" spans="1:9" ht="21" x14ac:dyDescent="0.3">
      <c r="B39" s="10">
        <f t="array" aca="1" ref="B39:H39" ca="1">Dias+29+DATE(CalendárioAno3,CaléndárioMês3Opção,1)-WEEKDAY(DATE(CalendárioAno3,CaléndárioMês3Opção,1),DiaDaSemanaOpção)</f>
        <v>44704</v>
      </c>
      <c r="C39" s="10">
        <f ca="1"/>
        <v>44705</v>
      </c>
      <c r="D39" s="10">
        <f ca="1"/>
        <v>44706</v>
      </c>
      <c r="E39" s="10">
        <f ca="1"/>
        <v>44707</v>
      </c>
      <c r="F39" s="10">
        <f ca="1"/>
        <v>44708</v>
      </c>
      <c r="G39" s="10">
        <f ca="1"/>
        <v>44709</v>
      </c>
      <c r="H39" s="11">
        <f ca="1"/>
        <v>44710</v>
      </c>
    </row>
    <row r="40" spans="1:9" x14ac:dyDescent="0.3">
      <c r="B40" s="7"/>
      <c r="C40" s="7"/>
      <c r="D40" s="7"/>
      <c r="E40" s="7"/>
      <c r="F40" s="7"/>
      <c r="G40" s="7"/>
      <c r="H40" s="16"/>
    </row>
    <row r="41" spans="1:9" ht="21" x14ac:dyDescent="0.3">
      <c r="B41" s="10">
        <f t="array" aca="1" ref="B41:C41" ca="1">Dias+36+DATE(CalendárioAno3,CaléndárioMês3Opção,1)-WEEKDAY(DATE(CalendárioAno3,CaléndárioMês3Opção,1),DiaDaSemanaOpção)</f>
        <v>44711</v>
      </c>
      <c r="C41" s="10">
        <f ca="1"/>
        <v>44712</v>
      </c>
      <c r="D41" s="44" t="s">
        <v>0</v>
      </c>
      <c r="E41" s="44"/>
      <c r="F41" s="44"/>
      <c r="G41" s="44"/>
      <c r="H41" s="44"/>
    </row>
    <row r="42" spans="1:9" x14ac:dyDescent="0.3">
      <c r="B42" s="7"/>
      <c r="C42" s="7"/>
      <c r="D42" s="42"/>
      <c r="E42" s="42"/>
      <c r="F42" s="42"/>
      <c r="G42" s="42"/>
      <c r="H42" s="42"/>
    </row>
    <row r="43" spans="1:9" ht="46.5" x14ac:dyDescent="0.7">
      <c r="A43" s="2"/>
      <c r="B43" s="1">
        <f ca="1">YEAR(DATE(CalendárioAno3,CaléndárioMês3Opção+1,1))</f>
        <v>2022</v>
      </c>
      <c r="C43" s="45" t="str">
        <f ca="1">TEXT(DATE(CalendárioAno3,CaléndárioMês3Opção+1,1),"mmmm")</f>
        <v>junho</v>
      </c>
      <c r="D43" s="45"/>
      <c r="E43" s="45"/>
      <c r="F43" s="6"/>
      <c r="G43" s="6"/>
      <c r="H43" s="2"/>
    </row>
    <row r="44" spans="1:9" x14ac:dyDescent="0.3">
      <c r="A44" s="3"/>
      <c r="B44" s="4" t="str">
        <f t="shared" ref="B44:H44" ca="1" si="3">UPPER(TEXT(B45,"dddd"))</f>
        <v>SEGUNDA-FEIRA</v>
      </c>
      <c r="C44" s="5" t="str">
        <f t="shared" ca="1" si="3"/>
        <v>TERÇA-FEIRA</v>
      </c>
      <c r="D44" s="4" t="str">
        <f t="shared" ca="1" si="3"/>
        <v>QUARTA-FEIRA</v>
      </c>
      <c r="E44" s="5" t="str">
        <f t="shared" ca="1" si="3"/>
        <v>QUINTA-FEIRA</v>
      </c>
      <c r="F44" s="4" t="str">
        <f t="shared" ca="1" si="3"/>
        <v>SEXTA-FEIRA</v>
      </c>
      <c r="G44" s="5" t="str">
        <f t="shared" ca="1" si="3"/>
        <v>SÁBADO</v>
      </c>
      <c r="H44" s="4" t="str">
        <f t="shared" ca="1" si="3"/>
        <v>DOMINGO</v>
      </c>
    </row>
    <row r="45" spans="1:9" ht="21" x14ac:dyDescent="0.3">
      <c r="B45" s="10">
        <f t="array" aca="1" ref="B45:H45" ca="1">Dias+1+DATE(CalendárioAno4,CaléndárioMês4Opção,1)-WEEKDAY(DATE(CalendárioAno4,CaléndárioMês4Opção,1),DiaDaSemanaOpção)</f>
        <v>44711</v>
      </c>
      <c r="C45" s="10">
        <f ca="1"/>
        <v>44712</v>
      </c>
      <c r="D45" s="10">
        <f ca="1"/>
        <v>44713</v>
      </c>
      <c r="E45" s="10">
        <f ca="1"/>
        <v>44714</v>
      </c>
      <c r="F45" s="10">
        <f ca="1"/>
        <v>44715</v>
      </c>
      <c r="G45" s="10">
        <f ca="1"/>
        <v>44716</v>
      </c>
      <c r="H45" s="11">
        <f ca="1"/>
        <v>44717</v>
      </c>
    </row>
    <row r="46" spans="1:9" ht="22.5" x14ac:dyDescent="0.3">
      <c r="B46" s="7"/>
      <c r="D46" s="7"/>
      <c r="E46" s="7"/>
      <c r="F46" s="7"/>
      <c r="G46" s="7"/>
      <c r="H46" s="12" t="s">
        <v>1</v>
      </c>
    </row>
    <row r="47" spans="1:9" ht="21" x14ac:dyDescent="0.3">
      <c r="B47" s="10">
        <f t="array" aca="1" ref="B47:H47" ca="1">Dias+8+DATE(CalendárioAno4,CaléndárioMês4Opção,1)-WEEKDAY(DATE(CalendárioAno4,CaléndárioMês4Opção,1),DiaDaSemanaOpção)</f>
        <v>44718</v>
      </c>
      <c r="C47" s="10">
        <f ca="1"/>
        <v>44719</v>
      </c>
      <c r="D47" s="10">
        <f ca="1"/>
        <v>44720</v>
      </c>
      <c r="E47" s="10">
        <f ca="1"/>
        <v>44721</v>
      </c>
      <c r="F47" s="10">
        <f ca="1"/>
        <v>44722</v>
      </c>
      <c r="G47" s="10">
        <f ca="1"/>
        <v>44723</v>
      </c>
      <c r="H47" s="11">
        <f ca="1"/>
        <v>44724</v>
      </c>
    </row>
    <row r="48" spans="1:9" x14ac:dyDescent="0.3">
      <c r="B48" s="7"/>
      <c r="C48" s="13"/>
      <c r="D48" s="7"/>
      <c r="E48" s="7"/>
      <c r="F48" s="7"/>
      <c r="G48" s="7"/>
      <c r="H48" s="12" t="s">
        <v>2</v>
      </c>
    </row>
    <row r="49" spans="1:8" ht="21" x14ac:dyDescent="0.3">
      <c r="B49" s="10">
        <f t="array" aca="1" ref="B49:H49" ca="1">Dias+15+DATE(CalendárioAno4,CaléndárioMês4Opção,1)-WEEKDAY(DATE(CalendárioAno4,CaléndárioMês4Opção,1),DiaDaSemanaOpção)</f>
        <v>44725</v>
      </c>
      <c r="C49" s="10">
        <f ca="1"/>
        <v>44726</v>
      </c>
      <c r="D49" s="10">
        <f ca="1"/>
        <v>44727</v>
      </c>
      <c r="E49" s="10">
        <f ca="1"/>
        <v>44728</v>
      </c>
      <c r="F49" s="10">
        <f ca="1"/>
        <v>44729</v>
      </c>
      <c r="G49" s="10">
        <f ca="1"/>
        <v>44730</v>
      </c>
      <c r="H49" s="11">
        <f ca="1"/>
        <v>44731</v>
      </c>
    </row>
    <row r="50" spans="1:8" x14ac:dyDescent="0.3">
      <c r="B50" s="7"/>
      <c r="C50" s="13"/>
      <c r="D50" s="7"/>
      <c r="E50" s="7"/>
      <c r="F50" s="7"/>
      <c r="G50" s="7"/>
      <c r="H50" s="12"/>
    </row>
    <row r="51" spans="1:8" ht="21" x14ac:dyDescent="0.3">
      <c r="B51" s="10">
        <f t="array" aca="1" ref="B51:H51" ca="1">Dias+22+DATE(CalendárioAno4,CaléndárioMês4Opção,1)-WEEKDAY(DATE(CalendárioAno4,CaléndárioMês4Opção,1),DiaDaSemanaOpção)</f>
        <v>44732</v>
      </c>
      <c r="C51" s="10">
        <f ca="1"/>
        <v>44733</v>
      </c>
      <c r="D51" s="10">
        <f ca="1"/>
        <v>44734</v>
      </c>
      <c r="E51" s="10">
        <f ca="1"/>
        <v>44735</v>
      </c>
      <c r="F51" s="10">
        <f ca="1"/>
        <v>44736</v>
      </c>
      <c r="G51" s="10">
        <f ca="1"/>
        <v>44737</v>
      </c>
      <c r="H51" s="11">
        <f ca="1"/>
        <v>44738</v>
      </c>
    </row>
    <row r="52" spans="1:8" x14ac:dyDescent="0.3">
      <c r="B52" s="7"/>
      <c r="C52" s="13"/>
      <c r="D52" s="7"/>
      <c r="E52" s="7"/>
      <c r="F52" s="7"/>
      <c r="G52" s="7"/>
      <c r="H52" s="12"/>
    </row>
    <row r="53" spans="1:8" ht="21" x14ac:dyDescent="0.3">
      <c r="B53" s="10">
        <f t="array" aca="1" ref="B53:H53" ca="1">Dias+29+DATE(CalendárioAno4,CaléndárioMês4Opção,1)-WEEKDAY(DATE(CalendárioAno4,CaléndárioMês4Opção,1),DiaDaSemanaOpção)</f>
        <v>44739</v>
      </c>
      <c r="C53" s="10">
        <f ca="1"/>
        <v>44740</v>
      </c>
      <c r="D53" s="10">
        <f ca="1"/>
        <v>44741</v>
      </c>
      <c r="E53" s="10">
        <f ca="1"/>
        <v>44742</v>
      </c>
      <c r="F53" s="10">
        <f ca="1"/>
        <v>44743</v>
      </c>
      <c r="G53" s="10">
        <f ca="1"/>
        <v>44744</v>
      </c>
      <c r="H53" s="11">
        <f ca="1"/>
        <v>44745</v>
      </c>
    </row>
    <row r="54" spans="1:8" x14ac:dyDescent="0.3">
      <c r="B54" s="7"/>
      <c r="C54" s="13"/>
      <c r="D54" s="7"/>
      <c r="E54" s="7"/>
      <c r="F54" s="7"/>
      <c r="G54" s="7"/>
    </row>
    <row r="55" spans="1:8" ht="21" x14ac:dyDescent="0.3">
      <c r="B55" s="10">
        <f t="array" aca="1" ref="B55:C55" ca="1">Dias+36+DATE(CalendárioAno4,CaléndárioMês4Opção,1)-WEEKDAY(DATE(CalendárioAno4,CaléndárioMês4Opção,1),DiaDaSemanaOpção)</f>
        <v>44746</v>
      </c>
      <c r="C55" s="10">
        <f ca="1"/>
        <v>44747</v>
      </c>
      <c r="D55" s="43" t="s">
        <v>0</v>
      </c>
      <c r="E55" s="44"/>
      <c r="F55" s="44"/>
      <c r="G55" s="44"/>
      <c r="H55" s="44"/>
    </row>
    <row r="56" spans="1:8" x14ac:dyDescent="0.3">
      <c r="B56" s="7"/>
      <c r="C56" s="7"/>
      <c r="D56" s="42"/>
      <c r="E56" s="42"/>
      <c r="F56" s="42"/>
      <c r="G56" s="42"/>
      <c r="H56" s="42"/>
    </row>
    <row r="57" spans="1:8" ht="46.5" x14ac:dyDescent="0.7">
      <c r="A57" s="2"/>
      <c r="B57" s="1">
        <f ca="1">YEAR(DATE(CalendárioAno4,CaléndárioMês4Opção+1,1))</f>
        <v>2022</v>
      </c>
      <c r="C57" s="45" t="str">
        <f ca="1">TEXT(DATE(CalendárioAno4,CaléndárioMês4Opção+1,1),"mmmm")</f>
        <v>julho</v>
      </c>
      <c r="D57" s="45"/>
      <c r="E57" s="45"/>
      <c r="F57" s="6"/>
      <c r="G57" s="6"/>
      <c r="H57" s="2"/>
    </row>
    <row r="58" spans="1:8" x14ac:dyDescent="0.3">
      <c r="A58" s="3"/>
      <c r="B58" s="4" t="str">
        <f t="shared" ref="B58:H58" ca="1" si="4">UPPER(TEXT(B59,"dddd"))</f>
        <v>SEGUNDA-FEIRA</v>
      </c>
      <c r="C58" s="5" t="str">
        <f t="shared" ca="1" si="4"/>
        <v>TERÇA-FEIRA</v>
      </c>
      <c r="D58" s="4" t="str">
        <f t="shared" ca="1" si="4"/>
        <v>QUARTA-FEIRA</v>
      </c>
      <c r="E58" s="5" t="str">
        <f t="shared" ca="1" si="4"/>
        <v>QUINTA-FEIRA</v>
      </c>
      <c r="F58" s="4" t="str">
        <f t="shared" ca="1" si="4"/>
        <v>SEXTA-FEIRA</v>
      </c>
      <c r="G58" s="5" t="str">
        <f t="shared" ca="1" si="4"/>
        <v>SÁBADO</v>
      </c>
      <c r="H58" s="4" t="str">
        <f t="shared" ca="1" si="4"/>
        <v>DOMINGO</v>
      </c>
    </row>
    <row r="59" spans="1:8" ht="21" x14ac:dyDescent="0.3">
      <c r="B59" s="10">
        <f t="array" aca="1" ref="B59:H59" ca="1">Dias+1+DATE(CalendárioAno5,CaléndárioMês5Opção,1)-WEEKDAY(DATE(CalendárioAno5,CaléndárioMês5Opção,1),DiaDaSemanaOpção)</f>
        <v>44739</v>
      </c>
      <c r="C59" s="10">
        <f ca="1"/>
        <v>44740</v>
      </c>
      <c r="D59" s="10">
        <f ca="1"/>
        <v>44741</v>
      </c>
      <c r="E59" s="10">
        <f ca="1"/>
        <v>44742</v>
      </c>
      <c r="F59" s="10">
        <f ca="1"/>
        <v>44743</v>
      </c>
      <c r="G59" s="10">
        <f ca="1"/>
        <v>44744</v>
      </c>
      <c r="H59" s="11">
        <f ca="1"/>
        <v>44745</v>
      </c>
    </row>
    <row r="60" spans="1:8" x14ac:dyDescent="0.3">
      <c r="B60" s="7"/>
      <c r="C60" s="7"/>
      <c r="D60" s="7"/>
      <c r="E60" s="7"/>
      <c r="F60" s="7"/>
      <c r="G60" s="7"/>
      <c r="H60" s="15"/>
    </row>
    <row r="61" spans="1:8" ht="21" x14ac:dyDescent="0.3">
      <c r="B61" s="10">
        <f t="array" aca="1" ref="B61:H61" ca="1">Dias+8+DATE(CalendárioAno5,CaléndárioMês5Opção,1)-WEEKDAY(DATE(CalendárioAno5,CaléndárioMês5Opção,1),DiaDaSemanaOpção)</f>
        <v>44746</v>
      </c>
      <c r="C61" s="10">
        <f ca="1"/>
        <v>44747</v>
      </c>
      <c r="D61" s="10">
        <f ca="1"/>
        <v>44748</v>
      </c>
      <c r="E61" s="10">
        <f ca="1"/>
        <v>44749</v>
      </c>
      <c r="F61" s="10">
        <f ca="1"/>
        <v>44750</v>
      </c>
      <c r="G61" s="10">
        <f ca="1"/>
        <v>44751</v>
      </c>
      <c r="H61" s="11">
        <f ca="1"/>
        <v>44752</v>
      </c>
    </row>
    <row r="62" spans="1:8" x14ac:dyDescent="0.3">
      <c r="B62" s="7"/>
      <c r="C62" s="7"/>
      <c r="D62" s="7"/>
      <c r="E62" s="7"/>
      <c r="F62" s="7"/>
      <c r="G62" s="7"/>
      <c r="H62" s="15"/>
    </row>
    <row r="63" spans="1:8" ht="21" x14ac:dyDescent="0.3">
      <c r="B63" s="10">
        <f t="array" aca="1" ref="B63:H63" ca="1">Dias+15+DATE(CalendárioAno5,CaléndárioMês5Opção,1)-WEEKDAY(DATE(CalendárioAno5,CaléndárioMês5Opção,1),DiaDaSemanaOpção)</f>
        <v>44753</v>
      </c>
      <c r="C63" s="10">
        <f ca="1"/>
        <v>44754</v>
      </c>
      <c r="D63" s="10">
        <f ca="1"/>
        <v>44755</v>
      </c>
      <c r="E63" s="10">
        <f ca="1"/>
        <v>44756</v>
      </c>
      <c r="F63" s="10">
        <f ca="1"/>
        <v>44757</v>
      </c>
      <c r="G63" s="10">
        <f ca="1"/>
        <v>44758</v>
      </c>
      <c r="H63" s="11">
        <f ca="1"/>
        <v>44759</v>
      </c>
    </row>
    <row r="64" spans="1:8" x14ac:dyDescent="0.3">
      <c r="B64" s="7"/>
      <c r="C64" s="7"/>
      <c r="D64" s="7"/>
      <c r="E64" s="7"/>
      <c r="F64" s="7"/>
      <c r="G64" s="7"/>
      <c r="H64" s="15"/>
    </row>
    <row r="65" spans="1:8" ht="21" x14ac:dyDescent="0.3">
      <c r="B65" s="10">
        <f t="array" aca="1" ref="B65:H65" ca="1">Dias+22+DATE(CalendárioAno5,CaléndárioMês5Opção,1)-WEEKDAY(DATE(CalendárioAno5,CaléndárioMês5Opção,1),DiaDaSemanaOpção)</f>
        <v>44760</v>
      </c>
      <c r="C65" s="10">
        <f ca="1"/>
        <v>44761</v>
      </c>
      <c r="D65" s="10">
        <f ca="1"/>
        <v>44762</v>
      </c>
      <c r="E65" s="10">
        <f ca="1"/>
        <v>44763</v>
      </c>
      <c r="F65" s="10">
        <f ca="1"/>
        <v>44764</v>
      </c>
      <c r="G65" s="10">
        <f ca="1"/>
        <v>44765</v>
      </c>
      <c r="H65" s="11">
        <f ca="1"/>
        <v>44766</v>
      </c>
    </row>
    <row r="66" spans="1:8" x14ac:dyDescent="0.3">
      <c r="B66" s="7"/>
      <c r="C66" s="7"/>
      <c r="D66" s="7"/>
      <c r="E66" s="7"/>
      <c r="F66" s="7"/>
      <c r="G66" s="7"/>
      <c r="H66" s="15"/>
    </row>
    <row r="67" spans="1:8" ht="21" x14ac:dyDescent="0.3">
      <c r="B67" s="10">
        <f t="array" aca="1" ref="B67:H67" ca="1">Dias+29+DATE(CalendárioAno5,CaléndárioMês5Opção,1)-WEEKDAY(DATE(CalendárioAno5,CaléndárioMês5Opção,1),DiaDaSemanaOpção)</f>
        <v>44767</v>
      </c>
      <c r="C67" s="10">
        <f ca="1"/>
        <v>44768</v>
      </c>
      <c r="D67" s="10">
        <f ca="1"/>
        <v>44769</v>
      </c>
      <c r="E67" s="10">
        <f ca="1"/>
        <v>44770</v>
      </c>
      <c r="F67" s="10">
        <f ca="1"/>
        <v>44771</v>
      </c>
      <c r="G67" s="10">
        <f ca="1"/>
        <v>44772</v>
      </c>
      <c r="H67" s="11">
        <f ca="1"/>
        <v>44773</v>
      </c>
    </row>
    <row r="68" spans="1:8" x14ac:dyDescent="0.3">
      <c r="B68" s="7"/>
      <c r="C68" s="7"/>
      <c r="D68" s="7"/>
      <c r="E68" s="7"/>
      <c r="F68" s="7"/>
      <c r="G68" s="7"/>
      <c r="H68" s="9"/>
    </row>
    <row r="69" spans="1:8" ht="21" x14ac:dyDescent="0.3">
      <c r="B69" s="10">
        <f t="array" aca="1" ref="B69:C69" ca="1">Dias+36+DATE(CalendárioAno5,CaléndárioMês5Opção,1)-WEEKDAY(DATE(CalendárioAno5,CaléndárioMês5Opção,1),DiaDaSemanaOpção)</f>
        <v>44774</v>
      </c>
      <c r="C69" s="10">
        <f ca="1"/>
        <v>44775</v>
      </c>
      <c r="D69" s="43" t="s">
        <v>0</v>
      </c>
      <c r="E69" s="44"/>
      <c r="F69" s="44"/>
      <c r="G69" s="44"/>
      <c r="H69" s="44"/>
    </row>
    <row r="70" spans="1:8" x14ac:dyDescent="0.3">
      <c r="B70" s="7"/>
      <c r="C70" s="7"/>
      <c r="D70" s="42"/>
      <c r="E70" s="42"/>
      <c r="F70" s="42"/>
      <c r="G70" s="42"/>
      <c r="H70" s="42"/>
    </row>
    <row r="71" spans="1:8" ht="46.5" x14ac:dyDescent="0.7">
      <c r="A71" s="2"/>
      <c r="B71" s="1">
        <f ca="1">YEAR(DATE(CalendárioAno5,CaléndárioMês5Opção+1,1))</f>
        <v>2022</v>
      </c>
      <c r="C71" s="45" t="str">
        <f ca="1">TEXT(DATE(CalendárioAno5,CaléndárioMês5Opção+1,1),"mmmm")</f>
        <v>agosto</v>
      </c>
      <c r="D71" s="45"/>
      <c r="E71" s="45"/>
      <c r="F71" s="6"/>
      <c r="G71" s="6"/>
      <c r="H71" s="2"/>
    </row>
    <row r="72" spans="1:8" x14ac:dyDescent="0.3">
      <c r="A72" s="3"/>
      <c r="B72" s="4" t="str">
        <f t="shared" ref="B72:H72" ca="1" si="5">UPPER(TEXT(B73,"dddd"))</f>
        <v>SEGUNDA-FEIRA</v>
      </c>
      <c r="C72" s="5" t="str">
        <f t="shared" ca="1" si="5"/>
        <v>TERÇA-FEIRA</v>
      </c>
      <c r="D72" s="4" t="str">
        <f t="shared" ca="1" si="5"/>
        <v>QUARTA-FEIRA</v>
      </c>
      <c r="E72" s="5" t="str">
        <f t="shared" ca="1" si="5"/>
        <v>QUINTA-FEIRA</v>
      </c>
      <c r="F72" s="4" t="str">
        <f t="shared" ca="1" si="5"/>
        <v>SEXTA-FEIRA</v>
      </c>
      <c r="G72" s="5" t="str">
        <f t="shared" ca="1" si="5"/>
        <v>SÁBADO</v>
      </c>
      <c r="H72" s="4" t="str">
        <f t="shared" ca="1" si="5"/>
        <v>DOMINGO</v>
      </c>
    </row>
    <row r="73" spans="1:8" ht="21" x14ac:dyDescent="0.3">
      <c r="B73" s="10">
        <f t="array" aca="1" ref="B73:H73" ca="1">Dias+1+DATE(CalendárioAno6,CaléndárioMês6Opção,1)-WEEKDAY(DATE(CalendárioAno6,CaléndárioMês6Opção,1),DiaDaSemanaOpção)</f>
        <v>44774</v>
      </c>
      <c r="C73" s="10">
        <f ca="1"/>
        <v>44775</v>
      </c>
      <c r="D73" s="10">
        <f ca="1"/>
        <v>44776</v>
      </c>
      <c r="E73" s="10">
        <f ca="1"/>
        <v>44777</v>
      </c>
      <c r="F73" s="10">
        <f ca="1"/>
        <v>44778</v>
      </c>
      <c r="G73" s="10">
        <f ca="1"/>
        <v>44779</v>
      </c>
      <c r="H73" s="11">
        <f ca="1"/>
        <v>44780</v>
      </c>
    </row>
    <row r="74" spans="1:8" x14ac:dyDescent="0.3">
      <c r="B74" s="7"/>
      <c r="C74" s="7"/>
      <c r="D74" s="7"/>
      <c r="E74" s="7"/>
      <c r="F74" s="7"/>
      <c r="G74" s="7"/>
      <c r="H74" s="8"/>
    </row>
    <row r="75" spans="1:8" ht="21" x14ac:dyDescent="0.3">
      <c r="B75" s="10">
        <f t="array" aca="1" ref="B75:H75" ca="1">Dias+8+DATE(CalendárioAno6,CaléndárioMês6Opção,1)-WEEKDAY(DATE(CalendárioAno6,CaléndárioMês6Opção,1),DiaDaSemanaOpção)</f>
        <v>44781</v>
      </c>
      <c r="C75" s="10">
        <f ca="1"/>
        <v>44782</v>
      </c>
      <c r="D75" s="10">
        <f ca="1"/>
        <v>44783</v>
      </c>
      <c r="E75" s="10">
        <f ca="1"/>
        <v>44784</v>
      </c>
      <c r="F75" s="10">
        <f ca="1"/>
        <v>44785</v>
      </c>
      <c r="G75" s="10">
        <f ca="1"/>
        <v>44786</v>
      </c>
      <c r="H75" s="11">
        <f ca="1"/>
        <v>44787</v>
      </c>
    </row>
    <row r="76" spans="1:8" x14ac:dyDescent="0.3">
      <c r="B76" s="7"/>
      <c r="C76" s="7"/>
      <c r="D76" s="7"/>
      <c r="E76" s="7"/>
      <c r="F76" s="7"/>
      <c r="G76" s="7"/>
      <c r="H76" s="8"/>
    </row>
    <row r="77" spans="1:8" ht="21" x14ac:dyDescent="0.3">
      <c r="B77" s="10">
        <f t="array" aca="1" ref="B77:H77" ca="1">Dias+15+DATE(CalendárioAno6,CaléndárioMês6Opção,1)-WEEKDAY(DATE(CalendárioAno6,CaléndárioMês6Opção,1),DiaDaSemanaOpção)</f>
        <v>44788</v>
      </c>
      <c r="C77" s="10">
        <f ca="1"/>
        <v>44789</v>
      </c>
      <c r="D77" s="10">
        <f ca="1"/>
        <v>44790</v>
      </c>
      <c r="E77" s="10">
        <f ca="1"/>
        <v>44791</v>
      </c>
      <c r="F77" s="10">
        <f ca="1"/>
        <v>44792</v>
      </c>
      <c r="G77" s="10">
        <f ca="1"/>
        <v>44793</v>
      </c>
      <c r="H77" s="11">
        <f ca="1"/>
        <v>44794</v>
      </c>
    </row>
    <row r="78" spans="1:8" x14ac:dyDescent="0.3">
      <c r="B78" s="7"/>
      <c r="C78" s="7"/>
      <c r="D78" s="7"/>
      <c r="E78" s="7"/>
      <c r="F78" s="7"/>
      <c r="G78" s="7"/>
      <c r="H78" s="8"/>
    </row>
    <row r="79" spans="1:8" ht="21" x14ac:dyDescent="0.3">
      <c r="B79" s="10">
        <f t="array" aca="1" ref="B79:H79" ca="1">Dias+22+DATE(CalendárioAno6,CaléndárioMês6Opção,1)-WEEKDAY(DATE(CalendárioAno6,CaléndárioMês6Opção,1),DiaDaSemanaOpção)</f>
        <v>44795</v>
      </c>
      <c r="C79" s="10">
        <f ca="1"/>
        <v>44796</v>
      </c>
      <c r="D79" s="10">
        <f ca="1"/>
        <v>44797</v>
      </c>
      <c r="E79" s="10">
        <f ca="1"/>
        <v>44798</v>
      </c>
      <c r="F79" s="10">
        <f ca="1"/>
        <v>44799</v>
      </c>
      <c r="G79" s="10">
        <f ca="1"/>
        <v>44800</v>
      </c>
      <c r="H79" s="11">
        <f ca="1"/>
        <v>44801</v>
      </c>
    </row>
    <row r="80" spans="1:8" x14ac:dyDescent="0.3">
      <c r="B80" s="7"/>
      <c r="C80" s="7"/>
      <c r="D80" s="7"/>
      <c r="E80" s="7"/>
      <c r="F80" s="7"/>
      <c r="G80" s="7"/>
      <c r="H80" s="8"/>
    </row>
    <row r="81" spans="1:8" ht="21" x14ac:dyDescent="0.3">
      <c r="B81" s="10">
        <f t="array" aca="1" ref="B81:H81" ca="1">Dias+29+DATE(CalendárioAno6,CaléndárioMês6Opção,1)-WEEKDAY(DATE(CalendárioAno6,CaléndárioMês6Opção,1),DiaDaSemanaOpção)</f>
        <v>44802</v>
      </c>
      <c r="C81" s="10">
        <f ca="1"/>
        <v>44803</v>
      </c>
      <c r="D81" s="10">
        <f ca="1"/>
        <v>44804</v>
      </c>
      <c r="E81" s="10">
        <f ca="1"/>
        <v>44805</v>
      </c>
      <c r="F81" s="10">
        <f ca="1"/>
        <v>44806</v>
      </c>
      <c r="G81" s="10">
        <f ca="1"/>
        <v>44807</v>
      </c>
      <c r="H81" s="11">
        <f ca="1"/>
        <v>44808</v>
      </c>
    </row>
    <row r="82" spans="1:8" x14ac:dyDescent="0.3">
      <c r="B82" s="7"/>
      <c r="C82" s="7"/>
      <c r="D82" s="7"/>
      <c r="E82" s="7"/>
      <c r="F82" s="7"/>
      <c r="G82" s="7"/>
      <c r="H82" s="9"/>
    </row>
    <row r="83" spans="1:8" ht="21" x14ac:dyDescent="0.3">
      <c r="B83" s="10">
        <f t="array" aca="1" ref="B83:C83" ca="1">Dias+36+DATE(CalendárioAno6,CaléndárioMês6Opção,1)-WEEKDAY(DATE(CalendárioAno6,CaléndárioMês6Opção,1),DiaDaSemanaOpção)</f>
        <v>44809</v>
      </c>
      <c r="C83" s="10">
        <f ca="1"/>
        <v>44810</v>
      </c>
      <c r="D83" s="43" t="s">
        <v>0</v>
      </c>
      <c r="E83" s="44"/>
      <c r="F83" s="44"/>
      <c r="G83" s="44"/>
      <c r="H83" s="44"/>
    </row>
    <row r="84" spans="1:8" x14ac:dyDescent="0.3">
      <c r="B84" s="7"/>
      <c r="C84" s="7"/>
      <c r="D84" s="42"/>
      <c r="E84" s="42"/>
      <c r="F84" s="42"/>
      <c r="G84" s="42"/>
      <c r="H84" s="42"/>
    </row>
    <row r="85" spans="1:8" ht="46.5" x14ac:dyDescent="0.7">
      <c r="A85" s="2"/>
      <c r="B85" s="1">
        <f ca="1">YEAR(DATE(CalendárioAno6,CaléndárioMês6Opção+1,1))</f>
        <v>2022</v>
      </c>
      <c r="C85" s="45" t="str">
        <f ca="1">TEXT(DATE(CalendárioAno6,CaléndárioMês6Opção+1,1),"mmmm")</f>
        <v>setembro</v>
      </c>
      <c r="D85" s="45"/>
      <c r="E85" s="45"/>
      <c r="F85" s="6"/>
      <c r="G85" s="6"/>
      <c r="H85" s="2"/>
    </row>
    <row r="86" spans="1:8" x14ac:dyDescent="0.3">
      <c r="A86" s="3"/>
      <c r="B86" s="4" t="str">
        <f t="shared" ref="B86:H86" ca="1" si="6">UPPER(TEXT(B87,"dddd"))</f>
        <v>SEGUNDA-FEIRA</v>
      </c>
      <c r="C86" s="5" t="str">
        <f t="shared" ca="1" si="6"/>
        <v>TERÇA-FEIRA</v>
      </c>
      <c r="D86" s="4" t="str">
        <f t="shared" ca="1" si="6"/>
        <v>QUARTA-FEIRA</v>
      </c>
      <c r="E86" s="5" t="str">
        <f t="shared" ca="1" si="6"/>
        <v>QUINTA-FEIRA</v>
      </c>
      <c r="F86" s="4" t="str">
        <f t="shared" ca="1" si="6"/>
        <v>SEXTA-FEIRA</v>
      </c>
      <c r="G86" s="5" t="str">
        <f t="shared" ca="1" si="6"/>
        <v>SÁBADO</v>
      </c>
      <c r="H86" s="4" t="str">
        <f t="shared" ca="1" si="6"/>
        <v>DOMINGO</v>
      </c>
    </row>
    <row r="87" spans="1:8" ht="21" x14ac:dyDescent="0.3">
      <c r="B87" s="10">
        <f t="array" aca="1" ref="B87:H87" ca="1">Dias+1+DATE(CalendárioAno7,CaléndárioMês7Opção,1)-WEEKDAY(DATE(CalendárioAno7,CaléndárioMês7Opção,1),DiaDaSemanaOpção)</f>
        <v>44802</v>
      </c>
      <c r="C87" s="10">
        <f ca="1"/>
        <v>44803</v>
      </c>
      <c r="D87" s="10">
        <f ca="1"/>
        <v>44804</v>
      </c>
      <c r="E87" s="10">
        <f ca="1"/>
        <v>44805</v>
      </c>
      <c r="F87" s="10">
        <f ca="1"/>
        <v>44806</v>
      </c>
      <c r="G87" s="10">
        <f ca="1"/>
        <v>44807</v>
      </c>
      <c r="H87" s="11">
        <f ca="1"/>
        <v>44808</v>
      </c>
    </row>
    <row r="88" spans="1:8" x14ac:dyDescent="0.3">
      <c r="B88" s="7"/>
      <c r="C88" s="7"/>
      <c r="D88" s="7"/>
      <c r="E88" s="7"/>
      <c r="F88" s="7"/>
      <c r="G88" s="7"/>
      <c r="H88" s="8"/>
    </row>
    <row r="89" spans="1:8" ht="21" x14ac:dyDescent="0.3">
      <c r="B89" s="10">
        <f t="array" aca="1" ref="B89:H89" ca="1">Dias+8+DATE(CalendárioAno7,CaléndárioMês7Opção,1)-WEEKDAY(DATE(CalendárioAno7,CaléndárioMês7Opção,1),DiaDaSemanaOpção)</f>
        <v>44809</v>
      </c>
      <c r="C89" s="10">
        <f ca="1"/>
        <v>44810</v>
      </c>
      <c r="D89" s="10">
        <f ca="1"/>
        <v>44811</v>
      </c>
      <c r="E89" s="10">
        <f ca="1"/>
        <v>44812</v>
      </c>
      <c r="F89" s="10">
        <f ca="1"/>
        <v>44813</v>
      </c>
      <c r="G89" s="10">
        <f ca="1"/>
        <v>44814</v>
      </c>
      <c r="H89" s="11">
        <f ca="1"/>
        <v>44815</v>
      </c>
    </row>
    <row r="90" spans="1:8" x14ac:dyDescent="0.3">
      <c r="B90" s="7"/>
      <c r="C90" s="7"/>
      <c r="D90" s="7"/>
      <c r="E90" s="7"/>
      <c r="F90" s="7"/>
      <c r="G90" s="7"/>
      <c r="H90" s="8"/>
    </row>
    <row r="91" spans="1:8" ht="21" x14ac:dyDescent="0.3">
      <c r="B91" s="10">
        <f t="array" aca="1" ref="B91:H91" ca="1">Dias+15+DATE(CalendárioAno7,CaléndárioMês7Opção,1)-WEEKDAY(DATE(CalendárioAno7,CaléndárioMês7Opção,1),DiaDaSemanaOpção)</f>
        <v>44816</v>
      </c>
      <c r="C91" s="10">
        <f ca="1"/>
        <v>44817</v>
      </c>
      <c r="D91" s="10">
        <f ca="1"/>
        <v>44818</v>
      </c>
      <c r="E91" s="10">
        <f ca="1"/>
        <v>44819</v>
      </c>
      <c r="F91" s="10">
        <f ca="1"/>
        <v>44820</v>
      </c>
      <c r="G91" s="10">
        <f ca="1"/>
        <v>44821</v>
      </c>
      <c r="H91" s="11">
        <f ca="1"/>
        <v>44822</v>
      </c>
    </row>
    <row r="92" spans="1:8" x14ac:dyDescent="0.3">
      <c r="B92" s="7"/>
      <c r="C92" s="7"/>
      <c r="D92" s="7"/>
      <c r="E92" s="7"/>
      <c r="F92" s="7"/>
      <c r="G92" s="7"/>
      <c r="H92" s="8"/>
    </row>
    <row r="93" spans="1:8" ht="21" x14ac:dyDescent="0.3">
      <c r="B93" s="10">
        <f t="array" aca="1" ref="B93:H93" ca="1">Dias+22+DATE(CalendárioAno7,CaléndárioMês7Opção,1)-WEEKDAY(DATE(CalendárioAno7,CaléndárioMês7Opção,1),DiaDaSemanaOpção)</f>
        <v>44823</v>
      </c>
      <c r="C93" s="10">
        <f ca="1"/>
        <v>44824</v>
      </c>
      <c r="D93" s="10">
        <f ca="1"/>
        <v>44825</v>
      </c>
      <c r="E93" s="10">
        <f ca="1"/>
        <v>44826</v>
      </c>
      <c r="F93" s="10">
        <f ca="1"/>
        <v>44827</v>
      </c>
      <c r="G93" s="10">
        <f ca="1"/>
        <v>44828</v>
      </c>
      <c r="H93" s="11">
        <f ca="1"/>
        <v>44829</v>
      </c>
    </row>
    <row r="94" spans="1:8" x14ac:dyDescent="0.3">
      <c r="B94" s="7"/>
      <c r="C94" s="7"/>
      <c r="D94" s="7"/>
      <c r="E94" s="7"/>
      <c r="F94" s="7"/>
      <c r="G94" s="7"/>
      <c r="H94" s="8"/>
    </row>
    <row r="95" spans="1:8" ht="21" x14ac:dyDescent="0.3">
      <c r="B95" s="10">
        <f t="array" aca="1" ref="B95:H95" ca="1">Dias+29+DATE(CalendárioAno7,CaléndárioMês7Opção,1)-WEEKDAY(DATE(CalendárioAno7,CaléndárioMês7Opção,1),DiaDaSemanaOpção)</f>
        <v>44830</v>
      </c>
      <c r="C95" s="10">
        <f ca="1"/>
        <v>44831</v>
      </c>
      <c r="D95" s="10">
        <f ca="1"/>
        <v>44832</v>
      </c>
      <c r="E95" s="10">
        <f ca="1"/>
        <v>44833</v>
      </c>
      <c r="F95" s="10">
        <f ca="1"/>
        <v>44834</v>
      </c>
      <c r="G95" s="10">
        <f ca="1"/>
        <v>44835</v>
      </c>
      <c r="H95" s="11">
        <f ca="1"/>
        <v>44836</v>
      </c>
    </row>
    <row r="96" spans="1:8" x14ac:dyDescent="0.3">
      <c r="B96" s="7"/>
      <c r="C96" s="7"/>
      <c r="D96" s="7"/>
      <c r="E96" s="7"/>
      <c r="F96" s="7"/>
      <c r="G96" s="7"/>
      <c r="H96" s="9"/>
    </row>
    <row r="97" spans="1:8" ht="21" x14ac:dyDescent="0.3">
      <c r="B97" s="10">
        <f t="array" aca="1" ref="B97:C97" ca="1">Dias+36+DATE(CalendárioAno7,CaléndárioMês7Opção,1)-WEEKDAY(DATE(CalendárioAno7,CaléndárioMês7Opção,1),DiaDaSemanaOpção)</f>
        <v>44837</v>
      </c>
      <c r="C97" s="10">
        <f ca="1"/>
        <v>44838</v>
      </c>
      <c r="D97" s="43" t="s">
        <v>0</v>
      </c>
      <c r="E97" s="44"/>
      <c r="F97" s="44"/>
      <c r="G97" s="44"/>
      <c r="H97" s="44"/>
    </row>
    <row r="98" spans="1:8" x14ac:dyDescent="0.3">
      <c r="B98" s="7"/>
      <c r="C98" s="7"/>
      <c r="D98" s="42"/>
      <c r="E98" s="42"/>
      <c r="F98" s="42"/>
      <c r="G98" s="42"/>
      <c r="H98" s="42"/>
    </row>
    <row r="99" spans="1:8" ht="46.5" x14ac:dyDescent="0.7">
      <c r="A99" s="2"/>
      <c r="B99" s="1">
        <f ca="1">YEAR(DATE(CalendárioAno7,CaléndárioMês7Opção+1,1))</f>
        <v>2022</v>
      </c>
      <c r="C99" s="45" t="str">
        <f ca="1">TEXT(DATE(CalendárioAno7,CaléndárioMês7Opção+1,1),"mmmm")</f>
        <v>outubro</v>
      </c>
      <c r="D99" s="45"/>
      <c r="E99" s="45"/>
      <c r="F99" s="6"/>
      <c r="G99" s="6"/>
      <c r="H99" s="2"/>
    </row>
    <row r="100" spans="1:8" x14ac:dyDescent="0.3">
      <c r="A100" s="3"/>
      <c r="B100" s="4" t="str">
        <f t="shared" ref="B100:H100" ca="1" si="7">UPPER(TEXT(B101,"dddd"))</f>
        <v>SEGUNDA-FEIRA</v>
      </c>
      <c r="C100" s="5" t="str">
        <f t="shared" ca="1" si="7"/>
        <v>TERÇA-FEIRA</v>
      </c>
      <c r="D100" s="4" t="str">
        <f t="shared" ca="1" si="7"/>
        <v>QUARTA-FEIRA</v>
      </c>
      <c r="E100" s="5" t="str">
        <f t="shared" ca="1" si="7"/>
        <v>QUINTA-FEIRA</v>
      </c>
      <c r="F100" s="4" t="str">
        <f t="shared" ca="1" si="7"/>
        <v>SEXTA-FEIRA</v>
      </c>
      <c r="G100" s="5" t="str">
        <f t="shared" ca="1" si="7"/>
        <v>SÁBADO</v>
      </c>
      <c r="H100" s="4" t="str">
        <f t="shared" ca="1" si="7"/>
        <v>DOMINGO</v>
      </c>
    </row>
    <row r="101" spans="1:8" ht="21" x14ac:dyDescent="0.3">
      <c r="B101" s="10">
        <f t="array" aca="1" ref="B101:H101" ca="1">Dias+1+DATE(CalendárioAno8,CaléndárioMês8Opção,1)-WEEKDAY(DATE(CalendárioAno8,CaléndárioMês8Opção,1),DiaDaSemanaOpção)</f>
        <v>44830</v>
      </c>
      <c r="C101" s="10">
        <f ca="1"/>
        <v>44831</v>
      </c>
      <c r="D101" s="10">
        <f ca="1"/>
        <v>44832</v>
      </c>
      <c r="E101" s="10">
        <f ca="1"/>
        <v>44833</v>
      </c>
      <c r="F101" s="10">
        <f ca="1"/>
        <v>44834</v>
      </c>
      <c r="G101" s="10">
        <f ca="1"/>
        <v>44835</v>
      </c>
      <c r="H101" s="11">
        <f ca="1"/>
        <v>44836</v>
      </c>
    </row>
    <row r="102" spans="1:8" x14ac:dyDescent="0.3">
      <c r="B102" s="7"/>
      <c r="C102" s="7"/>
      <c r="D102" s="7"/>
      <c r="E102" s="7"/>
      <c r="F102" s="7"/>
      <c r="G102" s="7"/>
      <c r="H102" s="8"/>
    </row>
    <row r="103" spans="1:8" ht="21" x14ac:dyDescent="0.3">
      <c r="B103" s="10">
        <f t="array" aca="1" ref="B103:H103" ca="1">Dias+8+DATE(CalendárioAno8,CaléndárioMês8Opção,1)-WEEKDAY(DATE(CalendárioAno8,CaléndárioMês8Opção,1),DiaDaSemanaOpção)</f>
        <v>44837</v>
      </c>
      <c r="C103" s="10">
        <f ca="1"/>
        <v>44838</v>
      </c>
      <c r="D103" s="10">
        <f ca="1"/>
        <v>44839</v>
      </c>
      <c r="E103" s="10">
        <f ca="1"/>
        <v>44840</v>
      </c>
      <c r="F103" s="10">
        <f ca="1"/>
        <v>44841</v>
      </c>
      <c r="G103" s="10">
        <f ca="1"/>
        <v>44842</v>
      </c>
      <c r="H103" s="11">
        <f ca="1"/>
        <v>44843</v>
      </c>
    </row>
    <row r="104" spans="1:8" x14ac:dyDescent="0.3">
      <c r="B104" s="7"/>
      <c r="C104" s="7"/>
      <c r="D104" s="7"/>
      <c r="E104" s="7"/>
      <c r="F104" s="7"/>
      <c r="G104" s="7"/>
      <c r="H104" s="8"/>
    </row>
    <row r="105" spans="1:8" ht="21" x14ac:dyDescent="0.3">
      <c r="B105" s="10">
        <f t="array" aca="1" ref="B105:H105" ca="1">Dias+15+DATE(CalendárioAno8,CaléndárioMês8Opção,1)-WEEKDAY(DATE(CalendárioAno8,CaléndárioMês8Opção,1),DiaDaSemanaOpção)</f>
        <v>44844</v>
      </c>
      <c r="C105" s="10">
        <f ca="1"/>
        <v>44845</v>
      </c>
      <c r="D105" s="10">
        <f ca="1"/>
        <v>44846</v>
      </c>
      <c r="E105" s="10">
        <f ca="1"/>
        <v>44847</v>
      </c>
      <c r="F105" s="10">
        <f ca="1"/>
        <v>44848</v>
      </c>
      <c r="G105" s="10">
        <f ca="1"/>
        <v>44849</v>
      </c>
      <c r="H105" s="11">
        <f ca="1"/>
        <v>44850</v>
      </c>
    </row>
    <row r="106" spans="1:8" x14ac:dyDescent="0.3">
      <c r="B106" s="7"/>
      <c r="C106" s="7"/>
      <c r="D106" s="7"/>
      <c r="E106" s="7"/>
      <c r="F106" s="7"/>
      <c r="G106" s="7"/>
      <c r="H106" s="8"/>
    </row>
    <row r="107" spans="1:8" ht="21" x14ac:dyDescent="0.3">
      <c r="B107" s="10">
        <f t="array" aca="1" ref="B107:H107" ca="1">Dias+22+DATE(CalendárioAno8,CaléndárioMês8Opção,1)-WEEKDAY(DATE(CalendárioAno8,CaléndárioMês8Opção,1),DiaDaSemanaOpção)</f>
        <v>44851</v>
      </c>
      <c r="C107" s="10">
        <f ca="1"/>
        <v>44852</v>
      </c>
      <c r="D107" s="10">
        <f ca="1"/>
        <v>44853</v>
      </c>
      <c r="E107" s="10">
        <f ca="1"/>
        <v>44854</v>
      </c>
      <c r="F107" s="10">
        <f ca="1"/>
        <v>44855</v>
      </c>
      <c r="G107" s="10">
        <f ca="1"/>
        <v>44856</v>
      </c>
      <c r="H107" s="11">
        <f ca="1"/>
        <v>44857</v>
      </c>
    </row>
    <row r="108" spans="1:8" x14ac:dyDescent="0.3">
      <c r="B108" s="7"/>
      <c r="C108" s="7"/>
      <c r="D108" s="7"/>
      <c r="E108" s="7"/>
      <c r="F108" s="7"/>
      <c r="G108" s="7"/>
      <c r="H108" s="8"/>
    </row>
    <row r="109" spans="1:8" ht="21" x14ac:dyDescent="0.3">
      <c r="B109" s="10">
        <f t="array" aca="1" ref="B109:H109" ca="1">Dias+29+DATE(CalendárioAno8,CaléndárioMês8Opção,1)-WEEKDAY(DATE(CalendárioAno8,CaléndárioMês8Opção,1),DiaDaSemanaOpção)</f>
        <v>44858</v>
      </c>
      <c r="C109" s="10">
        <f ca="1"/>
        <v>44859</v>
      </c>
      <c r="D109" s="10">
        <f ca="1"/>
        <v>44860</v>
      </c>
      <c r="E109" s="10">
        <f ca="1"/>
        <v>44861</v>
      </c>
      <c r="F109" s="10">
        <f ca="1"/>
        <v>44862</v>
      </c>
      <c r="G109" s="10">
        <f ca="1"/>
        <v>44863</v>
      </c>
      <c r="H109" s="11">
        <f ca="1"/>
        <v>44864</v>
      </c>
    </row>
    <row r="110" spans="1:8" x14ac:dyDescent="0.3">
      <c r="B110" s="7"/>
      <c r="C110" s="7"/>
      <c r="D110" s="7"/>
      <c r="E110" s="7"/>
      <c r="F110" s="7"/>
      <c r="G110" s="7"/>
      <c r="H110" s="9"/>
    </row>
    <row r="111" spans="1:8" ht="21" x14ac:dyDescent="0.3">
      <c r="B111" s="10">
        <f t="array" aca="1" ref="B111:C111" ca="1">Dias+36+DATE(CalendárioAno8,CaléndárioMês8Opção,1)-WEEKDAY(DATE(CalendárioAno8,CaléndárioMês8Opção,1),DiaDaSemanaOpção)</f>
        <v>44865</v>
      </c>
      <c r="C111" s="10">
        <f ca="1"/>
        <v>44866</v>
      </c>
      <c r="D111" s="43" t="s">
        <v>0</v>
      </c>
      <c r="E111" s="44"/>
      <c r="F111" s="44"/>
      <c r="G111" s="44"/>
      <c r="H111" s="44"/>
    </row>
    <row r="112" spans="1:8" x14ac:dyDescent="0.3">
      <c r="B112" s="7"/>
      <c r="C112" s="7"/>
      <c r="D112" s="42"/>
      <c r="E112" s="42"/>
      <c r="F112" s="42"/>
      <c r="G112" s="42"/>
      <c r="H112" s="42"/>
    </row>
    <row r="113" spans="1:8" ht="46.5" x14ac:dyDescent="0.7">
      <c r="A113" s="2"/>
      <c r="B113" s="1">
        <f ca="1">YEAR(DATE(CalendárioAno8,CaléndárioMês8Opção+1,1))</f>
        <v>2022</v>
      </c>
      <c r="C113" s="45" t="str">
        <f ca="1">TEXT(DATE(CalendárioAno8,CaléndárioMês8Opção+1,1),"mmmm")</f>
        <v>novembro</v>
      </c>
      <c r="D113" s="45"/>
      <c r="E113" s="45"/>
      <c r="F113" s="6"/>
      <c r="G113" s="6"/>
      <c r="H113" s="2"/>
    </row>
    <row r="114" spans="1:8" x14ac:dyDescent="0.3">
      <c r="A114" s="3"/>
      <c r="B114" s="4" t="str">
        <f t="shared" ref="B114:H114" ca="1" si="8">UPPER(TEXT(B115,"dddd"))</f>
        <v>SEGUNDA-FEIRA</v>
      </c>
      <c r="C114" s="5" t="str">
        <f t="shared" ca="1" si="8"/>
        <v>TERÇA-FEIRA</v>
      </c>
      <c r="D114" s="4" t="str">
        <f t="shared" ca="1" si="8"/>
        <v>QUARTA-FEIRA</v>
      </c>
      <c r="E114" s="5" t="str">
        <f t="shared" ca="1" si="8"/>
        <v>QUINTA-FEIRA</v>
      </c>
      <c r="F114" s="4" t="str">
        <f t="shared" ca="1" si="8"/>
        <v>SEXTA-FEIRA</v>
      </c>
      <c r="G114" s="5" t="str">
        <f t="shared" ca="1" si="8"/>
        <v>SÁBADO</v>
      </c>
      <c r="H114" s="4" t="str">
        <f t="shared" ca="1" si="8"/>
        <v>DOMINGO</v>
      </c>
    </row>
    <row r="115" spans="1:8" ht="21" x14ac:dyDescent="0.3">
      <c r="B115" s="10">
        <f t="array" aca="1" ref="B115:H115" ca="1">Dias+1+DATE(CalendárioAno9,CaléndárioMês9Opção,1)-WEEKDAY(DATE(CalendárioAno9,CaléndárioMês9Opção,1),DiaDaSemanaOpção)</f>
        <v>44865</v>
      </c>
      <c r="C115" s="10">
        <f ca="1"/>
        <v>44866</v>
      </c>
      <c r="D115" s="10">
        <f ca="1"/>
        <v>44867</v>
      </c>
      <c r="E115" s="10">
        <f ca="1"/>
        <v>44868</v>
      </c>
      <c r="F115" s="10">
        <f ca="1"/>
        <v>44869</v>
      </c>
      <c r="G115" s="10">
        <f ca="1"/>
        <v>44870</v>
      </c>
      <c r="H115" s="11">
        <f ca="1"/>
        <v>44871</v>
      </c>
    </row>
    <row r="116" spans="1:8" x14ac:dyDescent="0.3">
      <c r="B116" s="7"/>
      <c r="C116" s="7"/>
      <c r="D116" s="7"/>
      <c r="E116" s="7"/>
      <c r="F116" s="7"/>
      <c r="G116" s="7"/>
      <c r="H116" s="8"/>
    </row>
    <row r="117" spans="1:8" ht="21" x14ac:dyDescent="0.3">
      <c r="B117" s="10">
        <f t="array" aca="1" ref="B117:H117" ca="1">Dias+8+DATE(CalendárioAno9,CaléndárioMês9Opção,1)-WEEKDAY(DATE(CalendárioAno9,CaléndárioMês9Opção,1),DiaDaSemanaOpção)</f>
        <v>44872</v>
      </c>
      <c r="C117" s="10">
        <f ca="1"/>
        <v>44873</v>
      </c>
      <c r="D117" s="10">
        <f ca="1"/>
        <v>44874</v>
      </c>
      <c r="E117" s="10">
        <f ca="1"/>
        <v>44875</v>
      </c>
      <c r="F117" s="10">
        <f ca="1"/>
        <v>44876</v>
      </c>
      <c r="G117" s="10">
        <f ca="1"/>
        <v>44877</v>
      </c>
      <c r="H117" s="11">
        <f ca="1"/>
        <v>44878</v>
      </c>
    </row>
    <row r="118" spans="1:8" x14ac:dyDescent="0.3">
      <c r="B118" s="7"/>
      <c r="C118" s="7"/>
      <c r="D118" s="7"/>
      <c r="E118" s="7"/>
      <c r="F118" s="7"/>
      <c r="G118" s="7"/>
      <c r="H118" s="8"/>
    </row>
    <row r="119" spans="1:8" ht="21" x14ac:dyDescent="0.3">
      <c r="B119" s="10">
        <f t="array" aca="1" ref="B119:H119" ca="1">Dias+15+DATE(CalendárioAno9,CaléndárioMês9Opção,1)-WEEKDAY(DATE(CalendárioAno9,CaléndárioMês9Opção,1),DiaDaSemanaOpção)</f>
        <v>44879</v>
      </c>
      <c r="C119" s="10">
        <f ca="1"/>
        <v>44880</v>
      </c>
      <c r="D119" s="10">
        <f ca="1"/>
        <v>44881</v>
      </c>
      <c r="E119" s="10">
        <f ca="1"/>
        <v>44882</v>
      </c>
      <c r="F119" s="10">
        <f ca="1"/>
        <v>44883</v>
      </c>
      <c r="G119" s="10">
        <f ca="1"/>
        <v>44884</v>
      </c>
      <c r="H119" s="11">
        <f ca="1"/>
        <v>44885</v>
      </c>
    </row>
    <row r="120" spans="1:8" x14ac:dyDescent="0.3">
      <c r="B120" s="7"/>
      <c r="C120" s="7"/>
      <c r="D120" s="7"/>
      <c r="E120" s="7"/>
      <c r="F120" s="7"/>
      <c r="G120" s="7"/>
      <c r="H120" s="8"/>
    </row>
    <row r="121" spans="1:8" ht="21" x14ac:dyDescent="0.3">
      <c r="B121" s="10">
        <f t="array" aca="1" ref="B121:H121" ca="1">Dias+22+DATE(CalendárioAno9,CaléndárioMês9Opção,1)-WEEKDAY(DATE(CalendárioAno9,CaléndárioMês9Opção,1),DiaDaSemanaOpção)</f>
        <v>44886</v>
      </c>
      <c r="C121" s="10">
        <f ca="1"/>
        <v>44887</v>
      </c>
      <c r="D121" s="10">
        <f ca="1"/>
        <v>44888</v>
      </c>
      <c r="E121" s="10">
        <f ca="1"/>
        <v>44889</v>
      </c>
      <c r="F121" s="10">
        <f ca="1"/>
        <v>44890</v>
      </c>
      <c r="G121" s="10">
        <f ca="1"/>
        <v>44891</v>
      </c>
      <c r="H121" s="11">
        <f ca="1"/>
        <v>44892</v>
      </c>
    </row>
    <row r="122" spans="1:8" x14ac:dyDescent="0.3">
      <c r="B122" s="7"/>
      <c r="C122" s="7"/>
      <c r="D122" s="7"/>
      <c r="E122" s="7"/>
      <c r="F122" s="7"/>
      <c r="G122" s="7"/>
      <c r="H122" s="8"/>
    </row>
    <row r="123" spans="1:8" ht="21" x14ac:dyDescent="0.3">
      <c r="B123" s="10">
        <f t="array" aca="1" ref="B123:H123" ca="1">Dias+29+DATE(CalendárioAno9,CaléndárioMês9Opção,1)-WEEKDAY(DATE(CalendárioAno9,CaléndárioMês9Opção,1),DiaDaSemanaOpção)</f>
        <v>44893</v>
      </c>
      <c r="C123" s="10">
        <f ca="1"/>
        <v>44894</v>
      </c>
      <c r="D123" s="10">
        <f ca="1"/>
        <v>44895</v>
      </c>
      <c r="E123" s="10">
        <f ca="1"/>
        <v>44896</v>
      </c>
      <c r="F123" s="10">
        <f ca="1"/>
        <v>44897</v>
      </c>
      <c r="G123" s="10">
        <f ca="1"/>
        <v>44898</v>
      </c>
      <c r="H123" s="11">
        <f ca="1"/>
        <v>44899</v>
      </c>
    </row>
    <row r="124" spans="1:8" x14ac:dyDescent="0.3">
      <c r="B124" s="7"/>
      <c r="C124" s="7"/>
      <c r="D124" s="7"/>
      <c r="E124" s="7"/>
      <c r="F124" s="7"/>
      <c r="G124" s="7"/>
      <c r="H124" s="9"/>
    </row>
    <row r="125" spans="1:8" ht="21" x14ac:dyDescent="0.3">
      <c r="B125" s="10">
        <f t="array" aca="1" ref="B125:C125" ca="1">Dias+36+DATE(CalendárioAno9,CaléndárioMês9Opção,1)-WEEKDAY(DATE(CalendárioAno9,CaléndárioMês9Opção,1),DiaDaSemanaOpção)</f>
        <v>44900</v>
      </c>
      <c r="C125" s="10">
        <f ca="1"/>
        <v>44901</v>
      </c>
      <c r="D125" s="43" t="s">
        <v>0</v>
      </c>
      <c r="E125" s="44"/>
      <c r="F125" s="44"/>
      <c r="G125" s="44"/>
      <c r="H125" s="44"/>
    </row>
    <row r="126" spans="1:8" x14ac:dyDescent="0.3">
      <c r="B126" s="7"/>
      <c r="C126" s="7"/>
      <c r="D126" s="42"/>
      <c r="E126" s="42"/>
      <c r="F126" s="42"/>
      <c r="G126" s="42"/>
      <c r="H126" s="42"/>
    </row>
    <row r="127" spans="1:8" ht="46.5" x14ac:dyDescent="0.7">
      <c r="A127" s="2"/>
      <c r="B127" s="1">
        <f ca="1">YEAR(DATE(CalendárioAno9,CaléndárioMês9Opção+1,1))</f>
        <v>2022</v>
      </c>
      <c r="C127" s="45" t="str">
        <f ca="1">TEXT(DATE(CalendárioAno9,CaléndárioMês9Opção+1,1),"mmmm")</f>
        <v>dezembro</v>
      </c>
      <c r="D127" s="45"/>
      <c r="E127" s="45"/>
      <c r="F127" s="6"/>
      <c r="G127" s="6"/>
      <c r="H127" s="2"/>
    </row>
    <row r="128" spans="1:8" x14ac:dyDescent="0.3">
      <c r="A128" s="3"/>
      <c r="B128" s="4" t="str">
        <f ca="1">UPPER(TEXT(B129,"dddd"))</f>
        <v>SEGUNDA-FEIRA</v>
      </c>
      <c r="C128" s="5" t="str">
        <f t="shared" ref="C128:H128" ca="1" si="9">UPPER(TEXT(C129,"dddd"))</f>
        <v>TERÇA-FEIRA</v>
      </c>
      <c r="D128" s="4" t="str">
        <f t="shared" ca="1" si="9"/>
        <v>QUARTA-FEIRA</v>
      </c>
      <c r="E128" s="5" t="str">
        <f t="shared" ca="1" si="9"/>
        <v>QUINTA-FEIRA</v>
      </c>
      <c r="F128" s="4" t="str">
        <f t="shared" ca="1" si="9"/>
        <v>SEXTA-FEIRA</v>
      </c>
      <c r="G128" s="5" t="str">
        <f t="shared" ca="1" si="9"/>
        <v>SÁBADO</v>
      </c>
      <c r="H128" s="4" t="str">
        <f t="shared" ca="1" si="9"/>
        <v>DOMINGO</v>
      </c>
    </row>
    <row r="129" spans="2:8" ht="21" x14ac:dyDescent="0.3">
      <c r="B129" s="10">
        <f t="array" aca="1" ref="B129:H129" ca="1">Dias+1+DATE(CalendárioAno10,CaléndárioMês10Opção,1)-WEEKDAY(DATE(CalendárioAno10,CaléndárioMês10Opção,1),DiaDaSemanaOpção)</f>
        <v>44893</v>
      </c>
      <c r="C129" s="10">
        <f ca="1"/>
        <v>44894</v>
      </c>
      <c r="D129" s="10">
        <f ca="1"/>
        <v>44895</v>
      </c>
      <c r="E129" s="10">
        <f ca="1"/>
        <v>44896</v>
      </c>
      <c r="F129" s="10">
        <f ca="1"/>
        <v>44897</v>
      </c>
      <c r="G129" s="10">
        <f ca="1"/>
        <v>44898</v>
      </c>
      <c r="H129" s="11">
        <f ca="1"/>
        <v>44899</v>
      </c>
    </row>
    <row r="130" spans="2:8" x14ac:dyDescent="0.3">
      <c r="B130" s="7"/>
      <c r="C130" s="7"/>
      <c r="D130" s="7"/>
      <c r="E130" s="7"/>
      <c r="F130" s="7"/>
      <c r="G130" s="7"/>
      <c r="H130" s="8"/>
    </row>
    <row r="131" spans="2:8" ht="21" x14ac:dyDescent="0.3">
      <c r="B131" s="10">
        <f t="array" aca="1" ref="B131:H131" ca="1">Dias+8+DATE(CalendárioAno10,CaléndárioMês10Opção,1)-WEEKDAY(DATE(CalendárioAno10,CaléndárioMês10Opção,1),DiaDaSemanaOpção)</f>
        <v>44900</v>
      </c>
      <c r="C131" s="10">
        <f ca="1"/>
        <v>44901</v>
      </c>
      <c r="D131" s="10">
        <f ca="1"/>
        <v>44902</v>
      </c>
      <c r="E131" s="10">
        <f ca="1"/>
        <v>44903</v>
      </c>
      <c r="F131" s="10">
        <f ca="1"/>
        <v>44904</v>
      </c>
      <c r="G131" s="10">
        <f ca="1"/>
        <v>44905</v>
      </c>
      <c r="H131" s="11">
        <f ca="1"/>
        <v>44906</v>
      </c>
    </row>
    <row r="132" spans="2:8" x14ac:dyDescent="0.3">
      <c r="B132" s="7"/>
      <c r="C132" s="7"/>
      <c r="D132" s="7"/>
      <c r="E132" s="7"/>
      <c r="F132" s="7"/>
      <c r="G132" s="7"/>
      <c r="H132" s="8"/>
    </row>
    <row r="133" spans="2:8" ht="21" x14ac:dyDescent="0.3">
      <c r="B133" s="10">
        <f t="array" aca="1" ref="B133:H133" ca="1">Dias+15+DATE(CalendárioAno10,CaléndárioMês10Opção,1)-WEEKDAY(DATE(CalendárioAno10,CaléndárioMês10Opção,1),DiaDaSemanaOpção)</f>
        <v>44907</v>
      </c>
      <c r="C133" s="10">
        <f ca="1"/>
        <v>44908</v>
      </c>
      <c r="D133" s="10">
        <f ca="1"/>
        <v>44909</v>
      </c>
      <c r="E133" s="10">
        <f ca="1"/>
        <v>44910</v>
      </c>
      <c r="F133" s="10">
        <f ca="1"/>
        <v>44911</v>
      </c>
      <c r="G133" s="10">
        <f ca="1"/>
        <v>44912</v>
      </c>
      <c r="H133" s="11">
        <f ca="1"/>
        <v>44913</v>
      </c>
    </row>
    <row r="134" spans="2:8" x14ac:dyDescent="0.3">
      <c r="B134" s="7"/>
      <c r="C134" s="7"/>
      <c r="D134" s="7"/>
      <c r="E134" s="7"/>
      <c r="F134" s="7"/>
      <c r="G134" s="7"/>
      <c r="H134" s="8"/>
    </row>
    <row r="135" spans="2:8" ht="21" x14ac:dyDescent="0.3">
      <c r="B135" s="10">
        <f t="array" aca="1" ref="B135:H135" ca="1">Dias+22+DATE(CalendárioAno10,CaléndárioMês10Opção,1)-WEEKDAY(DATE(CalendárioAno10,CaléndárioMês10Opção,1),DiaDaSemanaOpção)</f>
        <v>44914</v>
      </c>
      <c r="C135" s="10">
        <f ca="1"/>
        <v>44915</v>
      </c>
      <c r="D135" s="10">
        <f ca="1"/>
        <v>44916</v>
      </c>
      <c r="E135" s="10">
        <f ca="1"/>
        <v>44917</v>
      </c>
      <c r="F135" s="10">
        <f ca="1"/>
        <v>44918</v>
      </c>
      <c r="G135" s="10">
        <f ca="1"/>
        <v>44919</v>
      </c>
      <c r="H135" s="11">
        <f ca="1"/>
        <v>44920</v>
      </c>
    </row>
    <row r="136" spans="2:8" x14ac:dyDescent="0.3">
      <c r="B136" s="7"/>
      <c r="C136" s="7"/>
      <c r="D136" s="7"/>
      <c r="E136" s="7"/>
      <c r="F136" s="7"/>
      <c r="G136" s="7"/>
      <c r="H136" s="8"/>
    </row>
    <row r="137" spans="2:8" ht="21" x14ac:dyDescent="0.3">
      <c r="B137" s="10">
        <f t="array" aca="1" ref="B137:H137" ca="1">Dias+29+DATE(CalendárioAno10,CaléndárioMês10Opção,1)-WEEKDAY(DATE(CalendárioAno10,CaléndárioMês10Opção,1),DiaDaSemanaOpção)</f>
        <v>44921</v>
      </c>
      <c r="C137" s="10">
        <f ca="1"/>
        <v>44922</v>
      </c>
      <c r="D137" s="10">
        <f ca="1"/>
        <v>44923</v>
      </c>
      <c r="E137" s="10">
        <f ca="1"/>
        <v>44924</v>
      </c>
      <c r="F137" s="10">
        <f ca="1"/>
        <v>44925</v>
      </c>
      <c r="G137" s="10">
        <f ca="1"/>
        <v>44926</v>
      </c>
      <c r="H137" s="11">
        <f ca="1"/>
        <v>44927</v>
      </c>
    </row>
    <row r="138" spans="2:8" x14ac:dyDescent="0.3">
      <c r="B138" s="7"/>
      <c r="C138" s="7"/>
      <c r="D138" s="7"/>
      <c r="E138" s="7"/>
      <c r="F138" s="7"/>
      <c r="G138" s="7"/>
      <c r="H138" s="9"/>
    </row>
    <row r="139" spans="2:8" ht="21" x14ac:dyDescent="0.3">
      <c r="B139" s="10">
        <f t="array" aca="1" ref="B139:C139" ca="1">Dias+36+DATE(CalendárioAno10,CaléndárioMês10Opção,1)-WEEKDAY(DATE(CalendárioAno10,CaléndárioMês10Opção,1),DiaDaSemanaOpção)</f>
        <v>44928</v>
      </c>
      <c r="C139" s="10">
        <f ca="1"/>
        <v>44929</v>
      </c>
      <c r="D139" s="43" t="s">
        <v>0</v>
      </c>
      <c r="E139" s="44"/>
      <c r="F139" s="44"/>
      <c r="G139" s="44"/>
      <c r="H139" s="44"/>
    </row>
    <row r="140" spans="2:8" x14ac:dyDescent="0.3">
      <c r="B140" s="7"/>
      <c r="C140" s="7"/>
      <c r="D140" s="42"/>
      <c r="E140" s="42"/>
      <c r="F140" s="42"/>
      <c r="G140" s="42"/>
      <c r="H140" s="42"/>
    </row>
    <row r="141" spans="2:8" ht="46.5" x14ac:dyDescent="0.7">
      <c r="B141" s="1">
        <f ca="1">YEAR(DATE(CalendárioAno10,CaléndárioMês10Opção+1,1))</f>
        <v>2023</v>
      </c>
      <c r="C141" s="45" t="str">
        <f ca="1">TEXT(DATE(CalendárioAno10,CaléndárioMês10Opção+1,1),"mmmm")</f>
        <v>janeiro</v>
      </c>
      <c r="D141" s="45"/>
      <c r="E141" s="45"/>
      <c r="F141" s="6"/>
      <c r="G141" s="6"/>
      <c r="H141" s="2"/>
    </row>
    <row r="142" spans="2:8" x14ac:dyDescent="0.3">
      <c r="B142" s="4" t="str">
        <f ca="1">UPPER(TEXT(B143,"dddd"))</f>
        <v>SEGUNDA-FEIRA</v>
      </c>
      <c r="C142" s="5" t="str">
        <f t="shared" ref="C142:H142" ca="1" si="10">UPPER(TEXT(C143,"dddd"))</f>
        <v>TERÇA-FEIRA</v>
      </c>
      <c r="D142" s="4" t="str">
        <f t="shared" ca="1" si="10"/>
        <v>QUARTA-FEIRA</v>
      </c>
      <c r="E142" s="5" t="str">
        <f t="shared" ca="1" si="10"/>
        <v>QUINTA-FEIRA</v>
      </c>
      <c r="F142" s="4" t="str">
        <f t="shared" ca="1" si="10"/>
        <v>SEXTA-FEIRA</v>
      </c>
      <c r="G142" s="5" t="str">
        <f t="shared" ca="1" si="10"/>
        <v>SÁBADO</v>
      </c>
      <c r="H142" s="4" t="str">
        <f t="shared" ca="1" si="10"/>
        <v>DOMINGO</v>
      </c>
    </row>
    <row r="143" spans="2:8" ht="21" x14ac:dyDescent="0.3">
      <c r="B143" s="10">
        <f t="array" aca="1" ref="B143:H143" ca="1">Dias+1+DATE(CalendárioAno11,CaléndárioMês11Opção,1)-WEEKDAY(DATE(CalendárioAno11,CaléndárioMês11Opção,1),DiaDaSemanaOpção)</f>
        <v>44921</v>
      </c>
      <c r="C143" s="10">
        <f ca="1"/>
        <v>44922</v>
      </c>
      <c r="D143" s="10">
        <f ca="1"/>
        <v>44923</v>
      </c>
      <c r="E143" s="10">
        <f ca="1"/>
        <v>44924</v>
      </c>
      <c r="F143" s="10">
        <f ca="1"/>
        <v>44925</v>
      </c>
      <c r="G143" s="10">
        <f ca="1"/>
        <v>44926</v>
      </c>
      <c r="H143" s="11">
        <f ca="1"/>
        <v>44927</v>
      </c>
    </row>
    <row r="144" spans="2:8" x14ac:dyDescent="0.3">
      <c r="B144" s="7"/>
      <c r="C144" s="7"/>
      <c r="D144" s="7"/>
      <c r="E144" s="7"/>
      <c r="F144" s="7"/>
      <c r="G144" s="7"/>
      <c r="H144" s="8"/>
    </row>
    <row r="145" spans="2:8" ht="21" x14ac:dyDescent="0.3">
      <c r="B145" s="10">
        <f t="array" aca="1" ref="B145:H145" ca="1">Dias+8+DATE(CalendárioAno11,CaléndárioMês11Opção,1)-WEEKDAY(DATE(CalendárioAno11,CaléndárioMês11Opção,1),DiaDaSemanaOpção)</f>
        <v>44928</v>
      </c>
      <c r="C145" s="10">
        <f ca="1"/>
        <v>44929</v>
      </c>
      <c r="D145" s="10">
        <f ca="1"/>
        <v>44930</v>
      </c>
      <c r="E145" s="10">
        <f ca="1"/>
        <v>44931</v>
      </c>
      <c r="F145" s="10">
        <f ca="1"/>
        <v>44932</v>
      </c>
      <c r="G145" s="10">
        <f ca="1"/>
        <v>44933</v>
      </c>
      <c r="H145" s="11">
        <f ca="1"/>
        <v>44934</v>
      </c>
    </row>
    <row r="146" spans="2:8" x14ac:dyDescent="0.3">
      <c r="B146" s="7"/>
      <c r="C146" s="7"/>
      <c r="D146" s="7"/>
      <c r="E146" s="7"/>
      <c r="F146" s="7"/>
      <c r="G146" s="7"/>
      <c r="H146" s="8"/>
    </row>
    <row r="147" spans="2:8" ht="21" x14ac:dyDescent="0.3">
      <c r="B147" s="10">
        <f t="array" aca="1" ref="B147:H147" ca="1">Dias+15+DATE(CalendárioAno11,CaléndárioMês11Opção,1)-WEEKDAY(DATE(CalendárioAno11,CaléndárioMês11Opção,1),DiaDaSemanaOpção)</f>
        <v>44935</v>
      </c>
      <c r="C147" s="10">
        <f ca="1"/>
        <v>44936</v>
      </c>
      <c r="D147" s="10">
        <f ca="1"/>
        <v>44937</v>
      </c>
      <c r="E147" s="10">
        <f ca="1"/>
        <v>44938</v>
      </c>
      <c r="F147" s="10">
        <f ca="1"/>
        <v>44939</v>
      </c>
      <c r="G147" s="10">
        <f ca="1"/>
        <v>44940</v>
      </c>
      <c r="H147" s="11">
        <f ca="1"/>
        <v>44941</v>
      </c>
    </row>
    <row r="148" spans="2:8" x14ac:dyDescent="0.3">
      <c r="B148" s="7"/>
      <c r="C148" s="7"/>
      <c r="D148" s="7"/>
      <c r="E148" s="7"/>
      <c r="F148" s="7"/>
      <c r="G148" s="7"/>
      <c r="H148" s="8"/>
    </row>
    <row r="149" spans="2:8" ht="21" x14ac:dyDescent="0.3">
      <c r="B149" s="10">
        <f t="array" aca="1" ref="B149:H149" ca="1">Dias+22+DATE(CalendárioAno11,CaléndárioMês11Opção,1)-WEEKDAY(DATE(CalendárioAno11,CaléndárioMês11Opção,1),DiaDaSemanaOpção)</f>
        <v>44942</v>
      </c>
      <c r="C149" s="10">
        <f ca="1"/>
        <v>44943</v>
      </c>
      <c r="D149" s="10">
        <f ca="1"/>
        <v>44944</v>
      </c>
      <c r="E149" s="10">
        <f ca="1"/>
        <v>44945</v>
      </c>
      <c r="F149" s="10">
        <f ca="1"/>
        <v>44946</v>
      </c>
      <c r="G149" s="10">
        <f ca="1"/>
        <v>44947</v>
      </c>
      <c r="H149" s="11">
        <f ca="1"/>
        <v>44948</v>
      </c>
    </row>
    <row r="150" spans="2:8" x14ac:dyDescent="0.3">
      <c r="B150" s="7"/>
      <c r="C150" s="7"/>
      <c r="D150" s="7"/>
      <c r="E150" s="7"/>
      <c r="F150" s="7"/>
      <c r="G150" s="7"/>
      <c r="H150" s="8"/>
    </row>
    <row r="151" spans="2:8" ht="21" x14ac:dyDescent="0.3">
      <c r="B151" s="10">
        <f t="array" aca="1" ref="B151:H151" ca="1">Dias+29+DATE(CalendárioAno11,CaléndárioMês11Opção,1)-WEEKDAY(DATE(CalendárioAno11,CaléndárioMês11Opção,1),DiaDaSemanaOpção)</f>
        <v>44949</v>
      </c>
      <c r="C151" s="10">
        <f ca="1"/>
        <v>44950</v>
      </c>
      <c r="D151" s="10">
        <f ca="1"/>
        <v>44951</v>
      </c>
      <c r="E151" s="10">
        <f ca="1"/>
        <v>44952</v>
      </c>
      <c r="F151" s="10">
        <f ca="1"/>
        <v>44953</v>
      </c>
      <c r="G151" s="10">
        <f ca="1"/>
        <v>44954</v>
      </c>
      <c r="H151" s="11">
        <f ca="1"/>
        <v>44955</v>
      </c>
    </row>
    <row r="152" spans="2:8" x14ac:dyDescent="0.3">
      <c r="B152" s="7"/>
      <c r="C152" s="7"/>
      <c r="D152" s="7"/>
      <c r="E152" s="7"/>
      <c r="F152" s="7"/>
      <c r="G152" s="7"/>
      <c r="H152" s="9"/>
    </row>
    <row r="153" spans="2:8" ht="21" x14ac:dyDescent="0.3">
      <c r="B153" s="10">
        <f t="array" aca="1" ref="B153:C153" ca="1">Dias+36+DATE(CalendárioAno11,CaléndárioMês11Opção,1)-WEEKDAY(DATE(CalendárioAno11,CaléndárioMês11Opção,1),DiaDaSemanaOpção)</f>
        <v>44956</v>
      </c>
      <c r="C153" s="10">
        <f ca="1"/>
        <v>44957</v>
      </c>
      <c r="D153" s="43" t="s">
        <v>0</v>
      </c>
      <c r="E153" s="44"/>
      <c r="F153" s="44"/>
      <c r="G153" s="44"/>
      <c r="H153" s="44"/>
    </row>
    <row r="154" spans="2:8" x14ac:dyDescent="0.3">
      <c r="B154" s="7"/>
      <c r="C154" s="7"/>
      <c r="D154" s="42"/>
      <c r="E154" s="42"/>
      <c r="F154" s="42"/>
      <c r="G154" s="42"/>
      <c r="H154" s="42"/>
    </row>
    <row r="155" spans="2:8" ht="46.5" x14ac:dyDescent="0.7">
      <c r="B155" s="1">
        <f ca="1">YEAR(DATE(CalendárioAno11,CaléndárioMês11Opção+1,1))</f>
        <v>2023</v>
      </c>
      <c r="C155" s="45" t="str">
        <f ca="1">TEXT(DATE(CalendárioAno11,CaléndárioMês11Opção+1,1),"mmmm")</f>
        <v>fevereiro</v>
      </c>
      <c r="D155" s="45"/>
      <c r="E155" s="45"/>
      <c r="F155" s="6"/>
      <c r="G155" s="6"/>
      <c r="H155" s="2"/>
    </row>
    <row r="156" spans="2:8" x14ac:dyDescent="0.3">
      <c r="B156" s="4" t="str">
        <f ca="1">UPPER(TEXT(B157,"dddd"))</f>
        <v>SEGUNDA-FEIRA</v>
      </c>
      <c r="C156" s="5" t="str">
        <f t="shared" ref="C156:H156" ca="1" si="11">UPPER(TEXT(C157,"dddd"))</f>
        <v>TERÇA-FEIRA</v>
      </c>
      <c r="D156" s="4" t="str">
        <f t="shared" ca="1" si="11"/>
        <v>QUARTA-FEIRA</v>
      </c>
      <c r="E156" s="5" t="str">
        <f t="shared" ca="1" si="11"/>
        <v>QUINTA-FEIRA</v>
      </c>
      <c r="F156" s="4" t="str">
        <f t="shared" ca="1" si="11"/>
        <v>SEXTA-FEIRA</v>
      </c>
      <c r="G156" s="5" t="str">
        <f t="shared" ca="1" si="11"/>
        <v>SÁBADO</v>
      </c>
      <c r="H156" s="4" t="str">
        <f t="shared" ca="1" si="11"/>
        <v>DOMINGO</v>
      </c>
    </row>
    <row r="157" spans="2:8" ht="21" x14ac:dyDescent="0.3">
      <c r="B157" s="10">
        <f t="array" aca="1" ref="B157:H157" ca="1">Dias+1+DATE(CalendárioAno12,CaléndárioMês12Opção,1)-WEEKDAY(DATE(CalendárioAno12,CaléndárioMês12Opção,1),DiaDaSemanaOpção)</f>
        <v>44956</v>
      </c>
      <c r="C157" s="10">
        <f ca="1"/>
        <v>44957</v>
      </c>
      <c r="D157" s="10">
        <f ca="1"/>
        <v>44958</v>
      </c>
      <c r="E157" s="10">
        <f ca="1"/>
        <v>44959</v>
      </c>
      <c r="F157" s="10">
        <f ca="1"/>
        <v>44960</v>
      </c>
      <c r="G157" s="10">
        <f ca="1"/>
        <v>44961</v>
      </c>
      <c r="H157" s="11">
        <f ca="1"/>
        <v>44962</v>
      </c>
    </row>
    <row r="158" spans="2:8" x14ac:dyDescent="0.3">
      <c r="B158" s="7"/>
      <c r="C158" s="7"/>
      <c r="D158" s="7"/>
      <c r="E158" s="7"/>
      <c r="F158" s="7"/>
      <c r="G158" s="7"/>
      <c r="H158" s="8"/>
    </row>
    <row r="159" spans="2:8" ht="21" x14ac:dyDescent="0.3">
      <c r="B159" s="10">
        <f t="array" aca="1" ref="B159:H159" ca="1">Dias+8+DATE(CalendárioAno12,CaléndárioMês12Opção,1)-WEEKDAY(DATE(CalendárioAno12,CaléndárioMês12Opção,1),DiaDaSemanaOpção)</f>
        <v>44963</v>
      </c>
      <c r="C159" s="10">
        <f ca="1"/>
        <v>44964</v>
      </c>
      <c r="D159" s="10">
        <f ca="1"/>
        <v>44965</v>
      </c>
      <c r="E159" s="10">
        <f ca="1"/>
        <v>44966</v>
      </c>
      <c r="F159" s="10">
        <f ca="1"/>
        <v>44967</v>
      </c>
      <c r="G159" s="10">
        <f ca="1"/>
        <v>44968</v>
      </c>
      <c r="H159" s="11">
        <f ca="1"/>
        <v>44969</v>
      </c>
    </row>
    <row r="160" spans="2:8" x14ac:dyDescent="0.3">
      <c r="B160" s="7"/>
      <c r="C160" s="7"/>
      <c r="D160" s="7"/>
      <c r="E160" s="7"/>
      <c r="F160" s="7"/>
      <c r="G160" s="7"/>
      <c r="H160" s="8"/>
    </row>
    <row r="161" spans="2:8" ht="21" x14ac:dyDescent="0.3">
      <c r="B161" s="10">
        <f t="array" aca="1" ref="B161:H161" ca="1">Dias+15+DATE(CalendárioAno12,CaléndárioMês12Opção,1)-WEEKDAY(DATE(CalendárioAno12,CaléndárioMês12Opção,1),DiaDaSemanaOpção)</f>
        <v>44970</v>
      </c>
      <c r="C161" s="10">
        <f ca="1"/>
        <v>44971</v>
      </c>
      <c r="D161" s="10">
        <f ca="1"/>
        <v>44972</v>
      </c>
      <c r="E161" s="10">
        <f ca="1"/>
        <v>44973</v>
      </c>
      <c r="F161" s="10">
        <f ca="1"/>
        <v>44974</v>
      </c>
      <c r="G161" s="10">
        <f ca="1"/>
        <v>44975</v>
      </c>
      <c r="H161" s="11">
        <f ca="1"/>
        <v>44976</v>
      </c>
    </row>
    <row r="162" spans="2:8" x14ac:dyDescent="0.3">
      <c r="B162" s="7"/>
      <c r="C162" s="7"/>
      <c r="D162" s="7"/>
      <c r="E162" s="7"/>
      <c r="F162" s="7"/>
      <c r="G162" s="7"/>
      <c r="H162" s="8"/>
    </row>
    <row r="163" spans="2:8" ht="21" x14ac:dyDescent="0.3">
      <c r="B163" s="10">
        <f t="array" aca="1" ref="B163:H163" ca="1">Dias+22+DATE(CalendárioAno12,CaléndárioMês12Opção,1)-WEEKDAY(DATE(CalendárioAno12,CaléndárioMês12Opção,1),DiaDaSemanaOpção)</f>
        <v>44977</v>
      </c>
      <c r="C163" s="10">
        <f ca="1"/>
        <v>44978</v>
      </c>
      <c r="D163" s="10">
        <f ca="1"/>
        <v>44979</v>
      </c>
      <c r="E163" s="10">
        <f ca="1"/>
        <v>44980</v>
      </c>
      <c r="F163" s="10">
        <f ca="1"/>
        <v>44981</v>
      </c>
      <c r="G163" s="10">
        <f ca="1"/>
        <v>44982</v>
      </c>
      <c r="H163" s="11">
        <f ca="1"/>
        <v>44983</v>
      </c>
    </row>
    <row r="164" spans="2:8" x14ac:dyDescent="0.3">
      <c r="B164" s="7"/>
      <c r="C164" s="7"/>
      <c r="D164" s="7"/>
      <c r="E164" s="7"/>
      <c r="F164" s="7"/>
      <c r="G164" s="7"/>
      <c r="H164" s="8"/>
    </row>
    <row r="165" spans="2:8" ht="21" x14ac:dyDescent="0.3">
      <c r="B165" s="10">
        <f t="array" aca="1" ref="B165:H165" ca="1">Dias+29+DATE(CalendárioAno12,CaléndárioMês12Opção,1)-WEEKDAY(DATE(CalendárioAno12,CaléndárioMês12Opção,1),DiaDaSemanaOpção)</f>
        <v>44984</v>
      </c>
      <c r="C165" s="10">
        <f ca="1"/>
        <v>44985</v>
      </c>
      <c r="D165" s="10">
        <f ca="1"/>
        <v>44986</v>
      </c>
      <c r="E165" s="10">
        <f ca="1"/>
        <v>44987</v>
      </c>
      <c r="F165" s="10">
        <f ca="1"/>
        <v>44988</v>
      </c>
      <c r="G165" s="10">
        <f ca="1"/>
        <v>44989</v>
      </c>
      <c r="H165" s="11">
        <f ca="1"/>
        <v>44990</v>
      </c>
    </row>
    <row r="166" spans="2:8" x14ac:dyDescent="0.3">
      <c r="B166" s="7"/>
      <c r="C166" s="7"/>
      <c r="D166" s="7"/>
      <c r="E166" s="7"/>
      <c r="F166" s="7"/>
      <c r="G166" s="7"/>
      <c r="H166" s="9"/>
    </row>
    <row r="167" spans="2:8" ht="21" x14ac:dyDescent="0.3">
      <c r="B167" s="10">
        <f t="array" aca="1" ref="B167:C167" ca="1">Dias+36+DATE(CalendárioAno12,CaléndárioMês12Opção,1)-WEEKDAY(DATE(CalendárioAno12,CaléndárioMês12Opção,1),DiaDaSemanaOpção)</f>
        <v>44991</v>
      </c>
      <c r="C167" s="10">
        <f ca="1"/>
        <v>44992</v>
      </c>
      <c r="D167" s="43" t="s">
        <v>0</v>
      </c>
      <c r="E167" s="44"/>
      <c r="F167" s="44"/>
      <c r="G167" s="44"/>
      <c r="H167" s="44"/>
    </row>
    <row r="168" spans="2:8" x14ac:dyDescent="0.3">
      <c r="B168" s="7"/>
      <c r="C168" s="7"/>
      <c r="D168" s="42"/>
      <c r="E168" s="42"/>
      <c r="F168" s="42"/>
      <c r="G168" s="42"/>
      <c r="H168" s="42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MONTH(B3)&lt;&gt;CaléndárioMês1Opção</formula>
    </cfRule>
  </conditionalFormatting>
  <conditionalFormatting sqref="B17:H17 B19:H19 B21:H21 B23:H23 B25:H25 B27:C27">
    <cfRule type="expression" dxfId="10" priority="27">
      <formula>MONTH(B17)&lt;&gt;CaléndárioMês2Opção</formula>
    </cfRule>
  </conditionalFormatting>
  <conditionalFormatting sqref="B31:H31 B33:H33 B35:H35 B37:H37 B39:H39 B41:C41">
    <cfRule type="expression" dxfId="9" priority="25">
      <formula>MONTH(B31)&lt;&gt;CaléndárioMês3Opção</formula>
    </cfRule>
  </conditionalFormatting>
  <conditionalFormatting sqref="B45:H45 B47:H47 B49:H49 B51:H51 B53:H53 B55:C55">
    <cfRule type="expression" dxfId="8" priority="23">
      <formula>MONTH(B45)&lt;&gt;CaléndárioMês4Opção</formula>
    </cfRule>
  </conditionalFormatting>
  <conditionalFormatting sqref="B59:H59 B61:H61 B63:H63 B65:H65 B67:H67 B69:C69">
    <cfRule type="expression" dxfId="7" priority="21">
      <formula>MONTH(B59)&lt;&gt;CaléndárioMês5Opção</formula>
    </cfRule>
  </conditionalFormatting>
  <conditionalFormatting sqref="B73:H73 B75:H75 B77:H77 B79:H79 B81:H81 B83:C83">
    <cfRule type="expression" dxfId="6" priority="19">
      <formula>MONTH(B73)&lt;&gt;CaléndárioMês6Opção</formula>
    </cfRule>
  </conditionalFormatting>
  <conditionalFormatting sqref="B87:H87 B89:H89 B91:H91 B93:H93 B95:H95 B97:C97">
    <cfRule type="expression" dxfId="5" priority="17">
      <formula>MONTH(B87)&lt;&gt;CaléndárioMês7Opção</formula>
    </cfRule>
  </conditionalFormatting>
  <conditionalFormatting sqref="B101:H101 B103:H103 B105:H105 B107:H107 B109:H109 B111:C111">
    <cfRule type="expression" dxfId="4" priority="15">
      <formula>MONTH(B101)&lt;&gt;CaléndárioMês8Opção</formula>
    </cfRule>
  </conditionalFormatting>
  <conditionalFormatting sqref="B115:H115 B117:H117 B119:H119 B121:H121 B123:H123 B125:C125">
    <cfRule type="expression" dxfId="3" priority="13">
      <formula>MONTH(B115)&lt;&gt;CaléndárioMês9Opção</formula>
    </cfRule>
  </conditionalFormatting>
  <conditionalFormatting sqref="B129:H129 B131:H131 B133:H133 B135:H135 B137:H137 B139:C139">
    <cfRule type="expression" dxfId="2" priority="3">
      <formula>MONTH(B129)&lt;&gt;CaléndárioMês10Opção</formula>
    </cfRule>
  </conditionalFormatting>
  <conditionalFormatting sqref="B143:H143 B145:H145 B147:H147 B149:H149 B151:H151 B153:C153">
    <cfRule type="expression" dxfId="1" priority="2">
      <formula>MONTH(B143)&lt;&gt;CaléndárioMês11Opção</formula>
    </cfRule>
  </conditionalFormatting>
  <conditionalFormatting sqref="B157:H157 B159:H159 B161:H161 B163:H163 B165:H165 B167:C167">
    <cfRule type="expression" dxfId="0" priority="1">
      <formula>MONTH(B157)&lt;&gt;CaléndárioMês12Opção</formula>
    </cfRule>
  </conditionalFormatting>
  <dataValidations xWindow="261" yWindow="449" count="14">
    <dataValidation type="list" errorStyle="warning" allowBlank="1" showInputMessage="1" showErrorMessage="1" error="Selecione o dia de início da semana na lista. Selecione Cancelar, pressione Alt+Seta para baixo para ver as opções e, depois, Seta para baixo e Enter para selecionar" prompt="Selecione o dia de início da semana nesta célula. Pressione Alt+Seta para baixo para abrir a lista suspensa e depois Enter para fazer a seleção. O calendário será atualizado automaticamente" sqref="B2" xr:uid="{00000000-0002-0000-0000-000000000000}">
      <formula1>"DOMINGO,SEGUNDA-FEIRA,TERÇA-FEIRA,QUARTA-FEIRA,QUINTA-FEIRA,SEXTA-FEIRA,SÁBADO"</formula1>
    </dataValidation>
    <dataValidation type="list" errorStyle="warning" allowBlank="1" showInputMessage="1" showErrorMessage="1" error="Selecione o mês de início do calendário na lista. Selecione Cancelar, pressione Alt+Seta para baixo para ver as opções e depois Seta para baixo e Enter para selecionar" prompt="Selecione o mês de início do calendário nesta célula. Pressione Alt+Seta para baixo para abrir a lista suspensa e Enter para fazer a seleção" sqref="C1:E1" xr:uid="{00000000-0002-0000-0000-000001000000}">
      <formula1>"janeiro,fevereiro,março,abril,maio,junho,julho,agosto,setembro,outubro,novembro,dezembro"</formula1>
    </dataValidation>
    <dataValidation allowBlank="1" showInputMessage="1" prompt="Esta pasta de trabalho é um calendário de 12 meses. Insira o ano inicial na célula B1 e selecione o mês inicial na célula C1. O calendário será atualizado automaticamente para os meses subsequentes" sqref="A1" xr:uid="{00000000-0002-0000-0000-000002000000}"/>
    <dataValidation allowBlank="1" showInputMessage="1" showErrorMessage="1" prompt="Insira o ano nesta célula." sqref="B1" xr:uid="{00000000-0002-0000-0000-000003000000}"/>
    <dataValidation allowBlank="1" showInputMessage="1" prompt="Dia da semana é determinado automaticamente. Para alterar os dias da semana, selecione um novo dia de início da semana na célula B2." sqref="C2:H2 B16" xr:uid="{00000000-0002-0000-0000-000004000000}"/>
    <dataValidation allowBlank="1" showInputMessage="1" prompt="Data" sqref="B3" xr:uid="{00000000-0002-0000-0000-000005000000}"/>
    <dataValidation allowBlank="1" showInputMessage="1" prompt="Insira suas anotações diárias aqui" sqref="B4" xr:uid="{00000000-0002-0000-0000-000006000000}"/>
    <dataValidation allowBlank="1" showInputMessage="1" prompt="O calendário anual é atualizado automaticamente com base no ano selecionado na célula B1" sqref="B15" xr:uid="{00000000-0002-0000-0000-000007000000}"/>
    <dataValidation allowBlank="1" showInputMessage="1" prompt="O calendário mensal é atualizado automaticamente com base no mês selecionado na célula C1" sqref="C15:E15" xr:uid="{00000000-0002-0000-0000-000008000000}"/>
    <dataValidation allowBlank="1" showInputMessage="1" prompt="Insira as Anotações mensais na célula abaixo" sqref="D13:H13" xr:uid="{00000000-0002-0000-0000-00000C000000}"/>
    <dataValidation allowBlank="1" showInputMessage="1" prompt="Insira suas anotações mensais nesta célula" sqref="D14:H14" xr:uid="{00000000-0002-0000-0000-00000D000000}"/>
    <dataValidation allowBlank="1" showInputMessage="1" showErrorMessage="1" prompt="O calendário anual é atualizado automaticamente com base no ano selecionado na célula B1" sqref="B29 B43 B57 B71 B85 B99 B113 B127 B141 B155" xr:uid="{00000000-0002-0000-0000-00000E000000}"/>
    <dataValidation allowBlank="1" showInputMessage="1" showErrorMessage="1" prompt="O calendário mensal é atualizado automaticamente com base no mês selecionado na célula C1" sqref="C141:E141 C29:E29 C43:E43 C57:E57 C71:E71 C85:E85 C99:E99 C113:E113 C127:E127 C155:E155" xr:uid="{00000000-0002-0000-0000-00000F000000}"/>
    <dataValidation allowBlank="1" showInputMessage="1" showErrorMessage="1" prompt="Dia da semana é determinado automaticamente. Para alterar os dias da semana, selecione um novo dia de início da semana na célula B2.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BD6D-724F-4B8E-8FC1-4AEC1578964B}">
  <sheetPr>
    <tabColor theme="4" tint="-0.249977111117893"/>
  </sheetPr>
  <dimension ref="A1:G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RowHeight="16.5" x14ac:dyDescent="0.3"/>
  <cols>
    <col min="1" max="1" width="8.125" bestFit="1" customWidth="1"/>
    <col min="2" max="7" width="22.5" customWidth="1"/>
    <col min="8" max="8" width="8.125" bestFit="1" customWidth="1"/>
    <col min="9" max="9" width="4.875" bestFit="1" customWidth="1"/>
    <col min="10" max="12" width="3.875" bestFit="1" customWidth="1"/>
    <col min="13" max="19" width="4.875" bestFit="1" customWidth="1"/>
    <col min="20" max="21" width="3.875" bestFit="1" customWidth="1"/>
    <col min="22" max="22" width="4.875" bestFit="1" customWidth="1"/>
  </cols>
  <sheetData>
    <row r="1" spans="1:7" x14ac:dyDescent="0.3">
      <c r="A1" s="18" t="s">
        <v>10</v>
      </c>
      <c r="B1" s="47" t="s">
        <v>3</v>
      </c>
      <c r="C1" s="48"/>
      <c r="D1" s="33">
        <v>25</v>
      </c>
      <c r="F1" s="22"/>
      <c r="G1" s="22"/>
    </row>
    <row r="2" spans="1:7" x14ac:dyDescent="0.3">
      <c r="A2" s="17" t="s">
        <v>11</v>
      </c>
      <c r="B2" s="24" t="s">
        <v>6</v>
      </c>
      <c r="C2" s="25" t="s">
        <v>5</v>
      </c>
      <c r="D2" s="26" t="s">
        <v>7</v>
      </c>
      <c r="E2" s="23" t="s">
        <v>4</v>
      </c>
      <c r="F2" s="27" t="s">
        <v>12</v>
      </c>
      <c r="G2" s="29" t="s">
        <v>13</v>
      </c>
    </row>
    <row r="3" spans="1:7" x14ac:dyDescent="0.3">
      <c r="A3" s="20">
        <v>44635</v>
      </c>
      <c r="B3" s="19"/>
      <c r="C3" s="19"/>
      <c r="D3" s="19"/>
      <c r="E3" s="19"/>
      <c r="F3" s="27"/>
      <c r="G3" s="19"/>
    </row>
    <row r="4" spans="1:7" x14ac:dyDescent="0.3">
      <c r="A4" s="21">
        <v>44640</v>
      </c>
      <c r="B4" s="19"/>
      <c r="C4" s="19"/>
      <c r="D4" s="19"/>
      <c r="E4" s="19"/>
      <c r="F4" s="19"/>
      <c r="G4" s="29" t="s">
        <v>19</v>
      </c>
    </row>
    <row r="5" spans="1:7" x14ac:dyDescent="0.3">
      <c r="A5" s="20">
        <v>44642</v>
      </c>
      <c r="B5" s="19"/>
      <c r="C5" s="19"/>
      <c r="D5" s="19"/>
      <c r="E5" s="19"/>
      <c r="F5" s="19"/>
      <c r="G5" s="19"/>
    </row>
    <row r="6" spans="1:7" x14ac:dyDescent="0.3">
      <c r="A6" s="21">
        <v>44647</v>
      </c>
      <c r="B6" s="19"/>
      <c r="C6" s="19"/>
      <c r="D6" s="19"/>
      <c r="F6" s="19"/>
      <c r="G6" s="19"/>
    </row>
    <row r="7" spans="1:7" x14ac:dyDescent="0.3">
      <c r="A7" s="20">
        <v>44649</v>
      </c>
      <c r="B7" s="19"/>
      <c r="C7" s="19"/>
      <c r="D7" s="19"/>
      <c r="E7" s="19"/>
      <c r="F7" s="19"/>
      <c r="G7" s="19"/>
    </row>
    <row r="8" spans="1:7" x14ac:dyDescent="0.3">
      <c r="A8" s="21">
        <v>44654</v>
      </c>
      <c r="B8" s="19"/>
      <c r="C8" s="19"/>
      <c r="D8" s="19"/>
      <c r="E8" s="23" t="s">
        <v>14</v>
      </c>
      <c r="F8" s="19"/>
      <c r="G8" s="19"/>
    </row>
    <row r="9" spans="1:7" x14ac:dyDescent="0.3">
      <c r="A9" s="20">
        <v>44656</v>
      </c>
      <c r="B9" s="19"/>
      <c r="C9" s="19"/>
      <c r="D9" s="19"/>
      <c r="E9" s="19"/>
      <c r="F9" s="19"/>
      <c r="G9" s="19"/>
    </row>
    <row r="10" spans="1:7" x14ac:dyDescent="0.3">
      <c r="A10" s="21">
        <v>44661</v>
      </c>
      <c r="B10" s="19"/>
      <c r="C10" s="19"/>
      <c r="D10" s="19"/>
      <c r="E10" s="19"/>
      <c r="F10" s="19"/>
      <c r="G10" s="19"/>
    </row>
    <row r="11" spans="1:7" x14ac:dyDescent="0.3">
      <c r="A11" s="20">
        <v>44663</v>
      </c>
      <c r="B11" s="19"/>
      <c r="C11" s="19"/>
      <c r="D11" s="19"/>
      <c r="E11" s="19"/>
      <c r="F11" s="19"/>
      <c r="G11" s="19"/>
    </row>
    <row r="12" spans="1:7" x14ac:dyDescent="0.3">
      <c r="A12" s="21">
        <v>44668</v>
      </c>
      <c r="B12" s="19"/>
      <c r="C12" s="19"/>
      <c r="D12" s="19"/>
      <c r="E12" s="19"/>
      <c r="F12" s="19"/>
      <c r="G12" s="19"/>
    </row>
    <row r="13" spans="1:7" x14ac:dyDescent="0.3">
      <c r="A13" s="20">
        <v>44670</v>
      </c>
      <c r="B13" s="19"/>
      <c r="C13" s="19"/>
      <c r="D13" s="19"/>
      <c r="E13" s="19"/>
      <c r="F13" s="19"/>
      <c r="G13" s="19"/>
    </row>
    <row r="14" spans="1:7" x14ac:dyDescent="0.3">
      <c r="A14" s="21">
        <v>44675</v>
      </c>
      <c r="B14" s="19"/>
      <c r="C14" s="19"/>
      <c r="D14" s="19"/>
      <c r="E14" s="19"/>
      <c r="F14" s="19"/>
      <c r="G14" s="19"/>
    </row>
    <row r="15" spans="1:7" x14ac:dyDescent="0.3">
      <c r="A15" s="20">
        <v>44677</v>
      </c>
      <c r="B15" s="19"/>
      <c r="C15" s="19"/>
      <c r="D15" s="19"/>
      <c r="E15" s="19"/>
      <c r="F15" s="19"/>
      <c r="G15" s="19"/>
    </row>
    <row r="16" spans="1:7" x14ac:dyDescent="0.3">
      <c r="A16" s="21">
        <v>44682</v>
      </c>
      <c r="B16" s="19"/>
      <c r="C16" s="19"/>
      <c r="D16" s="19"/>
      <c r="E16" s="19"/>
      <c r="F16" s="19"/>
      <c r="G16" s="19"/>
    </row>
    <row r="17" spans="1:7" x14ac:dyDescent="0.3">
      <c r="A17" s="20">
        <v>44684</v>
      </c>
      <c r="B17" s="19"/>
      <c r="C17" s="19"/>
      <c r="D17" s="19"/>
      <c r="E17" s="19"/>
      <c r="F17" s="19"/>
      <c r="G17" s="19"/>
    </row>
    <row r="18" spans="1:7" x14ac:dyDescent="0.3">
      <c r="A18" s="21">
        <v>44689</v>
      </c>
      <c r="B18" s="19"/>
      <c r="C18" s="19"/>
      <c r="D18" s="19"/>
      <c r="E18" s="19"/>
      <c r="F18" s="19"/>
      <c r="G18" s="19"/>
    </row>
    <row r="19" spans="1:7" x14ac:dyDescent="0.3">
      <c r="A19" s="20">
        <v>44691</v>
      </c>
      <c r="B19" s="19"/>
      <c r="C19" s="19"/>
      <c r="D19" s="19"/>
      <c r="E19" s="19"/>
      <c r="F19" s="19"/>
      <c r="G19" s="19"/>
    </row>
    <row r="20" spans="1:7" x14ac:dyDescent="0.3">
      <c r="A20" s="21">
        <v>44696</v>
      </c>
      <c r="B20" s="19"/>
      <c r="C20" s="19"/>
      <c r="D20" s="19"/>
      <c r="E20" s="19"/>
      <c r="F20" s="19"/>
      <c r="G20" s="19"/>
    </row>
    <row r="21" spans="1:7" x14ac:dyDescent="0.3">
      <c r="A21" s="20">
        <v>44698</v>
      </c>
      <c r="B21" s="19"/>
      <c r="C21" s="19"/>
      <c r="D21" s="19"/>
      <c r="E21" s="19"/>
      <c r="F21" s="19"/>
      <c r="G21" s="19"/>
    </row>
    <row r="22" spans="1:7" x14ac:dyDescent="0.3">
      <c r="A22" s="21">
        <v>44703</v>
      </c>
      <c r="B22" s="24" t="s">
        <v>14</v>
      </c>
      <c r="C22" s="25" t="s">
        <v>14</v>
      </c>
      <c r="D22" s="19"/>
      <c r="E22" s="19"/>
      <c r="F22" s="19"/>
      <c r="G22" s="19"/>
    </row>
    <row r="23" spans="1:7" x14ac:dyDescent="0.3">
      <c r="A23" s="20">
        <v>44705</v>
      </c>
      <c r="B23" s="19"/>
      <c r="C23" s="19"/>
      <c r="D23" s="26" t="s">
        <v>15</v>
      </c>
      <c r="E23" s="19"/>
      <c r="F23" s="19"/>
      <c r="G23" s="19"/>
    </row>
    <row r="24" spans="1:7" x14ac:dyDescent="0.3">
      <c r="A24" s="21">
        <v>44710</v>
      </c>
      <c r="B24" s="19"/>
      <c r="C24" s="19"/>
      <c r="D24" s="26" t="s">
        <v>15</v>
      </c>
      <c r="E24" s="19"/>
      <c r="F24" s="19"/>
      <c r="G24" s="19"/>
    </row>
    <row r="25" spans="1:7" x14ac:dyDescent="0.3">
      <c r="A25" s="20">
        <v>44712</v>
      </c>
      <c r="B25" s="19"/>
      <c r="C25" s="19"/>
      <c r="D25" s="26" t="s">
        <v>15</v>
      </c>
      <c r="E25" s="19"/>
      <c r="F25" s="19"/>
      <c r="G25" s="19"/>
    </row>
    <row r="26" spans="1:7" x14ac:dyDescent="0.3">
      <c r="A26" s="21">
        <v>44717</v>
      </c>
      <c r="B26" s="19"/>
      <c r="C26" s="19"/>
      <c r="D26" s="26" t="s">
        <v>14</v>
      </c>
      <c r="E26" s="19"/>
      <c r="F26" s="19"/>
      <c r="G26" s="19"/>
    </row>
    <row r="27" spans="1:7" x14ac:dyDescent="0.3">
      <c r="A27" s="32">
        <v>44718</v>
      </c>
      <c r="B27" s="52" t="s">
        <v>17</v>
      </c>
      <c r="C27" s="53"/>
      <c r="D27" s="53"/>
      <c r="E27" s="53"/>
      <c r="F27" s="53"/>
      <c r="G27" s="54"/>
    </row>
    <row r="28" spans="1:7" x14ac:dyDescent="0.3">
      <c r="A28" s="20">
        <v>44719</v>
      </c>
      <c r="B28" s="19"/>
      <c r="C28" s="19"/>
      <c r="D28" s="19"/>
      <c r="E28" s="19"/>
      <c r="F28" s="19"/>
      <c r="G28" s="19"/>
    </row>
    <row r="29" spans="1:7" x14ac:dyDescent="0.3">
      <c r="A29" s="31">
        <v>44720</v>
      </c>
      <c r="B29" s="55" t="s">
        <v>18</v>
      </c>
      <c r="C29" s="56"/>
      <c r="D29" s="56"/>
      <c r="E29" s="56"/>
      <c r="F29" s="56"/>
      <c r="G29" s="57"/>
    </row>
    <row r="30" spans="1:7" x14ac:dyDescent="0.3">
      <c r="A30" s="30">
        <v>44723</v>
      </c>
      <c r="B30" s="49" t="s">
        <v>16</v>
      </c>
      <c r="C30" s="50"/>
      <c r="D30" s="50"/>
      <c r="E30" s="50"/>
      <c r="F30" s="50"/>
      <c r="G30" s="51"/>
    </row>
  </sheetData>
  <mergeCells count="4">
    <mergeCell ref="B1:C1"/>
    <mergeCell ref="B30:G30"/>
    <mergeCell ref="B27:G27"/>
    <mergeCell ref="B29:G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B1CA-A9A5-4662-9F24-9BBCC5CF0095}">
  <sheetPr>
    <tabColor theme="4" tint="-0.249977111117893"/>
  </sheetPr>
  <dimension ref="A1:AY1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6.5" x14ac:dyDescent="0.3"/>
  <cols>
    <col min="1" max="1" width="23" style="41" bestFit="1" customWidth="1"/>
    <col min="2" max="2" width="26.375" style="39" bestFit="1" customWidth="1"/>
    <col min="3" max="51" width="11.25" style="39" customWidth="1"/>
    <col min="52" max="16384" width="9" style="39"/>
  </cols>
  <sheetData>
    <row r="1" spans="1:51" s="36" customFormat="1" ht="59.25" x14ac:dyDescent="0.3">
      <c r="A1" s="35"/>
      <c r="B1" s="35" t="s">
        <v>27</v>
      </c>
      <c r="C1" s="35" t="s">
        <v>29</v>
      </c>
      <c r="D1" s="35" t="s">
        <v>30</v>
      </c>
      <c r="E1" s="35" t="s">
        <v>31</v>
      </c>
      <c r="F1" s="35" t="s">
        <v>32</v>
      </c>
      <c r="G1" s="35" t="s">
        <v>33</v>
      </c>
      <c r="H1" s="35" t="s">
        <v>34</v>
      </c>
      <c r="I1" s="35" t="s">
        <v>35</v>
      </c>
      <c r="J1" s="35" t="s">
        <v>36</v>
      </c>
      <c r="K1" s="35" t="s">
        <v>37</v>
      </c>
      <c r="L1" s="35" t="s">
        <v>38</v>
      </c>
      <c r="M1" s="35" t="s">
        <v>39</v>
      </c>
      <c r="N1" s="35" t="s">
        <v>40</v>
      </c>
      <c r="O1" s="35" t="s">
        <v>41</v>
      </c>
      <c r="P1" s="35" t="s">
        <v>42</v>
      </c>
      <c r="Q1" s="35" t="s">
        <v>43</v>
      </c>
      <c r="R1" s="35" t="s">
        <v>44</v>
      </c>
      <c r="S1" s="35" t="s">
        <v>45</v>
      </c>
      <c r="T1" s="35" t="s">
        <v>46</v>
      </c>
      <c r="U1" s="35" t="s">
        <v>47</v>
      </c>
      <c r="V1" s="35" t="s">
        <v>48</v>
      </c>
      <c r="W1" s="35" t="s">
        <v>49</v>
      </c>
      <c r="X1" s="35" t="s">
        <v>50</v>
      </c>
      <c r="Y1" s="35" t="s">
        <v>51</v>
      </c>
      <c r="Z1" s="35" t="s">
        <v>52</v>
      </c>
      <c r="AA1" s="35" t="s">
        <v>53</v>
      </c>
      <c r="AB1" s="35" t="s">
        <v>54</v>
      </c>
      <c r="AC1" s="35" t="s">
        <v>55</v>
      </c>
      <c r="AD1" s="35" t="s">
        <v>56</v>
      </c>
      <c r="AE1" s="35" t="s">
        <v>57</v>
      </c>
      <c r="AF1" s="35" t="s">
        <v>58</v>
      </c>
      <c r="AG1" s="35" t="s">
        <v>59</v>
      </c>
      <c r="AH1" s="35" t="s">
        <v>60</v>
      </c>
      <c r="AI1" s="35" t="s">
        <v>61</v>
      </c>
      <c r="AJ1" s="35" t="s">
        <v>62</v>
      </c>
      <c r="AK1" s="35" t="s">
        <v>63</v>
      </c>
      <c r="AL1" s="35" t="s">
        <v>64</v>
      </c>
      <c r="AM1" s="35" t="s">
        <v>65</v>
      </c>
      <c r="AN1" s="35" t="s">
        <v>66</v>
      </c>
      <c r="AO1" s="35" t="s">
        <v>67</v>
      </c>
      <c r="AP1" s="35" t="s">
        <v>68</v>
      </c>
      <c r="AQ1" s="35" t="s">
        <v>69</v>
      </c>
      <c r="AR1" s="35" t="s">
        <v>70</v>
      </c>
      <c r="AS1" s="35" t="s">
        <v>71</v>
      </c>
      <c r="AT1" s="35" t="s">
        <v>72</v>
      </c>
      <c r="AU1" s="35" t="s">
        <v>73</v>
      </c>
      <c r="AV1" s="35" t="s">
        <v>74</v>
      </c>
      <c r="AW1" s="35" t="s">
        <v>75</v>
      </c>
      <c r="AX1" s="35" t="s">
        <v>76</v>
      </c>
      <c r="AY1" s="35" t="s">
        <v>77</v>
      </c>
    </row>
    <row r="2" spans="1:51" x14ac:dyDescent="0.3">
      <c r="A2" s="37" t="s">
        <v>28</v>
      </c>
      <c r="B2" s="38" t="s">
        <v>85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</row>
    <row r="3" spans="1:51" x14ac:dyDescent="0.3">
      <c r="A3" s="37" t="s">
        <v>78</v>
      </c>
      <c r="B3" s="40">
        <v>44674</v>
      </c>
      <c r="C3" s="38"/>
      <c r="D3" s="38"/>
      <c r="E3" s="38"/>
      <c r="F3" s="38"/>
      <c r="G3" s="38"/>
      <c r="H3" s="38"/>
      <c r="I3" s="40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</row>
    <row r="4" spans="1:51" x14ac:dyDescent="0.3">
      <c r="A4" s="37" t="s">
        <v>79</v>
      </c>
      <c r="B4" s="38">
        <v>20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</row>
    <row r="5" spans="1:51" x14ac:dyDescent="0.3">
      <c r="A5" s="37" t="s">
        <v>80</v>
      </c>
      <c r="B5" s="38">
        <v>22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</row>
    <row r="6" spans="1:51" x14ac:dyDescent="0.3">
      <c r="A6" s="37" t="s">
        <v>88</v>
      </c>
      <c r="B6" s="38" t="s">
        <v>89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</row>
    <row r="7" spans="1:51" x14ac:dyDescent="0.3">
      <c r="A7" s="37" t="s">
        <v>90</v>
      </c>
      <c r="B7" s="38">
        <v>1000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</row>
    <row r="8" spans="1:51" x14ac:dyDescent="0.3">
      <c r="A8" s="37" t="s">
        <v>81</v>
      </c>
      <c r="B8" s="38" t="s">
        <v>93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</row>
    <row r="9" spans="1:51" ht="231" x14ac:dyDescent="0.3">
      <c r="A9" s="37" t="s">
        <v>82</v>
      </c>
      <c r="B9" s="58" t="s">
        <v>94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</row>
    <row r="10" spans="1:51" x14ac:dyDescent="0.3">
      <c r="A10" s="37" t="s">
        <v>86</v>
      </c>
      <c r="B10" s="38" t="s">
        <v>91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</row>
    <row r="11" spans="1:51" x14ac:dyDescent="0.3">
      <c r="A11" s="37" t="s">
        <v>87</v>
      </c>
      <c r="B11" s="38" t="s">
        <v>92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</row>
  </sheetData>
  <phoneticPr fontId="27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62</vt:i4>
      </vt:variant>
    </vt:vector>
  </HeadingPairs>
  <TitlesOfParts>
    <vt:vector size="65" baseType="lpstr">
      <vt:lpstr>Calendário</vt:lpstr>
      <vt:lpstr>PLANO</vt:lpstr>
      <vt:lpstr>RELATÓRIOS DE BATERIAS</vt:lpstr>
      <vt:lpstr>Calendário!Area_de_impressao</vt:lpstr>
      <vt:lpstr>CalendárioAno1</vt:lpstr>
      <vt:lpstr>CalendárioAno10</vt:lpstr>
      <vt:lpstr>CalendárioAno11</vt:lpstr>
      <vt:lpstr>CalendárioAno12</vt:lpstr>
      <vt:lpstr>CalendárioAno2</vt:lpstr>
      <vt:lpstr>CalendárioAno3</vt:lpstr>
      <vt:lpstr>CalendárioAno4</vt:lpstr>
      <vt:lpstr>CalendárioAno5</vt:lpstr>
      <vt:lpstr>CalendárioAno6</vt:lpstr>
      <vt:lpstr>CalendárioAno7</vt:lpstr>
      <vt:lpstr>CalendárioAno8</vt:lpstr>
      <vt:lpstr>CalendárioAno9</vt:lpstr>
      <vt:lpstr>CaléndárioMês1</vt:lpstr>
      <vt:lpstr>CaléndárioMês10</vt:lpstr>
      <vt:lpstr>CaléndárioMês11</vt:lpstr>
      <vt:lpstr>CaléndárioMês12</vt:lpstr>
      <vt:lpstr>CaléndárioMês2</vt:lpstr>
      <vt:lpstr>CaléndárioMês3</vt:lpstr>
      <vt:lpstr>CaléndárioMês4</vt:lpstr>
      <vt:lpstr>CaléndárioMês5</vt:lpstr>
      <vt:lpstr>CaléndárioMês6</vt:lpstr>
      <vt:lpstr>CaléndárioMês7</vt:lpstr>
      <vt:lpstr>CaléndárioMês8</vt:lpstr>
      <vt:lpstr>CaléndárioMês9</vt:lpstr>
      <vt:lpstr>InícioDaSemana</vt:lpstr>
      <vt:lpstr>RegiãoTítuloColuna1..H12.1</vt:lpstr>
      <vt:lpstr>RegiãoTítuloColuna10..H54.1</vt:lpstr>
      <vt:lpstr>RegiãoTítuloColuna11..C56.1</vt:lpstr>
      <vt:lpstr>RegiãoTítuloColuna12..D56.1</vt:lpstr>
      <vt:lpstr>RegiãoTítuloColuna13..H68.1</vt:lpstr>
      <vt:lpstr>RegiãoTítuloColuna14..C70.1</vt:lpstr>
      <vt:lpstr>RegiãoTítuloColuna15..D70.1</vt:lpstr>
      <vt:lpstr>RegiãoTítuloColuna16..H82.1</vt:lpstr>
      <vt:lpstr>RegiãoTítuloColuna17..C84.1</vt:lpstr>
      <vt:lpstr>RegiãoTítuloColuna18..D84.1</vt:lpstr>
      <vt:lpstr>RegiãoTítuloColuna19..H96.1</vt:lpstr>
      <vt:lpstr>RegiãoTítuloColuna2..C14.1</vt:lpstr>
      <vt:lpstr>RegiãoTítuloColuna20..C98.1</vt:lpstr>
      <vt:lpstr>RegiãoTítuloColuna21..D98.1</vt:lpstr>
      <vt:lpstr>RegiãoTítuloColuna22..H110.1</vt:lpstr>
      <vt:lpstr>RegiãoTítuloColuna23..C112.1</vt:lpstr>
      <vt:lpstr>RegiãoTítuloColuna24..D112.1</vt:lpstr>
      <vt:lpstr>RegiãoTítuloColuna25..H124.1</vt:lpstr>
      <vt:lpstr>RegiãoTítuloColuna26..C126.1</vt:lpstr>
      <vt:lpstr>RegiãoTítuloColuna27..D126.1</vt:lpstr>
      <vt:lpstr>RegiãoTítuloColuna28..H138.1</vt:lpstr>
      <vt:lpstr>RegiãoTítuloColuna29..C140.1</vt:lpstr>
      <vt:lpstr>RegiãoTítuloColuna3..D14.1</vt:lpstr>
      <vt:lpstr>RegiãoTítuloColuna30..D140.1</vt:lpstr>
      <vt:lpstr>RegiãoTítuloColuna31..H152.1</vt:lpstr>
      <vt:lpstr>RegiãoTítuloColuna32..C154.1</vt:lpstr>
      <vt:lpstr>RegiãoTítuloColuna33..D154.1</vt:lpstr>
      <vt:lpstr>RegiãoTítuloColuna34..H166.1</vt:lpstr>
      <vt:lpstr>RegiãoTítuloColuna35..C168.1</vt:lpstr>
      <vt:lpstr>RegiãoTítuloColuna36..D168.1</vt:lpstr>
      <vt:lpstr>RegiãoTítuloColuna4..H26.1</vt:lpstr>
      <vt:lpstr>RegiãoTítuloColuna5..C28.1</vt:lpstr>
      <vt:lpstr>RegiãoTítuloColuna6..D28.1</vt:lpstr>
      <vt:lpstr>RegiãoTítuloColuna7..H40.1</vt:lpstr>
      <vt:lpstr>RegiãoTítuloColuna8..C42.1</vt:lpstr>
      <vt:lpstr>RegiãoTítuloColuna9..D42.1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2020-07-08T21:04:32Z</dcterms:created>
  <dcterms:modified xsi:type="dcterms:W3CDTF">2022-04-23T18:52:57Z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