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esus arciniega\Documents\Visual Studio 2017\ProyectosVisual\LIQ_Front\"/>
    </mc:Choice>
  </mc:AlternateContent>
  <bookViews>
    <workbookView xWindow="0" yWindow="0" windowWidth="28800" windowHeight="12825" tabRatio="693"/>
  </bookViews>
  <sheets>
    <sheet name="1.Modulos" sheetId="2" r:id="rId1"/>
    <sheet name="2.Requerimientos" sheetId="7" r:id="rId2"/>
    <sheet name="3.ReglasNegocio" sheetId="8" r:id="rId3"/>
    <sheet name="4.Funcionalidad" sheetId="1" r:id="rId4"/>
    <sheet name="5.Avance" sheetId="5" r:id="rId5"/>
  </sheets>
  <definedNames>
    <definedName name="_xlnm._FilterDatabase" localSheetId="3" hidden="1">'4.Funcionalidad'!$A$4:$Q$24</definedName>
    <definedName name="_xlnm._FilterDatabase" localSheetId="4" hidden="1">'5.Avance'!$A$4:$AR$68</definedName>
  </definedNames>
  <calcPr calcId="152511"/>
</workbook>
</file>

<file path=xl/calcChain.xml><?xml version="1.0" encoding="utf-8"?>
<calcChain xmlns="http://schemas.openxmlformats.org/spreadsheetml/2006/main">
  <c r="L17" i="1" l="1"/>
  <c r="L14" i="1"/>
  <c r="L15" i="1"/>
  <c r="O15" i="1"/>
  <c r="P15" i="1"/>
  <c r="K15" i="1"/>
  <c r="P12" i="1"/>
  <c r="E70" i="5" l="1"/>
  <c r="AF58" i="5"/>
  <c r="AE58" i="5"/>
  <c r="AD58" i="5"/>
  <c r="AC58" i="5"/>
  <c r="AB58" i="5"/>
  <c r="AA58" i="5"/>
  <c r="Z58" i="5"/>
  <c r="Y58" i="5"/>
  <c r="X58" i="5"/>
  <c r="AF43" i="5"/>
  <c r="AE43" i="5"/>
  <c r="AD43" i="5"/>
  <c r="AC43" i="5"/>
  <c r="AB43" i="5"/>
  <c r="AA43" i="5"/>
  <c r="Z43" i="5"/>
  <c r="Y43" i="5"/>
  <c r="X43" i="5"/>
  <c r="AF42" i="5"/>
  <c r="AE42" i="5"/>
  <c r="AD42" i="5"/>
  <c r="AC42" i="5"/>
  <c r="AB42" i="5"/>
  <c r="AA42" i="5"/>
  <c r="Z42" i="5"/>
  <c r="Y42" i="5"/>
  <c r="X42" i="5"/>
  <c r="AF44" i="5"/>
  <c r="AE44" i="5"/>
  <c r="AD44" i="5"/>
  <c r="AC44" i="5"/>
  <c r="AB44" i="5"/>
  <c r="AA44" i="5"/>
  <c r="Z44" i="5"/>
  <c r="Y44" i="5"/>
  <c r="X44" i="5"/>
  <c r="AF45" i="5"/>
  <c r="AE45" i="5"/>
  <c r="AD45" i="5"/>
  <c r="AC45" i="5"/>
  <c r="AB45" i="5"/>
  <c r="AA45" i="5"/>
  <c r="Z45" i="5"/>
  <c r="Y45" i="5"/>
  <c r="X45" i="5"/>
  <c r="AF46" i="5"/>
  <c r="AE46" i="5"/>
  <c r="AD46" i="5"/>
  <c r="AC46" i="5"/>
  <c r="AB46" i="5"/>
  <c r="AA46" i="5"/>
  <c r="Z46" i="5"/>
  <c r="Y46" i="5"/>
  <c r="X46" i="5"/>
  <c r="AF47" i="5"/>
  <c r="AE47" i="5"/>
  <c r="AD47" i="5"/>
  <c r="AC47" i="5"/>
  <c r="AB47" i="5"/>
  <c r="AA47" i="5"/>
  <c r="Z47" i="5"/>
  <c r="Y47" i="5"/>
  <c r="X47" i="5"/>
  <c r="AF48" i="5"/>
  <c r="AE48" i="5"/>
  <c r="AD48" i="5"/>
  <c r="AC48" i="5"/>
  <c r="AB48" i="5"/>
  <c r="AA48" i="5"/>
  <c r="Z48" i="5"/>
  <c r="Y48" i="5"/>
  <c r="X48" i="5"/>
  <c r="AF49" i="5"/>
  <c r="AE49" i="5"/>
  <c r="AD49" i="5"/>
  <c r="AC49" i="5"/>
  <c r="AB49" i="5"/>
  <c r="AA49" i="5"/>
  <c r="Z49" i="5"/>
  <c r="Y49" i="5"/>
  <c r="X49" i="5"/>
  <c r="AF41" i="5"/>
  <c r="AE41" i="5"/>
  <c r="AD41" i="5"/>
  <c r="AC41" i="5"/>
  <c r="AB41" i="5"/>
  <c r="AA41" i="5"/>
  <c r="Z41" i="5"/>
  <c r="Y41" i="5"/>
  <c r="X41" i="5"/>
  <c r="AF40" i="5"/>
  <c r="AE40" i="5"/>
  <c r="AD40" i="5"/>
  <c r="AC40" i="5"/>
  <c r="AB40" i="5"/>
  <c r="AA40" i="5"/>
  <c r="Z40" i="5"/>
  <c r="Y40" i="5"/>
  <c r="X40" i="5"/>
  <c r="AF36" i="5"/>
  <c r="AE36" i="5"/>
  <c r="AD36" i="5"/>
  <c r="AC36" i="5"/>
  <c r="AB36" i="5"/>
  <c r="AA36" i="5"/>
  <c r="Z36" i="5"/>
  <c r="Y36" i="5"/>
  <c r="X36" i="5"/>
  <c r="AF33" i="5"/>
  <c r="AE33" i="5"/>
  <c r="AD33" i="5"/>
  <c r="AC33" i="5"/>
  <c r="AB33" i="5"/>
  <c r="AA33" i="5"/>
  <c r="Z33" i="5"/>
  <c r="Y33" i="5"/>
  <c r="X33" i="5"/>
  <c r="AF17" i="5"/>
  <c r="AE17" i="5"/>
  <c r="AD17" i="5"/>
  <c r="AC17" i="5"/>
  <c r="AB17" i="5"/>
  <c r="AA17" i="5"/>
  <c r="Z17" i="5"/>
  <c r="Y17" i="5"/>
  <c r="X17" i="5"/>
  <c r="AF18" i="5"/>
  <c r="AE18" i="5"/>
  <c r="AD18" i="5"/>
  <c r="AC18" i="5"/>
  <c r="AB18" i="5"/>
  <c r="AA18" i="5"/>
  <c r="Z18" i="5"/>
  <c r="Y18" i="5"/>
  <c r="X18" i="5"/>
  <c r="AF20" i="5"/>
  <c r="AE20" i="5"/>
  <c r="AD20" i="5"/>
  <c r="AC20" i="5"/>
  <c r="AB20" i="5"/>
  <c r="AA20" i="5"/>
  <c r="Z20" i="5"/>
  <c r="Y20" i="5"/>
  <c r="X20" i="5"/>
  <c r="AF11" i="5"/>
  <c r="AE11" i="5"/>
  <c r="AD11" i="5"/>
  <c r="AC11" i="5"/>
  <c r="AB11" i="5"/>
  <c r="AA11" i="5"/>
  <c r="Z11" i="5"/>
  <c r="Y11" i="5"/>
  <c r="X11" i="5"/>
  <c r="AF10" i="5"/>
  <c r="AE10" i="5"/>
  <c r="AD10" i="5"/>
  <c r="AC10" i="5"/>
  <c r="AB10" i="5"/>
  <c r="AA10" i="5"/>
  <c r="Z10" i="5"/>
  <c r="Y10" i="5"/>
  <c r="X10" i="5"/>
  <c r="AF9" i="5"/>
  <c r="AE9" i="5"/>
  <c r="AD9" i="5"/>
  <c r="AC9" i="5"/>
  <c r="AB9" i="5"/>
  <c r="AA9" i="5"/>
  <c r="Z9" i="5"/>
  <c r="Y9" i="5"/>
  <c r="X9" i="5"/>
  <c r="K21" i="1"/>
  <c r="L21" i="1" s="1"/>
  <c r="L20" i="1"/>
  <c r="K20" i="1"/>
  <c r="K19" i="1"/>
  <c r="L19" i="1" s="1"/>
  <c r="L18" i="1"/>
  <c r="K18" i="1"/>
  <c r="K17" i="1"/>
  <c r="K16" i="1"/>
  <c r="L16" i="1" s="1"/>
  <c r="K14" i="1"/>
  <c r="K13" i="1"/>
  <c r="L13" i="1" s="1"/>
  <c r="L12" i="1"/>
  <c r="K12" i="1"/>
  <c r="K11" i="1"/>
  <c r="L11" i="1" s="1"/>
  <c r="L10" i="1"/>
  <c r="K10" i="1"/>
  <c r="K9" i="1"/>
  <c r="L9" i="1" s="1"/>
  <c r="L8" i="1"/>
  <c r="K8" i="1"/>
  <c r="K7" i="1"/>
  <c r="L7" i="1" s="1"/>
  <c r="L6" i="1"/>
  <c r="K6" i="1"/>
  <c r="K5" i="1"/>
  <c r="E21" i="1"/>
  <c r="E19" i="1"/>
  <c r="E20" i="1" s="1"/>
  <c r="E16" i="1"/>
  <c r="E17" i="1" s="1"/>
  <c r="E18" i="1" s="1"/>
  <c r="E13" i="1"/>
  <c r="E14" i="1" s="1"/>
  <c r="E11" i="1"/>
  <c r="E12" i="1" s="1"/>
  <c r="E9" i="1"/>
  <c r="E10" i="1" s="1"/>
  <c r="M10" i="1" s="1"/>
  <c r="E7" i="1"/>
  <c r="E8" i="1" s="1"/>
  <c r="M8" i="1" s="1"/>
  <c r="E5" i="1"/>
  <c r="E6" i="1" s="1"/>
  <c r="M6" i="1" s="1"/>
  <c r="P10" i="1"/>
  <c r="O10" i="1"/>
  <c r="P14" i="1"/>
  <c r="O14" i="1"/>
  <c r="M14" i="1" l="1"/>
  <c r="E15" i="1"/>
  <c r="M15" i="1" s="1"/>
  <c r="N15" i="1" s="1"/>
  <c r="M7" i="1"/>
  <c r="N7" i="1" s="1"/>
  <c r="M18" i="1"/>
  <c r="M20" i="1"/>
  <c r="M21" i="1"/>
  <c r="M12" i="1"/>
  <c r="M17" i="1"/>
  <c r="M19" i="1"/>
  <c r="M5" i="1"/>
  <c r="M11" i="1"/>
  <c r="M13" i="1"/>
  <c r="M16" i="1"/>
  <c r="M9" i="1"/>
  <c r="N10" i="1"/>
  <c r="W48" i="5"/>
  <c r="J48" i="5" s="1"/>
  <c r="W36" i="5"/>
  <c r="J36" i="5" s="1"/>
  <c r="W40" i="5"/>
  <c r="J40" i="5" s="1"/>
  <c r="W9" i="5"/>
  <c r="J9" i="5" s="1"/>
  <c r="W20" i="5"/>
  <c r="J20" i="5" s="1"/>
  <c r="W49" i="5"/>
  <c r="J49" i="5" s="1"/>
  <c r="W10" i="5"/>
  <c r="J10" i="5" s="1"/>
  <c r="W47" i="5"/>
  <c r="J47" i="5" s="1"/>
  <c r="W46" i="5"/>
  <c r="J46" i="5" s="1"/>
  <c r="W45" i="5"/>
  <c r="J45" i="5" s="1"/>
  <c r="W42" i="5"/>
  <c r="J42" i="5" s="1"/>
  <c r="W11" i="5"/>
  <c r="J11" i="5" s="1"/>
  <c r="W44" i="5"/>
  <c r="J44" i="5" s="1"/>
  <c r="W18" i="5"/>
  <c r="W41" i="5"/>
  <c r="J41" i="5" s="1"/>
  <c r="W43" i="5"/>
  <c r="J43" i="5" s="1"/>
  <c r="W17" i="5"/>
  <c r="J17" i="5" s="1"/>
  <c r="W33" i="5"/>
  <c r="J33" i="5" s="1"/>
  <c r="W58" i="5"/>
  <c r="N14" i="1"/>
  <c r="P8" i="1"/>
  <c r="O8" i="1"/>
  <c r="N8" i="1"/>
  <c r="P7" i="1"/>
  <c r="O7" i="1"/>
  <c r="B7" i="8"/>
  <c r="B6" i="8"/>
  <c r="B5" i="8"/>
  <c r="AF31" i="5" l="1"/>
  <c r="AE31" i="5"/>
  <c r="AD31" i="5"/>
  <c r="AB31" i="5"/>
  <c r="AA31" i="5"/>
  <c r="Z31" i="5"/>
  <c r="Y31" i="5"/>
  <c r="X31" i="5"/>
  <c r="AF30" i="5"/>
  <c r="AE30" i="5"/>
  <c r="AD30" i="5"/>
  <c r="AB30" i="5"/>
  <c r="AA30" i="5"/>
  <c r="Z30" i="5"/>
  <c r="Y30" i="5"/>
  <c r="X30" i="5"/>
  <c r="AF57" i="5" l="1"/>
  <c r="AE57" i="5"/>
  <c r="AD57" i="5"/>
  <c r="AB57" i="5"/>
  <c r="AA57" i="5"/>
  <c r="Z57" i="5"/>
  <c r="Y57" i="5"/>
  <c r="X57" i="5"/>
  <c r="AF55" i="5"/>
  <c r="AE55" i="5"/>
  <c r="AD55" i="5"/>
  <c r="AB55" i="5"/>
  <c r="AA55" i="5"/>
  <c r="Z55" i="5"/>
  <c r="Y55" i="5"/>
  <c r="X55" i="5"/>
  <c r="J58" i="5"/>
  <c r="AF22" i="5"/>
  <c r="AE22" i="5"/>
  <c r="AD22" i="5"/>
  <c r="AB22" i="5"/>
  <c r="AA22" i="5"/>
  <c r="Z22" i="5"/>
  <c r="Y22" i="5"/>
  <c r="X22" i="5"/>
  <c r="P18" i="1"/>
  <c r="O18" i="1"/>
  <c r="N18" i="1"/>
  <c r="U1" i="5" l="1"/>
  <c r="T1" i="5"/>
  <c r="S1" i="5"/>
  <c r="Q1" i="5"/>
  <c r="P1" i="5"/>
  <c r="O1" i="5"/>
  <c r="N1" i="5"/>
  <c r="M1" i="5"/>
  <c r="AF64" i="5" l="1"/>
  <c r="AE64" i="5"/>
  <c r="AD64" i="5"/>
  <c r="AB64" i="5"/>
  <c r="AA64" i="5"/>
  <c r="Z64" i="5"/>
  <c r="Y64" i="5"/>
  <c r="X64" i="5"/>
  <c r="AF63" i="5"/>
  <c r="AE63" i="5"/>
  <c r="AD63" i="5"/>
  <c r="AB63" i="5"/>
  <c r="AA63" i="5"/>
  <c r="Z63" i="5"/>
  <c r="Y63" i="5"/>
  <c r="X63" i="5"/>
  <c r="AF62" i="5"/>
  <c r="AE62" i="5"/>
  <c r="AD62" i="5"/>
  <c r="AB62" i="5"/>
  <c r="AA62" i="5"/>
  <c r="Z62" i="5"/>
  <c r="Y62" i="5"/>
  <c r="X62" i="5"/>
  <c r="AF61" i="5"/>
  <c r="AE61" i="5"/>
  <c r="AD61" i="5"/>
  <c r="AB61" i="5"/>
  <c r="AA61" i="5"/>
  <c r="Z61" i="5"/>
  <c r="Y61" i="5"/>
  <c r="X61" i="5"/>
  <c r="AF60" i="5"/>
  <c r="AE60" i="5"/>
  <c r="AD60" i="5"/>
  <c r="AB60" i="5"/>
  <c r="AA60" i="5"/>
  <c r="Z60" i="5"/>
  <c r="Y60" i="5"/>
  <c r="X60" i="5"/>
  <c r="AF59" i="5"/>
  <c r="AE59" i="5"/>
  <c r="AD59" i="5"/>
  <c r="AB59" i="5"/>
  <c r="AA59" i="5"/>
  <c r="Z59" i="5"/>
  <c r="Y59" i="5"/>
  <c r="X59" i="5"/>
  <c r="AF56" i="5"/>
  <c r="AE56" i="5"/>
  <c r="AD56" i="5"/>
  <c r="AB56" i="5"/>
  <c r="AA56" i="5"/>
  <c r="Z56" i="5"/>
  <c r="Y56" i="5"/>
  <c r="X56" i="5"/>
  <c r="AF54" i="5"/>
  <c r="AE54" i="5"/>
  <c r="AD54" i="5"/>
  <c r="AB54" i="5"/>
  <c r="AA54" i="5"/>
  <c r="Z54" i="5"/>
  <c r="Y54" i="5"/>
  <c r="X54" i="5"/>
  <c r="AF53" i="5"/>
  <c r="AE53" i="5"/>
  <c r="AD53" i="5"/>
  <c r="AB53" i="5"/>
  <c r="AA53" i="5"/>
  <c r="Z53" i="5"/>
  <c r="Y53" i="5"/>
  <c r="X53" i="5"/>
  <c r="AF52" i="5"/>
  <c r="AE52" i="5"/>
  <c r="AD52" i="5"/>
  <c r="AB52" i="5"/>
  <c r="AA52" i="5"/>
  <c r="Z52" i="5"/>
  <c r="Y52" i="5"/>
  <c r="X52" i="5"/>
  <c r="AF51" i="5"/>
  <c r="AE51" i="5"/>
  <c r="AD51" i="5"/>
  <c r="AB51" i="5"/>
  <c r="AA51" i="5"/>
  <c r="Z51" i="5"/>
  <c r="Y51" i="5"/>
  <c r="X51" i="5"/>
  <c r="AF50" i="5"/>
  <c r="AE50" i="5"/>
  <c r="AD50" i="5"/>
  <c r="AB50" i="5"/>
  <c r="AA50" i="5"/>
  <c r="Z50" i="5"/>
  <c r="Y50" i="5"/>
  <c r="X50" i="5"/>
  <c r="AF39" i="5"/>
  <c r="AE39" i="5"/>
  <c r="AD39" i="5"/>
  <c r="AB39" i="5"/>
  <c r="AA39" i="5"/>
  <c r="Z39" i="5"/>
  <c r="Y39" i="5"/>
  <c r="X39" i="5"/>
  <c r="AF38" i="5"/>
  <c r="AE38" i="5"/>
  <c r="AD38" i="5"/>
  <c r="AB38" i="5"/>
  <c r="AA38" i="5"/>
  <c r="Z38" i="5"/>
  <c r="Y38" i="5"/>
  <c r="X38" i="5"/>
  <c r="AF37" i="5"/>
  <c r="AE37" i="5"/>
  <c r="AD37" i="5"/>
  <c r="AB37" i="5"/>
  <c r="AA37" i="5"/>
  <c r="Z37" i="5"/>
  <c r="Y37" i="5"/>
  <c r="X37" i="5"/>
  <c r="AF35" i="5"/>
  <c r="AE35" i="5"/>
  <c r="AD35" i="5"/>
  <c r="AB35" i="5"/>
  <c r="AA35" i="5"/>
  <c r="Z35" i="5"/>
  <c r="Y35" i="5"/>
  <c r="X35" i="5"/>
  <c r="AF34" i="5"/>
  <c r="AE34" i="5"/>
  <c r="AD34" i="5"/>
  <c r="AB34" i="5"/>
  <c r="AA34" i="5"/>
  <c r="Z34" i="5"/>
  <c r="Y34" i="5"/>
  <c r="X34" i="5"/>
  <c r="AF32" i="5"/>
  <c r="AE32" i="5"/>
  <c r="AD32" i="5"/>
  <c r="AB32" i="5"/>
  <c r="AA32" i="5"/>
  <c r="Z32" i="5"/>
  <c r="Y32" i="5"/>
  <c r="X32" i="5"/>
  <c r="AF29" i="5"/>
  <c r="AE29" i="5"/>
  <c r="AD29" i="5"/>
  <c r="AB29" i="5"/>
  <c r="AA29" i="5"/>
  <c r="Z29" i="5"/>
  <c r="Y29" i="5"/>
  <c r="X29" i="5"/>
  <c r="AF28" i="5"/>
  <c r="AE28" i="5"/>
  <c r="AD28" i="5"/>
  <c r="AB28" i="5"/>
  <c r="AA28" i="5"/>
  <c r="Z28" i="5"/>
  <c r="Y28" i="5"/>
  <c r="X28" i="5"/>
  <c r="AF27" i="5"/>
  <c r="AE27" i="5"/>
  <c r="AD27" i="5"/>
  <c r="AB27" i="5"/>
  <c r="AA27" i="5"/>
  <c r="Z27" i="5"/>
  <c r="Y27" i="5"/>
  <c r="X27" i="5"/>
  <c r="AF26" i="5"/>
  <c r="AE26" i="5"/>
  <c r="AD26" i="5"/>
  <c r="AB26" i="5"/>
  <c r="AA26" i="5"/>
  <c r="Z26" i="5"/>
  <c r="Y26" i="5"/>
  <c r="X26" i="5"/>
  <c r="AF25" i="5"/>
  <c r="AE25" i="5"/>
  <c r="AD25" i="5"/>
  <c r="AB25" i="5"/>
  <c r="AA25" i="5"/>
  <c r="Z25" i="5"/>
  <c r="Y25" i="5"/>
  <c r="X25" i="5"/>
  <c r="AF24" i="5"/>
  <c r="AE24" i="5"/>
  <c r="AD24" i="5"/>
  <c r="AB24" i="5"/>
  <c r="AA24" i="5"/>
  <c r="Z24" i="5"/>
  <c r="Y24" i="5"/>
  <c r="X24" i="5"/>
  <c r="AF23" i="5"/>
  <c r="AE23" i="5"/>
  <c r="AD23" i="5"/>
  <c r="AB23" i="5"/>
  <c r="AA23" i="5"/>
  <c r="Z23" i="5"/>
  <c r="Y23" i="5"/>
  <c r="X23" i="5"/>
  <c r="AF21" i="5"/>
  <c r="AE21" i="5"/>
  <c r="AD21" i="5"/>
  <c r="AB21" i="5"/>
  <c r="AA21" i="5"/>
  <c r="Z21" i="5"/>
  <c r="Y21" i="5"/>
  <c r="X21" i="5"/>
  <c r="AF19" i="5"/>
  <c r="AE19" i="5"/>
  <c r="AD19" i="5"/>
  <c r="AB19" i="5"/>
  <c r="AA19" i="5"/>
  <c r="Z19" i="5"/>
  <c r="Y19" i="5"/>
  <c r="X19" i="5"/>
  <c r="AF16" i="5"/>
  <c r="AE16" i="5"/>
  <c r="AD16" i="5"/>
  <c r="AB16" i="5"/>
  <c r="AA16" i="5"/>
  <c r="Z16" i="5"/>
  <c r="Y16" i="5"/>
  <c r="X16" i="5"/>
  <c r="AF15" i="5"/>
  <c r="AE15" i="5"/>
  <c r="AD15" i="5"/>
  <c r="AB15" i="5"/>
  <c r="AA15" i="5"/>
  <c r="Z15" i="5"/>
  <c r="Y15" i="5"/>
  <c r="X15" i="5"/>
  <c r="AF14" i="5"/>
  <c r="AE14" i="5"/>
  <c r="AD14" i="5"/>
  <c r="AB14" i="5"/>
  <c r="AA14" i="5"/>
  <c r="Z14" i="5"/>
  <c r="Y14" i="5"/>
  <c r="X14" i="5"/>
  <c r="AF13" i="5"/>
  <c r="AE13" i="5"/>
  <c r="AD13" i="5"/>
  <c r="AB13" i="5"/>
  <c r="AA13" i="5"/>
  <c r="Z13" i="5"/>
  <c r="Y13" i="5"/>
  <c r="X13" i="5"/>
  <c r="AF12" i="5"/>
  <c r="AE12" i="5"/>
  <c r="AD12" i="5"/>
  <c r="AB12" i="5"/>
  <c r="AA12" i="5"/>
  <c r="Z12" i="5"/>
  <c r="Y12" i="5"/>
  <c r="X12" i="5"/>
  <c r="AF8" i="5"/>
  <c r="AE8" i="5"/>
  <c r="AD8" i="5"/>
  <c r="AB8" i="5"/>
  <c r="AA8" i="5"/>
  <c r="Z8" i="5"/>
  <c r="Y8" i="5"/>
  <c r="X8" i="5"/>
  <c r="AF7" i="5"/>
  <c r="AE7" i="5"/>
  <c r="AD7" i="5"/>
  <c r="AB7" i="5"/>
  <c r="AA7" i="5"/>
  <c r="Z7" i="5"/>
  <c r="Y7" i="5"/>
  <c r="X7" i="5"/>
  <c r="AF6" i="5"/>
  <c r="AE6" i="5"/>
  <c r="AD6" i="5"/>
  <c r="AB6" i="5"/>
  <c r="AA6" i="5"/>
  <c r="Z6" i="5"/>
  <c r="Y6" i="5"/>
  <c r="X6" i="5"/>
  <c r="AF4" i="5"/>
  <c r="AE4" i="5"/>
  <c r="AD4" i="5"/>
  <c r="AC4" i="5"/>
  <c r="AB4" i="5"/>
  <c r="AA4" i="5"/>
  <c r="Z4" i="5"/>
  <c r="Y4" i="5"/>
  <c r="X4" i="5"/>
  <c r="M2" i="5"/>
  <c r="O2" i="5"/>
  <c r="S2" i="5"/>
  <c r="R3" i="5" l="1"/>
  <c r="AC6" i="5" l="1"/>
  <c r="W6" i="5" s="1"/>
  <c r="J6" i="5" s="1"/>
  <c r="AC31" i="5"/>
  <c r="W31" i="5" s="1"/>
  <c r="J31" i="5" s="1"/>
  <c r="AC30" i="5"/>
  <c r="W30" i="5" s="1"/>
  <c r="J30" i="5" s="1"/>
  <c r="AC55" i="5"/>
  <c r="W55" i="5" s="1"/>
  <c r="J55" i="5" s="1"/>
  <c r="AC22" i="5"/>
  <c r="W22" i="5" s="1"/>
  <c r="J22" i="5" s="1"/>
  <c r="AC57" i="5"/>
  <c r="W57" i="5" s="1"/>
  <c r="J57" i="5" s="1"/>
  <c r="R1" i="5"/>
  <c r="R2" i="5"/>
  <c r="AC60" i="5"/>
  <c r="W60" i="5" s="1"/>
  <c r="J60" i="5" s="1"/>
  <c r="AC15" i="5"/>
  <c r="W15" i="5" s="1"/>
  <c r="J15" i="5" s="1"/>
  <c r="AC59" i="5"/>
  <c r="W59" i="5" s="1"/>
  <c r="J59" i="5" s="1"/>
  <c r="AC38" i="5"/>
  <c r="W38" i="5" s="1"/>
  <c r="J38" i="5" s="1"/>
  <c r="AC56" i="5"/>
  <c r="W56" i="5" s="1"/>
  <c r="J56" i="5" s="1"/>
  <c r="AC37" i="5"/>
  <c r="W37" i="5" s="1"/>
  <c r="J37" i="5" s="1"/>
  <c r="AC25" i="5"/>
  <c r="W25" i="5" s="1"/>
  <c r="J25" i="5" s="1"/>
  <c r="AC14" i="5"/>
  <c r="W14" i="5" s="1"/>
  <c r="J14" i="5" s="1"/>
  <c r="AC35" i="5"/>
  <c r="W35" i="5" s="1"/>
  <c r="J35" i="5" s="1"/>
  <c r="AC24" i="5"/>
  <c r="W24" i="5" s="1"/>
  <c r="J24" i="5" s="1"/>
  <c r="AC13" i="5"/>
  <c r="W13" i="5" s="1"/>
  <c r="J13" i="5" s="1"/>
  <c r="AC23" i="5"/>
  <c r="W23" i="5" s="1"/>
  <c r="J23" i="5" s="1"/>
  <c r="AC12" i="5"/>
  <c r="W12" i="5" s="1"/>
  <c r="J12" i="5" s="1"/>
  <c r="AC62" i="5"/>
  <c r="W62" i="5" s="1"/>
  <c r="J62" i="5" s="1"/>
  <c r="AC51" i="5"/>
  <c r="W51" i="5" s="1"/>
  <c r="J51" i="5" s="1"/>
  <c r="AC54" i="5"/>
  <c r="W54" i="5" s="1"/>
  <c r="J54" i="5" s="1"/>
  <c r="AC29" i="5"/>
  <c r="W29" i="5" s="1"/>
  <c r="J29" i="5" s="1"/>
  <c r="AC19" i="5"/>
  <c r="W19" i="5" s="1"/>
  <c r="J19" i="5" s="1"/>
  <c r="AC7" i="5"/>
  <c r="W7" i="5" s="1"/>
  <c r="J7" i="5" s="1"/>
  <c r="AC64" i="5"/>
  <c r="W64" i="5" s="1"/>
  <c r="J64" i="5" s="1"/>
  <c r="AC53" i="5"/>
  <c r="W53" i="5" s="1"/>
  <c r="J53" i="5" s="1"/>
  <c r="AC34" i="5"/>
  <c r="W34" i="5" s="1"/>
  <c r="J34" i="5" s="1"/>
  <c r="AC63" i="5"/>
  <c r="W63" i="5" s="1"/>
  <c r="J63" i="5" s="1"/>
  <c r="AC52" i="5"/>
  <c r="W52" i="5" s="1"/>
  <c r="J52" i="5" s="1"/>
  <c r="AC32" i="5"/>
  <c r="W32" i="5" s="1"/>
  <c r="J32" i="5" s="1"/>
  <c r="AC21" i="5"/>
  <c r="W21" i="5" s="1"/>
  <c r="J21" i="5" s="1"/>
  <c r="AC8" i="5"/>
  <c r="W8" i="5" s="1"/>
  <c r="J8" i="5" s="1"/>
  <c r="AC61" i="5"/>
  <c r="W61" i="5" s="1"/>
  <c r="J61" i="5" s="1"/>
  <c r="AC50" i="5"/>
  <c r="W50" i="5" s="1"/>
  <c r="J50" i="5" s="1"/>
  <c r="AC28" i="5"/>
  <c r="W28" i="5" s="1"/>
  <c r="J28" i="5" s="1"/>
  <c r="J18" i="5"/>
  <c r="AC39" i="5"/>
  <c r="W39" i="5" s="1"/>
  <c r="J39" i="5" s="1"/>
  <c r="AC27" i="5"/>
  <c r="W27" i="5" s="1"/>
  <c r="J27" i="5" s="1"/>
  <c r="AC16" i="5"/>
  <c r="W16" i="5" s="1"/>
  <c r="J16" i="5" s="1"/>
  <c r="AC26" i="5"/>
  <c r="W26" i="5" s="1"/>
  <c r="J26" i="5" s="1"/>
  <c r="P21" i="1"/>
  <c r="O21" i="1"/>
  <c r="P20" i="1"/>
  <c r="O20" i="1"/>
  <c r="P19" i="1"/>
  <c r="O19" i="1"/>
  <c r="P17" i="1"/>
  <c r="O17" i="1"/>
  <c r="P16" i="1"/>
  <c r="O16" i="1"/>
  <c r="P13" i="1"/>
  <c r="O13" i="1"/>
  <c r="O12" i="1"/>
  <c r="P11" i="1"/>
  <c r="O11" i="1"/>
  <c r="P9" i="1"/>
  <c r="O9" i="1"/>
  <c r="P6" i="1"/>
  <c r="O6" i="1"/>
  <c r="N6" i="1"/>
  <c r="A27" i="1"/>
  <c r="D27" i="1"/>
  <c r="E27" i="1"/>
  <c r="L5" i="1" l="1"/>
  <c r="N5" i="1"/>
  <c r="O5" i="1"/>
  <c r="P5" i="1"/>
  <c r="N9" i="1" l="1"/>
  <c r="H70" i="5" l="1"/>
  <c r="N11" i="1"/>
  <c r="I31" i="5" l="1"/>
  <c r="K31" i="5" s="1"/>
  <c r="I45" i="5"/>
  <c r="K45" i="5" s="1"/>
  <c r="I49" i="5"/>
  <c r="K49" i="5" s="1"/>
  <c r="I20" i="5"/>
  <c r="K20" i="5" s="1"/>
  <c r="I9" i="5"/>
  <c r="K9" i="5" s="1"/>
  <c r="I41" i="5"/>
  <c r="K41" i="5" s="1"/>
  <c r="I48" i="5"/>
  <c r="K48" i="5" s="1"/>
  <c r="I17" i="5"/>
  <c r="K17" i="5" s="1"/>
  <c r="I36" i="5"/>
  <c r="K36" i="5" s="1"/>
  <c r="I44" i="5"/>
  <c r="K44" i="5" s="1"/>
  <c r="I47" i="5"/>
  <c r="K47" i="5" s="1"/>
  <c r="I40" i="5"/>
  <c r="K40" i="5" s="1"/>
  <c r="I11" i="5"/>
  <c r="K11" i="5" s="1"/>
  <c r="I32" i="5"/>
  <c r="K32" i="5" s="1"/>
  <c r="I43" i="5"/>
  <c r="K43" i="5" s="1"/>
  <c r="I46" i="5"/>
  <c r="K46" i="5" s="1"/>
  <c r="I39" i="5"/>
  <c r="K39" i="5" s="1"/>
  <c r="I10" i="5"/>
  <c r="K10" i="5" s="1"/>
  <c r="I33" i="5"/>
  <c r="K33" i="5" s="1"/>
  <c r="I42" i="5"/>
  <c r="K42" i="5" s="1"/>
  <c r="I57" i="5"/>
  <c r="K57" i="5" s="1"/>
  <c r="I30" i="5"/>
  <c r="K30" i="5" s="1"/>
  <c r="I55" i="5"/>
  <c r="K55" i="5" s="1"/>
  <c r="I58" i="5"/>
  <c r="K58" i="5" s="1"/>
  <c r="I22" i="5"/>
  <c r="K22" i="5" s="1"/>
  <c r="H71" i="5"/>
  <c r="I7" i="5"/>
  <c r="K7" i="5" s="1"/>
  <c r="I6" i="5"/>
  <c r="K6" i="5" s="1"/>
  <c r="I5" i="5"/>
  <c r="I63" i="5"/>
  <c r="K63" i="5" s="1"/>
  <c r="I16" i="5"/>
  <c r="K16" i="5" s="1"/>
  <c r="I15" i="5"/>
  <c r="K15" i="5" s="1"/>
  <c r="I51" i="5"/>
  <c r="K51" i="5" s="1"/>
  <c r="I54" i="5"/>
  <c r="K54" i="5" s="1"/>
  <c r="I62" i="5"/>
  <c r="K62" i="5" s="1"/>
  <c r="I27" i="5"/>
  <c r="K27" i="5" s="1"/>
  <c r="I38" i="5"/>
  <c r="K38" i="5" s="1"/>
  <c r="I12" i="5"/>
  <c r="K12" i="5" s="1"/>
  <c r="I21" i="5"/>
  <c r="K21" i="5" s="1"/>
  <c r="I37" i="5"/>
  <c r="K37" i="5" s="1"/>
  <c r="I60" i="5"/>
  <c r="K60" i="5" s="1"/>
  <c r="I34" i="5"/>
  <c r="K34" i="5" s="1"/>
  <c r="I50" i="5"/>
  <c r="K50" i="5" s="1"/>
  <c r="I59" i="5"/>
  <c r="K59" i="5" s="1"/>
  <c r="I25" i="5"/>
  <c r="K25" i="5" s="1"/>
  <c r="I28" i="5"/>
  <c r="K28" i="5" s="1"/>
  <c r="I53" i="5"/>
  <c r="K53" i="5" s="1"/>
  <c r="I13" i="5"/>
  <c r="K13" i="5" s="1"/>
  <c r="I8" i="5"/>
  <c r="K8" i="5" s="1"/>
  <c r="I19" i="5"/>
  <c r="K19" i="5" s="1"/>
  <c r="I24" i="5"/>
  <c r="K24" i="5" s="1"/>
  <c r="I14" i="5"/>
  <c r="K14" i="5" s="1"/>
  <c r="I18" i="5"/>
  <c r="K18" i="5" s="1"/>
  <c r="I23" i="5"/>
  <c r="K23" i="5" s="1"/>
  <c r="I26" i="5"/>
  <c r="K26" i="5" s="1"/>
  <c r="I29" i="5"/>
  <c r="K29" i="5" s="1"/>
  <c r="I35" i="5"/>
  <c r="K35" i="5" s="1"/>
  <c r="I52" i="5"/>
  <c r="K52" i="5" s="1"/>
  <c r="I56" i="5"/>
  <c r="K56" i="5" s="1"/>
  <c r="I61" i="5"/>
  <c r="K61" i="5" s="1"/>
  <c r="I64" i="5"/>
  <c r="K64" i="5" s="1"/>
  <c r="N12" i="1"/>
  <c r="I70" i="5" l="1"/>
  <c r="N13" i="1" l="1"/>
  <c r="N16" i="1" l="1"/>
  <c r="N17" i="1" l="1"/>
  <c r="N19" i="1" l="1"/>
  <c r="N20" i="1" l="1"/>
  <c r="N21" i="1" l="1"/>
  <c r="AB5" i="5" l="1"/>
  <c r="AF5" i="5"/>
  <c r="Z5" i="5"/>
  <c r="AE5" i="5"/>
  <c r="AD5" i="5"/>
  <c r="AA5" i="5"/>
  <c r="Y5" i="5"/>
  <c r="AC5" i="5"/>
  <c r="X5" i="5"/>
  <c r="W5" i="5" l="1"/>
  <c r="J5" i="5" s="1"/>
  <c r="K5" i="5" s="1"/>
  <c r="K70" i="5" s="1"/>
  <c r="G2" i="5" s="1"/>
</calcChain>
</file>

<file path=xl/sharedStrings.xml><?xml version="1.0" encoding="utf-8"?>
<sst xmlns="http://schemas.openxmlformats.org/spreadsheetml/2006/main" count="384" uniqueCount="202">
  <si>
    <t>Descripción</t>
  </si>
  <si>
    <t>Módulo</t>
  </si>
  <si>
    <t>Tipo</t>
  </si>
  <si>
    <t>Funcionalidad</t>
  </si>
  <si>
    <t>Requerimiento</t>
  </si>
  <si>
    <t>Operaciones</t>
  </si>
  <si>
    <t>#Mo</t>
  </si>
  <si>
    <t>#Re</t>
  </si>
  <si>
    <t>#Fu</t>
  </si>
  <si>
    <t>Notas</t>
  </si>
  <si>
    <r>
      <t xml:space="preserve">[TTi++] </t>
    </r>
    <r>
      <rPr>
        <sz val="14"/>
        <color theme="1"/>
        <rFont val="Calibri"/>
        <family val="2"/>
        <scheme val="minor"/>
      </rPr>
      <t>Alcance Módulos</t>
    </r>
  </si>
  <si>
    <r>
      <t xml:space="preserve">[TTi++] </t>
    </r>
    <r>
      <rPr>
        <sz val="14"/>
        <color theme="1"/>
        <rFont val="Calibri"/>
        <family val="2"/>
        <scheme val="minor"/>
      </rPr>
      <t>Rastreabilidad Requerimientos</t>
    </r>
  </si>
  <si>
    <t>[RF#]Funcional</t>
  </si>
  <si>
    <t>[RF#]</t>
  </si>
  <si>
    <t>[RQ#] Requerimiento</t>
  </si>
  <si>
    <t>[RQ#]</t>
  </si>
  <si>
    <r>
      <t xml:space="preserve">[TTi++] </t>
    </r>
    <r>
      <rPr>
        <sz val="14"/>
        <color theme="1"/>
        <rFont val="Calibri"/>
        <family val="2"/>
        <scheme val="minor"/>
      </rPr>
      <t>Requerimiento &gt; Funcionalidad &gt; Operaciones</t>
    </r>
  </si>
  <si>
    <t>Listado Simple</t>
  </si>
  <si>
    <t>Ficha</t>
  </si>
  <si>
    <t>Job</t>
  </si>
  <si>
    <t>Listado</t>
  </si>
  <si>
    <t>Listado Intermedio</t>
  </si>
  <si>
    <t>Listado de &lt;Clientes&gt;</t>
  </si>
  <si>
    <t>Alta/Baja/Cambio &lt;Clientes&gt;</t>
  </si>
  <si>
    <t>Regla de Negocio</t>
  </si>
  <si>
    <t>Grupo</t>
  </si>
  <si>
    <t>Cálculo</t>
  </si>
  <si>
    <t>Listado de Generales de &lt;Sitios&gt;</t>
  </si>
  <si>
    <t>Alta/Baja/Cambio Generales de &lt;Sitios&gt;</t>
  </si>
  <si>
    <t>Muestra el listado de todos los &lt;Clientes&gt;.</t>
  </si>
  <si>
    <t>* Buscar &lt;Cliente&gt; en base a diversos filtros.
Nota: Habitación,local comercial, etc.</t>
  </si>
  <si>
    <t>Listado de &lt;Almacenes&gt;</t>
  </si>
  <si>
    <t>Alta/Baja/Cambio  &lt;Almacenes&gt;</t>
  </si>
  <si>
    <t>Listado de &lt;Productos&gt;</t>
  </si>
  <si>
    <t>Alta/Baja/Consulta &lt;Productos&gt;</t>
  </si>
  <si>
    <t>Permite dar de alta un nuevo &lt;Producto&gt;, así como modificar la información del mismo, y en caso de ser necesario darlo de baja.</t>
  </si>
  <si>
    <t>* Agregar &lt;Productos&gt;.
* Modificar &lt;Productos&gt;.
* Borrar &lt;Productos&gt; (baja lógica no física).</t>
  </si>
  <si>
    <t>Muestra el listado de todos los &lt;Productos&gt;.</t>
  </si>
  <si>
    <t>Listado de &lt;Precios&gt;</t>
  </si>
  <si>
    <t>Alta/Baja/Consulta &lt;Precios&gt;</t>
  </si>
  <si>
    <t>Permite dar de alta un nuevo &lt;Precio&gt;, así como modificar la información del mismo, y en caso de ser necesario darlo de baja.</t>
  </si>
  <si>
    <t>* Agregar &lt;Precios&gt;.
* Modificar &lt;Precios&gt;.
* Borrar &lt;Precios&gt; (baja lógica no física).</t>
  </si>
  <si>
    <t>Consulta al día de &lt;Movimientos Almacén&gt;.</t>
  </si>
  <si>
    <t>* Buscar &lt;Precios&gt; en base a diversos filtros.</t>
  </si>
  <si>
    <t>* Buscar &lt;Productos&gt; en base a diversos filtros.</t>
  </si>
  <si>
    <t>Alta/Baja/Consulta de &lt;Pagos&gt;</t>
  </si>
  <si>
    <t>Alta/Baja/Cambio &lt;Recibo&gt;</t>
  </si>
  <si>
    <t>Detalle</t>
  </si>
  <si>
    <t>Listado de &lt;Recibo&gt;</t>
  </si>
  <si>
    <t>Alta/Baja/Cambio &lt;Clientes/Cargos&gt;</t>
  </si>
  <si>
    <t>Listado de &lt;Pagos&gt;</t>
  </si>
  <si>
    <t>Aplicar &lt;Pagos/Recibos&gt;</t>
  </si>
  <si>
    <t>Timbrar &lt;Pagos/Recibos&gt;</t>
  </si>
  <si>
    <t>Alta/Baja/Cambio &lt;Renglon/Recibo&gt;</t>
  </si>
  <si>
    <t>Generación de &lt;Recibo/Individual&gt; en PDF.</t>
  </si>
  <si>
    <t>Histórico &lt;Recibo/Individual&gt; en PDF.</t>
  </si>
  <si>
    <t>Generación de &lt;Recibo/Lote&gt;.</t>
  </si>
  <si>
    <t>Calculos y Generación de &lt;Recibo/Individual&gt;.
INCLUYE CALCULO SEGÚN CONDICIONES COMERCIALES</t>
  </si>
  <si>
    <t>Listado de &lt;Lecturas/Consumo&gt;</t>
  </si>
  <si>
    <t>Alta/Baja/Cambio &lt;Lecturas/Consumo&gt;</t>
  </si>
  <si>
    <t>Archivo de &lt;Foto/Medidor&gt;</t>
  </si>
  <si>
    <t>Generación &lt;CFD&gt;</t>
  </si>
  <si>
    <t>Aplicar &lt;Condonaciones/Ajustes&gt;</t>
  </si>
  <si>
    <t>Reporte de Consumos</t>
  </si>
  <si>
    <t>Reporte de Cobranza</t>
  </si>
  <si>
    <t>Reporte de Movimientos  Almacen</t>
  </si>
  <si>
    <t>Reporte de Ventas x Sitio</t>
  </si>
  <si>
    <t>Administrar &lt;Sitio&gt;</t>
  </si>
  <si>
    <t>Administrar &lt;Almacenes&gt;</t>
  </si>
  <si>
    <t>Administrar &lt;Clientes&gt;</t>
  </si>
  <si>
    <t>Administrar &lt;Productos&gt;</t>
  </si>
  <si>
    <t>Administrar &lt;Precios&gt;</t>
  </si>
  <si>
    <t>Administrar &lt;Condiciones Comerciales&gt;</t>
  </si>
  <si>
    <t>Administrar &lt;Lecturas/Consumo&gt;</t>
  </si>
  <si>
    <t>Administrar &lt;Recibos&gt;</t>
  </si>
  <si>
    <t>Administrar &lt;Emisión/Recibos&gt;</t>
  </si>
  <si>
    <t>Administar &lt;Movimientos/Almacén&gt;</t>
  </si>
  <si>
    <t>Administrar &lt;Cobranza&gt;</t>
  </si>
  <si>
    <t>Reportes</t>
  </si>
  <si>
    <t>(1) Catálogos</t>
  </si>
  <si>
    <t>(2) Gestión</t>
  </si>
  <si>
    <t>(3) Comercialización</t>
  </si>
  <si>
    <t>(4) CFDi v3.3</t>
  </si>
  <si>
    <t>(5) Inventarios</t>
  </si>
  <si>
    <t>(6) Reportes</t>
  </si>
  <si>
    <r>
      <t xml:space="preserve">Proyecto: </t>
    </r>
    <r>
      <rPr>
        <sz val="14"/>
        <rFont val="Calibri"/>
        <family val="2"/>
        <scheme val="minor"/>
      </rPr>
      <t xml:space="preserve">[ADG18] Administradoras </t>
    </r>
  </si>
  <si>
    <t>Timbrado SAT v3.3</t>
  </si>
  <si>
    <t>Listado de &lt;Condiciones Comerciales&gt;</t>
  </si>
  <si>
    <t>Alta/Baja/Consulta &lt;Condiciones Comerciales&gt;</t>
  </si>
  <si>
    <t>*Los recibos pueden generarse en formato PDF.</t>
  </si>
  <si>
    <t>Ficha/Listado</t>
  </si>
  <si>
    <t>ANA</t>
  </si>
  <si>
    <t>DIS</t>
  </si>
  <si>
    <t>COD</t>
  </si>
  <si>
    <t>UNI</t>
  </si>
  <si>
    <t>SIT</t>
  </si>
  <si>
    <t>UAT</t>
  </si>
  <si>
    <t>TA</t>
  </si>
  <si>
    <t>SP</t>
  </si>
  <si>
    <t>RN</t>
  </si>
  <si>
    <t>Avance</t>
  </si>
  <si>
    <t>Peso</t>
  </si>
  <si>
    <t>Contribucion</t>
  </si>
  <si>
    <t>Ponderación</t>
  </si>
  <si>
    <t>Proceso Generador Recibos p/Lecturas</t>
  </si>
  <si>
    <t>No requiere calculos de condiciones comerciales.</t>
  </si>
  <si>
    <t>Listado de &lt;Sitio/Control-Recibo&gt;</t>
  </si>
  <si>
    <t>Alta/Baja/Cambio &lt;Sitio/Control-Recibo&gt;</t>
  </si>
  <si>
    <t>Administrar &lt;Administrador&gt;</t>
  </si>
  <si>
    <t>Listado de Generales de &lt;Administrador&gt;</t>
  </si>
  <si>
    <t>Alta/Baja/Cambio Generales de &lt;Administrador&gt;</t>
  </si>
  <si>
    <t>Alta/Baja/Cambio &lt;Sitio/Comisión&gt;</t>
  </si>
  <si>
    <t>Consumo</t>
  </si>
  <si>
    <t>RN - El &lt;Factor&gt; aplica a nivel de &lt;Recibo&gt;.</t>
  </si>
  <si>
    <t>Generar/Imprimir &lt;Recibo/Doble&gt; en PDF.</t>
  </si>
  <si>
    <t>RN - Lecturas de &lt;Consumo&gt; son a 4 decimales.</t>
  </si>
  <si>
    <t>Muestra el listado de todos los &lt;Precios&gt;.</t>
  </si>
  <si>
    <t>Estado de Cuenta &lt;Cliente&gt;</t>
  </si>
  <si>
    <t>Comisiones</t>
  </si>
  <si>
    <t>RN - Las comisiones se manejan en &lt;Pesos&gt;.</t>
  </si>
  <si>
    <t>Listado de &lt;Clientes&gt; con Adeudo (o Desconectados)</t>
  </si>
  <si>
    <t>Bitácora &lt;DesConexión/ReConexión&gt;</t>
  </si>
  <si>
    <t>Generar Cargo por &lt;ReConexión&gt;</t>
  </si>
  <si>
    <t>Administrar &lt;DesConexión/ReConexión&gt;</t>
  </si>
  <si>
    <t>Envio de &lt;Recibo/Lote&gt; por Correo.</t>
  </si>
  <si>
    <t>#Req</t>
  </si>
  <si>
    <t>(7) Comisiones</t>
  </si>
  <si>
    <t>Administrar &lt;Comisiones&gt;</t>
  </si>
  <si>
    <t>Calculos de &lt;Comisiones&gt;.</t>
  </si>
  <si>
    <t>Listado de &lt;Comisiones&gt;</t>
  </si>
  <si>
    <t>Listado &lt;Movimientos Almacén&gt;</t>
  </si>
  <si>
    <t>Histórico de &lt;Movimientos/Almacén&gt;</t>
  </si>
  <si>
    <t>Proceso Generador Histórico Almacen</t>
  </si>
  <si>
    <t>Alta/Baja/Consulta &lt;Movimiento/Almacén&gt;</t>
  </si>
  <si>
    <t>Histórico de &lt;Movimiento/Almacén&gt;</t>
  </si>
  <si>
    <t>Configurar &lt;Clientes/Cargos&gt;</t>
  </si>
  <si>
    <t>#RN</t>
  </si>
  <si>
    <t>Administrar &lt;Impuestos&gt;</t>
  </si>
  <si>
    <t>Alta/Baja/Consulta &lt;Tasa/Impuestos&gt;</t>
  </si>
  <si>
    <t>Listado/Histórico de &lt;Tasa/Impuestos&gt;</t>
  </si>
  <si>
    <t>Recalculo de Montos con nueva Tasa</t>
  </si>
  <si>
    <t>Autorizacion de &lt;Condiciones Comerciales&gt;</t>
  </si>
  <si>
    <t>Acción</t>
  </si>
  <si>
    <t>Reporte</t>
  </si>
  <si>
    <t>Tag</t>
  </si>
  <si>
    <t>Generar Movimiento Almacen de Consumos</t>
  </si>
  <si>
    <r>
      <t>Proyecto: [LIQ19</t>
    </r>
    <r>
      <rPr>
        <sz val="14"/>
        <rFont val="Calibri"/>
        <family val="2"/>
        <scheme val="minor"/>
      </rPr>
      <t xml:space="preserve">] Liquidaciones </t>
    </r>
  </si>
  <si>
    <t>En este modulo se administran los datos generales de clientes ,  rutas y productos.</t>
  </si>
  <si>
    <t>Este modulo permite registrar la preliquidacion de inicio de turno y al finaizar el dia, permitiendo asi poder seguir con el proceso de liquidacion de la venta diaria.</t>
  </si>
  <si>
    <t>Este modulo permite registrar en base a un folio de preliquidacion el total de la venta del dia, para posteriormente generar un folio con el cual el operador de la ruta podra pasar a caja a ingresar los fondos recabados.</t>
  </si>
  <si>
    <t>Este modulo permite dar ingreso al dinero que se genera en la venta del dia, esto mediante el registro del folio que se genera en liquidaciones, con la cual se puede saber el total de la venta y las formas de pago con las que se deben de registrar.</t>
  </si>
  <si>
    <t>Administrar &lt;Rutas / POS&gt;</t>
  </si>
  <si>
    <t>(2) Preliquidacion</t>
  </si>
  <si>
    <t>(3) Liquidaciones</t>
  </si>
  <si>
    <t>(4) Caja</t>
  </si>
  <si>
    <t>(5) Reportes</t>
  </si>
  <si>
    <t>Registro inicial</t>
  </si>
  <si>
    <t>Registro final</t>
  </si>
  <si>
    <t>Registro liquidacion</t>
  </si>
  <si>
    <t>Registro efectivo</t>
  </si>
  <si>
    <t>Corte de caja</t>
  </si>
  <si>
    <r>
      <t xml:space="preserve">Proyecto: </t>
    </r>
    <r>
      <rPr>
        <sz val="14"/>
        <rFont val="Calibri"/>
        <family val="2"/>
        <scheme val="minor"/>
      </rPr>
      <t>[LIQ19] Liquidaciones</t>
    </r>
  </si>
  <si>
    <t>Listado de &lt;Rutas&gt;</t>
  </si>
  <si>
    <t>Muestra el listado de todos los &lt;Rutas&gt;.</t>
  </si>
  <si>
    <t>* Buscar &lt;Rutas&gt; en base a diversos filtros.</t>
  </si>
  <si>
    <t>Consulta &lt;Rutas&gt;</t>
  </si>
  <si>
    <t>Permite consultar los detalles de una &lt;Ruta&gt;.</t>
  </si>
  <si>
    <t xml:space="preserve"> </t>
  </si>
  <si>
    <t>Consulta saldo &lt;Clientes&gt;</t>
  </si>
  <si>
    <t>Permite consultar el saldo con el que cuenta el  &lt;Cliente&gt;, para poder registrar credito a su nombre.</t>
  </si>
  <si>
    <t>(2) Preliquidación</t>
  </si>
  <si>
    <t>(3) Liquidación</t>
  </si>
  <si>
    <t>Administrar &lt;Preliquidaciones&gt;</t>
  </si>
  <si>
    <t>Listado de &lt;Preliquidaciones&gt;</t>
  </si>
  <si>
    <t>Alta/Baja/Consulta &lt;Preliquidaciones&gt;</t>
  </si>
  <si>
    <t>Muestra el listado de todas las &lt;Preliquidaciones&gt;.</t>
  </si>
  <si>
    <t>Permite dar de alta una nueva &lt;Preliquidacion&gt;, así como modificar la información de la misma, y en caso de ser necesario darla de baja.</t>
  </si>
  <si>
    <t>* Buscar &lt;Preliquidaciones&gt; en base a diversos filtros.</t>
  </si>
  <si>
    <t>* Agregar &lt;Preliquidacion&gt;.
* Modificar &lt;Preliquidacion&gt;.
* Borrar &lt;Preliquidacion&gt; (baja lógica no física).</t>
  </si>
  <si>
    <t>En ocaciones requiere calculos de condiciones comerciales.</t>
  </si>
  <si>
    <t>Listado de &lt;Liquidaciones&gt;</t>
  </si>
  <si>
    <t>Muestra el listado de todas las &lt;Liquidaciones&gt;.</t>
  </si>
  <si>
    <t>* Buscar &lt;Liquidaciones&gt; en base a diversos filtros.</t>
  </si>
  <si>
    <t>Administrar &lt;Liquidaciones&gt;</t>
  </si>
  <si>
    <t>Alta/Baja/Cambio &lt;Liquidaciones&gt;</t>
  </si>
  <si>
    <t>Permite dar de alta una nueva &lt;Liquidacion&gt;, así como modificar las secciones de la misma, y en caso de ser necesario darla de baja.</t>
  </si>
  <si>
    <t>* Agregar &lt;Liquidacion&gt;.
* Modificar &lt;Liquidacion&gt;.
* Borrar &lt;Liquidacion&gt;. baja lógica no física).</t>
  </si>
  <si>
    <t>Proceso Generador Folios de Liquidacion</t>
  </si>
  <si>
    <t>Proceso Generador Folios de Preliquidacion</t>
  </si>
  <si>
    <t>Administrar &lt;Caja&gt;</t>
  </si>
  <si>
    <t>Alta &lt;Pagos&gt;</t>
  </si>
  <si>
    <t>Permite dar de alta un nuevo registro de &lt;Pago&gt;.</t>
  </si>
  <si>
    <t>Generación de &lt;Corte de cajal&gt; .</t>
  </si>
  <si>
    <t>Administrar &lt;Emisión/Rportes&gt;</t>
  </si>
  <si>
    <t>Generación de &lt;Reporte&gt; en PDF.</t>
  </si>
  <si>
    <t>Se generan los reportes de movimientos en formato PDF.</t>
  </si>
  <si>
    <t>*Los reportes pueden generarse en formato PDF.</t>
  </si>
  <si>
    <t>Se generan recibos de los pagos del dia de pago en formato PDF.</t>
  </si>
  <si>
    <t>(2) Administracion</t>
  </si>
  <si>
    <t>Preliquidacion</t>
  </si>
  <si>
    <t>Liquidacion</t>
  </si>
  <si>
    <t>En este modulo se generan los reportes que sean necesarios para la operación.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</si>
</sst>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0.0%"/>
    <numFmt numFmtId="167" formatCode="00.00"/>
  </numFmts>
  <fonts count="37" x14ac:knownFonts="1">
    <font>
      <sz val="11"/>
      <color theme="1"/>
      <name val="Calibri"/>
      <family val="2"/>
      <scheme val="minor"/>
    </font>
    <font>
      <sz val="11"/>
      <color theme="1"/>
      <name val="Calibri"/>
      <family val="2"/>
      <scheme val="minor"/>
    </font>
    <font>
      <sz val="10"/>
      <name val="Arial"/>
      <family val="2"/>
    </font>
    <font>
      <sz val="9"/>
      <color theme="1"/>
      <name val="Calibri"/>
      <family val="2"/>
    </font>
    <font>
      <b/>
      <sz val="9"/>
      <color theme="1"/>
      <name val="Calibri"/>
      <family val="2"/>
    </font>
    <font>
      <b/>
      <sz val="9"/>
      <name val="Calibri"/>
      <family val="2"/>
    </font>
    <font>
      <sz val="9"/>
      <name val="Calibri"/>
      <family val="2"/>
    </font>
    <font>
      <b/>
      <sz val="14"/>
      <color theme="1"/>
      <name val="Calibri"/>
      <family val="2"/>
      <scheme val="minor"/>
    </font>
    <font>
      <sz val="14"/>
      <color theme="1"/>
      <name val="Calibri"/>
      <family val="2"/>
      <scheme val="minor"/>
    </font>
    <font>
      <sz val="12"/>
      <color theme="1"/>
      <name val="Calibri"/>
      <family val="2"/>
    </font>
    <font>
      <b/>
      <sz val="12"/>
      <name val="Calibri"/>
      <family val="2"/>
    </font>
    <font>
      <b/>
      <sz val="14"/>
      <color theme="1"/>
      <name val="Courier New"/>
      <family val="3"/>
    </font>
    <font>
      <b/>
      <sz val="12"/>
      <name val="Courier New"/>
      <family val="3"/>
    </font>
    <font>
      <b/>
      <sz val="14"/>
      <name val="Courier New"/>
      <family val="3"/>
    </font>
    <font>
      <sz val="14"/>
      <name val="Calibri"/>
      <family val="2"/>
      <scheme val="minor"/>
    </font>
    <font>
      <sz val="9"/>
      <color rgb="FF00B050"/>
      <name val="Calibri"/>
      <family val="2"/>
    </font>
    <font>
      <sz val="9"/>
      <color rgb="FFFF0000"/>
      <name val="Calibri"/>
      <family val="2"/>
    </font>
    <font>
      <b/>
      <sz val="9"/>
      <color rgb="FFFF0000"/>
      <name val="Calibri"/>
      <family val="2"/>
    </font>
    <font>
      <b/>
      <sz val="9"/>
      <name val="Courier New"/>
      <family val="3"/>
    </font>
    <font>
      <sz val="8"/>
      <color theme="1"/>
      <name val="Calibri"/>
      <family val="2"/>
    </font>
    <font>
      <sz val="8"/>
      <name val="Calibri"/>
      <family val="2"/>
    </font>
    <font>
      <b/>
      <sz val="8"/>
      <color rgb="FF00B050"/>
      <name val="Calibri"/>
      <family val="2"/>
    </font>
    <font>
      <b/>
      <sz val="8"/>
      <name val="Courier New"/>
      <family val="3"/>
    </font>
    <font>
      <b/>
      <sz val="8"/>
      <color rgb="FFFF0000"/>
      <name val="Calibri"/>
      <family val="2"/>
    </font>
    <font>
      <sz val="8"/>
      <color rgb="FFFF0000"/>
      <name val="Calibri"/>
      <family val="2"/>
    </font>
    <font>
      <sz val="8"/>
      <color theme="1"/>
      <name val="Calibri"/>
      <family val="2"/>
      <scheme val="minor"/>
    </font>
    <font>
      <b/>
      <sz val="8"/>
      <color theme="1"/>
      <name val="Calibri"/>
      <family val="2"/>
      <scheme val="minor"/>
    </font>
    <font>
      <b/>
      <sz val="10"/>
      <color rgb="FFC00000"/>
      <name val="Calibri"/>
      <family val="2"/>
    </font>
    <font>
      <b/>
      <sz val="8"/>
      <name val="Calibri"/>
      <family val="2"/>
    </font>
    <font>
      <b/>
      <i/>
      <sz val="8"/>
      <color rgb="FF00B050"/>
      <name val="Calibri"/>
      <family val="2"/>
    </font>
    <font>
      <i/>
      <sz val="8"/>
      <color theme="1"/>
      <name val="Calibri"/>
      <family val="2"/>
    </font>
    <font>
      <b/>
      <i/>
      <sz val="8"/>
      <color rgb="FF00B050"/>
      <name val="Courier New"/>
      <family val="3"/>
    </font>
    <font>
      <i/>
      <sz val="8"/>
      <color theme="1"/>
      <name val="Courier New"/>
      <family val="3"/>
    </font>
    <font>
      <b/>
      <sz val="14"/>
      <color rgb="FFC00000"/>
      <name val="Courier New"/>
      <family val="3"/>
    </font>
    <font>
      <b/>
      <sz val="9"/>
      <color rgb="FFC00000"/>
      <name val="Calibri"/>
      <family val="2"/>
    </font>
    <font>
      <b/>
      <sz val="8"/>
      <color rgb="FFC00000"/>
      <name val="Calibri"/>
      <family val="2"/>
    </font>
    <font>
      <b/>
      <sz val="8"/>
      <color theme="0"/>
      <name val="Calibri"/>
      <family val="2"/>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rgb="FFFFFFCC"/>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9">
    <xf numFmtId="0" fontId="0" fillId="0" borderId="0"/>
    <xf numFmtId="0" fontId="2" fillId="0" borderId="0"/>
    <xf numFmtId="0" fontId="2" fillId="0" borderId="0"/>
    <xf numFmtId="165" fontId="2" fillId="0" borderId="0" applyFont="0" applyFill="0" applyBorder="0" applyAlignment="0" applyProtection="0"/>
    <xf numFmtId="164" fontId="2" fillId="0" borderId="0" applyFont="0" applyFill="0" applyBorder="0" applyAlignment="0" applyProtection="0"/>
    <xf numFmtId="0" fontId="2" fillId="0" borderId="0"/>
    <xf numFmtId="0" fontId="1" fillId="0" borderId="0"/>
    <xf numFmtId="9" fontId="2" fillId="0" borderId="0" applyFont="0" applyFill="0" applyBorder="0" applyAlignment="0" applyProtection="0"/>
    <xf numFmtId="9" fontId="1" fillId="0" borderId="0" applyFont="0" applyFill="0" applyBorder="0" applyAlignment="0" applyProtection="0"/>
  </cellStyleXfs>
  <cellXfs count="123">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0" fontId="3" fillId="0" borderId="2"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left" vertical="center" wrapText="1"/>
    </xf>
    <xf numFmtId="0" fontId="4" fillId="0" borderId="0" xfId="0" applyFont="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7" fillId="0" borderId="0" xfId="0" applyFont="1" applyAlignment="1"/>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applyAlignment="1">
      <alignment horizontal="left" vertical="center" wrapText="1"/>
    </xf>
    <xf numFmtId="0" fontId="9" fillId="0" borderId="0" xfId="0" applyFont="1" applyAlignment="1">
      <alignment vertical="center" wrapText="1"/>
    </xf>
    <xf numFmtId="0" fontId="10" fillId="3" borderId="4"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1" fillId="0" borderId="0" xfId="0" applyFont="1" applyAlignment="1">
      <alignment vertical="center" wrapText="1"/>
    </xf>
    <xf numFmtId="0" fontId="12" fillId="3" borderId="4"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1" fillId="3" borderId="0" xfId="0" applyFont="1" applyFill="1" applyAlignment="1">
      <alignment vertical="center" wrapText="1"/>
    </xf>
    <xf numFmtId="0" fontId="3" fillId="3" borderId="0" xfId="0" applyFont="1" applyFill="1" applyAlignment="1">
      <alignment horizontal="center" vertical="center" wrapText="1"/>
    </xf>
    <xf numFmtId="0" fontId="17"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6" fillId="2" borderId="0"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9" fillId="0" borderId="2" xfId="0" applyFont="1" applyFill="1" applyBorder="1" applyAlignment="1">
      <alignment horizontal="left" vertical="center"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2" fillId="4" borderId="1" xfId="0" applyFont="1" applyFill="1" applyBorder="1" applyAlignment="1">
      <alignment horizontal="center" vertical="center" wrapText="1"/>
    </xf>
    <xf numFmtId="0" fontId="20" fillId="4" borderId="1" xfId="0" applyFont="1" applyFill="1" applyBorder="1" applyAlignment="1">
      <alignment horizontal="left" vertical="center" wrapText="1"/>
    </xf>
    <xf numFmtId="0" fontId="19" fillId="0" borderId="0" xfId="0" applyFont="1" applyAlignment="1">
      <alignmen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Fill="1" applyBorder="1" applyAlignment="1">
      <alignment horizontal="left" vertical="center" wrapText="1"/>
    </xf>
    <xf numFmtId="0" fontId="19" fillId="0" borderId="1" xfId="0" applyFont="1" applyFill="1" applyBorder="1" applyAlignment="1">
      <alignment horizontal="center" vertical="center" wrapText="1"/>
    </xf>
    <xf numFmtId="0" fontId="23" fillId="0" borderId="0" xfId="0" applyFont="1" applyBorder="1" applyAlignment="1">
      <alignment horizontal="center" vertical="center" wrapText="1"/>
    </xf>
    <xf numFmtId="0" fontId="24"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6" fillId="2" borderId="0" xfId="0" applyFont="1" applyFill="1" applyBorder="1" applyAlignment="1">
      <alignment horizontal="left" vertical="center" wrapText="1"/>
    </xf>
    <xf numFmtId="0" fontId="6" fillId="4" borderId="0" xfId="0" applyFont="1" applyFill="1" applyBorder="1" applyAlignment="1">
      <alignment horizontal="left" vertical="center" wrapText="1"/>
    </xf>
    <xf numFmtId="0" fontId="19" fillId="0" borderId="3"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3" fillId="2" borderId="0" xfId="0" applyFont="1" applyFill="1" applyAlignment="1">
      <alignment vertical="center" wrapText="1"/>
    </xf>
    <xf numFmtId="0" fontId="3" fillId="2" borderId="0" xfId="0" applyFont="1" applyFill="1" applyAlignment="1">
      <alignment horizontal="center" vertical="center" wrapText="1"/>
    </xf>
    <xf numFmtId="0" fontId="11" fillId="2" borderId="0" xfId="0" applyFont="1" applyFill="1" applyAlignment="1">
      <alignment vertical="center" wrapText="1"/>
    </xf>
    <xf numFmtId="0" fontId="10" fillId="3" borderId="4" xfId="0" applyFont="1" applyFill="1" applyBorder="1" applyAlignment="1">
      <alignment vertical="center" wrapText="1"/>
    </xf>
    <xf numFmtId="0" fontId="20" fillId="0" borderId="1" xfId="0" applyFont="1" applyFill="1" applyBorder="1" applyAlignment="1">
      <alignment vertical="center" wrapText="1"/>
    </xf>
    <xf numFmtId="0" fontId="3" fillId="5" borderId="1" xfId="0" applyFont="1" applyFill="1" applyBorder="1" applyAlignment="1">
      <alignment horizontal="left" vertical="center" wrapText="1"/>
    </xf>
    <xf numFmtId="0" fontId="27" fillId="0" borderId="2"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5" fillId="3" borderId="1" xfId="0" applyFont="1" applyFill="1" applyBorder="1" applyAlignment="1">
      <alignment horizontal="center" vertical="center" textRotation="90" wrapText="1"/>
    </xf>
    <xf numFmtId="0" fontId="18" fillId="3" borderId="1" xfId="0" applyFont="1" applyFill="1" applyBorder="1" applyAlignment="1">
      <alignment horizontal="center" vertical="center" textRotation="90" wrapText="1"/>
    </xf>
    <xf numFmtId="9" fontId="19" fillId="0" borderId="0" xfId="8" applyFont="1" applyAlignment="1">
      <alignment horizontal="center" vertical="center" wrapText="1"/>
    </xf>
    <xf numFmtId="9" fontId="19" fillId="2" borderId="0" xfId="8" applyFont="1" applyFill="1" applyAlignment="1">
      <alignment horizontal="center" vertical="center" wrapText="1"/>
    </xf>
    <xf numFmtId="0" fontId="5" fillId="2" borderId="1" xfId="0" applyFont="1" applyFill="1" applyBorder="1" applyAlignment="1">
      <alignment horizontal="center" vertical="center" textRotation="90" wrapText="1"/>
    </xf>
    <xf numFmtId="0" fontId="19" fillId="2" borderId="1" xfId="0" applyFont="1" applyFill="1" applyBorder="1" applyAlignment="1">
      <alignment horizontal="center" vertical="center" wrapText="1"/>
    </xf>
    <xf numFmtId="0" fontId="20" fillId="2" borderId="1" xfId="0" applyFont="1" applyFill="1" applyBorder="1" applyAlignment="1">
      <alignment horizontal="left" vertical="center" wrapText="1"/>
    </xf>
    <xf numFmtId="9" fontId="19" fillId="0" borderId="1" xfId="8" applyFont="1" applyBorder="1" applyAlignment="1">
      <alignment horizontal="center" vertical="center" wrapText="1"/>
    </xf>
    <xf numFmtId="166" fontId="29" fillId="0" borderId="1" xfId="0" applyNumberFormat="1" applyFont="1" applyFill="1" applyBorder="1" applyAlignment="1">
      <alignment horizontal="center" vertical="center" wrapText="1"/>
    </xf>
    <xf numFmtId="166" fontId="30" fillId="4" borderId="1" xfId="8" applyNumberFormat="1" applyFont="1" applyFill="1" applyBorder="1" applyAlignment="1">
      <alignment horizontal="center" vertical="center" wrapText="1"/>
    </xf>
    <xf numFmtId="9" fontId="4" fillId="0" borderId="0" xfId="8" applyFont="1" applyAlignment="1">
      <alignment horizontal="center" vertical="center" wrapText="1"/>
    </xf>
    <xf numFmtId="10" fontId="3" fillId="0" borderId="0" xfId="0" applyNumberFormat="1" applyFont="1" applyAlignment="1">
      <alignment vertical="center" wrapText="1"/>
    </xf>
    <xf numFmtId="10" fontId="3" fillId="2" borderId="0" xfId="0" applyNumberFormat="1" applyFont="1" applyFill="1" applyAlignment="1">
      <alignment vertical="center" wrapText="1"/>
    </xf>
    <xf numFmtId="10" fontId="3" fillId="2" borderId="0" xfId="0" applyNumberFormat="1" applyFont="1" applyFill="1" applyBorder="1" applyAlignment="1">
      <alignment horizontal="left" vertical="center" wrapText="1"/>
    </xf>
    <xf numFmtId="10" fontId="3" fillId="0" borderId="0" xfId="0" applyNumberFormat="1" applyFont="1" applyBorder="1" applyAlignment="1">
      <alignment horizontal="left" vertical="center" wrapText="1"/>
    </xf>
    <xf numFmtId="10" fontId="3" fillId="3" borderId="0" xfId="0" applyNumberFormat="1" applyFont="1" applyFill="1" applyAlignment="1">
      <alignment vertical="center" wrapText="1"/>
    </xf>
    <xf numFmtId="0" fontId="28" fillId="3" borderId="4" xfId="0" applyFont="1" applyFill="1" applyBorder="1" applyAlignment="1">
      <alignment horizontal="center" vertical="center" textRotation="90" wrapText="1"/>
    </xf>
    <xf numFmtId="10" fontId="28" fillId="3" borderId="4" xfId="0" applyNumberFormat="1" applyFont="1" applyFill="1" applyBorder="1" applyAlignment="1">
      <alignment horizontal="center" vertical="center" textRotation="90" wrapText="1"/>
    </xf>
    <xf numFmtId="166" fontId="4" fillId="0" borderId="0" xfId="0" applyNumberFormat="1" applyFont="1" applyAlignment="1">
      <alignment horizontal="center" vertical="center" wrapText="1"/>
    </xf>
    <xf numFmtId="166" fontId="31" fillId="4" borderId="1" xfId="0" applyNumberFormat="1" applyFont="1" applyFill="1" applyBorder="1" applyAlignment="1">
      <alignment horizontal="center" vertical="center" wrapText="1"/>
    </xf>
    <xf numFmtId="166" fontId="32" fillId="4" borderId="1" xfId="8" applyNumberFormat="1" applyFont="1" applyFill="1" applyBorder="1" applyAlignment="1">
      <alignment horizontal="center" vertical="center" wrapText="1"/>
    </xf>
    <xf numFmtId="0" fontId="33" fillId="0" borderId="0" xfId="0" applyFont="1" applyAlignment="1">
      <alignment vertical="center" wrapText="1"/>
    </xf>
    <xf numFmtId="9" fontId="34" fillId="0" borderId="0" xfId="0" applyNumberFormat="1"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vertical="center" wrapText="1"/>
    </xf>
    <xf numFmtId="9" fontId="35" fillId="0" borderId="0" xfId="8" applyFont="1" applyAlignment="1">
      <alignment horizontal="center" vertical="center" wrapText="1"/>
    </xf>
    <xf numFmtId="0" fontId="19" fillId="0"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5"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20" fillId="0" borderId="2" xfId="0" applyFont="1" applyFill="1" applyBorder="1" applyAlignment="1">
      <alignment vertical="center" wrapText="1"/>
    </xf>
    <xf numFmtId="0" fontId="20" fillId="0" borderId="2" xfId="0" applyFont="1" applyFill="1" applyBorder="1" applyAlignment="1">
      <alignment horizontal="left" vertical="center" wrapText="1"/>
    </xf>
    <xf numFmtId="0" fontId="3" fillId="6" borderId="1" xfId="0" applyFont="1" applyFill="1" applyBorder="1" applyAlignment="1">
      <alignment vertical="center" wrapText="1"/>
    </xf>
    <xf numFmtId="9" fontId="19" fillId="5" borderId="1" xfId="8" applyFont="1" applyFill="1" applyBorder="1" applyAlignment="1">
      <alignment horizontal="center" vertical="center" wrapText="1"/>
    </xf>
    <xf numFmtId="0" fontId="0" fillId="0" borderId="1" xfId="0" applyBorder="1"/>
    <xf numFmtId="0" fontId="19" fillId="0" borderId="3"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6" fillId="0" borderId="1" xfId="0" applyFont="1" applyFill="1" applyBorder="1" applyAlignment="1">
      <alignment horizontal="center" vertical="center"/>
    </xf>
    <xf numFmtId="0" fontId="25" fillId="0" borderId="1" xfId="0" applyFont="1" applyFill="1" applyBorder="1" applyAlignment="1">
      <alignment horizontal="center" vertical="center"/>
    </xf>
    <xf numFmtId="0" fontId="19" fillId="0" borderId="1" xfId="0" applyFont="1" applyFill="1" applyBorder="1" applyAlignment="1">
      <alignment vertical="center" wrapText="1"/>
    </xf>
    <xf numFmtId="167" fontId="34" fillId="0" borderId="1" xfId="0" applyNumberFormat="1"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4" xfId="0" applyFont="1" applyFill="1" applyBorder="1" applyAlignment="1">
      <alignment vertical="center" wrapText="1"/>
    </xf>
    <xf numFmtId="0" fontId="23" fillId="0" borderId="1" xfId="0" applyFont="1" applyFill="1" applyBorder="1" applyAlignment="1">
      <alignment horizontal="left" vertical="center" wrapText="1"/>
    </xf>
    <xf numFmtId="0" fontId="36" fillId="8" borderId="1" xfId="0" applyFont="1" applyFill="1" applyBorder="1" applyAlignment="1">
      <alignment horizontal="center" vertical="center" wrapText="1"/>
    </xf>
    <xf numFmtId="9" fontId="19" fillId="9" borderId="1" xfId="8"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0" fillId="6" borderId="1" xfId="0" applyFont="1" applyFill="1" applyBorder="1" applyAlignment="1">
      <alignment vertical="center" wrapText="1"/>
    </xf>
    <xf numFmtId="0" fontId="19" fillId="6" borderId="1" xfId="0" applyFont="1" applyFill="1" applyBorder="1" applyAlignment="1">
      <alignment horizontal="left" vertical="center" wrapText="1"/>
    </xf>
    <xf numFmtId="0" fontId="0" fillId="6" borderId="1" xfId="0" applyFill="1" applyBorder="1"/>
  </cellXfs>
  <cellStyles count="9">
    <cellStyle name="Comma 2" xfId="3"/>
    <cellStyle name="Currency 2" xfId="4"/>
    <cellStyle name="Normal" xfId="0" builtinId="0"/>
    <cellStyle name="Normal 2" xfId="5"/>
    <cellStyle name="Normal 2 2" xfId="2"/>
    <cellStyle name="Normal 3" xfId="6"/>
    <cellStyle name="Normal 4" xfId="1"/>
    <cellStyle name="Percent 2" xfId="7"/>
    <cellStyle name="Porcentaje" xfId="8" builtinId="5"/>
  </cellStyles>
  <dxfs count="0"/>
  <tableStyles count="0" defaultTableStyle="TableStyleMedium2" defaultPivotStyle="PivotStyleLight16"/>
  <colors>
    <mruColors>
      <color rgb="FFFFFFCC"/>
      <color rgb="FFFFFF99"/>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1724025</xdr:colOff>
      <xdr:row>0</xdr:row>
      <xdr:rowOff>114300</xdr:rowOff>
    </xdr:from>
    <xdr:to>
      <xdr:col>3</xdr:col>
      <xdr:colOff>3358815</xdr:colOff>
      <xdr:row>2</xdr:row>
      <xdr:rowOff>106455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843713" y="114300"/>
          <a:ext cx="1634790" cy="44935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2255183</xdr:colOff>
      <xdr:row>0</xdr:row>
      <xdr:rowOff>134470</xdr:rowOff>
    </xdr:from>
    <xdr:to>
      <xdr:col>3</xdr:col>
      <xdr:colOff>3751861</xdr:colOff>
      <xdr:row>2</xdr:row>
      <xdr:rowOff>125505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28882" y="134470"/>
          <a:ext cx="1496678" cy="450476"/>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284871</xdr:colOff>
      <xdr:row>0</xdr:row>
      <xdr:rowOff>0</xdr:rowOff>
    </xdr:from>
    <xdr:to>
      <xdr:col>4</xdr:col>
      <xdr:colOff>1781549</xdr:colOff>
      <xdr:row>1</xdr:row>
      <xdr:rowOff>220755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233225" y="0"/>
          <a:ext cx="1496678" cy="44935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1459521</xdr:colOff>
      <xdr:row>0</xdr:row>
      <xdr:rowOff>0</xdr:rowOff>
    </xdr:from>
    <xdr:to>
      <xdr:col>8</xdr:col>
      <xdr:colOff>2162148</xdr:colOff>
      <xdr:row>2</xdr:row>
      <xdr:rowOff>156672</xdr:rowOff>
    </xdr:to>
    <xdr:pic>
      <xdr:nvPicPr>
        <xdr:cNvPr id="3" name="Imagen 2"/>
        <xdr:cNvPicPr>
          <a:picLocks noChangeAspect="1"/>
        </xdr:cNvPicPr>
      </xdr:nvPicPr>
      <xdr:blipFill>
        <a:blip xmlns:r="http://schemas.openxmlformats.org/officeDocument/2006/relationships" r:embed="rId1"/>
        <a:stretch>
          <a:fillRect/>
        </a:stretch>
      </xdr:blipFill>
      <xdr:spPr>
        <a:xfrm>
          <a:off x="8194429" y="0"/>
          <a:ext cx="702627" cy="6255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277690</xdr:colOff>
      <xdr:row>0</xdr:row>
      <xdr:rowOff>0</xdr:rowOff>
    </xdr:from>
    <xdr:to>
      <xdr:col>10</xdr:col>
      <xdr:colOff>409216</xdr:colOff>
      <xdr:row>1</xdr:row>
      <xdr:rowOff>218997</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318613" y="0"/>
          <a:ext cx="1415203" cy="44759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tabSelected="1" zoomScale="134" zoomScaleNormal="100" workbookViewId="0">
      <selection activeCell="C14" sqref="C14"/>
    </sheetView>
  </sheetViews>
  <sheetFormatPr baseColWidth="10" defaultRowHeight="14.25" x14ac:dyDescent="0.45"/>
  <cols>
    <col min="1" max="1" width="5.86328125" style="1" customWidth="1"/>
    <col min="2" max="2" width="17.33203125" style="2" customWidth="1"/>
    <col min="3" max="3" width="48.46484375" style="2" customWidth="1"/>
    <col min="4" max="4" width="47.796875" style="2" customWidth="1"/>
  </cols>
  <sheetData>
    <row r="1" spans="1:4" ht="18" x14ac:dyDescent="0.55000000000000004">
      <c r="A1" s="12" t="s">
        <v>10</v>
      </c>
      <c r="B1"/>
      <c r="C1"/>
      <c r="D1"/>
    </row>
    <row r="2" spans="1:4" ht="18" x14ac:dyDescent="0.55000000000000004">
      <c r="A2" s="12" t="s">
        <v>146</v>
      </c>
      <c r="B2"/>
      <c r="C2"/>
      <c r="D2"/>
    </row>
    <row r="3" spans="1:4" x14ac:dyDescent="0.45">
      <c r="A3"/>
      <c r="B3"/>
      <c r="C3"/>
      <c r="D3"/>
    </row>
    <row r="4" spans="1:4" x14ac:dyDescent="0.45">
      <c r="A4" s="13" t="s">
        <v>6</v>
      </c>
      <c r="B4" s="13" t="s">
        <v>1</v>
      </c>
      <c r="C4" s="14" t="s">
        <v>0</v>
      </c>
      <c r="D4" s="14" t="s">
        <v>9</v>
      </c>
    </row>
    <row r="5" spans="1:4" ht="23.25" x14ac:dyDescent="0.45">
      <c r="A5" s="58">
        <v>1</v>
      </c>
      <c r="B5" s="55" t="s">
        <v>79</v>
      </c>
      <c r="C5" s="56" t="s">
        <v>147</v>
      </c>
      <c r="D5" s="8"/>
    </row>
    <row r="6" spans="1:4" ht="34.9" x14ac:dyDescent="0.45">
      <c r="A6" s="58">
        <v>2</v>
      </c>
      <c r="B6" s="55" t="s">
        <v>152</v>
      </c>
      <c r="C6" s="56" t="s">
        <v>148</v>
      </c>
      <c r="D6" s="8"/>
    </row>
    <row r="7" spans="1:4" ht="46.5" x14ac:dyDescent="0.45">
      <c r="A7" s="58">
        <v>3</v>
      </c>
      <c r="B7" s="55" t="s">
        <v>153</v>
      </c>
      <c r="C7" s="56" t="s">
        <v>149</v>
      </c>
      <c r="D7" s="8"/>
    </row>
    <row r="8" spans="1:4" ht="46.5" x14ac:dyDescent="0.45">
      <c r="A8" s="58">
        <v>4</v>
      </c>
      <c r="B8" s="55" t="s">
        <v>154</v>
      </c>
      <c r="C8" s="56" t="s">
        <v>150</v>
      </c>
      <c r="D8" s="8"/>
    </row>
    <row r="9" spans="1:4" ht="23.25" x14ac:dyDescent="0.45">
      <c r="A9" s="58">
        <v>5</v>
      </c>
      <c r="B9" s="55" t="s">
        <v>155</v>
      </c>
      <c r="C9" s="56" t="s">
        <v>201</v>
      </c>
      <c r="D9" s="8"/>
    </row>
  </sheetData>
  <pageMargins left="0.70866141732283472" right="0.70866141732283472" top="0.74803149606299213" bottom="0.74803149606299213" header="0.31496062992125984" footer="0.31496062992125984"/>
  <pageSetup orientation="portrait" horizontalDpi="4294967295" verticalDpi="4294967295" r:id="rId1"/>
  <headerFooter>
    <oddHeader>&amp;L&amp;F&amp;R&amp;D &amp;T</oddHeader>
    <oddFooter>&amp;L&amp;A&amp;C&amp;P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70" zoomScaleNormal="170" workbookViewId="0">
      <selection activeCell="D18" sqref="D18"/>
    </sheetView>
  </sheetViews>
  <sheetFormatPr baseColWidth="10" defaultRowHeight="14.25" x14ac:dyDescent="0.45"/>
  <cols>
    <col min="1" max="1" width="5.86328125" style="1" customWidth="1"/>
    <col min="2" max="2" width="20.53125" style="2" bestFit="1" customWidth="1"/>
    <col min="3" max="3" width="8.19921875" style="2" customWidth="1"/>
    <col min="4" max="4" width="52.86328125" style="2" customWidth="1"/>
  </cols>
  <sheetData>
    <row r="1" spans="1:4" ht="18" x14ac:dyDescent="0.55000000000000004">
      <c r="A1" s="12" t="s">
        <v>10</v>
      </c>
      <c r="B1"/>
      <c r="C1"/>
      <c r="D1"/>
    </row>
    <row r="2" spans="1:4" ht="18" x14ac:dyDescent="0.55000000000000004">
      <c r="A2" s="12" t="s">
        <v>161</v>
      </c>
      <c r="B2"/>
      <c r="C2"/>
      <c r="D2"/>
    </row>
    <row r="3" spans="1:4" x14ac:dyDescent="0.45">
      <c r="A3"/>
      <c r="B3"/>
      <c r="C3"/>
      <c r="D3"/>
    </row>
    <row r="4" spans="1:4" x14ac:dyDescent="0.45">
      <c r="A4" s="13" t="s">
        <v>6</v>
      </c>
      <c r="B4" s="13" t="s">
        <v>1</v>
      </c>
      <c r="C4" s="13" t="s">
        <v>125</v>
      </c>
      <c r="D4" s="13" t="s">
        <v>4</v>
      </c>
    </row>
    <row r="5" spans="1:4" x14ac:dyDescent="0.45">
      <c r="A5" s="58">
        <v>1</v>
      </c>
      <c r="B5" s="55" t="s">
        <v>79</v>
      </c>
      <c r="C5" s="58">
        <v>1</v>
      </c>
      <c r="D5" s="42" t="s">
        <v>70</v>
      </c>
    </row>
    <row r="6" spans="1:4" x14ac:dyDescent="0.45">
      <c r="A6" s="96"/>
      <c r="B6" s="96"/>
      <c r="C6" s="58">
        <v>2</v>
      </c>
      <c r="D6" s="42" t="s">
        <v>71</v>
      </c>
    </row>
    <row r="7" spans="1:4" x14ac:dyDescent="0.45">
      <c r="A7" s="96"/>
      <c r="B7" s="96"/>
      <c r="C7" s="58">
        <v>3</v>
      </c>
      <c r="D7" s="42" t="s">
        <v>151</v>
      </c>
    </row>
    <row r="8" spans="1:4" x14ac:dyDescent="0.45">
      <c r="A8" s="96"/>
      <c r="B8" s="96"/>
      <c r="C8" s="58">
        <v>4</v>
      </c>
      <c r="D8" s="42" t="s">
        <v>69</v>
      </c>
    </row>
    <row r="9" spans="1:4" x14ac:dyDescent="0.45">
      <c r="A9" s="58">
        <v>2</v>
      </c>
      <c r="B9" s="55" t="s">
        <v>198</v>
      </c>
      <c r="C9" s="58">
        <v>5</v>
      </c>
      <c r="D9" s="42" t="s">
        <v>199</v>
      </c>
    </row>
    <row r="10" spans="1:4" x14ac:dyDescent="0.45">
      <c r="A10" s="96"/>
      <c r="B10" s="96"/>
      <c r="C10" s="58">
        <v>6</v>
      </c>
      <c r="D10" s="42" t="s">
        <v>200</v>
      </c>
    </row>
    <row r="11" spans="1:4" x14ac:dyDescent="0.45">
      <c r="A11" s="119">
        <v>2</v>
      </c>
      <c r="B11" s="120" t="s">
        <v>170</v>
      </c>
      <c r="C11" s="119">
        <v>5</v>
      </c>
      <c r="D11" s="121" t="s">
        <v>156</v>
      </c>
    </row>
    <row r="12" spans="1:4" x14ac:dyDescent="0.45">
      <c r="A12" s="122"/>
      <c r="B12" s="122"/>
      <c r="C12" s="119">
        <v>6</v>
      </c>
      <c r="D12" s="121" t="s">
        <v>157</v>
      </c>
    </row>
    <row r="13" spans="1:4" x14ac:dyDescent="0.45">
      <c r="A13" s="119">
        <v>3</v>
      </c>
      <c r="B13" s="121" t="s">
        <v>171</v>
      </c>
      <c r="C13" s="119">
        <v>7</v>
      </c>
      <c r="D13" s="121" t="s">
        <v>158</v>
      </c>
    </row>
    <row r="14" spans="1:4" x14ac:dyDescent="0.45">
      <c r="A14" s="58">
        <v>4</v>
      </c>
      <c r="B14" s="42" t="s">
        <v>154</v>
      </c>
      <c r="C14" s="58">
        <v>8</v>
      </c>
      <c r="D14" s="39" t="s">
        <v>159</v>
      </c>
    </row>
    <row r="15" spans="1:4" x14ac:dyDescent="0.45">
      <c r="A15" s="96"/>
      <c r="B15" s="96"/>
      <c r="C15" s="58">
        <v>9</v>
      </c>
      <c r="D15" s="42" t="s">
        <v>160</v>
      </c>
    </row>
    <row r="16" spans="1:4" x14ac:dyDescent="0.45">
      <c r="A16" s="58">
        <v>5</v>
      </c>
      <c r="B16" s="55" t="s">
        <v>155</v>
      </c>
      <c r="C16" s="58">
        <v>10</v>
      </c>
      <c r="D16" s="42" t="s">
        <v>78</v>
      </c>
    </row>
  </sheetData>
  <pageMargins left="0.70866141732283472" right="0.70866141732283472" top="0.74803149606299213" bottom="0.74803149606299213" header="0.31496062992125984" footer="0.31496062992125984"/>
  <pageSetup orientation="portrait" horizontalDpi="4294967295" verticalDpi="4294967295" r:id="rId1"/>
  <headerFooter>
    <oddHeader>&amp;L&amp;F&amp;R&amp;D &amp;T</oddHeader>
    <oddFooter>&amp;L&amp;A&amp;C&amp;P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zoomScale="130" zoomScaleNormal="130" workbookViewId="0">
      <selection activeCell="E24" sqref="E24"/>
    </sheetView>
  </sheetViews>
  <sheetFormatPr baseColWidth="10" defaultRowHeight="14.25" x14ac:dyDescent="0.45"/>
  <cols>
    <col min="1" max="1" width="5.86328125" style="1" customWidth="1"/>
    <col min="2" max="2" width="8.796875" style="1" customWidth="1"/>
    <col min="3" max="3" width="41" style="2" customWidth="1"/>
    <col min="4" max="4" width="8.19921875" style="2" customWidth="1"/>
    <col min="5" max="5" width="26.86328125" style="2" customWidth="1"/>
  </cols>
  <sheetData>
    <row r="1" spans="1:5" ht="18" x14ac:dyDescent="0.55000000000000004">
      <c r="A1" s="12" t="s">
        <v>10</v>
      </c>
      <c r="B1" s="12"/>
      <c r="C1"/>
      <c r="D1"/>
      <c r="E1"/>
    </row>
    <row r="2" spans="1:5" ht="18" x14ac:dyDescent="0.55000000000000004">
      <c r="A2" s="12" t="s">
        <v>85</v>
      </c>
      <c r="B2" s="12"/>
      <c r="C2"/>
      <c r="D2"/>
      <c r="E2"/>
    </row>
    <row r="3" spans="1:5" x14ac:dyDescent="0.45">
      <c r="A3"/>
      <c r="B3"/>
      <c r="C3"/>
      <c r="D3"/>
      <c r="E3"/>
    </row>
    <row r="4" spans="1:5" x14ac:dyDescent="0.45">
      <c r="A4" s="13" t="s">
        <v>136</v>
      </c>
      <c r="B4" s="13"/>
      <c r="C4" s="13" t="s">
        <v>24</v>
      </c>
      <c r="D4" s="13" t="s">
        <v>25</v>
      </c>
      <c r="E4" s="13" t="s">
        <v>9</v>
      </c>
    </row>
    <row r="5" spans="1:5" x14ac:dyDescent="0.45">
      <c r="A5" s="104">
        <v>1</v>
      </c>
      <c r="B5" s="105" t="str">
        <f>CONCATENATE("RN#",TEXT(A5,"000"))</f>
        <v>RN#001</v>
      </c>
      <c r="C5" s="106" t="s">
        <v>115</v>
      </c>
      <c r="D5" s="104" t="s">
        <v>112</v>
      </c>
      <c r="E5" s="42"/>
    </row>
    <row r="6" spans="1:5" x14ac:dyDescent="0.45">
      <c r="A6" s="104">
        <v>2</v>
      </c>
      <c r="B6" s="105" t="str">
        <f t="shared" ref="B6:B19" si="0">CONCATENATE("RN#",TEXT(A6,"000"))</f>
        <v>RN#002</v>
      </c>
      <c r="C6" s="106" t="s">
        <v>113</v>
      </c>
      <c r="D6" s="104" t="s">
        <v>112</v>
      </c>
      <c r="E6" s="42"/>
    </row>
    <row r="7" spans="1:5" x14ac:dyDescent="0.45">
      <c r="A7" s="104">
        <v>3</v>
      </c>
      <c r="B7" s="105" t="str">
        <f t="shared" si="0"/>
        <v>RN#003</v>
      </c>
      <c r="C7" s="106" t="s">
        <v>119</v>
      </c>
      <c r="D7" s="104" t="s">
        <v>118</v>
      </c>
      <c r="E7" s="42"/>
    </row>
    <row r="8" spans="1:5" x14ac:dyDescent="0.45">
      <c r="A8" s="104"/>
      <c r="B8" s="105"/>
      <c r="C8" s="106"/>
      <c r="D8" s="104"/>
      <c r="E8" s="42"/>
    </row>
    <row r="9" spans="1:5" x14ac:dyDescent="0.45">
      <c r="A9" s="104"/>
      <c r="B9" s="105"/>
      <c r="C9" s="106"/>
      <c r="D9" s="104"/>
      <c r="E9" s="42"/>
    </row>
    <row r="10" spans="1:5" x14ac:dyDescent="0.45">
      <c r="A10" s="104"/>
      <c r="B10" s="105"/>
      <c r="C10" s="106"/>
      <c r="D10" s="104"/>
      <c r="E10" s="42"/>
    </row>
    <row r="11" spans="1:5" x14ac:dyDescent="0.45">
      <c r="A11" s="104"/>
      <c r="B11" s="105"/>
      <c r="C11" s="106"/>
      <c r="D11" s="104"/>
      <c r="E11" s="42"/>
    </row>
    <row r="12" spans="1:5" x14ac:dyDescent="0.45">
      <c r="A12" s="104"/>
      <c r="B12" s="105"/>
      <c r="C12" s="106"/>
      <c r="D12" s="104"/>
      <c r="E12" s="42"/>
    </row>
    <row r="13" spans="1:5" x14ac:dyDescent="0.45">
      <c r="A13" s="104"/>
      <c r="B13" s="105"/>
      <c r="C13" s="106"/>
      <c r="D13" s="104"/>
      <c r="E13" s="42"/>
    </row>
    <row r="14" spans="1:5" x14ac:dyDescent="0.45">
      <c r="A14" s="104"/>
      <c r="B14" s="105"/>
      <c r="C14" s="106"/>
      <c r="D14" s="104"/>
      <c r="E14" s="42"/>
    </row>
    <row r="15" spans="1:5" x14ac:dyDescent="0.45">
      <c r="A15" s="104"/>
      <c r="B15" s="105"/>
      <c r="C15" s="106"/>
      <c r="D15" s="104"/>
      <c r="E15" s="42"/>
    </row>
    <row r="16" spans="1:5" x14ac:dyDescent="0.45">
      <c r="A16" s="104"/>
      <c r="B16" s="105"/>
      <c r="C16" s="106"/>
      <c r="D16" s="104"/>
      <c r="E16" s="42"/>
    </row>
    <row r="17" spans="1:5" x14ac:dyDescent="0.45">
      <c r="A17" s="104"/>
      <c r="B17" s="105"/>
      <c r="C17" s="106"/>
      <c r="D17" s="104"/>
      <c r="E17" s="42"/>
    </row>
    <row r="18" spans="1:5" x14ac:dyDescent="0.45">
      <c r="A18" s="104"/>
      <c r="B18" s="105"/>
      <c r="C18" s="106"/>
      <c r="D18" s="104"/>
      <c r="E18" s="42"/>
    </row>
    <row r="19" spans="1:5" x14ac:dyDescent="0.45">
      <c r="A19" s="104"/>
      <c r="B19" s="105"/>
      <c r="C19" s="106"/>
      <c r="D19" s="104"/>
      <c r="E19" s="42"/>
    </row>
  </sheetData>
  <pageMargins left="0.70866141732283472" right="0.70866141732283472" top="0.74803149606299213" bottom="0.74803149606299213" header="0.31496062992125984" footer="0.31496062992125984"/>
  <pageSetup orientation="portrait" horizontalDpi="4294967295" verticalDpi="4294967295" r:id="rId1"/>
  <headerFooter>
    <oddHeader>&amp;L&amp;F&amp;R&amp;D &amp;T</oddHeader>
    <oddFooter>&amp;L&amp;A&amp;C&amp;P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zoomScale="140" zoomScaleNormal="140" workbookViewId="0">
      <selection activeCell="F14" sqref="F14"/>
    </sheetView>
  </sheetViews>
  <sheetFormatPr baseColWidth="10" defaultColWidth="9.1328125" defaultRowHeight="18.399999999999999" x14ac:dyDescent="0.45"/>
  <cols>
    <col min="1" max="1" width="5.86328125" style="9" customWidth="1"/>
    <col min="2" max="2" width="13.6640625" style="2" customWidth="1"/>
    <col min="3" max="3" width="5.1328125" style="9" customWidth="1"/>
    <col min="4" max="4" width="14.6640625" style="2" customWidth="1"/>
    <col min="5" max="5" width="7.19921875" style="9" customWidth="1"/>
    <col min="6" max="6" width="17.53125" style="2" customWidth="1"/>
    <col min="7" max="7" width="7.53125" style="2" customWidth="1"/>
    <col min="8" max="8" width="24.6640625" style="2" customWidth="1"/>
    <col min="9" max="9" width="33" style="2" customWidth="1"/>
    <col min="10" max="10" width="7.33203125" style="1" customWidth="1"/>
    <col min="11" max="11" width="9.33203125" style="23" customWidth="1"/>
    <col min="12" max="12" width="33.86328125" style="2" customWidth="1"/>
    <col min="13" max="13" width="14.86328125" style="23" customWidth="1"/>
    <col min="14" max="15" width="33.86328125" style="2" customWidth="1"/>
    <col min="16" max="16" width="51.46484375" style="2" customWidth="1"/>
    <col min="17" max="16384" width="9.1328125" style="2"/>
  </cols>
  <sheetData>
    <row r="1" spans="1:18" x14ac:dyDescent="0.55000000000000004">
      <c r="A1" s="12" t="s">
        <v>16</v>
      </c>
      <c r="B1" s="12"/>
      <c r="K1" s="12" t="s">
        <v>11</v>
      </c>
      <c r="L1" s="12"/>
    </row>
    <row r="2" spans="1:18" x14ac:dyDescent="0.55000000000000004">
      <c r="A2" s="12" t="s">
        <v>161</v>
      </c>
      <c r="B2" s="12"/>
    </row>
    <row r="4" spans="1:18" s="20" customFormat="1" ht="33" customHeight="1" x14ac:dyDescent="0.45">
      <c r="A4" s="22" t="s">
        <v>6</v>
      </c>
      <c r="B4" s="22" t="s">
        <v>1</v>
      </c>
      <c r="C4" s="21" t="s">
        <v>7</v>
      </c>
      <c r="D4" s="54" t="s">
        <v>4</v>
      </c>
      <c r="E4" s="21" t="s">
        <v>8</v>
      </c>
      <c r="F4" s="21" t="s">
        <v>3</v>
      </c>
      <c r="G4" s="21" t="s">
        <v>2</v>
      </c>
      <c r="H4" s="21" t="s">
        <v>0</v>
      </c>
      <c r="I4" s="21" t="s">
        <v>5</v>
      </c>
      <c r="J4" s="21" t="s">
        <v>144</v>
      </c>
      <c r="K4" s="24" t="s">
        <v>15</v>
      </c>
      <c r="L4" s="21" t="s">
        <v>14</v>
      </c>
      <c r="M4" s="24" t="s">
        <v>13</v>
      </c>
      <c r="N4" s="21" t="s">
        <v>12</v>
      </c>
      <c r="O4" s="21" t="s">
        <v>0</v>
      </c>
      <c r="P4" s="21" t="s">
        <v>5</v>
      </c>
    </row>
    <row r="5" spans="1:18" ht="21" x14ac:dyDescent="0.45">
      <c r="A5" s="57">
        <v>1</v>
      </c>
      <c r="B5" s="55" t="s">
        <v>79</v>
      </c>
      <c r="C5" s="59">
        <v>1</v>
      </c>
      <c r="D5" s="116" t="s">
        <v>70</v>
      </c>
      <c r="E5" s="107">
        <f>C5+0.01</f>
        <v>1.01</v>
      </c>
      <c r="F5" s="39" t="s">
        <v>33</v>
      </c>
      <c r="G5" s="43" t="s">
        <v>17</v>
      </c>
      <c r="H5" s="33" t="s">
        <v>37</v>
      </c>
      <c r="I5" s="41" t="s">
        <v>44</v>
      </c>
      <c r="J5" s="44"/>
      <c r="K5" s="36" t="str">
        <f>IF((C5&lt;&gt;""), (CONCATENATE("RQ",A5,"#",TEXT(C5,"00"))), "")</f>
        <v>RQ1#01</v>
      </c>
      <c r="L5" s="37" t="str">
        <f>IF((D5&lt;&gt;""),(CONCATENATE("[",K5,"] ",D5)),"")</f>
        <v>[RQ1#01] Administrar &lt;Productos&gt;</v>
      </c>
      <c r="M5" s="36" t="str">
        <f>IF((E5&lt;&gt;""), (CONCATENATE("RF",A5,"#","",TEXT(E5,"00.00"))), "")</f>
        <v>RF1#01.01</v>
      </c>
      <c r="N5" s="37" t="str">
        <f>IF((E5&lt;&gt;""),(CONCATENATE("[",M5,"] ",F5)),"")</f>
        <v>[RF1#01.01] Listado de &lt;Productos&gt;</v>
      </c>
      <c r="O5" s="37" t="str">
        <f>H5</f>
        <v>Muestra el listado de todos los &lt;Productos&gt;.</v>
      </c>
      <c r="P5" s="37" t="str">
        <f>I5</f>
        <v>* Buscar &lt;Productos&gt; en base a diversos filtros.</v>
      </c>
      <c r="Q5" s="38"/>
    </row>
    <row r="6" spans="1:18" ht="42" x14ac:dyDescent="0.45">
      <c r="A6" s="57">
        <v>1</v>
      </c>
      <c r="B6" s="55" t="s">
        <v>79</v>
      </c>
      <c r="C6" s="49">
        <v>1</v>
      </c>
      <c r="D6" s="118"/>
      <c r="E6" s="107">
        <f>E5+0.01</f>
        <v>1.02</v>
      </c>
      <c r="F6" s="39" t="s">
        <v>34</v>
      </c>
      <c r="G6" s="43" t="s">
        <v>18</v>
      </c>
      <c r="H6" s="41" t="s">
        <v>35</v>
      </c>
      <c r="I6" s="41" t="s">
        <v>36</v>
      </c>
      <c r="J6" s="35"/>
      <c r="K6" s="36" t="str">
        <f t="shared" ref="K6:K9" si="0">IF((C6&lt;&gt;""), (CONCATENATE("RQ",A6,"#",TEXT(C6,"00"))), "")</f>
        <v>RQ1#01</v>
      </c>
      <c r="L6" s="37" t="str">
        <f t="shared" ref="L6:L9" si="1">IF((D6&lt;&gt;""),(CONCATENATE("[",K6,"] ",D6)),"")</f>
        <v/>
      </c>
      <c r="M6" s="36" t="str">
        <f t="shared" ref="M6:M9" si="2">IF((E6&lt;&gt;""), (CONCATENATE("RF",A6,"#","",TEXT(E6,"00.00"))), "")</f>
        <v>RF1#01.02</v>
      </c>
      <c r="N6" s="37" t="str">
        <f t="shared" ref="N6:N21" si="3">IF((E6&lt;&gt;""),(CONCATENATE("[",M6,"] ",F6)),"")</f>
        <v>[RF1#01.02] Alta/Baja/Consulta &lt;Productos&gt;</v>
      </c>
      <c r="O6" s="37" t="str">
        <f t="shared" ref="O6:O21" si="4">H6</f>
        <v>Permite dar de alta un nuevo &lt;Producto&gt;, así como modificar la información del mismo, y en caso de ser necesario darlo de baja.</v>
      </c>
      <c r="P6" s="37" t="str">
        <f t="shared" ref="P6:P21" si="5">I6</f>
        <v>* Agregar &lt;Productos&gt;.
* Modificar &lt;Productos&gt;.
* Borrar &lt;Productos&gt; (baja lógica no física).</v>
      </c>
      <c r="Q6" s="38"/>
    </row>
    <row r="7" spans="1:18" ht="21" x14ac:dyDescent="0.45">
      <c r="A7" s="57">
        <v>1</v>
      </c>
      <c r="B7" s="55" t="s">
        <v>79</v>
      </c>
      <c r="C7" s="59">
        <v>2</v>
      </c>
      <c r="D7" s="116" t="s">
        <v>71</v>
      </c>
      <c r="E7" s="107">
        <f>C7+0.01</f>
        <v>2.0099999999999998</v>
      </c>
      <c r="F7" s="39" t="s">
        <v>38</v>
      </c>
      <c r="G7" s="50" t="s">
        <v>17</v>
      </c>
      <c r="H7" s="33" t="s">
        <v>116</v>
      </c>
      <c r="I7" s="41" t="s">
        <v>43</v>
      </c>
      <c r="J7" s="44"/>
      <c r="K7" s="36" t="str">
        <f t="shared" si="0"/>
        <v>RQ1#02</v>
      </c>
      <c r="L7" s="37" t="str">
        <f t="shared" si="1"/>
        <v>[RQ1#02] Administrar &lt;Precios&gt;</v>
      </c>
      <c r="M7" s="36" t="str">
        <f t="shared" si="2"/>
        <v>RF1#02.01</v>
      </c>
      <c r="N7" s="37" t="str">
        <f t="shared" ref="N7:N8" si="6">IF((E7&lt;&gt;""),(CONCATENATE("[",M7,"] ",F7)),"")</f>
        <v>[RF1#02.01] Listado de &lt;Precios&gt;</v>
      </c>
      <c r="O7" s="37" t="str">
        <f t="shared" ref="O7:O8" si="7">H7</f>
        <v>Muestra el listado de todos los &lt;Precios&gt;.</v>
      </c>
      <c r="P7" s="37" t="str">
        <f t="shared" ref="P7:P8" si="8">I7</f>
        <v>* Buscar &lt;Precios&gt; en base a diversos filtros.</v>
      </c>
      <c r="Q7" s="38"/>
      <c r="R7" s="38"/>
    </row>
    <row r="8" spans="1:18" ht="42" x14ac:dyDescent="0.45">
      <c r="A8" s="57">
        <v>1</v>
      </c>
      <c r="B8" s="55" t="s">
        <v>79</v>
      </c>
      <c r="C8" s="97">
        <v>2</v>
      </c>
      <c r="D8" s="118"/>
      <c r="E8" s="107">
        <f>E7+0.01</f>
        <v>2.0199999999999996</v>
      </c>
      <c r="F8" s="39" t="s">
        <v>39</v>
      </c>
      <c r="G8" s="50" t="s">
        <v>18</v>
      </c>
      <c r="H8" s="41" t="s">
        <v>40</v>
      </c>
      <c r="I8" s="41" t="s">
        <v>41</v>
      </c>
      <c r="J8" s="45"/>
      <c r="K8" s="36" t="str">
        <f t="shared" si="0"/>
        <v>RQ1#02</v>
      </c>
      <c r="L8" s="37" t="str">
        <f t="shared" si="1"/>
        <v/>
      </c>
      <c r="M8" s="36" t="str">
        <f t="shared" si="2"/>
        <v>RF1#02.02</v>
      </c>
      <c r="N8" s="37" t="str">
        <f t="shared" si="6"/>
        <v>[RF1#02.02] Alta/Baja/Consulta &lt;Precios&gt;</v>
      </c>
      <c r="O8" s="37" t="str">
        <f t="shared" si="7"/>
        <v>Permite dar de alta un nuevo &lt;Precio&gt;, así como modificar la información del mismo, y en caso de ser necesario darlo de baja.</v>
      </c>
      <c r="P8" s="37" t="str">
        <f t="shared" si="8"/>
        <v>* Agregar &lt;Precios&gt;.
* Modificar &lt;Precios&gt;.
* Borrar &lt;Precios&gt; (baja lógica no física).</v>
      </c>
      <c r="Q8" s="38"/>
      <c r="R8" s="38"/>
    </row>
    <row r="9" spans="1:18" s="38" customFormat="1" ht="21" x14ac:dyDescent="0.45">
      <c r="A9" s="57">
        <v>1</v>
      </c>
      <c r="B9" s="55" t="s">
        <v>79</v>
      </c>
      <c r="C9" s="59">
        <v>3</v>
      </c>
      <c r="D9" s="116" t="s">
        <v>151</v>
      </c>
      <c r="E9" s="107">
        <f>C9+0.01</f>
        <v>3.01</v>
      </c>
      <c r="F9" s="39" t="s">
        <v>162</v>
      </c>
      <c r="G9" s="50" t="s">
        <v>17</v>
      </c>
      <c r="H9" s="33" t="s">
        <v>163</v>
      </c>
      <c r="I9" s="41" t="s">
        <v>164</v>
      </c>
      <c r="J9" s="46"/>
      <c r="K9" s="36" t="str">
        <f t="shared" si="0"/>
        <v>RQ1#03</v>
      </c>
      <c r="L9" s="37" t="str">
        <f t="shared" si="1"/>
        <v>[RQ1#03] Administrar &lt;Rutas / POS&gt;</v>
      </c>
      <c r="M9" s="36" t="str">
        <f t="shared" si="2"/>
        <v>RF1#03.01</v>
      </c>
      <c r="N9" s="37" t="str">
        <f t="shared" si="3"/>
        <v>[RF1#03.01] Listado de &lt;Rutas&gt;</v>
      </c>
      <c r="O9" s="37" t="str">
        <f t="shared" si="4"/>
        <v>Muestra el listado de todos los &lt;Rutas&gt;.</v>
      </c>
      <c r="P9" s="37" t="str">
        <f t="shared" si="5"/>
        <v>* Buscar &lt;Rutas&gt; en base a diversos filtros.</v>
      </c>
    </row>
    <row r="10" spans="1:18" s="38" customFormat="1" ht="21" x14ac:dyDescent="0.45">
      <c r="A10" s="57">
        <v>1</v>
      </c>
      <c r="B10" s="55" t="s">
        <v>79</v>
      </c>
      <c r="C10" s="97">
        <v>3</v>
      </c>
      <c r="D10" s="117"/>
      <c r="E10" s="107">
        <f>E9+0.01</f>
        <v>3.0199999999999996</v>
      </c>
      <c r="F10" s="39" t="s">
        <v>165</v>
      </c>
      <c r="G10" s="50" t="s">
        <v>47</v>
      </c>
      <c r="H10" s="41" t="s">
        <v>166</v>
      </c>
      <c r="I10" s="41" t="s">
        <v>167</v>
      </c>
      <c r="J10" s="46"/>
      <c r="K10" s="36" t="str">
        <f t="shared" ref="K10:K21" si="9">IF((C10&lt;&gt;""), (CONCATENATE("RQ",A10,"#",TEXT(C10,"00"))), "")</f>
        <v>RQ1#03</v>
      </c>
      <c r="L10" s="37" t="str">
        <f t="shared" ref="L10:L21" si="10">IF((D10&lt;&gt;""),(CONCATENATE("[",K10,"] ",D10)),"")</f>
        <v/>
      </c>
      <c r="M10" s="36" t="str">
        <f t="shared" ref="M10:M21" si="11">IF((E10&lt;&gt;""), (CONCATENATE("RF",A10,"#","",TEXT(E10,"00.00"))), "")</f>
        <v>RF1#03.02</v>
      </c>
      <c r="N10" s="37" t="str">
        <f t="shared" ref="N10" si="12">IF((E10&lt;&gt;""),(CONCATENATE("[",M10,"] ",F10)),"")</f>
        <v>[RF1#03.02] Consulta &lt;Rutas&gt;</v>
      </c>
      <c r="O10" s="37" t="str">
        <f t="shared" ref="O10" si="13">H10</f>
        <v>Permite consultar los detalles de una &lt;Ruta&gt;.</v>
      </c>
      <c r="P10" s="37" t="str">
        <f t="shared" ref="P10" si="14">I10</f>
        <v xml:space="preserve"> </v>
      </c>
    </row>
    <row r="11" spans="1:18" s="38" customFormat="1" ht="31.5" x14ac:dyDescent="0.45">
      <c r="A11" s="57">
        <v>1</v>
      </c>
      <c r="B11" s="55" t="s">
        <v>79</v>
      </c>
      <c r="C11" s="59">
        <v>4</v>
      </c>
      <c r="D11" s="116" t="s">
        <v>69</v>
      </c>
      <c r="E11" s="107">
        <f>C11+0.01</f>
        <v>4.01</v>
      </c>
      <c r="F11" s="33" t="s">
        <v>22</v>
      </c>
      <c r="G11" s="34" t="s">
        <v>17</v>
      </c>
      <c r="H11" s="33" t="s">
        <v>29</v>
      </c>
      <c r="I11" s="33" t="s">
        <v>30</v>
      </c>
      <c r="J11" s="35"/>
      <c r="K11" s="36" t="str">
        <f t="shared" si="9"/>
        <v>RQ1#04</v>
      </c>
      <c r="L11" s="37" t="str">
        <f t="shared" si="10"/>
        <v>[RQ1#04] Administrar &lt;Clientes&gt;</v>
      </c>
      <c r="M11" s="36" t="str">
        <f t="shared" si="11"/>
        <v>RF1#04.01</v>
      </c>
      <c r="N11" s="37" t="str">
        <f t="shared" si="3"/>
        <v>[RF1#04.01] Listado de &lt;Clientes&gt;</v>
      </c>
      <c r="O11" s="37" t="str">
        <f t="shared" si="4"/>
        <v>Muestra el listado de todos los &lt;Clientes&gt;.</v>
      </c>
      <c r="P11" s="37" t="str">
        <f t="shared" si="5"/>
        <v>* Buscar &lt;Cliente&gt; en base a diversos filtros.
Nota: Habitación,local comercial, etc.</v>
      </c>
    </row>
    <row r="12" spans="1:18" s="38" customFormat="1" ht="31.5" x14ac:dyDescent="0.45">
      <c r="A12" s="57">
        <v>1</v>
      </c>
      <c r="B12" s="55" t="s">
        <v>79</v>
      </c>
      <c r="C12" s="49">
        <v>4</v>
      </c>
      <c r="D12" s="117"/>
      <c r="E12" s="107">
        <f>E11+0.01</f>
        <v>4.0199999999999996</v>
      </c>
      <c r="F12" s="39" t="s">
        <v>168</v>
      </c>
      <c r="G12" s="40" t="s">
        <v>47</v>
      </c>
      <c r="H12" s="33" t="s">
        <v>169</v>
      </c>
      <c r="I12" s="42" t="s">
        <v>167</v>
      </c>
      <c r="J12" s="35"/>
      <c r="K12" s="36" t="str">
        <f t="shared" si="9"/>
        <v>RQ1#04</v>
      </c>
      <c r="L12" s="37" t="str">
        <f t="shared" si="10"/>
        <v/>
      </c>
      <c r="M12" s="36" t="str">
        <f t="shared" si="11"/>
        <v>RF1#04.02</v>
      </c>
      <c r="N12" s="37" t="str">
        <f t="shared" si="3"/>
        <v>[RF1#04.02] Consulta saldo &lt;Clientes&gt;</v>
      </c>
      <c r="O12" s="37" t="str">
        <f t="shared" si="4"/>
        <v>Permite consultar el saldo con el que cuenta el  &lt;Cliente&gt;, para poder registrar credito a su nombre.</v>
      </c>
      <c r="P12" s="37" t="str">
        <f t="shared" si="5"/>
        <v xml:space="preserve"> </v>
      </c>
    </row>
    <row r="13" spans="1:18" s="38" customFormat="1" ht="21" x14ac:dyDescent="0.45">
      <c r="A13" s="57">
        <v>2</v>
      </c>
      <c r="B13" s="32" t="s">
        <v>170</v>
      </c>
      <c r="C13" s="59">
        <v>5</v>
      </c>
      <c r="D13" s="116" t="s">
        <v>172</v>
      </c>
      <c r="E13" s="107">
        <f>C13+0.01</f>
        <v>5.01</v>
      </c>
      <c r="F13" s="39" t="s">
        <v>173</v>
      </c>
      <c r="G13" s="50" t="s">
        <v>17</v>
      </c>
      <c r="H13" s="42" t="s">
        <v>175</v>
      </c>
      <c r="I13" s="42" t="s">
        <v>177</v>
      </c>
      <c r="J13" s="44"/>
      <c r="K13" s="36" t="str">
        <f t="shared" si="9"/>
        <v>RQ2#05</v>
      </c>
      <c r="L13" s="37" t="str">
        <f t="shared" si="10"/>
        <v>[RQ2#05] Administrar &lt;Preliquidaciones&gt;</v>
      </c>
      <c r="M13" s="36" t="str">
        <f t="shared" si="11"/>
        <v>RF2#05.01</v>
      </c>
      <c r="N13" s="37" t="str">
        <f t="shared" si="3"/>
        <v>[RF2#05.01] Listado de &lt;Preliquidaciones&gt;</v>
      </c>
      <c r="O13" s="37" t="str">
        <f t="shared" si="4"/>
        <v>Muestra el listado de todas las &lt;Preliquidaciones&gt;.</v>
      </c>
      <c r="P13" s="37" t="str">
        <f t="shared" si="5"/>
        <v>* Buscar &lt;Preliquidaciones&gt; en base a diversos filtros.</v>
      </c>
    </row>
    <row r="14" spans="1:18" s="38" customFormat="1" ht="42" x14ac:dyDescent="0.45">
      <c r="A14" s="57">
        <v>2</v>
      </c>
      <c r="B14" s="32" t="s">
        <v>170</v>
      </c>
      <c r="C14" s="100">
        <v>5</v>
      </c>
      <c r="D14" s="117"/>
      <c r="E14" s="107">
        <f>E13+0.01</f>
        <v>5.0199999999999996</v>
      </c>
      <c r="F14" s="39" t="s">
        <v>174</v>
      </c>
      <c r="G14" s="50" t="s">
        <v>18</v>
      </c>
      <c r="H14" s="42" t="s">
        <v>176</v>
      </c>
      <c r="I14" s="42" t="s">
        <v>178</v>
      </c>
      <c r="J14" s="45"/>
      <c r="K14" s="36" t="str">
        <f t="shared" si="9"/>
        <v>RQ2#05</v>
      </c>
      <c r="L14" s="37" t="str">
        <f t="shared" si="10"/>
        <v/>
      </c>
      <c r="M14" s="36" t="str">
        <f t="shared" si="11"/>
        <v>RF2#05.02</v>
      </c>
      <c r="N14" s="37" t="str">
        <f t="shared" ref="N14" si="15">IF((E14&lt;&gt;""),(CONCATENATE("[",M14,"] ",F14)),"")</f>
        <v>[RF2#05.02] Alta/Baja/Consulta &lt;Preliquidaciones&gt;</v>
      </c>
      <c r="O14" s="37" t="str">
        <f t="shared" ref="O14" si="16">H14</f>
        <v>Permite dar de alta una nueva &lt;Preliquidacion&gt;, así como modificar la información de la misma, y en caso de ser necesario darla de baja.</v>
      </c>
      <c r="P14" s="37" t="str">
        <f t="shared" ref="P14" si="17">I14</f>
        <v>* Agregar &lt;Preliquidacion&gt;.
* Modificar &lt;Preliquidacion&gt;.
* Borrar &lt;Preliquidacion&gt; (baja lógica no física).</v>
      </c>
    </row>
    <row r="15" spans="1:18" s="38" customFormat="1" ht="21" x14ac:dyDescent="0.45">
      <c r="A15" s="57">
        <v>2</v>
      </c>
      <c r="B15" s="32" t="s">
        <v>170</v>
      </c>
      <c r="C15" s="115">
        <v>5</v>
      </c>
      <c r="D15" s="118"/>
      <c r="E15" s="107">
        <f>E14+0.01</f>
        <v>5.0299999999999994</v>
      </c>
      <c r="F15" s="39" t="s">
        <v>188</v>
      </c>
      <c r="G15" s="40" t="s">
        <v>19</v>
      </c>
      <c r="H15" s="39" t="s">
        <v>105</v>
      </c>
      <c r="I15" s="39" t="s">
        <v>105</v>
      </c>
      <c r="J15" s="45"/>
      <c r="K15" s="36" t="str">
        <f t="shared" si="9"/>
        <v>RQ2#05</v>
      </c>
      <c r="L15" s="37" t="str">
        <f t="shared" si="10"/>
        <v/>
      </c>
      <c r="M15" s="36" t="str">
        <f t="shared" si="11"/>
        <v>RF2#05.03</v>
      </c>
      <c r="N15" s="37" t="str">
        <f t="shared" ref="N15" si="18">IF((E15&lt;&gt;""),(CONCATENATE("[",M15,"] ",F15)),"")</f>
        <v>[RF2#05.03] Proceso Generador Folios de Preliquidacion</v>
      </c>
      <c r="O15" s="37" t="str">
        <f t="shared" ref="O15" si="19">H15</f>
        <v>No requiere calculos de condiciones comerciales.</v>
      </c>
      <c r="P15" s="37" t="str">
        <f t="shared" ref="P15" si="20">I15</f>
        <v>No requiere calculos de condiciones comerciales.</v>
      </c>
    </row>
    <row r="16" spans="1:18" s="38" customFormat="1" ht="21" x14ac:dyDescent="0.45">
      <c r="A16" s="57">
        <v>3</v>
      </c>
      <c r="B16" s="55" t="s">
        <v>171</v>
      </c>
      <c r="C16" s="59">
        <v>6</v>
      </c>
      <c r="D16" s="116" t="s">
        <v>183</v>
      </c>
      <c r="E16" s="107">
        <f>C16+0.01</f>
        <v>6.01</v>
      </c>
      <c r="F16" s="39" t="s">
        <v>180</v>
      </c>
      <c r="G16" s="40" t="s">
        <v>17</v>
      </c>
      <c r="H16" s="39" t="s">
        <v>181</v>
      </c>
      <c r="I16" s="39" t="s">
        <v>182</v>
      </c>
      <c r="J16" s="35"/>
      <c r="K16" s="36" t="str">
        <f t="shared" si="9"/>
        <v>RQ3#06</v>
      </c>
      <c r="L16" s="37" t="str">
        <f t="shared" si="10"/>
        <v>[RQ3#06] Administrar &lt;Liquidaciones&gt;</v>
      </c>
      <c r="M16" s="36" t="str">
        <f t="shared" si="11"/>
        <v>RF3#06.01</v>
      </c>
      <c r="N16" s="37" t="str">
        <f t="shared" si="3"/>
        <v>[RF3#06.01] Listado de &lt;Liquidaciones&gt;</v>
      </c>
      <c r="O16" s="37" t="str">
        <f t="shared" si="4"/>
        <v>Muestra el listado de todas las &lt;Liquidaciones&gt;.</v>
      </c>
      <c r="P16" s="37" t="str">
        <f t="shared" si="5"/>
        <v>* Buscar &lt;Liquidaciones&gt; en base a diversos filtros.</v>
      </c>
    </row>
    <row r="17" spans="1:16" s="38" customFormat="1" ht="42" x14ac:dyDescent="0.45">
      <c r="A17" s="57">
        <v>3</v>
      </c>
      <c r="B17" s="55" t="s">
        <v>171</v>
      </c>
      <c r="C17" s="49">
        <v>6</v>
      </c>
      <c r="D17" s="117"/>
      <c r="E17" s="107">
        <f>E16+0.01</f>
        <v>6.02</v>
      </c>
      <c r="F17" s="39" t="s">
        <v>184</v>
      </c>
      <c r="G17" s="40" t="s">
        <v>18</v>
      </c>
      <c r="H17" s="39" t="s">
        <v>185</v>
      </c>
      <c r="I17" s="39" t="s">
        <v>186</v>
      </c>
      <c r="J17" s="35"/>
      <c r="K17" s="36" t="str">
        <f t="shared" si="9"/>
        <v>RQ3#06</v>
      </c>
      <c r="L17" s="37" t="str">
        <f t="shared" si="10"/>
        <v/>
      </c>
      <c r="M17" s="36" t="str">
        <f t="shared" si="11"/>
        <v>RF3#06.02</v>
      </c>
      <c r="N17" s="37" t="str">
        <f t="shared" si="3"/>
        <v>[RF3#06.02] Alta/Baja/Cambio &lt;Liquidaciones&gt;</v>
      </c>
      <c r="O17" s="37" t="str">
        <f t="shared" si="4"/>
        <v>Permite dar de alta una nueva &lt;Liquidacion&gt;, así como modificar las secciones de la misma, y en caso de ser necesario darla de baja.</v>
      </c>
      <c r="P17" s="37" t="str">
        <f t="shared" si="5"/>
        <v>* Agregar &lt;Liquidacion&gt;.
* Modificar &lt;Liquidacion&gt;.
* Borrar &lt;Liquidacion&gt;. baja lógica no física).</v>
      </c>
    </row>
    <row r="18" spans="1:16" s="38" customFormat="1" ht="21" x14ac:dyDescent="0.45">
      <c r="A18" s="57">
        <v>3</v>
      </c>
      <c r="B18" s="55" t="s">
        <v>171</v>
      </c>
      <c r="C18" s="86">
        <v>6</v>
      </c>
      <c r="D18" s="117"/>
      <c r="E18" s="107">
        <f>E17+0.01</f>
        <v>6.0299999999999994</v>
      </c>
      <c r="F18" s="39" t="s">
        <v>187</v>
      </c>
      <c r="G18" s="40" t="s">
        <v>19</v>
      </c>
      <c r="H18" s="39" t="s">
        <v>179</v>
      </c>
      <c r="I18" s="39" t="s">
        <v>179</v>
      </c>
      <c r="J18" s="35"/>
      <c r="K18" s="36" t="str">
        <f t="shared" si="9"/>
        <v>RQ3#06</v>
      </c>
      <c r="L18" s="37" t="str">
        <f t="shared" si="10"/>
        <v/>
      </c>
      <c r="M18" s="36" t="str">
        <f t="shared" si="11"/>
        <v>RF3#06.03</v>
      </c>
      <c r="N18" s="37" t="str">
        <f t="shared" ref="N18" si="21">IF((E18&lt;&gt;""),(CONCATENATE("[",M18,"] ",F18)),"")</f>
        <v>[RF3#06.03] Proceso Generador Folios de Liquidacion</v>
      </c>
      <c r="O18" s="37" t="str">
        <f t="shared" ref="O18" si="22">H18</f>
        <v>En ocaciones requiere calculos de condiciones comerciales.</v>
      </c>
      <c r="P18" s="37" t="str">
        <f t="shared" ref="P18" si="23">I18</f>
        <v>En ocaciones requiere calculos de condiciones comerciales.</v>
      </c>
    </row>
    <row r="19" spans="1:16" s="38" customFormat="1" ht="21" x14ac:dyDescent="0.45">
      <c r="A19" s="57">
        <v>4</v>
      </c>
      <c r="B19" s="55" t="s">
        <v>154</v>
      </c>
      <c r="C19" s="59">
        <v>7</v>
      </c>
      <c r="D19" s="116" t="s">
        <v>189</v>
      </c>
      <c r="E19" s="107">
        <f>C19+0.01</f>
        <v>7.01</v>
      </c>
      <c r="F19" s="39" t="s">
        <v>190</v>
      </c>
      <c r="G19" s="40" t="s">
        <v>18</v>
      </c>
      <c r="H19" s="39" t="s">
        <v>191</v>
      </c>
      <c r="I19" s="39" t="s">
        <v>167</v>
      </c>
      <c r="J19" s="35"/>
      <c r="K19" s="36" t="str">
        <f t="shared" si="9"/>
        <v>RQ4#07</v>
      </c>
      <c r="L19" s="37" t="str">
        <f t="shared" si="10"/>
        <v>[RQ4#07] Administrar &lt;Caja&gt;</v>
      </c>
      <c r="M19" s="36" t="str">
        <f t="shared" si="11"/>
        <v>RF4#07.01</v>
      </c>
      <c r="N19" s="37" t="str">
        <f t="shared" si="3"/>
        <v>[RF4#07.01] Alta &lt;Pagos&gt;</v>
      </c>
      <c r="O19" s="37" t="str">
        <f t="shared" si="4"/>
        <v>Permite dar de alta un nuevo registro de &lt;Pago&gt;.</v>
      </c>
      <c r="P19" s="37" t="str">
        <f t="shared" si="5"/>
        <v xml:space="preserve"> </v>
      </c>
    </row>
    <row r="20" spans="1:16" s="38" customFormat="1" ht="21" x14ac:dyDescent="0.45">
      <c r="A20" s="57">
        <v>4</v>
      </c>
      <c r="B20" s="55" t="s">
        <v>154</v>
      </c>
      <c r="C20" s="49">
        <v>7</v>
      </c>
      <c r="D20" s="117"/>
      <c r="E20" s="107">
        <f>E19+0.01</f>
        <v>7.02</v>
      </c>
      <c r="F20" s="39" t="s">
        <v>192</v>
      </c>
      <c r="G20" s="50" t="s">
        <v>143</v>
      </c>
      <c r="H20" s="42" t="s">
        <v>197</v>
      </c>
      <c r="I20" s="39" t="s">
        <v>89</v>
      </c>
      <c r="J20" s="35"/>
      <c r="K20" s="36" t="str">
        <f t="shared" si="9"/>
        <v>RQ4#07</v>
      </c>
      <c r="L20" s="37" t="str">
        <f t="shared" si="10"/>
        <v/>
      </c>
      <c r="M20" s="36" t="str">
        <f t="shared" si="11"/>
        <v>RF4#07.02</v>
      </c>
      <c r="N20" s="37" t="str">
        <f t="shared" si="3"/>
        <v>[RF4#07.02] Generación de &lt;Corte de cajal&gt; .</v>
      </c>
      <c r="O20" s="37" t="str">
        <f t="shared" si="4"/>
        <v>Se generan recibos de los pagos del dia de pago en formato PDF.</v>
      </c>
      <c r="P20" s="37" t="str">
        <f t="shared" si="5"/>
        <v>*Los recibos pueden generarse en formato PDF.</v>
      </c>
    </row>
    <row r="21" spans="1:16" s="38" customFormat="1" ht="21" x14ac:dyDescent="0.45">
      <c r="A21" s="57">
        <v>5</v>
      </c>
      <c r="B21" s="55" t="s">
        <v>155</v>
      </c>
      <c r="C21" s="59">
        <v>8</v>
      </c>
      <c r="D21" s="114" t="s">
        <v>193</v>
      </c>
      <c r="E21" s="107">
        <f>C21+0.01</f>
        <v>8.01</v>
      </c>
      <c r="F21" s="39" t="s">
        <v>194</v>
      </c>
      <c r="G21" s="50" t="s">
        <v>143</v>
      </c>
      <c r="H21" s="42" t="s">
        <v>195</v>
      </c>
      <c r="I21" s="39" t="s">
        <v>196</v>
      </c>
      <c r="J21" s="35"/>
      <c r="K21" s="36" t="str">
        <f t="shared" si="9"/>
        <v>RQ5#08</v>
      </c>
      <c r="L21" s="37" t="str">
        <f t="shared" si="10"/>
        <v>[RQ5#08] Administrar &lt;Emisión/Rportes&gt;</v>
      </c>
      <c r="M21" s="36" t="str">
        <f t="shared" si="11"/>
        <v>RF5#08.01</v>
      </c>
      <c r="N21" s="37" t="str">
        <f t="shared" si="3"/>
        <v>[RF5#08.01] Generación de &lt;Reporte&gt; en PDF.</v>
      </c>
      <c r="O21" s="37" t="str">
        <f t="shared" si="4"/>
        <v>Se generan los reportes de movimientos en formato PDF.</v>
      </c>
      <c r="P21" s="37" t="str">
        <f t="shared" si="5"/>
        <v>*Los reportes pueden generarse en formato PDF.</v>
      </c>
    </row>
    <row r="22" spans="1:16" s="51" customFormat="1" x14ac:dyDescent="0.45">
      <c r="A22" s="87"/>
      <c r="B22" s="94"/>
      <c r="C22" s="87"/>
      <c r="D22" s="90"/>
      <c r="E22" s="87"/>
      <c r="F22" s="94"/>
      <c r="G22" s="94"/>
      <c r="H22" s="94"/>
      <c r="I22" s="94"/>
      <c r="J22" s="52"/>
      <c r="K22" s="53"/>
      <c r="M22" s="53"/>
    </row>
    <row r="23" spans="1:16" ht="12" x14ac:dyDescent="0.45">
      <c r="A23" s="87"/>
      <c r="B23" s="90"/>
      <c r="C23" s="87"/>
      <c r="D23" s="90"/>
      <c r="E23" s="87"/>
      <c r="F23" s="88"/>
      <c r="G23" s="89"/>
      <c r="H23" s="90"/>
      <c r="I23" s="91"/>
      <c r="J23" s="30"/>
      <c r="K23" s="31"/>
      <c r="L23" s="29"/>
      <c r="M23" s="31"/>
      <c r="N23" s="29"/>
      <c r="O23" s="47"/>
    </row>
    <row r="24" spans="1:16" ht="37.5" customHeight="1" x14ac:dyDescent="0.45">
      <c r="A24" s="10"/>
      <c r="B24" s="8"/>
      <c r="C24" s="16"/>
      <c r="D24" s="3"/>
      <c r="E24" s="11"/>
      <c r="F24" s="3"/>
      <c r="G24" s="7"/>
      <c r="H24" s="6"/>
      <c r="I24" s="6"/>
      <c r="K24" s="25"/>
      <c r="L24" s="15"/>
      <c r="M24" s="25"/>
      <c r="N24" s="15"/>
      <c r="O24" s="48"/>
    </row>
    <row r="25" spans="1:16" x14ac:dyDescent="0.45">
      <c r="A25" s="17"/>
      <c r="B25" s="18"/>
      <c r="C25" s="17"/>
      <c r="D25" s="19"/>
      <c r="E25" s="17"/>
      <c r="F25" s="18"/>
      <c r="G25" s="18"/>
      <c r="H25" s="18"/>
      <c r="I25" s="18"/>
      <c r="J25" s="27"/>
      <c r="K25" s="26"/>
      <c r="L25" s="18"/>
      <c r="M25" s="26"/>
      <c r="N25" s="18"/>
      <c r="O25" s="18"/>
    </row>
    <row r="27" spans="1:16" x14ac:dyDescent="0.45">
      <c r="A27" s="9">
        <f>COUNTA(A5:A24)</f>
        <v>17</v>
      </c>
      <c r="B27" s="1"/>
      <c r="D27" s="9">
        <f>COUNTA(D5:D24)</f>
        <v>8</v>
      </c>
      <c r="E27" s="9">
        <f>COUNTA(E5:E24)</f>
        <v>17</v>
      </c>
      <c r="G27" s="1"/>
      <c r="H27" s="1"/>
    </row>
  </sheetData>
  <autoFilter ref="A4:Q24"/>
  <mergeCells count="7">
    <mergeCell ref="D19:D20"/>
    <mergeCell ref="D16:D18"/>
    <mergeCell ref="D5:D6"/>
    <mergeCell ref="D9:D10"/>
    <mergeCell ref="D11:D12"/>
    <mergeCell ref="D7:D8"/>
    <mergeCell ref="D13:D15"/>
  </mergeCells>
  <pageMargins left="0.23622047244094491" right="0.23622047244094491" top="0.74803149606299213" bottom="0.74803149606299213" header="0.31496062992125984" footer="0.31496062992125984"/>
  <pageSetup orientation="landscape" horizontalDpi="4294967295" verticalDpi="4294967295" r:id="rId1"/>
  <headerFooter>
    <oddHeader>&amp;L&amp;F&amp;R&amp;D</oddHeader>
    <oddFooter>&amp;L&amp;A&amp;R&amp;P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1"/>
  <sheetViews>
    <sheetView showGridLines="0" zoomScale="130" zoomScaleNormal="130" workbookViewId="0">
      <selection activeCell="B16" sqref="B16"/>
    </sheetView>
  </sheetViews>
  <sheetFormatPr baseColWidth="10" defaultColWidth="9.1328125" defaultRowHeight="18.399999999999999" x14ac:dyDescent="0.45"/>
  <cols>
    <col min="1" max="1" width="5.86328125" style="9" customWidth="1"/>
    <col min="2" max="2" width="10.86328125" style="2" customWidth="1"/>
    <col min="3" max="3" width="5.46484375" style="2" customWidth="1"/>
    <col min="4" max="4" width="16.1328125" style="2" customWidth="1"/>
    <col min="5" max="5" width="10.46484375" style="2" customWidth="1"/>
    <col min="6" max="6" width="18.6640625" style="2" customWidth="1"/>
    <col min="7" max="7" width="9" style="2" customWidth="1"/>
    <col min="8" max="10" width="6.19921875" style="2" customWidth="1"/>
    <col min="11" max="11" width="6.19921875" style="71" customWidth="1"/>
    <col min="12" max="12" width="2.33203125" style="51" customWidth="1"/>
    <col min="13" max="13" width="5.46484375" style="2" customWidth="1"/>
    <col min="14" max="17" width="5.46484375" style="1" customWidth="1"/>
    <col min="18" max="18" width="5.46484375" style="23" customWidth="1"/>
    <col min="19" max="19" width="5.46484375" style="2" customWidth="1"/>
    <col min="20" max="20" width="5.46484375" style="23" customWidth="1"/>
    <col min="21" max="21" width="5.46484375" style="2" customWidth="1"/>
    <col min="22" max="22" width="2.33203125" style="51" customWidth="1"/>
    <col min="23" max="44" width="5.46484375" style="2" customWidth="1"/>
    <col min="45" max="16384" width="9.1328125" style="2"/>
  </cols>
  <sheetData>
    <row r="1" spans="1:45" ht="18" x14ac:dyDescent="0.55000000000000004">
      <c r="A1" s="12" t="s">
        <v>16</v>
      </c>
      <c r="B1" s="12"/>
      <c r="C1" s="12"/>
      <c r="D1" s="12"/>
      <c r="E1" s="12"/>
      <c r="F1" s="12"/>
      <c r="G1" s="12"/>
      <c r="M1" s="1">
        <f>40*M3</f>
        <v>2</v>
      </c>
      <c r="N1" s="1">
        <f t="shared" ref="N1:U1" si="0">40*N3</f>
        <v>4</v>
      </c>
      <c r="O1" s="1">
        <f t="shared" si="0"/>
        <v>2</v>
      </c>
      <c r="P1" s="1">
        <f t="shared" si="0"/>
        <v>2</v>
      </c>
      <c r="Q1" s="1">
        <f t="shared" si="0"/>
        <v>2</v>
      </c>
      <c r="R1" s="1">
        <f t="shared" si="0"/>
        <v>15.999999999999996</v>
      </c>
      <c r="S1" s="1">
        <f t="shared" si="0"/>
        <v>4</v>
      </c>
      <c r="T1" s="1">
        <f t="shared" si="0"/>
        <v>4</v>
      </c>
      <c r="U1" s="1">
        <f t="shared" si="0"/>
        <v>4</v>
      </c>
    </row>
    <row r="2" spans="1:45" x14ac:dyDescent="0.55000000000000004">
      <c r="A2" s="12" t="s">
        <v>161</v>
      </c>
      <c r="B2" s="12"/>
      <c r="C2" s="12"/>
      <c r="D2" s="12"/>
      <c r="E2" s="12"/>
      <c r="F2" s="12"/>
      <c r="G2" s="78">
        <f>K70</f>
        <v>0.54418269230769201</v>
      </c>
      <c r="M2" s="82">
        <f>SUM(M3:N3)</f>
        <v>0.15000000000000002</v>
      </c>
      <c r="N2" s="83"/>
      <c r="O2" s="82">
        <f>SUM(O3:Q3)</f>
        <v>0.15000000000000002</v>
      </c>
      <c r="P2" s="83"/>
      <c r="Q2" s="83"/>
      <c r="R2" s="82">
        <f>R3</f>
        <v>0.39999999999999991</v>
      </c>
      <c r="S2" s="82">
        <f>SUM(S3:U3)</f>
        <v>0.30000000000000004</v>
      </c>
      <c r="T2" s="81"/>
      <c r="U2" s="84"/>
    </row>
    <row r="3" spans="1:45" ht="11.65" x14ac:dyDescent="0.45">
      <c r="L3" s="63"/>
      <c r="M3" s="85">
        <v>0.05</v>
      </c>
      <c r="N3" s="85">
        <v>0.1</v>
      </c>
      <c r="O3" s="85">
        <v>0.05</v>
      </c>
      <c r="P3" s="85">
        <v>0.05</v>
      </c>
      <c r="Q3" s="85">
        <v>0.05</v>
      </c>
      <c r="R3" s="85">
        <f>1-M2-O2-S2</f>
        <v>0.39999999999999991</v>
      </c>
      <c r="S3" s="85">
        <v>0.1</v>
      </c>
      <c r="T3" s="85">
        <v>0.1</v>
      </c>
      <c r="U3" s="85">
        <v>0.1</v>
      </c>
      <c r="V3" s="63"/>
      <c r="W3" s="62"/>
      <c r="X3" s="62"/>
      <c r="Y3" s="62"/>
      <c r="Z3" s="62"/>
      <c r="AA3" s="62"/>
      <c r="AB3" s="62"/>
      <c r="AC3" s="62"/>
      <c r="AD3" s="62"/>
      <c r="AE3" s="62"/>
      <c r="AF3" s="62"/>
      <c r="AG3" s="62"/>
      <c r="AH3" s="62"/>
      <c r="AI3" s="62"/>
      <c r="AJ3" s="62"/>
      <c r="AK3" s="62"/>
      <c r="AL3" s="62"/>
      <c r="AM3" s="62"/>
      <c r="AN3" s="62"/>
      <c r="AO3" s="62"/>
      <c r="AP3" s="62"/>
      <c r="AQ3" s="62"/>
      <c r="AR3" s="62"/>
    </row>
    <row r="4" spans="1:45" s="20" customFormat="1" ht="33" customHeight="1" x14ac:dyDescent="0.45">
      <c r="A4" s="108" t="s">
        <v>6</v>
      </c>
      <c r="B4" s="108" t="s">
        <v>1</v>
      </c>
      <c r="C4" s="109" t="s">
        <v>7</v>
      </c>
      <c r="D4" s="110" t="s">
        <v>4</v>
      </c>
      <c r="E4" s="109" t="s">
        <v>8</v>
      </c>
      <c r="F4" s="109" t="s">
        <v>3</v>
      </c>
      <c r="G4" s="109" t="s">
        <v>2</v>
      </c>
      <c r="H4" s="76" t="s">
        <v>101</v>
      </c>
      <c r="I4" s="76" t="s">
        <v>103</v>
      </c>
      <c r="J4" s="76" t="s">
        <v>100</v>
      </c>
      <c r="K4" s="77" t="s">
        <v>102</v>
      </c>
      <c r="L4" s="64"/>
      <c r="M4" s="60" t="s">
        <v>91</v>
      </c>
      <c r="N4" s="60" t="s">
        <v>92</v>
      </c>
      <c r="O4" s="60" t="s">
        <v>97</v>
      </c>
      <c r="P4" s="60" t="s">
        <v>99</v>
      </c>
      <c r="Q4" s="60" t="s">
        <v>98</v>
      </c>
      <c r="R4" s="61" t="s">
        <v>93</v>
      </c>
      <c r="S4" s="60" t="s">
        <v>94</v>
      </c>
      <c r="T4" s="61" t="s">
        <v>95</v>
      </c>
      <c r="U4" s="60" t="s">
        <v>96</v>
      </c>
      <c r="V4" s="64"/>
      <c r="W4" s="60" t="s">
        <v>100</v>
      </c>
      <c r="X4" s="60" t="str">
        <f t="shared" ref="X4:AF4" si="1">M4</f>
        <v>ANA</v>
      </c>
      <c r="Y4" s="60" t="str">
        <f t="shared" si="1"/>
        <v>DIS</v>
      </c>
      <c r="Z4" s="60" t="str">
        <f t="shared" si="1"/>
        <v>TA</v>
      </c>
      <c r="AA4" s="60" t="str">
        <f t="shared" si="1"/>
        <v>RN</v>
      </c>
      <c r="AB4" s="60" t="str">
        <f t="shared" si="1"/>
        <v>SP</v>
      </c>
      <c r="AC4" s="60" t="str">
        <f t="shared" si="1"/>
        <v>COD</v>
      </c>
      <c r="AD4" s="60" t="str">
        <f t="shared" si="1"/>
        <v>UNI</v>
      </c>
      <c r="AE4" s="60" t="str">
        <f t="shared" si="1"/>
        <v>SIT</v>
      </c>
      <c r="AF4" s="60" t="str">
        <f t="shared" si="1"/>
        <v>UAT</v>
      </c>
      <c r="AG4" s="60"/>
      <c r="AH4" s="60"/>
      <c r="AI4" s="60"/>
      <c r="AJ4" s="60"/>
      <c r="AK4" s="60"/>
      <c r="AL4" s="60"/>
      <c r="AM4" s="60"/>
      <c r="AN4" s="60"/>
      <c r="AO4" s="60"/>
      <c r="AP4" s="60"/>
      <c r="AQ4" s="60"/>
      <c r="AR4" s="60"/>
    </row>
    <row r="5" spans="1:45" ht="22.25" customHeight="1" x14ac:dyDescent="0.45">
      <c r="A5" s="57">
        <v>1</v>
      </c>
      <c r="B5" s="55" t="s">
        <v>79</v>
      </c>
      <c r="C5" s="59">
        <v>1</v>
      </c>
      <c r="D5" s="98" t="s">
        <v>70</v>
      </c>
      <c r="E5" s="107">
        <v>1.01</v>
      </c>
      <c r="F5" s="39" t="s">
        <v>33</v>
      </c>
      <c r="G5" s="50" t="s">
        <v>17</v>
      </c>
      <c r="H5" s="50">
        <v>1</v>
      </c>
      <c r="I5" s="69">
        <f>H5/$H$70</f>
        <v>9.6153846153846159E-3</v>
      </c>
      <c r="J5" s="68">
        <f>W5</f>
        <v>0.73499999999999999</v>
      </c>
      <c r="K5" s="69">
        <f>I5*J5</f>
        <v>7.0673076923076922E-3</v>
      </c>
      <c r="L5" s="65"/>
      <c r="M5" s="67">
        <v>1</v>
      </c>
      <c r="N5" s="67">
        <v>1</v>
      </c>
      <c r="O5" s="67">
        <v>0.9</v>
      </c>
      <c r="P5" s="67">
        <v>0.9</v>
      </c>
      <c r="Q5" s="67">
        <v>0.9</v>
      </c>
      <c r="R5" s="67">
        <v>0.9</v>
      </c>
      <c r="S5" s="67">
        <v>0.9</v>
      </c>
      <c r="T5" s="67"/>
      <c r="U5" s="67"/>
      <c r="V5" s="65"/>
      <c r="W5" s="79">
        <f>SUM(X5:AF5)</f>
        <v>0.73499999999999999</v>
      </c>
      <c r="X5" s="80">
        <f t="shared" ref="X5:AF6" si="2">M5*M$3</f>
        <v>0.05</v>
      </c>
      <c r="Y5" s="80">
        <f t="shared" si="2"/>
        <v>0.1</v>
      </c>
      <c r="Z5" s="80">
        <f t="shared" si="2"/>
        <v>4.5000000000000005E-2</v>
      </c>
      <c r="AA5" s="80">
        <f t="shared" si="2"/>
        <v>4.5000000000000005E-2</v>
      </c>
      <c r="AB5" s="80">
        <f t="shared" si="2"/>
        <v>4.5000000000000005E-2</v>
      </c>
      <c r="AC5" s="80">
        <f t="shared" si="2"/>
        <v>0.35999999999999993</v>
      </c>
      <c r="AD5" s="80">
        <f t="shared" si="2"/>
        <v>9.0000000000000011E-2</v>
      </c>
      <c r="AE5" s="80">
        <f t="shared" si="2"/>
        <v>0</v>
      </c>
      <c r="AF5" s="80">
        <f t="shared" si="2"/>
        <v>0</v>
      </c>
      <c r="AG5" s="37"/>
      <c r="AH5" s="37"/>
      <c r="AI5" s="37"/>
      <c r="AJ5" s="37"/>
      <c r="AK5" s="37"/>
      <c r="AL5" s="37"/>
      <c r="AM5" s="37"/>
      <c r="AN5" s="37"/>
      <c r="AO5" s="37"/>
      <c r="AP5" s="37"/>
      <c r="AQ5" s="37"/>
      <c r="AR5" s="37"/>
      <c r="AS5" s="38"/>
    </row>
    <row r="6" spans="1:45" ht="22.25" customHeight="1" x14ac:dyDescent="0.45">
      <c r="A6" s="57">
        <v>1</v>
      </c>
      <c r="B6" s="55" t="s">
        <v>79</v>
      </c>
      <c r="C6" s="100">
        <v>1</v>
      </c>
      <c r="D6" s="100"/>
      <c r="E6" s="107">
        <v>1.02</v>
      </c>
      <c r="F6" s="39" t="s">
        <v>34</v>
      </c>
      <c r="G6" s="50" t="s">
        <v>18</v>
      </c>
      <c r="H6" s="50">
        <v>1</v>
      </c>
      <c r="I6" s="69">
        <f>H6/$H$70</f>
        <v>9.6153846153846159E-3</v>
      </c>
      <c r="J6" s="68">
        <f>W6</f>
        <v>0.73499999999999999</v>
      </c>
      <c r="K6" s="69">
        <f>I6*J6</f>
        <v>7.0673076923076922E-3</v>
      </c>
      <c r="L6" s="66"/>
      <c r="M6" s="67">
        <v>1</v>
      </c>
      <c r="N6" s="67">
        <v>1</v>
      </c>
      <c r="O6" s="67">
        <v>0.9</v>
      </c>
      <c r="P6" s="67">
        <v>0.9</v>
      </c>
      <c r="Q6" s="67">
        <v>0.9</v>
      </c>
      <c r="R6" s="67">
        <v>0.9</v>
      </c>
      <c r="S6" s="67">
        <v>0.9</v>
      </c>
      <c r="T6" s="67"/>
      <c r="U6" s="67"/>
      <c r="V6" s="66"/>
      <c r="W6" s="79">
        <f>SUM(X6:AF6)</f>
        <v>0.73499999999999999</v>
      </c>
      <c r="X6" s="80">
        <f t="shared" si="2"/>
        <v>0.05</v>
      </c>
      <c r="Y6" s="80">
        <f t="shared" si="2"/>
        <v>0.1</v>
      </c>
      <c r="Z6" s="80">
        <f t="shared" si="2"/>
        <v>4.5000000000000005E-2</v>
      </c>
      <c r="AA6" s="80">
        <f t="shared" si="2"/>
        <v>4.5000000000000005E-2</v>
      </c>
      <c r="AB6" s="80">
        <f t="shared" si="2"/>
        <v>4.5000000000000005E-2</v>
      </c>
      <c r="AC6" s="80">
        <f t="shared" si="2"/>
        <v>0.35999999999999993</v>
      </c>
      <c r="AD6" s="80">
        <f t="shared" si="2"/>
        <v>9.0000000000000011E-2</v>
      </c>
      <c r="AE6" s="80">
        <f t="shared" si="2"/>
        <v>0</v>
      </c>
      <c r="AF6" s="80">
        <f t="shared" si="2"/>
        <v>0</v>
      </c>
      <c r="AG6" s="37"/>
      <c r="AH6" s="37"/>
      <c r="AI6" s="37"/>
      <c r="AJ6" s="37"/>
      <c r="AK6" s="37"/>
      <c r="AL6" s="37"/>
      <c r="AM6" s="37"/>
      <c r="AN6" s="37"/>
      <c r="AO6" s="37"/>
      <c r="AP6" s="37"/>
      <c r="AQ6" s="37"/>
      <c r="AR6" s="37"/>
      <c r="AS6" s="38"/>
    </row>
    <row r="7" spans="1:45" s="38" customFormat="1" ht="22.25" customHeight="1" x14ac:dyDescent="0.45">
      <c r="A7" s="57">
        <v>1</v>
      </c>
      <c r="B7" s="55" t="s">
        <v>79</v>
      </c>
      <c r="C7" s="59">
        <v>2</v>
      </c>
      <c r="D7" s="98" t="s">
        <v>71</v>
      </c>
      <c r="E7" s="107">
        <v>2.0099999999999998</v>
      </c>
      <c r="F7" s="39" t="s">
        <v>38</v>
      </c>
      <c r="G7" s="50" t="s">
        <v>17</v>
      </c>
      <c r="H7" s="50">
        <v>2</v>
      </c>
      <c r="I7" s="69">
        <f>H7/$H$70</f>
        <v>1.9230769230769232E-2</v>
      </c>
      <c r="J7" s="68">
        <f t="shared" ref="J7:J64" si="3">W7</f>
        <v>0.63749999999999996</v>
      </c>
      <c r="K7" s="69">
        <f t="shared" ref="K7:K64" si="4">I7*J7</f>
        <v>1.2259615384615384E-2</v>
      </c>
      <c r="L7" s="66"/>
      <c r="M7" s="67">
        <v>1</v>
      </c>
      <c r="N7" s="67">
        <v>1</v>
      </c>
      <c r="O7" s="67">
        <v>0.75</v>
      </c>
      <c r="P7" s="67">
        <v>0.75</v>
      </c>
      <c r="Q7" s="67">
        <v>0.75</v>
      </c>
      <c r="R7" s="67">
        <v>0.75</v>
      </c>
      <c r="S7" s="67">
        <v>0.75</v>
      </c>
      <c r="T7" s="67"/>
      <c r="U7" s="67"/>
      <c r="V7" s="66"/>
      <c r="W7" s="79">
        <f t="shared" ref="W7:W64" si="5">SUM(X7:AF7)</f>
        <v>0.63749999999999996</v>
      </c>
      <c r="X7" s="80">
        <f t="shared" ref="X7:X64" si="6">M7*M$3</f>
        <v>0.05</v>
      </c>
      <c r="Y7" s="80">
        <f t="shared" ref="Y7:Y64" si="7">N7*N$3</f>
        <v>0.1</v>
      </c>
      <c r="Z7" s="80">
        <f t="shared" ref="Z7:Z64" si="8">O7*O$3</f>
        <v>3.7500000000000006E-2</v>
      </c>
      <c r="AA7" s="80">
        <f t="shared" ref="AA7:AA64" si="9">P7*P$3</f>
        <v>3.7500000000000006E-2</v>
      </c>
      <c r="AB7" s="80">
        <f t="shared" ref="AB7:AB64" si="10">Q7*Q$3</f>
        <v>3.7500000000000006E-2</v>
      </c>
      <c r="AC7" s="80">
        <f t="shared" ref="AC7:AC64" si="11">R7*R$3</f>
        <v>0.29999999999999993</v>
      </c>
      <c r="AD7" s="80">
        <f t="shared" ref="AD7:AD64" si="12">S7*S$3</f>
        <v>7.5000000000000011E-2</v>
      </c>
      <c r="AE7" s="80">
        <f t="shared" ref="AE7:AE64" si="13">T7*T$3</f>
        <v>0</v>
      </c>
      <c r="AF7" s="80">
        <f t="shared" ref="AF7:AF64" si="14">U7*U$3</f>
        <v>0</v>
      </c>
      <c r="AG7" s="37"/>
      <c r="AH7" s="37"/>
      <c r="AI7" s="37"/>
      <c r="AJ7" s="37"/>
      <c r="AK7" s="37"/>
      <c r="AL7" s="37"/>
      <c r="AM7" s="37"/>
      <c r="AN7" s="37"/>
      <c r="AO7" s="37"/>
      <c r="AP7" s="37"/>
      <c r="AQ7" s="37"/>
      <c r="AR7" s="37"/>
    </row>
    <row r="8" spans="1:45" s="38" customFormat="1" ht="22.25" customHeight="1" x14ac:dyDescent="0.45">
      <c r="A8" s="57">
        <v>1</v>
      </c>
      <c r="B8" s="55" t="s">
        <v>79</v>
      </c>
      <c r="C8" s="100">
        <v>2</v>
      </c>
      <c r="D8" s="100"/>
      <c r="E8" s="107">
        <v>2.0199999999999996</v>
      </c>
      <c r="F8" s="39" t="s">
        <v>39</v>
      </c>
      <c r="G8" s="50" t="s">
        <v>18</v>
      </c>
      <c r="H8" s="50">
        <v>2</v>
      </c>
      <c r="I8" s="69">
        <f>H8/$H$70</f>
        <v>1.9230769230769232E-2</v>
      </c>
      <c r="J8" s="68">
        <f t="shared" si="3"/>
        <v>0.63749999999999996</v>
      </c>
      <c r="K8" s="69">
        <f t="shared" si="4"/>
        <v>1.2259615384615384E-2</v>
      </c>
      <c r="L8" s="66"/>
      <c r="M8" s="67">
        <v>1</v>
      </c>
      <c r="N8" s="67">
        <v>1</v>
      </c>
      <c r="O8" s="67">
        <v>0.75</v>
      </c>
      <c r="P8" s="67">
        <v>0.75</v>
      </c>
      <c r="Q8" s="67">
        <v>0.75</v>
      </c>
      <c r="R8" s="67">
        <v>0.75</v>
      </c>
      <c r="S8" s="67">
        <v>0.75</v>
      </c>
      <c r="T8" s="67"/>
      <c r="U8" s="67"/>
      <c r="V8" s="66"/>
      <c r="W8" s="79">
        <f t="shared" si="5"/>
        <v>0.63749999999999996</v>
      </c>
      <c r="X8" s="80">
        <f t="shared" si="6"/>
        <v>0.05</v>
      </c>
      <c r="Y8" s="80">
        <f t="shared" si="7"/>
        <v>0.1</v>
      </c>
      <c r="Z8" s="80">
        <f t="shared" si="8"/>
        <v>3.7500000000000006E-2</v>
      </c>
      <c r="AA8" s="80">
        <f t="shared" si="9"/>
        <v>3.7500000000000006E-2</v>
      </c>
      <c r="AB8" s="80">
        <f t="shared" si="10"/>
        <v>3.7500000000000006E-2</v>
      </c>
      <c r="AC8" s="80">
        <f t="shared" si="11"/>
        <v>0.29999999999999993</v>
      </c>
      <c r="AD8" s="80">
        <f t="shared" si="12"/>
        <v>7.5000000000000011E-2</v>
      </c>
      <c r="AE8" s="80">
        <f t="shared" si="13"/>
        <v>0</v>
      </c>
      <c r="AF8" s="80">
        <f t="shared" si="14"/>
        <v>0</v>
      </c>
      <c r="AG8" s="37"/>
      <c r="AH8" s="37"/>
      <c r="AI8" s="37"/>
      <c r="AJ8" s="37"/>
      <c r="AK8" s="37"/>
      <c r="AL8" s="37"/>
      <c r="AM8" s="37"/>
      <c r="AN8" s="37"/>
      <c r="AO8" s="37"/>
      <c r="AP8" s="37"/>
      <c r="AQ8" s="37"/>
      <c r="AR8" s="37"/>
    </row>
    <row r="9" spans="1:45" s="38" customFormat="1" ht="22.25" customHeight="1" x14ac:dyDescent="0.45">
      <c r="A9" s="57">
        <v>1</v>
      </c>
      <c r="B9" s="55" t="s">
        <v>79</v>
      </c>
      <c r="C9" s="59">
        <v>17</v>
      </c>
      <c r="D9" s="98" t="s">
        <v>137</v>
      </c>
      <c r="E9" s="107">
        <v>17.010000000000002</v>
      </c>
      <c r="F9" s="39" t="s">
        <v>139</v>
      </c>
      <c r="G9" s="50" t="s">
        <v>17</v>
      </c>
      <c r="H9" s="50">
        <v>1</v>
      </c>
      <c r="I9" s="69">
        <f t="shared" ref="I9:I11" si="15">H9/$H$70</f>
        <v>9.6153846153846159E-3</v>
      </c>
      <c r="J9" s="68">
        <f t="shared" ref="J9:J11" si="16">W9</f>
        <v>0.63749999999999996</v>
      </c>
      <c r="K9" s="69">
        <f t="shared" ref="K9:K11" si="17">I9*J9</f>
        <v>6.1298076923076922E-3</v>
      </c>
      <c r="L9" s="66"/>
      <c r="M9" s="67">
        <v>1</v>
      </c>
      <c r="N9" s="67">
        <v>1</v>
      </c>
      <c r="O9" s="67">
        <v>0.75</v>
      </c>
      <c r="P9" s="67">
        <v>0.75</v>
      </c>
      <c r="Q9" s="67">
        <v>0.75</v>
      </c>
      <c r="R9" s="67">
        <v>0.75</v>
      </c>
      <c r="S9" s="67">
        <v>0.75</v>
      </c>
      <c r="T9" s="67"/>
      <c r="U9" s="67"/>
      <c r="V9" s="66"/>
      <c r="W9" s="79">
        <f t="shared" ref="W9:W11" si="18">SUM(X9:AF9)</f>
        <v>0.63749999999999996</v>
      </c>
      <c r="X9" s="80">
        <f t="shared" ref="X9:X11" si="19">M9*M$3</f>
        <v>0.05</v>
      </c>
      <c r="Y9" s="80">
        <f t="shared" ref="Y9:Y11" si="20">N9*N$3</f>
        <v>0.1</v>
      </c>
      <c r="Z9" s="80">
        <f t="shared" ref="Z9:Z11" si="21">O9*O$3</f>
        <v>3.7500000000000006E-2</v>
      </c>
      <c r="AA9" s="80">
        <f t="shared" ref="AA9:AA11" si="22">P9*P$3</f>
        <v>3.7500000000000006E-2</v>
      </c>
      <c r="AB9" s="80">
        <f t="shared" ref="AB9:AB11" si="23">Q9*Q$3</f>
        <v>3.7500000000000006E-2</v>
      </c>
      <c r="AC9" s="80">
        <f t="shared" ref="AC9:AC11" si="24">R9*R$3</f>
        <v>0.29999999999999993</v>
      </c>
      <c r="AD9" s="80">
        <f t="shared" ref="AD9:AD11" si="25">S9*S$3</f>
        <v>7.5000000000000011E-2</v>
      </c>
      <c r="AE9" s="80">
        <f t="shared" ref="AE9:AE11" si="26">T9*T$3</f>
        <v>0</v>
      </c>
      <c r="AF9" s="80">
        <f t="shared" ref="AF9:AF11" si="27">U9*U$3</f>
        <v>0</v>
      </c>
      <c r="AG9" s="37"/>
      <c r="AH9" s="37"/>
      <c r="AI9" s="37"/>
      <c r="AJ9" s="37"/>
      <c r="AK9" s="37"/>
      <c r="AL9" s="37"/>
      <c r="AM9" s="37"/>
      <c r="AN9" s="37"/>
      <c r="AO9" s="37"/>
      <c r="AP9" s="37"/>
      <c r="AQ9" s="37"/>
      <c r="AR9" s="37"/>
    </row>
    <row r="10" spans="1:45" s="38" customFormat="1" ht="22.25" customHeight="1" x14ac:dyDescent="0.45">
      <c r="A10" s="57">
        <v>1</v>
      </c>
      <c r="B10" s="55" t="s">
        <v>79</v>
      </c>
      <c r="C10" s="100">
        <v>17</v>
      </c>
      <c r="D10" s="99"/>
      <c r="E10" s="107">
        <v>17.020000000000003</v>
      </c>
      <c r="F10" s="39" t="s">
        <v>138</v>
      </c>
      <c r="G10" s="50" t="s">
        <v>47</v>
      </c>
      <c r="H10" s="50">
        <v>2</v>
      </c>
      <c r="I10" s="69">
        <f t="shared" si="15"/>
        <v>1.9230769230769232E-2</v>
      </c>
      <c r="J10" s="68">
        <f t="shared" si="16"/>
        <v>0.63749999999999996</v>
      </c>
      <c r="K10" s="69">
        <f t="shared" si="17"/>
        <v>1.2259615384615384E-2</v>
      </c>
      <c r="L10" s="66"/>
      <c r="M10" s="67">
        <v>1</v>
      </c>
      <c r="N10" s="67">
        <v>1</v>
      </c>
      <c r="O10" s="67">
        <v>0.75</v>
      </c>
      <c r="P10" s="67">
        <v>0.75</v>
      </c>
      <c r="Q10" s="67">
        <v>0.75</v>
      </c>
      <c r="R10" s="67">
        <v>0.75</v>
      </c>
      <c r="S10" s="67">
        <v>0.75</v>
      </c>
      <c r="T10" s="67"/>
      <c r="U10" s="67"/>
      <c r="V10" s="66"/>
      <c r="W10" s="79">
        <f t="shared" si="18"/>
        <v>0.63749999999999996</v>
      </c>
      <c r="X10" s="80">
        <f t="shared" si="19"/>
        <v>0.05</v>
      </c>
      <c r="Y10" s="80">
        <f t="shared" si="20"/>
        <v>0.1</v>
      </c>
      <c r="Z10" s="80">
        <f t="shared" si="21"/>
        <v>3.7500000000000006E-2</v>
      </c>
      <c r="AA10" s="80">
        <f t="shared" si="22"/>
        <v>3.7500000000000006E-2</v>
      </c>
      <c r="AB10" s="80">
        <f t="shared" si="23"/>
        <v>3.7500000000000006E-2</v>
      </c>
      <c r="AC10" s="80">
        <f t="shared" si="24"/>
        <v>0.29999999999999993</v>
      </c>
      <c r="AD10" s="80">
        <f t="shared" si="25"/>
        <v>7.5000000000000011E-2</v>
      </c>
      <c r="AE10" s="80">
        <f t="shared" si="26"/>
        <v>0</v>
      </c>
      <c r="AF10" s="80">
        <f t="shared" si="27"/>
        <v>0</v>
      </c>
      <c r="AG10" s="37"/>
      <c r="AH10" s="37"/>
      <c r="AI10" s="37"/>
      <c r="AJ10" s="37"/>
      <c r="AK10" s="37"/>
      <c r="AL10" s="37"/>
      <c r="AM10" s="37"/>
      <c r="AN10" s="37"/>
      <c r="AO10" s="37"/>
      <c r="AP10" s="37"/>
      <c r="AQ10" s="37"/>
      <c r="AR10" s="37"/>
    </row>
    <row r="11" spans="1:45" s="38" customFormat="1" ht="22.25" customHeight="1" x14ac:dyDescent="0.45">
      <c r="A11" s="57">
        <v>1</v>
      </c>
      <c r="B11" s="55" t="s">
        <v>79</v>
      </c>
      <c r="C11" s="100">
        <v>17</v>
      </c>
      <c r="D11" s="100"/>
      <c r="E11" s="107">
        <v>17.030000000000005</v>
      </c>
      <c r="F11" s="39" t="s">
        <v>140</v>
      </c>
      <c r="G11" s="50" t="s">
        <v>19</v>
      </c>
      <c r="H11" s="50">
        <v>3</v>
      </c>
      <c r="I11" s="69">
        <f t="shared" si="15"/>
        <v>2.8846153846153848E-2</v>
      </c>
      <c r="J11" s="68">
        <f t="shared" si="16"/>
        <v>0</v>
      </c>
      <c r="K11" s="69">
        <f t="shared" si="17"/>
        <v>0</v>
      </c>
      <c r="L11" s="66"/>
      <c r="M11" s="67"/>
      <c r="N11" s="67"/>
      <c r="O11" s="67"/>
      <c r="P11" s="67"/>
      <c r="Q11" s="67"/>
      <c r="R11" s="67"/>
      <c r="S11" s="67"/>
      <c r="T11" s="67"/>
      <c r="U11" s="67"/>
      <c r="V11" s="66"/>
      <c r="W11" s="79">
        <f t="shared" si="18"/>
        <v>0</v>
      </c>
      <c r="X11" s="80">
        <f t="shared" si="19"/>
        <v>0</v>
      </c>
      <c r="Y11" s="80">
        <f t="shared" si="20"/>
        <v>0</v>
      </c>
      <c r="Z11" s="80">
        <f t="shared" si="21"/>
        <v>0</v>
      </c>
      <c r="AA11" s="80">
        <f t="shared" si="22"/>
        <v>0</v>
      </c>
      <c r="AB11" s="80">
        <f t="shared" si="23"/>
        <v>0</v>
      </c>
      <c r="AC11" s="80">
        <f t="shared" si="24"/>
        <v>0</v>
      </c>
      <c r="AD11" s="80">
        <f t="shared" si="25"/>
        <v>0</v>
      </c>
      <c r="AE11" s="80">
        <f t="shared" si="26"/>
        <v>0</v>
      </c>
      <c r="AF11" s="80">
        <f t="shared" si="27"/>
        <v>0</v>
      </c>
      <c r="AG11" s="37"/>
      <c r="AH11" s="37"/>
      <c r="AI11" s="37"/>
      <c r="AJ11" s="37"/>
      <c r="AK11" s="37"/>
      <c r="AL11" s="37"/>
      <c r="AM11" s="37"/>
      <c r="AN11" s="37"/>
      <c r="AO11" s="37"/>
      <c r="AP11" s="37"/>
      <c r="AQ11" s="37"/>
      <c r="AR11" s="37"/>
    </row>
    <row r="12" spans="1:45" s="38" customFormat="1" ht="22.25" customHeight="1" x14ac:dyDescent="0.45">
      <c r="A12" s="57">
        <v>2</v>
      </c>
      <c r="B12" s="32" t="s">
        <v>80</v>
      </c>
      <c r="C12" s="59">
        <v>3</v>
      </c>
      <c r="D12" s="101" t="s">
        <v>67</v>
      </c>
      <c r="E12" s="107">
        <v>3.01</v>
      </c>
      <c r="F12" s="33" t="s">
        <v>27</v>
      </c>
      <c r="G12" s="34" t="s">
        <v>17</v>
      </c>
      <c r="H12" s="50">
        <v>1</v>
      </c>
      <c r="I12" s="69">
        <f>H12/$H$70</f>
        <v>9.6153846153846159E-3</v>
      </c>
      <c r="J12" s="68">
        <f t="shared" si="3"/>
        <v>0.73499999999999999</v>
      </c>
      <c r="K12" s="69">
        <f t="shared" si="4"/>
        <v>7.0673076923076922E-3</v>
      </c>
      <c r="L12" s="66"/>
      <c r="M12" s="67">
        <v>1</v>
      </c>
      <c r="N12" s="67">
        <v>1</v>
      </c>
      <c r="O12" s="67">
        <v>0.9</v>
      </c>
      <c r="P12" s="67">
        <v>0.9</v>
      </c>
      <c r="Q12" s="67">
        <v>0.9</v>
      </c>
      <c r="R12" s="67">
        <v>0.9</v>
      </c>
      <c r="S12" s="67">
        <v>0.9</v>
      </c>
      <c r="T12" s="67"/>
      <c r="U12" s="67"/>
      <c r="V12" s="66"/>
      <c r="W12" s="79">
        <f t="shared" si="5"/>
        <v>0.73499999999999999</v>
      </c>
      <c r="X12" s="80">
        <f t="shared" si="6"/>
        <v>0.05</v>
      </c>
      <c r="Y12" s="80">
        <f t="shared" si="7"/>
        <v>0.1</v>
      </c>
      <c r="Z12" s="80">
        <f t="shared" si="8"/>
        <v>4.5000000000000005E-2</v>
      </c>
      <c r="AA12" s="80">
        <f t="shared" si="9"/>
        <v>4.5000000000000005E-2</v>
      </c>
      <c r="AB12" s="80">
        <f t="shared" si="10"/>
        <v>4.5000000000000005E-2</v>
      </c>
      <c r="AC12" s="80">
        <f t="shared" si="11"/>
        <v>0.35999999999999993</v>
      </c>
      <c r="AD12" s="80">
        <f t="shared" si="12"/>
        <v>9.0000000000000011E-2</v>
      </c>
      <c r="AE12" s="80">
        <f t="shared" si="13"/>
        <v>0</v>
      </c>
      <c r="AF12" s="80">
        <f t="shared" si="14"/>
        <v>0</v>
      </c>
      <c r="AG12" s="37"/>
      <c r="AH12" s="37"/>
      <c r="AI12" s="37"/>
      <c r="AJ12" s="37"/>
      <c r="AK12" s="37"/>
      <c r="AL12" s="37"/>
      <c r="AM12" s="37"/>
      <c r="AN12" s="37"/>
      <c r="AO12" s="37"/>
      <c r="AP12" s="37"/>
      <c r="AQ12" s="37"/>
      <c r="AR12" s="37"/>
    </row>
    <row r="13" spans="1:45" s="38" customFormat="1" ht="22.25" customHeight="1" x14ac:dyDescent="0.45">
      <c r="A13" s="57">
        <v>2</v>
      </c>
      <c r="B13" s="32" t="s">
        <v>80</v>
      </c>
      <c r="C13" s="100">
        <v>3</v>
      </c>
      <c r="D13" s="102"/>
      <c r="E13" s="107">
        <v>3.0199999999999996</v>
      </c>
      <c r="F13" s="39" t="s">
        <v>28</v>
      </c>
      <c r="G13" s="40" t="s">
        <v>18</v>
      </c>
      <c r="H13" s="50">
        <v>1</v>
      </c>
      <c r="I13" s="69">
        <f>H13/$H$70</f>
        <v>9.6153846153846159E-3</v>
      </c>
      <c r="J13" s="68">
        <f t="shared" si="3"/>
        <v>0.73499999999999999</v>
      </c>
      <c r="K13" s="69">
        <f t="shared" si="4"/>
        <v>7.0673076923076922E-3</v>
      </c>
      <c r="L13" s="66"/>
      <c r="M13" s="67">
        <v>1</v>
      </c>
      <c r="N13" s="67">
        <v>1</v>
      </c>
      <c r="O13" s="67">
        <v>0.9</v>
      </c>
      <c r="P13" s="67">
        <v>0.9</v>
      </c>
      <c r="Q13" s="67">
        <v>0.9</v>
      </c>
      <c r="R13" s="67">
        <v>0.9</v>
      </c>
      <c r="S13" s="67">
        <v>0.9</v>
      </c>
      <c r="T13" s="67"/>
      <c r="U13" s="67"/>
      <c r="V13" s="66"/>
      <c r="W13" s="79">
        <f t="shared" si="5"/>
        <v>0.73499999999999999</v>
      </c>
      <c r="X13" s="80">
        <f t="shared" si="6"/>
        <v>0.05</v>
      </c>
      <c r="Y13" s="80">
        <f t="shared" si="7"/>
        <v>0.1</v>
      </c>
      <c r="Z13" s="80">
        <f t="shared" si="8"/>
        <v>4.5000000000000005E-2</v>
      </c>
      <c r="AA13" s="80">
        <f t="shared" si="9"/>
        <v>4.5000000000000005E-2</v>
      </c>
      <c r="AB13" s="80">
        <f t="shared" si="10"/>
        <v>4.5000000000000005E-2</v>
      </c>
      <c r="AC13" s="80">
        <f t="shared" si="11"/>
        <v>0.35999999999999993</v>
      </c>
      <c r="AD13" s="80">
        <f t="shared" si="12"/>
        <v>9.0000000000000011E-2</v>
      </c>
      <c r="AE13" s="80">
        <f t="shared" si="13"/>
        <v>0</v>
      </c>
      <c r="AF13" s="80">
        <f t="shared" si="14"/>
        <v>0</v>
      </c>
      <c r="AG13" s="37"/>
      <c r="AH13" s="37"/>
      <c r="AI13" s="37"/>
      <c r="AJ13" s="37"/>
      <c r="AK13" s="37"/>
      <c r="AL13" s="37"/>
      <c r="AM13" s="37"/>
      <c r="AN13" s="37"/>
      <c r="AO13" s="37"/>
      <c r="AP13" s="37"/>
      <c r="AQ13" s="37"/>
      <c r="AR13" s="37"/>
    </row>
    <row r="14" spans="1:45" s="38" customFormat="1" ht="22.25" customHeight="1" x14ac:dyDescent="0.45">
      <c r="A14" s="57">
        <v>2</v>
      </c>
      <c r="B14" s="32" t="s">
        <v>80</v>
      </c>
      <c r="C14" s="59">
        <v>4</v>
      </c>
      <c r="D14" s="98" t="s">
        <v>69</v>
      </c>
      <c r="E14" s="107">
        <v>4.01</v>
      </c>
      <c r="F14" s="33" t="s">
        <v>22</v>
      </c>
      <c r="G14" s="34" t="s">
        <v>17</v>
      </c>
      <c r="H14" s="50">
        <v>1</v>
      </c>
      <c r="I14" s="69">
        <f>H14/$H$70</f>
        <v>9.6153846153846159E-3</v>
      </c>
      <c r="J14" s="68">
        <f t="shared" si="3"/>
        <v>0.73499999999999999</v>
      </c>
      <c r="K14" s="69">
        <f t="shared" si="4"/>
        <v>7.0673076923076922E-3</v>
      </c>
      <c r="L14" s="66"/>
      <c r="M14" s="67">
        <v>1</v>
      </c>
      <c r="N14" s="67">
        <v>1</v>
      </c>
      <c r="O14" s="67">
        <v>0.9</v>
      </c>
      <c r="P14" s="67">
        <v>0.9</v>
      </c>
      <c r="Q14" s="67">
        <v>0.9</v>
      </c>
      <c r="R14" s="67">
        <v>0.9</v>
      </c>
      <c r="S14" s="67">
        <v>0.9</v>
      </c>
      <c r="T14" s="67"/>
      <c r="U14" s="67"/>
      <c r="V14" s="66"/>
      <c r="W14" s="79">
        <f t="shared" si="5"/>
        <v>0.73499999999999999</v>
      </c>
      <c r="X14" s="80">
        <f t="shared" si="6"/>
        <v>0.05</v>
      </c>
      <c r="Y14" s="80">
        <f t="shared" si="7"/>
        <v>0.1</v>
      </c>
      <c r="Z14" s="80">
        <f t="shared" si="8"/>
        <v>4.5000000000000005E-2</v>
      </c>
      <c r="AA14" s="80">
        <f t="shared" si="9"/>
        <v>4.5000000000000005E-2</v>
      </c>
      <c r="AB14" s="80">
        <f t="shared" si="10"/>
        <v>4.5000000000000005E-2</v>
      </c>
      <c r="AC14" s="80">
        <f t="shared" si="11"/>
        <v>0.35999999999999993</v>
      </c>
      <c r="AD14" s="80">
        <f t="shared" si="12"/>
        <v>9.0000000000000011E-2</v>
      </c>
      <c r="AE14" s="80">
        <f t="shared" si="13"/>
        <v>0</v>
      </c>
      <c r="AF14" s="80">
        <f t="shared" si="14"/>
        <v>0</v>
      </c>
      <c r="AG14" s="37"/>
      <c r="AH14" s="37"/>
      <c r="AI14" s="37"/>
      <c r="AJ14" s="37"/>
      <c r="AK14" s="37"/>
      <c r="AL14" s="37"/>
      <c r="AM14" s="37"/>
      <c r="AN14" s="37"/>
      <c r="AO14" s="37"/>
      <c r="AP14" s="37"/>
      <c r="AQ14" s="37"/>
      <c r="AR14" s="37"/>
    </row>
    <row r="15" spans="1:45" s="38" customFormat="1" ht="22.25" customHeight="1" x14ac:dyDescent="0.45">
      <c r="A15" s="57">
        <v>2</v>
      </c>
      <c r="B15" s="32" t="s">
        <v>80</v>
      </c>
      <c r="C15" s="100">
        <v>4</v>
      </c>
      <c r="D15" s="99"/>
      <c r="E15" s="107">
        <v>4.0199999999999996</v>
      </c>
      <c r="F15" s="39" t="s">
        <v>23</v>
      </c>
      <c r="G15" s="40" t="s">
        <v>18</v>
      </c>
      <c r="H15" s="50">
        <v>1</v>
      </c>
      <c r="I15" s="69">
        <f>H15/$H$70</f>
        <v>9.6153846153846159E-3</v>
      </c>
      <c r="J15" s="68">
        <f t="shared" si="3"/>
        <v>0.73499999999999999</v>
      </c>
      <c r="K15" s="69">
        <f t="shared" si="4"/>
        <v>7.0673076923076922E-3</v>
      </c>
      <c r="L15" s="66"/>
      <c r="M15" s="67">
        <v>1</v>
      </c>
      <c r="N15" s="67">
        <v>1</v>
      </c>
      <c r="O15" s="67">
        <v>0.9</v>
      </c>
      <c r="P15" s="67">
        <v>0.9</v>
      </c>
      <c r="Q15" s="67">
        <v>0.9</v>
      </c>
      <c r="R15" s="67">
        <v>0.9</v>
      </c>
      <c r="S15" s="67">
        <v>0.9</v>
      </c>
      <c r="T15" s="67"/>
      <c r="U15" s="67"/>
      <c r="V15" s="66"/>
      <c r="W15" s="79">
        <f t="shared" si="5"/>
        <v>0.73499999999999999</v>
      </c>
      <c r="X15" s="80">
        <f t="shared" si="6"/>
        <v>0.05</v>
      </c>
      <c r="Y15" s="80">
        <f t="shared" si="7"/>
        <v>0.1</v>
      </c>
      <c r="Z15" s="80">
        <f t="shared" si="8"/>
        <v>4.5000000000000005E-2</v>
      </c>
      <c r="AA15" s="80">
        <f t="shared" si="9"/>
        <v>4.5000000000000005E-2</v>
      </c>
      <c r="AB15" s="80">
        <f t="shared" si="10"/>
        <v>4.5000000000000005E-2</v>
      </c>
      <c r="AC15" s="80">
        <f t="shared" si="11"/>
        <v>0.35999999999999993</v>
      </c>
      <c r="AD15" s="80">
        <f t="shared" si="12"/>
        <v>9.0000000000000011E-2</v>
      </c>
      <c r="AE15" s="80">
        <f t="shared" si="13"/>
        <v>0</v>
      </c>
      <c r="AF15" s="80">
        <f t="shared" si="14"/>
        <v>0</v>
      </c>
      <c r="AG15" s="37"/>
      <c r="AH15" s="37"/>
      <c r="AI15" s="37"/>
      <c r="AJ15" s="37"/>
      <c r="AK15" s="37"/>
      <c r="AL15" s="37"/>
      <c r="AM15" s="37"/>
      <c r="AN15" s="37"/>
      <c r="AO15" s="37"/>
      <c r="AP15" s="37"/>
      <c r="AQ15" s="37"/>
      <c r="AR15" s="37"/>
    </row>
    <row r="16" spans="1:45" s="38" customFormat="1" ht="22.25" customHeight="1" x14ac:dyDescent="0.45">
      <c r="A16" s="57">
        <v>2</v>
      </c>
      <c r="B16" s="32" t="s">
        <v>80</v>
      </c>
      <c r="C16" s="100">
        <v>4</v>
      </c>
      <c r="D16" s="99"/>
      <c r="E16" s="107">
        <v>4.0299999999999994</v>
      </c>
      <c r="F16" s="39" t="s">
        <v>49</v>
      </c>
      <c r="G16" s="40" t="s">
        <v>47</v>
      </c>
      <c r="H16" s="50">
        <v>2</v>
      </c>
      <c r="I16" s="69">
        <f>H16/$H$70</f>
        <v>1.9230769230769232E-2</v>
      </c>
      <c r="J16" s="68">
        <f t="shared" si="3"/>
        <v>0.63749999999999996</v>
      </c>
      <c r="K16" s="69">
        <f t="shared" si="4"/>
        <v>1.2259615384615384E-2</v>
      </c>
      <c r="L16" s="66"/>
      <c r="M16" s="67">
        <v>1</v>
      </c>
      <c r="N16" s="67">
        <v>1</v>
      </c>
      <c r="O16" s="67">
        <v>0.75</v>
      </c>
      <c r="P16" s="67">
        <v>0.75</v>
      </c>
      <c r="Q16" s="67">
        <v>0.75</v>
      </c>
      <c r="R16" s="67">
        <v>0.75</v>
      </c>
      <c r="S16" s="67">
        <v>0.75</v>
      </c>
      <c r="T16" s="67"/>
      <c r="U16" s="67"/>
      <c r="V16" s="66"/>
      <c r="W16" s="79">
        <f t="shared" si="5"/>
        <v>0.63749999999999996</v>
      </c>
      <c r="X16" s="80">
        <f t="shared" si="6"/>
        <v>0.05</v>
      </c>
      <c r="Y16" s="80">
        <f t="shared" si="7"/>
        <v>0.1</v>
      </c>
      <c r="Z16" s="80">
        <f t="shared" si="8"/>
        <v>3.7500000000000006E-2</v>
      </c>
      <c r="AA16" s="80">
        <f t="shared" si="9"/>
        <v>3.7500000000000006E-2</v>
      </c>
      <c r="AB16" s="80">
        <f t="shared" si="10"/>
        <v>3.7500000000000006E-2</v>
      </c>
      <c r="AC16" s="80">
        <f t="shared" si="11"/>
        <v>0.29999999999999993</v>
      </c>
      <c r="AD16" s="80">
        <f t="shared" si="12"/>
        <v>7.5000000000000011E-2</v>
      </c>
      <c r="AE16" s="80">
        <f t="shared" si="13"/>
        <v>0</v>
      </c>
      <c r="AF16" s="80">
        <f t="shared" si="14"/>
        <v>0</v>
      </c>
      <c r="AG16" s="37"/>
      <c r="AH16" s="37"/>
      <c r="AI16" s="37"/>
      <c r="AJ16" s="37"/>
      <c r="AK16" s="37"/>
      <c r="AL16" s="37"/>
      <c r="AM16" s="37"/>
      <c r="AN16" s="37"/>
      <c r="AO16" s="37"/>
      <c r="AP16" s="37"/>
      <c r="AQ16" s="37"/>
      <c r="AR16" s="37"/>
    </row>
    <row r="17" spans="1:44" s="38" customFormat="1" ht="22.25" customHeight="1" x14ac:dyDescent="0.45">
      <c r="A17" s="57">
        <v>2</v>
      </c>
      <c r="B17" s="32" t="s">
        <v>80</v>
      </c>
      <c r="C17" s="100">
        <v>4</v>
      </c>
      <c r="D17" s="100"/>
      <c r="E17" s="107">
        <v>4.0399999999999991</v>
      </c>
      <c r="F17" s="39" t="s">
        <v>135</v>
      </c>
      <c r="G17" s="40" t="s">
        <v>26</v>
      </c>
      <c r="H17" s="50">
        <v>2</v>
      </c>
      <c r="I17" s="69">
        <f t="shared" ref="I17" si="28">H17/$H$70</f>
        <v>1.9230769230769232E-2</v>
      </c>
      <c r="J17" s="68">
        <f t="shared" ref="J17" si="29">W17</f>
        <v>0.73499999999999999</v>
      </c>
      <c r="K17" s="69">
        <f t="shared" ref="K17" si="30">I17*J17</f>
        <v>1.4134615384615384E-2</v>
      </c>
      <c r="L17" s="66"/>
      <c r="M17" s="67">
        <v>1</v>
      </c>
      <c r="N17" s="67">
        <v>1</v>
      </c>
      <c r="O17" s="67">
        <v>0.9</v>
      </c>
      <c r="P17" s="67">
        <v>0.9</v>
      </c>
      <c r="Q17" s="67">
        <v>0.9</v>
      </c>
      <c r="R17" s="67">
        <v>0.9</v>
      </c>
      <c r="S17" s="67">
        <v>0.9</v>
      </c>
      <c r="T17" s="67"/>
      <c r="U17" s="67"/>
      <c r="V17" s="66"/>
      <c r="W17" s="79">
        <f t="shared" ref="W17" si="31">SUM(X17:AF17)</f>
        <v>0.73499999999999999</v>
      </c>
      <c r="X17" s="80">
        <f t="shared" ref="X17" si="32">M17*M$3</f>
        <v>0.05</v>
      </c>
      <c r="Y17" s="80">
        <f t="shared" ref="Y17" si="33">N17*N$3</f>
        <v>0.1</v>
      </c>
      <c r="Z17" s="80">
        <f t="shared" ref="Z17" si="34">O17*O$3</f>
        <v>4.5000000000000005E-2</v>
      </c>
      <c r="AA17" s="80">
        <f t="shared" ref="AA17" si="35">P17*P$3</f>
        <v>4.5000000000000005E-2</v>
      </c>
      <c r="AB17" s="80">
        <f t="shared" ref="AB17" si="36">Q17*Q$3</f>
        <v>4.5000000000000005E-2</v>
      </c>
      <c r="AC17" s="80">
        <f t="shared" ref="AC17" si="37">R17*R$3</f>
        <v>0.35999999999999993</v>
      </c>
      <c r="AD17" s="80">
        <f t="shared" ref="AD17" si="38">S17*S$3</f>
        <v>9.0000000000000011E-2</v>
      </c>
      <c r="AE17" s="80">
        <f t="shared" ref="AE17" si="39">T17*T$3</f>
        <v>0</v>
      </c>
      <c r="AF17" s="80">
        <f t="shared" ref="AF17" si="40">U17*U$3</f>
        <v>0</v>
      </c>
      <c r="AG17" s="37"/>
      <c r="AH17" s="37"/>
      <c r="AI17" s="37"/>
      <c r="AJ17" s="37"/>
      <c r="AK17" s="37"/>
      <c r="AL17" s="37"/>
      <c r="AM17" s="37"/>
      <c r="AN17" s="37"/>
      <c r="AO17" s="37"/>
      <c r="AP17" s="37"/>
      <c r="AQ17" s="37"/>
      <c r="AR17" s="37"/>
    </row>
    <row r="18" spans="1:44" s="38" customFormat="1" ht="22.25" customHeight="1" x14ac:dyDescent="0.45">
      <c r="A18" s="57">
        <v>2</v>
      </c>
      <c r="B18" s="32" t="s">
        <v>80</v>
      </c>
      <c r="C18" s="59">
        <v>5</v>
      </c>
      <c r="D18" s="98" t="s">
        <v>72</v>
      </c>
      <c r="E18" s="107">
        <v>5.01</v>
      </c>
      <c r="F18" s="39" t="s">
        <v>87</v>
      </c>
      <c r="G18" s="50" t="s">
        <v>17</v>
      </c>
      <c r="H18" s="50">
        <v>2</v>
      </c>
      <c r="I18" s="69">
        <f>H18/$H$70</f>
        <v>1.9230769230769232E-2</v>
      </c>
      <c r="J18" s="68">
        <f t="shared" si="3"/>
        <v>0.73499999999999999</v>
      </c>
      <c r="K18" s="69">
        <f t="shared" si="4"/>
        <v>1.4134615384615384E-2</v>
      </c>
      <c r="L18" s="66"/>
      <c r="M18" s="67">
        <v>1</v>
      </c>
      <c r="N18" s="67">
        <v>1</v>
      </c>
      <c r="O18" s="67">
        <v>0.9</v>
      </c>
      <c r="P18" s="67">
        <v>0.9</v>
      </c>
      <c r="Q18" s="67">
        <v>0.9</v>
      </c>
      <c r="R18" s="67">
        <v>0.9</v>
      </c>
      <c r="S18" s="67">
        <v>0.9</v>
      </c>
      <c r="T18" s="67"/>
      <c r="U18" s="67"/>
      <c r="V18" s="66"/>
      <c r="W18" s="79">
        <f t="shared" ref="W18" si="41">SUM(X18:AF18)</f>
        <v>0.73499999999999999</v>
      </c>
      <c r="X18" s="80">
        <f t="shared" ref="X18" si="42">M18*M$3</f>
        <v>0.05</v>
      </c>
      <c r="Y18" s="80">
        <f t="shared" ref="Y18" si="43">N18*N$3</f>
        <v>0.1</v>
      </c>
      <c r="Z18" s="80">
        <f t="shared" ref="Z18" si="44">O18*O$3</f>
        <v>4.5000000000000005E-2</v>
      </c>
      <c r="AA18" s="80">
        <f t="shared" ref="AA18" si="45">P18*P$3</f>
        <v>4.5000000000000005E-2</v>
      </c>
      <c r="AB18" s="80">
        <f t="shared" ref="AB18" si="46">Q18*Q$3</f>
        <v>4.5000000000000005E-2</v>
      </c>
      <c r="AC18" s="80">
        <f t="shared" ref="AC18" si="47">R18*R$3</f>
        <v>0.35999999999999993</v>
      </c>
      <c r="AD18" s="80">
        <f t="shared" ref="AD18" si="48">S18*S$3</f>
        <v>9.0000000000000011E-2</v>
      </c>
      <c r="AE18" s="80">
        <f t="shared" ref="AE18" si="49">T18*T$3</f>
        <v>0</v>
      </c>
      <c r="AF18" s="80">
        <f t="shared" ref="AF18" si="50">U18*U$3</f>
        <v>0</v>
      </c>
      <c r="AG18" s="37"/>
      <c r="AH18" s="37"/>
      <c r="AI18" s="37"/>
      <c r="AJ18" s="37"/>
      <c r="AK18" s="37"/>
      <c r="AL18" s="37"/>
      <c r="AM18" s="37"/>
      <c r="AN18" s="37"/>
      <c r="AO18" s="37"/>
      <c r="AP18" s="37"/>
      <c r="AQ18" s="37"/>
      <c r="AR18" s="37"/>
    </row>
    <row r="19" spans="1:44" s="38" customFormat="1" ht="22.25" customHeight="1" x14ac:dyDescent="0.45">
      <c r="A19" s="57">
        <v>2</v>
      </c>
      <c r="B19" s="32" t="s">
        <v>80</v>
      </c>
      <c r="C19" s="100">
        <v>5</v>
      </c>
      <c r="D19" s="99"/>
      <c r="E19" s="107">
        <v>5.0199999999999996</v>
      </c>
      <c r="F19" s="39" t="s">
        <v>88</v>
      </c>
      <c r="G19" s="50" t="s">
        <v>18</v>
      </c>
      <c r="H19" s="50">
        <v>2</v>
      </c>
      <c r="I19" s="69">
        <f>H19/$H$70</f>
        <v>1.9230769230769232E-2</v>
      </c>
      <c r="J19" s="68">
        <f t="shared" si="3"/>
        <v>0.73499999999999999</v>
      </c>
      <c r="K19" s="69">
        <f t="shared" si="4"/>
        <v>1.4134615384615384E-2</v>
      </c>
      <c r="L19" s="66"/>
      <c r="M19" s="67">
        <v>1</v>
      </c>
      <c r="N19" s="67">
        <v>1</v>
      </c>
      <c r="O19" s="67">
        <v>0.9</v>
      </c>
      <c r="P19" s="67">
        <v>0.9</v>
      </c>
      <c r="Q19" s="67">
        <v>0.9</v>
      </c>
      <c r="R19" s="67">
        <v>0.9</v>
      </c>
      <c r="S19" s="67">
        <v>0.9</v>
      </c>
      <c r="T19" s="67"/>
      <c r="U19" s="67"/>
      <c r="V19" s="66"/>
      <c r="W19" s="79">
        <f t="shared" si="5"/>
        <v>0.73499999999999999</v>
      </c>
      <c r="X19" s="80">
        <f t="shared" si="6"/>
        <v>0.05</v>
      </c>
      <c r="Y19" s="80">
        <f t="shared" si="7"/>
        <v>0.1</v>
      </c>
      <c r="Z19" s="80">
        <f t="shared" si="8"/>
        <v>4.5000000000000005E-2</v>
      </c>
      <c r="AA19" s="80">
        <f t="shared" si="9"/>
        <v>4.5000000000000005E-2</v>
      </c>
      <c r="AB19" s="80">
        <f t="shared" si="10"/>
        <v>4.5000000000000005E-2</v>
      </c>
      <c r="AC19" s="80">
        <f t="shared" si="11"/>
        <v>0.35999999999999993</v>
      </c>
      <c r="AD19" s="80">
        <f t="shared" si="12"/>
        <v>9.0000000000000011E-2</v>
      </c>
      <c r="AE19" s="80">
        <f t="shared" si="13"/>
        <v>0</v>
      </c>
      <c r="AF19" s="80">
        <f t="shared" si="14"/>
        <v>0</v>
      </c>
      <c r="AG19" s="37"/>
      <c r="AH19" s="37"/>
      <c r="AI19" s="37"/>
      <c r="AJ19" s="37"/>
      <c r="AK19" s="37"/>
      <c r="AL19" s="37"/>
      <c r="AM19" s="37"/>
      <c r="AN19" s="37"/>
      <c r="AO19" s="37"/>
      <c r="AP19" s="37"/>
      <c r="AQ19" s="37"/>
      <c r="AR19" s="37"/>
    </row>
    <row r="20" spans="1:44" s="38" customFormat="1" ht="22.25" customHeight="1" x14ac:dyDescent="0.45">
      <c r="A20" s="57">
        <v>2</v>
      </c>
      <c r="B20" s="32" t="s">
        <v>80</v>
      </c>
      <c r="C20" s="100">
        <v>5</v>
      </c>
      <c r="D20" s="100"/>
      <c r="E20" s="107">
        <v>5.0299999999999994</v>
      </c>
      <c r="F20" s="39" t="s">
        <v>141</v>
      </c>
      <c r="G20" s="50" t="s">
        <v>142</v>
      </c>
      <c r="H20" s="50">
        <v>1</v>
      </c>
      <c r="I20" s="69">
        <f t="shared" ref="I20" si="51">H20/$H$70</f>
        <v>9.6153846153846159E-3</v>
      </c>
      <c r="J20" s="68">
        <f t="shared" ref="J20" si="52">W20</f>
        <v>0</v>
      </c>
      <c r="K20" s="69">
        <f t="shared" ref="K20" si="53">I20*J20</f>
        <v>0</v>
      </c>
      <c r="L20" s="66"/>
      <c r="M20" s="67"/>
      <c r="N20" s="67"/>
      <c r="O20" s="67"/>
      <c r="P20" s="67"/>
      <c r="Q20" s="67"/>
      <c r="R20" s="67"/>
      <c r="S20" s="67"/>
      <c r="T20" s="67"/>
      <c r="U20" s="67"/>
      <c r="V20" s="66"/>
      <c r="W20" s="79">
        <f t="shared" ref="W20" si="54">SUM(X20:AF20)</f>
        <v>0</v>
      </c>
      <c r="X20" s="80">
        <f t="shared" ref="X20" si="55">M20*M$3</f>
        <v>0</v>
      </c>
      <c r="Y20" s="80">
        <f t="shared" ref="Y20" si="56">N20*N$3</f>
        <v>0</v>
      </c>
      <c r="Z20" s="80">
        <f t="shared" ref="Z20" si="57">O20*O$3</f>
        <v>0</v>
      </c>
      <c r="AA20" s="80">
        <f t="shared" ref="AA20" si="58">P20*P$3</f>
        <v>0</v>
      </c>
      <c r="AB20" s="80">
        <f t="shared" ref="AB20" si="59">Q20*Q$3</f>
        <v>0</v>
      </c>
      <c r="AC20" s="80">
        <f t="shared" ref="AC20" si="60">R20*R$3</f>
        <v>0</v>
      </c>
      <c r="AD20" s="80">
        <f t="shared" ref="AD20" si="61">S20*S$3</f>
        <v>0</v>
      </c>
      <c r="AE20" s="80">
        <f t="shared" ref="AE20" si="62">T20*T$3</f>
        <v>0</v>
      </c>
      <c r="AF20" s="80">
        <f t="shared" ref="AF20" si="63">U20*U$3</f>
        <v>0</v>
      </c>
      <c r="AG20" s="37"/>
      <c r="AH20" s="37"/>
      <c r="AI20" s="37"/>
      <c r="AJ20" s="37"/>
      <c r="AK20" s="37"/>
      <c r="AL20" s="37"/>
      <c r="AM20" s="37"/>
      <c r="AN20" s="37"/>
      <c r="AO20" s="37"/>
      <c r="AP20" s="37"/>
      <c r="AQ20" s="37"/>
      <c r="AR20" s="37"/>
    </row>
    <row r="21" spans="1:44" s="38" customFormat="1" ht="22.25" customHeight="1" x14ac:dyDescent="0.45">
      <c r="A21" s="57">
        <v>3</v>
      </c>
      <c r="B21" s="55" t="s">
        <v>81</v>
      </c>
      <c r="C21" s="59">
        <v>6</v>
      </c>
      <c r="D21" s="98" t="s">
        <v>73</v>
      </c>
      <c r="E21" s="107">
        <v>6.01</v>
      </c>
      <c r="F21" s="39" t="s">
        <v>58</v>
      </c>
      <c r="G21" s="40" t="s">
        <v>17</v>
      </c>
      <c r="H21" s="50">
        <v>2</v>
      </c>
      <c r="I21" s="69">
        <f t="shared" ref="I21:I31" si="64">H21/$H$70</f>
        <v>1.9230769230769232E-2</v>
      </c>
      <c r="J21" s="68">
        <f t="shared" si="3"/>
        <v>0.73499999999999999</v>
      </c>
      <c r="K21" s="69">
        <f t="shared" si="4"/>
        <v>1.4134615384615384E-2</v>
      </c>
      <c r="L21" s="66"/>
      <c r="M21" s="67">
        <v>1</v>
      </c>
      <c r="N21" s="67">
        <v>1</v>
      </c>
      <c r="O21" s="67">
        <v>0.9</v>
      </c>
      <c r="P21" s="67">
        <v>0.9</v>
      </c>
      <c r="Q21" s="67">
        <v>0.9</v>
      </c>
      <c r="R21" s="67">
        <v>0.9</v>
      </c>
      <c r="S21" s="67">
        <v>0.9</v>
      </c>
      <c r="T21" s="67"/>
      <c r="U21" s="67"/>
      <c r="V21" s="66"/>
      <c r="W21" s="79">
        <f t="shared" si="5"/>
        <v>0.73499999999999999</v>
      </c>
      <c r="X21" s="80">
        <f t="shared" si="6"/>
        <v>0.05</v>
      </c>
      <c r="Y21" s="80">
        <f t="shared" si="7"/>
        <v>0.1</v>
      </c>
      <c r="Z21" s="80">
        <f t="shared" si="8"/>
        <v>4.5000000000000005E-2</v>
      </c>
      <c r="AA21" s="80">
        <f t="shared" si="9"/>
        <v>4.5000000000000005E-2</v>
      </c>
      <c r="AB21" s="80">
        <f t="shared" si="10"/>
        <v>4.5000000000000005E-2</v>
      </c>
      <c r="AC21" s="80">
        <f t="shared" si="11"/>
        <v>0.35999999999999993</v>
      </c>
      <c r="AD21" s="80">
        <f t="shared" si="12"/>
        <v>9.0000000000000011E-2</v>
      </c>
      <c r="AE21" s="80">
        <f t="shared" si="13"/>
        <v>0</v>
      </c>
      <c r="AF21" s="80">
        <f t="shared" si="14"/>
        <v>0</v>
      </c>
      <c r="AG21" s="37"/>
      <c r="AH21" s="37"/>
      <c r="AI21" s="37"/>
      <c r="AJ21" s="37"/>
      <c r="AK21" s="37"/>
      <c r="AL21" s="37"/>
      <c r="AM21" s="37"/>
      <c r="AN21" s="37"/>
      <c r="AO21" s="37"/>
      <c r="AP21" s="37"/>
      <c r="AQ21" s="37"/>
      <c r="AR21" s="37"/>
    </row>
    <row r="22" spans="1:44" s="38" customFormat="1" ht="22.25" customHeight="1" x14ac:dyDescent="0.45">
      <c r="A22" s="57">
        <v>3</v>
      </c>
      <c r="B22" s="55" t="s">
        <v>81</v>
      </c>
      <c r="C22" s="100">
        <v>6</v>
      </c>
      <c r="D22" s="99"/>
      <c r="E22" s="107">
        <v>6.02</v>
      </c>
      <c r="F22" s="39" t="s">
        <v>59</v>
      </c>
      <c r="G22" s="40" t="s">
        <v>18</v>
      </c>
      <c r="H22" s="50">
        <v>2</v>
      </c>
      <c r="I22" s="69">
        <f t="shared" si="64"/>
        <v>1.9230769230769232E-2</v>
      </c>
      <c r="J22" s="68">
        <f t="shared" ref="J22" si="65">W22</f>
        <v>0.73499999999999999</v>
      </c>
      <c r="K22" s="69">
        <f t="shared" ref="K22" si="66">I22*J22</f>
        <v>1.4134615384615384E-2</v>
      </c>
      <c r="L22" s="66"/>
      <c r="M22" s="67">
        <v>1</v>
      </c>
      <c r="N22" s="67">
        <v>1</v>
      </c>
      <c r="O22" s="67">
        <v>0.9</v>
      </c>
      <c r="P22" s="67">
        <v>0.9</v>
      </c>
      <c r="Q22" s="67">
        <v>0.9</v>
      </c>
      <c r="R22" s="67">
        <v>0.9</v>
      </c>
      <c r="S22" s="67">
        <v>0.9</v>
      </c>
      <c r="T22" s="67"/>
      <c r="U22" s="67"/>
      <c r="V22" s="66"/>
      <c r="W22" s="79">
        <f t="shared" ref="W22" si="67">SUM(X22:AF22)</f>
        <v>0.73499999999999999</v>
      </c>
      <c r="X22" s="80">
        <f t="shared" ref="X22" si="68">M22*M$3</f>
        <v>0.05</v>
      </c>
      <c r="Y22" s="80">
        <f t="shared" ref="Y22" si="69">N22*N$3</f>
        <v>0.1</v>
      </c>
      <c r="Z22" s="80">
        <f t="shared" ref="Z22" si="70">O22*O$3</f>
        <v>4.5000000000000005E-2</v>
      </c>
      <c r="AA22" s="80">
        <f t="shared" ref="AA22" si="71">P22*P$3</f>
        <v>4.5000000000000005E-2</v>
      </c>
      <c r="AB22" s="80">
        <f t="shared" ref="AB22" si="72">Q22*Q$3</f>
        <v>4.5000000000000005E-2</v>
      </c>
      <c r="AC22" s="80">
        <f t="shared" ref="AC22" si="73">R22*R$3</f>
        <v>0.35999999999999993</v>
      </c>
      <c r="AD22" s="80">
        <f t="shared" ref="AD22" si="74">S22*S$3</f>
        <v>9.0000000000000011E-2</v>
      </c>
      <c r="AE22" s="80">
        <f t="shared" ref="AE22" si="75">T22*T$3</f>
        <v>0</v>
      </c>
      <c r="AF22" s="80">
        <f t="shared" ref="AF22" si="76">U22*U$3</f>
        <v>0</v>
      </c>
      <c r="AG22" s="37"/>
      <c r="AH22" s="37"/>
      <c r="AI22" s="37"/>
      <c r="AJ22" s="37"/>
      <c r="AK22" s="37"/>
      <c r="AL22" s="37"/>
      <c r="AM22" s="37"/>
      <c r="AN22" s="37"/>
      <c r="AO22" s="37"/>
      <c r="AP22" s="37"/>
      <c r="AQ22" s="37"/>
      <c r="AR22" s="37"/>
    </row>
    <row r="23" spans="1:44" s="38" customFormat="1" ht="22.25" customHeight="1" x14ac:dyDescent="0.45">
      <c r="A23" s="57">
        <v>3</v>
      </c>
      <c r="B23" s="55" t="s">
        <v>81</v>
      </c>
      <c r="C23" s="100">
        <v>6</v>
      </c>
      <c r="D23" s="99"/>
      <c r="E23" s="107">
        <v>6.0299999999999994</v>
      </c>
      <c r="F23" s="39" t="s">
        <v>104</v>
      </c>
      <c r="G23" s="40" t="s">
        <v>19</v>
      </c>
      <c r="H23" s="50">
        <v>2</v>
      </c>
      <c r="I23" s="69">
        <f t="shared" si="64"/>
        <v>1.9230769230769232E-2</v>
      </c>
      <c r="J23" s="68">
        <f t="shared" si="3"/>
        <v>0.73499999999999999</v>
      </c>
      <c r="K23" s="69">
        <f t="shared" si="4"/>
        <v>1.4134615384615384E-2</v>
      </c>
      <c r="L23" s="66"/>
      <c r="M23" s="67">
        <v>1</v>
      </c>
      <c r="N23" s="67">
        <v>1</v>
      </c>
      <c r="O23" s="67">
        <v>0.9</v>
      </c>
      <c r="P23" s="67">
        <v>0.9</v>
      </c>
      <c r="Q23" s="67">
        <v>0.9</v>
      </c>
      <c r="R23" s="67">
        <v>0.9</v>
      </c>
      <c r="S23" s="67">
        <v>0.9</v>
      </c>
      <c r="T23" s="67"/>
      <c r="U23" s="67"/>
      <c r="V23" s="66"/>
      <c r="W23" s="79">
        <f t="shared" si="5"/>
        <v>0.73499999999999999</v>
      </c>
      <c r="X23" s="80">
        <f t="shared" si="6"/>
        <v>0.05</v>
      </c>
      <c r="Y23" s="80">
        <f t="shared" si="7"/>
        <v>0.1</v>
      </c>
      <c r="Z23" s="80">
        <f t="shared" si="8"/>
        <v>4.5000000000000005E-2</v>
      </c>
      <c r="AA23" s="80">
        <f t="shared" si="9"/>
        <v>4.5000000000000005E-2</v>
      </c>
      <c r="AB23" s="80">
        <f t="shared" si="10"/>
        <v>4.5000000000000005E-2</v>
      </c>
      <c r="AC23" s="80">
        <f t="shared" si="11"/>
        <v>0.35999999999999993</v>
      </c>
      <c r="AD23" s="80">
        <f t="shared" si="12"/>
        <v>9.0000000000000011E-2</v>
      </c>
      <c r="AE23" s="80">
        <f t="shared" si="13"/>
        <v>0</v>
      </c>
      <c r="AF23" s="80">
        <f t="shared" si="14"/>
        <v>0</v>
      </c>
      <c r="AG23" s="37"/>
      <c r="AH23" s="37"/>
      <c r="AI23" s="37"/>
      <c r="AJ23" s="37"/>
      <c r="AK23" s="37"/>
      <c r="AL23" s="37"/>
      <c r="AM23" s="37"/>
      <c r="AN23" s="37"/>
      <c r="AO23" s="37"/>
      <c r="AP23" s="37"/>
      <c r="AQ23" s="37"/>
      <c r="AR23" s="37"/>
    </row>
    <row r="24" spans="1:44" s="38" customFormat="1" ht="22.25" customHeight="1" x14ac:dyDescent="0.45">
      <c r="A24" s="57">
        <v>3</v>
      </c>
      <c r="B24" s="55" t="s">
        <v>81</v>
      </c>
      <c r="C24" s="100">
        <v>6</v>
      </c>
      <c r="D24" s="100"/>
      <c r="E24" s="107">
        <v>6.0399999999999991</v>
      </c>
      <c r="F24" s="39" t="s">
        <v>60</v>
      </c>
      <c r="G24" s="40" t="s">
        <v>18</v>
      </c>
      <c r="H24" s="50">
        <v>2</v>
      </c>
      <c r="I24" s="69">
        <f t="shared" si="64"/>
        <v>1.9230769230769232E-2</v>
      </c>
      <c r="J24" s="68">
        <f t="shared" si="3"/>
        <v>0</v>
      </c>
      <c r="K24" s="69">
        <f t="shared" si="4"/>
        <v>0</v>
      </c>
      <c r="L24" s="66"/>
      <c r="M24" s="95"/>
      <c r="N24" s="95"/>
      <c r="O24" s="95"/>
      <c r="P24" s="95"/>
      <c r="Q24" s="95"/>
      <c r="R24" s="95"/>
      <c r="S24" s="95"/>
      <c r="T24" s="67"/>
      <c r="U24" s="67"/>
      <c r="V24" s="66"/>
      <c r="W24" s="79">
        <f t="shared" si="5"/>
        <v>0</v>
      </c>
      <c r="X24" s="80">
        <f t="shared" si="6"/>
        <v>0</v>
      </c>
      <c r="Y24" s="80">
        <f t="shared" si="7"/>
        <v>0</v>
      </c>
      <c r="Z24" s="80">
        <f t="shared" si="8"/>
        <v>0</v>
      </c>
      <c r="AA24" s="80">
        <f t="shared" si="9"/>
        <v>0</v>
      </c>
      <c r="AB24" s="80">
        <f t="shared" si="10"/>
        <v>0</v>
      </c>
      <c r="AC24" s="80">
        <f t="shared" si="11"/>
        <v>0</v>
      </c>
      <c r="AD24" s="80">
        <f t="shared" si="12"/>
        <v>0</v>
      </c>
      <c r="AE24" s="80">
        <f t="shared" si="13"/>
        <v>0</v>
      </c>
      <c r="AF24" s="80">
        <f t="shared" si="14"/>
        <v>0</v>
      </c>
      <c r="AG24" s="37"/>
      <c r="AH24" s="37"/>
      <c r="AI24" s="37"/>
      <c r="AJ24" s="37"/>
      <c r="AK24" s="37"/>
      <c r="AL24" s="37"/>
      <c r="AM24" s="37"/>
      <c r="AN24" s="37"/>
      <c r="AO24" s="37"/>
      <c r="AP24" s="37"/>
      <c r="AQ24" s="37"/>
      <c r="AR24" s="37"/>
    </row>
    <row r="25" spans="1:44" s="38" customFormat="1" ht="22.25" customHeight="1" x14ac:dyDescent="0.45">
      <c r="A25" s="57">
        <v>3</v>
      </c>
      <c r="B25" s="55" t="s">
        <v>81</v>
      </c>
      <c r="C25" s="59">
        <v>7</v>
      </c>
      <c r="D25" s="98" t="s">
        <v>74</v>
      </c>
      <c r="E25" s="107">
        <v>7.01</v>
      </c>
      <c r="F25" s="39" t="s">
        <v>48</v>
      </c>
      <c r="G25" s="40" t="s">
        <v>17</v>
      </c>
      <c r="H25" s="50">
        <v>1</v>
      </c>
      <c r="I25" s="69">
        <f t="shared" si="64"/>
        <v>9.6153846153846159E-3</v>
      </c>
      <c r="J25" s="68">
        <f t="shared" si="3"/>
        <v>0.73499999999999999</v>
      </c>
      <c r="K25" s="69">
        <f t="shared" si="4"/>
        <v>7.0673076923076922E-3</v>
      </c>
      <c r="L25" s="66"/>
      <c r="M25" s="67">
        <v>1</v>
      </c>
      <c r="N25" s="67">
        <v>1</v>
      </c>
      <c r="O25" s="67">
        <v>0.9</v>
      </c>
      <c r="P25" s="67">
        <v>0.9</v>
      </c>
      <c r="Q25" s="67">
        <v>0.9</v>
      </c>
      <c r="R25" s="67">
        <v>0.9</v>
      </c>
      <c r="S25" s="67">
        <v>0.9</v>
      </c>
      <c r="T25" s="67"/>
      <c r="U25" s="67"/>
      <c r="V25" s="66"/>
      <c r="W25" s="79">
        <f t="shared" si="5"/>
        <v>0.73499999999999999</v>
      </c>
      <c r="X25" s="80">
        <f t="shared" si="6"/>
        <v>0.05</v>
      </c>
      <c r="Y25" s="80">
        <f t="shared" si="7"/>
        <v>0.1</v>
      </c>
      <c r="Z25" s="80">
        <f t="shared" si="8"/>
        <v>4.5000000000000005E-2</v>
      </c>
      <c r="AA25" s="80">
        <f t="shared" si="9"/>
        <v>4.5000000000000005E-2</v>
      </c>
      <c r="AB25" s="80">
        <f t="shared" si="10"/>
        <v>4.5000000000000005E-2</v>
      </c>
      <c r="AC25" s="80">
        <f t="shared" si="11"/>
        <v>0.35999999999999993</v>
      </c>
      <c r="AD25" s="80">
        <f t="shared" si="12"/>
        <v>9.0000000000000011E-2</v>
      </c>
      <c r="AE25" s="80">
        <f t="shared" si="13"/>
        <v>0</v>
      </c>
      <c r="AF25" s="80">
        <f t="shared" si="14"/>
        <v>0</v>
      </c>
      <c r="AG25" s="37"/>
      <c r="AH25" s="37"/>
      <c r="AI25" s="37"/>
      <c r="AJ25" s="37"/>
      <c r="AK25" s="37"/>
      <c r="AL25" s="37"/>
      <c r="AM25" s="37"/>
      <c r="AN25" s="37"/>
      <c r="AO25" s="37"/>
      <c r="AP25" s="37"/>
      <c r="AQ25" s="37"/>
      <c r="AR25" s="37"/>
    </row>
    <row r="26" spans="1:44" s="38" customFormat="1" ht="22.25" customHeight="1" x14ac:dyDescent="0.45">
      <c r="A26" s="57">
        <v>3</v>
      </c>
      <c r="B26" s="55" t="s">
        <v>81</v>
      </c>
      <c r="C26" s="100">
        <v>7</v>
      </c>
      <c r="D26" s="99"/>
      <c r="E26" s="107">
        <v>7.02</v>
      </c>
      <c r="F26" s="39" t="s">
        <v>46</v>
      </c>
      <c r="G26" s="40" t="s">
        <v>18</v>
      </c>
      <c r="H26" s="50">
        <v>2</v>
      </c>
      <c r="I26" s="69">
        <f t="shared" si="64"/>
        <v>1.9230769230769232E-2</v>
      </c>
      <c r="J26" s="68">
        <f t="shared" si="3"/>
        <v>0.73499999999999999</v>
      </c>
      <c r="K26" s="69">
        <f t="shared" si="4"/>
        <v>1.4134615384615384E-2</v>
      </c>
      <c r="L26" s="66"/>
      <c r="M26" s="67">
        <v>1</v>
      </c>
      <c r="N26" s="67">
        <v>1</v>
      </c>
      <c r="O26" s="67">
        <v>0.9</v>
      </c>
      <c r="P26" s="67">
        <v>0.9</v>
      </c>
      <c r="Q26" s="67">
        <v>0.9</v>
      </c>
      <c r="R26" s="67">
        <v>0.9</v>
      </c>
      <c r="S26" s="67">
        <v>0.9</v>
      </c>
      <c r="T26" s="67"/>
      <c r="U26" s="67"/>
      <c r="V26" s="66"/>
      <c r="W26" s="79">
        <f t="shared" si="5"/>
        <v>0.73499999999999999</v>
      </c>
      <c r="X26" s="80">
        <f t="shared" si="6"/>
        <v>0.05</v>
      </c>
      <c r="Y26" s="80">
        <f t="shared" si="7"/>
        <v>0.1</v>
      </c>
      <c r="Z26" s="80">
        <f t="shared" si="8"/>
        <v>4.5000000000000005E-2</v>
      </c>
      <c r="AA26" s="80">
        <f t="shared" si="9"/>
        <v>4.5000000000000005E-2</v>
      </c>
      <c r="AB26" s="80">
        <f t="shared" si="10"/>
        <v>4.5000000000000005E-2</v>
      </c>
      <c r="AC26" s="80">
        <f t="shared" si="11"/>
        <v>0.35999999999999993</v>
      </c>
      <c r="AD26" s="80">
        <f t="shared" si="12"/>
        <v>9.0000000000000011E-2</v>
      </c>
      <c r="AE26" s="80">
        <f t="shared" si="13"/>
        <v>0</v>
      </c>
      <c r="AF26" s="80">
        <f t="shared" si="14"/>
        <v>0</v>
      </c>
      <c r="AG26" s="37"/>
      <c r="AH26" s="37"/>
      <c r="AI26" s="37"/>
      <c r="AJ26" s="37"/>
      <c r="AK26" s="37"/>
      <c r="AL26" s="37"/>
      <c r="AM26" s="37"/>
      <c r="AN26" s="37"/>
      <c r="AO26" s="37"/>
      <c r="AP26" s="37"/>
      <c r="AQ26" s="37"/>
      <c r="AR26" s="37"/>
    </row>
    <row r="27" spans="1:44" s="38" customFormat="1" ht="22.25" customHeight="1" x14ac:dyDescent="0.45">
      <c r="A27" s="57">
        <v>3</v>
      </c>
      <c r="B27" s="55" t="s">
        <v>81</v>
      </c>
      <c r="C27" s="100">
        <v>7</v>
      </c>
      <c r="D27" s="99"/>
      <c r="E27" s="107">
        <v>7.0299999999999994</v>
      </c>
      <c r="F27" s="39" t="s">
        <v>53</v>
      </c>
      <c r="G27" s="40" t="s">
        <v>47</v>
      </c>
      <c r="H27" s="50">
        <v>3</v>
      </c>
      <c r="I27" s="69">
        <f t="shared" si="64"/>
        <v>2.8846153846153848E-2</v>
      </c>
      <c r="J27" s="68">
        <f t="shared" si="3"/>
        <v>0.63749999999999996</v>
      </c>
      <c r="K27" s="69">
        <f t="shared" si="4"/>
        <v>1.8389423076923078E-2</v>
      </c>
      <c r="L27" s="66"/>
      <c r="M27" s="67">
        <v>1</v>
      </c>
      <c r="N27" s="67">
        <v>1</v>
      </c>
      <c r="O27" s="67">
        <v>0.75</v>
      </c>
      <c r="P27" s="67">
        <v>0.75</v>
      </c>
      <c r="Q27" s="67">
        <v>0.75</v>
      </c>
      <c r="R27" s="67">
        <v>0.75</v>
      </c>
      <c r="S27" s="67">
        <v>0.75</v>
      </c>
      <c r="T27" s="67"/>
      <c r="U27" s="67"/>
      <c r="V27" s="66"/>
      <c r="W27" s="79">
        <f t="shared" si="5"/>
        <v>0.63749999999999996</v>
      </c>
      <c r="X27" s="80">
        <f t="shared" si="6"/>
        <v>0.05</v>
      </c>
      <c r="Y27" s="80">
        <f t="shared" si="7"/>
        <v>0.1</v>
      </c>
      <c r="Z27" s="80">
        <f t="shared" si="8"/>
        <v>3.7500000000000006E-2</v>
      </c>
      <c r="AA27" s="80">
        <f t="shared" si="9"/>
        <v>3.7500000000000006E-2</v>
      </c>
      <c r="AB27" s="80">
        <f t="shared" si="10"/>
        <v>3.7500000000000006E-2</v>
      </c>
      <c r="AC27" s="80">
        <f t="shared" si="11"/>
        <v>0.29999999999999993</v>
      </c>
      <c r="AD27" s="80">
        <f t="shared" si="12"/>
        <v>7.5000000000000011E-2</v>
      </c>
      <c r="AE27" s="80">
        <f t="shared" si="13"/>
        <v>0</v>
      </c>
      <c r="AF27" s="80">
        <f t="shared" si="14"/>
        <v>0</v>
      </c>
      <c r="AG27" s="37"/>
      <c r="AH27" s="37"/>
      <c r="AI27" s="37"/>
      <c r="AJ27" s="37"/>
      <c r="AK27" s="37"/>
      <c r="AL27" s="37"/>
      <c r="AM27" s="37"/>
      <c r="AN27" s="37"/>
      <c r="AO27" s="37"/>
      <c r="AP27" s="37"/>
      <c r="AQ27" s="37"/>
      <c r="AR27" s="37"/>
    </row>
    <row r="28" spans="1:44" s="38" customFormat="1" ht="22.25" customHeight="1" x14ac:dyDescent="0.45">
      <c r="A28" s="57">
        <v>3</v>
      </c>
      <c r="B28" s="55" t="s">
        <v>81</v>
      </c>
      <c r="C28" s="100">
        <v>7</v>
      </c>
      <c r="D28" s="100"/>
      <c r="E28" s="107">
        <v>7.0399999999999991</v>
      </c>
      <c r="F28" s="39" t="s">
        <v>62</v>
      </c>
      <c r="G28" s="40" t="s">
        <v>18</v>
      </c>
      <c r="H28" s="50">
        <v>1</v>
      </c>
      <c r="I28" s="69">
        <f t="shared" si="64"/>
        <v>9.6153846153846159E-3</v>
      </c>
      <c r="J28" s="68">
        <f t="shared" si="3"/>
        <v>0</v>
      </c>
      <c r="K28" s="69">
        <f t="shared" si="4"/>
        <v>0</v>
      </c>
      <c r="L28" s="66"/>
      <c r="M28" s="67"/>
      <c r="N28" s="67"/>
      <c r="O28" s="67"/>
      <c r="P28" s="67"/>
      <c r="Q28" s="67"/>
      <c r="R28" s="67"/>
      <c r="S28" s="67"/>
      <c r="T28" s="67"/>
      <c r="U28" s="67"/>
      <c r="V28" s="66"/>
      <c r="W28" s="79">
        <f t="shared" si="5"/>
        <v>0</v>
      </c>
      <c r="X28" s="80">
        <f t="shared" si="6"/>
        <v>0</v>
      </c>
      <c r="Y28" s="80">
        <f t="shared" si="7"/>
        <v>0</v>
      </c>
      <c r="Z28" s="80">
        <f t="shared" si="8"/>
        <v>0</v>
      </c>
      <c r="AA28" s="80">
        <f t="shared" si="9"/>
        <v>0</v>
      </c>
      <c r="AB28" s="80">
        <f t="shared" si="10"/>
        <v>0</v>
      </c>
      <c r="AC28" s="80">
        <f t="shared" si="11"/>
        <v>0</v>
      </c>
      <c r="AD28" s="80">
        <f t="shared" si="12"/>
        <v>0</v>
      </c>
      <c r="AE28" s="80">
        <f t="shared" si="13"/>
        <v>0</v>
      </c>
      <c r="AF28" s="80">
        <f t="shared" si="14"/>
        <v>0</v>
      </c>
      <c r="AG28" s="37"/>
      <c r="AH28" s="37"/>
      <c r="AI28" s="37"/>
      <c r="AJ28" s="37"/>
      <c r="AK28" s="37"/>
      <c r="AL28" s="37"/>
      <c r="AM28" s="37"/>
      <c r="AN28" s="37"/>
      <c r="AO28" s="37"/>
      <c r="AP28" s="37"/>
      <c r="AQ28" s="37"/>
      <c r="AR28" s="37"/>
    </row>
    <row r="29" spans="1:44" s="38" customFormat="1" ht="22.25" customHeight="1" x14ac:dyDescent="0.45">
      <c r="A29" s="57">
        <v>3</v>
      </c>
      <c r="B29" s="55" t="s">
        <v>81</v>
      </c>
      <c r="C29" s="59">
        <v>8</v>
      </c>
      <c r="D29" s="98" t="s">
        <v>75</v>
      </c>
      <c r="E29" s="107">
        <v>8.01</v>
      </c>
      <c r="F29" s="39" t="s">
        <v>106</v>
      </c>
      <c r="G29" s="40" t="s">
        <v>17</v>
      </c>
      <c r="H29" s="50">
        <v>1</v>
      </c>
      <c r="I29" s="69">
        <f t="shared" si="64"/>
        <v>9.6153846153846159E-3</v>
      </c>
      <c r="J29" s="68">
        <f t="shared" si="3"/>
        <v>0.73499999999999999</v>
      </c>
      <c r="K29" s="69">
        <f t="shared" si="4"/>
        <v>7.0673076923076922E-3</v>
      </c>
      <c r="L29" s="66"/>
      <c r="M29" s="67">
        <v>1</v>
      </c>
      <c r="N29" s="67">
        <v>1</v>
      </c>
      <c r="O29" s="67">
        <v>0.9</v>
      </c>
      <c r="P29" s="67">
        <v>0.9</v>
      </c>
      <c r="Q29" s="67">
        <v>0.9</v>
      </c>
      <c r="R29" s="67">
        <v>0.9</v>
      </c>
      <c r="S29" s="67">
        <v>0.9</v>
      </c>
      <c r="T29" s="67"/>
      <c r="U29" s="67"/>
      <c r="V29" s="66"/>
      <c r="W29" s="79">
        <f t="shared" si="5"/>
        <v>0.73499999999999999</v>
      </c>
      <c r="X29" s="80">
        <f t="shared" si="6"/>
        <v>0.05</v>
      </c>
      <c r="Y29" s="80">
        <f t="shared" si="7"/>
        <v>0.1</v>
      </c>
      <c r="Z29" s="80">
        <f t="shared" si="8"/>
        <v>4.5000000000000005E-2</v>
      </c>
      <c r="AA29" s="80">
        <f t="shared" si="9"/>
        <v>4.5000000000000005E-2</v>
      </c>
      <c r="AB29" s="80">
        <f t="shared" si="10"/>
        <v>4.5000000000000005E-2</v>
      </c>
      <c r="AC29" s="80">
        <f t="shared" si="11"/>
        <v>0.35999999999999993</v>
      </c>
      <c r="AD29" s="80">
        <f t="shared" si="12"/>
        <v>9.0000000000000011E-2</v>
      </c>
      <c r="AE29" s="80">
        <f t="shared" si="13"/>
        <v>0</v>
      </c>
      <c r="AF29" s="80">
        <f t="shared" si="14"/>
        <v>0</v>
      </c>
      <c r="AG29" s="37"/>
      <c r="AH29" s="37"/>
      <c r="AI29" s="37"/>
      <c r="AJ29" s="37"/>
      <c r="AK29" s="37"/>
      <c r="AL29" s="37"/>
      <c r="AM29" s="37"/>
      <c r="AN29" s="37"/>
      <c r="AO29" s="37"/>
      <c r="AP29" s="37"/>
      <c r="AQ29" s="37"/>
      <c r="AR29" s="37"/>
    </row>
    <row r="30" spans="1:44" s="38" customFormat="1" ht="22.25" customHeight="1" x14ac:dyDescent="0.45">
      <c r="A30" s="57">
        <v>3</v>
      </c>
      <c r="B30" s="55" t="s">
        <v>81</v>
      </c>
      <c r="C30" s="100">
        <v>8</v>
      </c>
      <c r="D30" s="99"/>
      <c r="E30" s="107">
        <v>8.02</v>
      </c>
      <c r="F30" s="39" t="s">
        <v>107</v>
      </c>
      <c r="G30" s="40" t="s">
        <v>18</v>
      </c>
      <c r="H30" s="50">
        <v>1</v>
      </c>
      <c r="I30" s="69">
        <f t="shared" si="64"/>
        <v>9.6153846153846159E-3</v>
      </c>
      <c r="J30" s="68">
        <f t="shared" ref="J30:J32" si="77">W30</f>
        <v>0.73499999999999999</v>
      </c>
      <c r="K30" s="69">
        <f t="shared" ref="K30:K32" si="78">I30*J30</f>
        <v>7.0673076923076922E-3</v>
      </c>
      <c r="L30" s="66"/>
      <c r="M30" s="67">
        <v>1</v>
      </c>
      <c r="N30" s="67">
        <v>1</v>
      </c>
      <c r="O30" s="67">
        <v>0.9</v>
      </c>
      <c r="P30" s="67">
        <v>0.9</v>
      </c>
      <c r="Q30" s="67">
        <v>0.9</v>
      </c>
      <c r="R30" s="67">
        <v>0.9</v>
      </c>
      <c r="S30" s="67">
        <v>0.9</v>
      </c>
      <c r="T30" s="67"/>
      <c r="U30" s="67"/>
      <c r="V30" s="66"/>
      <c r="W30" s="79">
        <f t="shared" ref="W30:W31" si="79">SUM(X30:AF30)</f>
        <v>0.73499999999999999</v>
      </c>
      <c r="X30" s="80">
        <f t="shared" ref="X30:X31" si="80">M30*M$3</f>
        <v>0.05</v>
      </c>
      <c r="Y30" s="80">
        <f t="shared" ref="Y30:Y31" si="81">N30*N$3</f>
        <v>0.1</v>
      </c>
      <c r="Z30" s="80">
        <f t="shared" ref="Z30:Z31" si="82">O30*O$3</f>
        <v>4.5000000000000005E-2</v>
      </c>
      <c r="AA30" s="80">
        <f t="shared" ref="AA30:AA31" si="83">P30*P$3</f>
        <v>4.5000000000000005E-2</v>
      </c>
      <c r="AB30" s="80">
        <f t="shared" ref="AB30:AB31" si="84">Q30*Q$3</f>
        <v>4.5000000000000005E-2</v>
      </c>
      <c r="AC30" s="80">
        <f t="shared" ref="AC30:AC31" si="85">R30*R$3</f>
        <v>0.35999999999999993</v>
      </c>
      <c r="AD30" s="80">
        <f t="shared" ref="AD30:AD31" si="86">S30*S$3</f>
        <v>9.0000000000000011E-2</v>
      </c>
      <c r="AE30" s="80">
        <f t="shared" ref="AE30:AE31" si="87">T30*T$3</f>
        <v>0</v>
      </c>
      <c r="AF30" s="80">
        <f t="shared" ref="AF30:AF31" si="88">U30*U$3</f>
        <v>0</v>
      </c>
      <c r="AG30" s="37"/>
      <c r="AH30" s="37"/>
      <c r="AI30" s="37"/>
      <c r="AJ30" s="37"/>
      <c r="AK30" s="37"/>
      <c r="AL30" s="37"/>
      <c r="AM30" s="37"/>
      <c r="AN30" s="37"/>
      <c r="AO30" s="37"/>
      <c r="AP30" s="37"/>
      <c r="AQ30" s="37"/>
      <c r="AR30" s="37"/>
    </row>
    <row r="31" spans="1:44" s="38" customFormat="1" ht="66" customHeight="1" x14ac:dyDescent="0.45">
      <c r="A31" s="57">
        <v>3</v>
      </c>
      <c r="B31" s="55" t="s">
        <v>81</v>
      </c>
      <c r="C31" s="100">
        <v>8</v>
      </c>
      <c r="D31" s="99"/>
      <c r="E31" s="107">
        <v>8.0299999999999994</v>
      </c>
      <c r="F31" s="39" t="s">
        <v>57</v>
      </c>
      <c r="G31" s="50" t="s">
        <v>19</v>
      </c>
      <c r="H31" s="50">
        <v>3</v>
      </c>
      <c r="I31" s="69">
        <f t="shared" si="64"/>
        <v>2.8846153846153848E-2</v>
      </c>
      <c r="J31" s="68">
        <f t="shared" si="77"/>
        <v>0.73499999999999999</v>
      </c>
      <c r="K31" s="69">
        <f t="shared" si="78"/>
        <v>2.1201923076923077E-2</v>
      </c>
      <c r="L31" s="66"/>
      <c r="M31" s="67">
        <v>1</v>
      </c>
      <c r="N31" s="67">
        <v>1</v>
      </c>
      <c r="O31" s="67">
        <v>0.9</v>
      </c>
      <c r="P31" s="67">
        <v>0.9</v>
      </c>
      <c r="Q31" s="67">
        <v>0.9</v>
      </c>
      <c r="R31" s="67">
        <v>0.9</v>
      </c>
      <c r="S31" s="67">
        <v>0.9</v>
      </c>
      <c r="T31" s="67"/>
      <c r="U31" s="67"/>
      <c r="V31" s="66"/>
      <c r="W31" s="79">
        <f t="shared" si="79"/>
        <v>0.73499999999999999</v>
      </c>
      <c r="X31" s="80">
        <f t="shared" si="80"/>
        <v>0.05</v>
      </c>
      <c r="Y31" s="80">
        <f t="shared" si="81"/>
        <v>0.1</v>
      </c>
      <c r="Z31" s="80">
        <f t="shared" si="82"/>
        <v>4.5000000000000005E-2</v>
      </c>
      <c r="AA31" s="80">
        <f t="shared" si="83"/>
        <v>4.5000000000000005E-2</v>
      </c>
      <c r="AB31" s="80">
        <f t="shared" si="84"/>
        <v>4.5000000000000005E-2</v>
      </c>
      <c r="AC31" s="80">
        <f t="shared" si="85"/>
        <v>0.35999999999999993</v>
      </c>
      <c r="AD31" s="80">
        <f t="shared" si="86"/>
        <v>9.0000000000000011E-2</v>
      </c>
      <c r="AE31" s="80">
        <f t="shared" si="87"/>
        <v>0</v>
      </c>
      <c r="AF31" s="80">
        <f t="shared" si="88"/>
        <v>0</v>
      </c>
      <c r="AG31" s="37"/>
      <c r="AH31" s="37"/>
      <c r="AI31" s="37"/>
      <c r="AJ31" s="37"/>
      <c r="AK31" s="37"/>
      <c r="AL31" s="37"/>
      <c r="AM31" s="37"/>
      <c r="AN31" s="37"/>
      <c r="AO31" s="37"/>
      <c r="AP31" s="37"/>
      <c r="AQ31" s="37"/>
      <c r="AR31" s="37"/>
    </row>
    <row r="32" spans="1:44" s="38" customFormat="1" ht="22.25" customHeight="1" x14ac:dyDescent="0.45">
      <c r="A32" s="57">
        <v>3</v>
      </c>
      <c r="B32" s="55" t="s">
        <v>81</v>
      </c>
      <c r="C32" s="100">
        <v>8</v>
      </c>
      <c r="D32" s="99"/>
      <c r="E32" s="107">
        <v>8.0399999999999991</v>
      </c>
      <c r="F32" s="39" t="s">
        <v>54</v>
      </c>
      <c r="G32" s="50" t="s">
        <v>143</v>
      </c>
      <c r="H32" s="50">
        <v>2</v>
      </c>
      <c r="I32" s="69">
        <f t="shared" ref="I32" si="89">H32/$H$70</f>
        <v>1.9230769230769232E-2</v>
      </c>
      <c r="J32" s="68">
        <f t="shared" si="77"/>
        <v>0.73499999999999999</v>
      </c>
      <c r="K32" s="69">
        <f t="shared" si="78"/>
        <v>1.4134615384615384E-2</v>
      </c>
      <c r="L32" s="66"/>
      <c r="M32" s="67">
        <v>1</v>
      </c>
      <c r="N32" s="67">
        <v>1</v>
      </c>
      <c r="O32" s="67">
        <v>0.9</v>
      </c>
      <c r="P32" s="67">
        <v>0.9</v>
      </c>
      <c r="Q32" s="67">
        <v>0.9</v>
      </c>
      <c r="R32" s="67">
        <v>0.9</v>
      </c>
      <c r="S32" s="67">
        <v>0.9</v>
      </c>
      <c r="T32" s="67"/>
      <c r="U32" s="67"/>
      <c r="V32" s="66"/>
      <c r="W32" s="79">
        <f t="shared" si="5"/>
        <v>0.73499999999999999</v>
      </c>
      <c r="X32" s="80">
        <f t="shared" si="6"/>
        <v>0.05</v>
      </c>
      <c r="Y32" s="80">
        <f t="shared" si="7"/>
        <v>0.1</v>
      </c>
      <c r="Z32" s="80">
        <f t="shared" si="8"/>
        <v>4.5000000000000005E-2</v>
      </c>
      <c r="AA32" s="80">
        <f t="shared" si="9"/>
        <v>4.5000000000000005E-2</v>
      </c>
      <c r="AB32" s="80">
        <f t="shared" si="10"/>
        <v>4.5000000000000005E-2</v>
      </c>
      <c r="AC32" s="80">
        <f t="shared" si="11"/>
        <v>0.35999999999999993</v>
      </c>
      <c r="AD32" s="80">
        <f t="shared" si="12"/>
        <v>9.0000000000000011E-2</v>
      </c>
      <c r="AE32" s="80">
        <f t="shared" si="13"/>
        <v>0</v>
      </c>
      <c r="AF32" s="80">
        <f t="shared" si="14"/>
        <v>0</v>
      </c>
      <c r="AG32" s="37"/>
      <c r="AH32" s="37"/>
      <c r="AI32" s="37"/>
      <c r="AJ32" s="37"/>
      <c r="AK32" s="37"/>
      <c r="AL32" s="37"/>
      <c r="AM32" s="37"/>
      <c r="AN32" s="37"/>
      <c r="AO32" s="37"/>
      <c r="AP32" s="37"/>
      <c r="AQ32" s="37"/>
      <c r="AR32" s="37"/>
    </row>
    <row r="33" spans="1:44" s="38" customFormat="1" ht="22.25" customHeight="1" x14ac:dyDescent="0.45">
      <c r="A33" s="57">
        <v>3</v>
      </c>
      <c r="B33" s="55" t="s">
        <v>81</v>
      </c>
      <c r="C33" s="100">
        <v>8</v>
      </c>
      <c r="D33" s="99"/>
      <c r="E33" s="107">
        <v>8.0499999999999989</v>
      </c>
      <c r="F33" s="39" t="s">
        <v>114</v>
      </c>
      <c r="G33" s="50" t="s">
        <v>143</v>
      </c>
      <c r="H33" s="50">
        <v>4</v>
      </c>
      <c r="I33" s="69">
        <f t="shared" ref="I33" si="90">H33/$H$70</f>
        <v>3.8461538461538464E-2</v>
      </c>
      <c r="J33" s="68">
        <f t="shared" ref="J33" si="91">W33</f>
        <v>0.5625</v>
      </c>
      <c r="K33" s="69">
        <f t="shared" ref="K33" si="92">I33*J33</f>
        <v>2.1634615384615384E-2</v>
      </c>
      <c r="L33" s="66"/>
      <c r="M33" s="67">
        <v>1</v>
      </c>
      <c r="N33" s="67">
        <v>1</v>
      </c>
      <c r="O33" s="67">
        <v>0.75</v>
      </c>
      <c r="P33" s="67">
        <v>0.75</v>
      </c>
      <c r="Q33" s="67">
        <v>0.75</v>
      </c>
      <c r="R33" s="67">
        <v>0.75</v>
      </c>
      <c r="S33" s="67">
        <v>0</v>
      </c>
      <c r="T33" s="67"/>
      <c r="U33" s="67"/>
      <c r="V33" s="66"/>
      <c r="W33" s="79">
        <f t="shared" ref="W33" si="93">SUM(X33:AF33)</f>
        <v>0.5625</v>
      </c>
      <c r="X33" s="80">
        <f t="shared" ref="X33" si="94">M33*M$3</f>
        <v>0.05</v>
      </c>
      <c r="Y33" s="80">
        <f t="shared" ref="Y33" si="95">N33*N$3</f>
        <v>0.1</v>
      </c>
      <c r="Z33" s="80">
        <f t="shared" ref="Z33" si="96">O33*O$3</f>
        <v>3.7500000000000006E-2</v>
      </c>
      <c r="AA33" s="80">
        <f t="shared" ref="AA33" si="97">P33*P$3</f>
        <v>3.7500000000000006E-2</v>
      </c>
      <c r="AB33" s="80">
        <f t="shared" ref="AB33" si="98">Q33*Q$3</f>
        <v>3.7500000000000006E-2</v>
      </c>
      <c r="AC33" s="80">
        <f t="shared" ref="AC33" si="99">R33*R$3</f>
        <v>0.29999999999999993</v>
      </c>
      <c r="AD33" s="80">
        <f t="shared" ref="AD33" si="100">S33*S$3</f>
        <v>0</v>
      </c>
      <c r="AE33" s="80">
        <f t="shared" ref="AE33" si="101">T33*T$3</f>
        <v>0</v>
      </c>
      <c r="AF33" s="80">
        <f t="shared" ref="AF33" si="102">U33*U$3</f>
        <v>0</v>
      </c>
      <c r="AG33" s="37"/>
      <c r="AH33" s="37"/>
      <c r="AI33" s="37"/>
      <c r="AJ33" s="37"/>
      <c r="AK33" s="37"/>
      <c r="AL33" s="37"/>
      <c r="AM33" s="37"/>
      <c r="AN33" s="37"/>
      <c r="AO33" s="37"/>
      <c r="AP33" s="37"/>
      <c r="AQ33" s="37"/>
      <c r="AR33" s="37"/>
    </row>
    <row r="34" spans="1:44" s="38" customFormat="1" ht="22.25" customHeight="1" x14ac:dyDescent="0.45">
      <c r="A34" s="57">
        <v>3</v>
      </c>
      <c r="B34" s="55" t="s">
        <v>81</v>
      </c>
      <c r="C34" s="100">
        <v>8</v>
      </c>
      <c r="D34" s="99"/>
      <c r="E34" s="107">
        <v>8.0599999999999987</v>
      </c>
      <c r="F34" s="39" t="s">
        <v>55</v>
      </c>
      <c r="G34" s="50" t="s">
        <v>19</v>
      </c>
      <c r="H34" s="50">
        <v>4</v>
      </c>
      <c r="I34" s="69">
        <f>H34/$H$70</f>
        <v>3.8461538461538464E-2</v>
      </c>
      <c r="J34" s="68">
        <f t="shared" si="3"/>
        <v>0.73499999999999999</v>
      </c>
      <c r="K34" s="69">
        <f t="shared" si="4"/>
        <v>2.8269230769230769E-2</v>
      </c>
      <c r="L34" s="66"/>
      <c r="M34" s="67">
        <v>1</v>
      </c>
      <c r="N34" s="67">
        <v>1</v>
      </c>
      <c r="O34" s="67">
        <v>0.9</v>
      </c>
      <c r="P34" s="67">
        <v>0.9</v>
      </c>
      <c r="Q34" s="67">
        <v>0.9</v>
      </c>
      <c r="R34" s="67">
        <v>0.9</v>
      </c>
      <c r="S34" s="67">
        <v>0.9</v>
      </c>
      <c r="T34" s="67"/>
      <c r="U34" s="67"/>
      <c r="V34" s="66"/>
      <c r="W34" s="79">
        <f t="shared" si="5"/>
        <v>0.73499999999999999</v>
      </c>
      <c r="X34" s="80">
        <f t="shared" si="6"/>
        <v>0.05</v>
      </c>
      <c r="Y34" s="80">
        <f t="shared" si="7"/>
        <v>0.1</v>
      </c>
      <c r="Z34" s="80">
        <f t="shared" si="8"/>
        <v>4.5000000000000005E-2</v>
      </c>
      <c r="AA34" s="80">
        <f t="shared" si="9"/>
        <v>4.5000000000000005E-2</v>
      </c>
      <c r="AB34" s="80">
        <f t="shared" si="10"/>
        <v>4.5000000000000005E-2</v>
      </c>
      <c r="AC34" s="80">
        <f t="shared" si="11"/>
        <v>0.35999999999999993</v>
      </c>
      <c r="AD34" s="80">
        <f t="shared" si="12"/>
        <v>9.0000000000000011E-2</v>
      </c>
      <c r="AE34" s="80">
        <f t="shared" si="13"/>
        <v>0</v>
      </c>
      <c r="AF34" s="80">
        <f t="shared" si="14"/>
        <v>0</v>
      </c>
      <c r="AG34" s="37"/>
      <c r="AH34" s="37"/>
      <c r="AI34" s="37"/>
      <c r="AJ34" s="37"/>
      <c r="AK34" s="37"/>
      <c r="AL34" s="37"/>
      <c r="AM34" s="37"/>
      <c r="AN34" s="37"/>
      <c r="AO34" s="37"/>
      <c r="AP34" s="37"/>
      <c r="AQ34" s="37"/>
      <c r="AR34" s="37"/>
    </row>
    <row r="35" spans="1:44" s="38" customFormat="1" ht="22.25" customHeight="1" x14ac:dyDescent="0.45">
      <c r="A35" s="57">
        <v>3</v>
      </c>
      <c r="B35" s="55" t="s">
        <v>81</v>
      </c>
      <c r="C35" s="100">
        <v>8</v>
      </c>
      <c r="D35" s="99"/>
      <c r="E35" s="107">
        <v>8.0699999999999985</v>
      </c>
      <c r="F35" s="39" t="s">
        <v>56</v>
      </c>
      <c r="G35" s="50" t="s">
        <v>17</v>
      </c>
      <c r="H35" s="50">
        <v>2</v>
      </c>
      <c r="I35" s="69">
        <f>H35/$H$70</f>
        <v>1.9230769230769232E-2</v>
      </c>
      <c r="J35" s="68">
        <f t="shared" si="3"/>
        <v>0.73499999999999999</v>
      </c>
      <c r="K35" s="69">
        <f t="shared" si="4"/>
        <v>1.4134615384615384E-2</v>
      </c>
      <c r="L35" s="66"/>
      <c r="M35" s="67">
        <v>1</v>
      </c>
      <c r="N35" s="67">
        <v>1</v>
      </c>
      <c r="O35" s="67">
        <v>0.9</v>
      </c>
      <c r="P35" s="67">
        <v>0.9</v>
      </c>
      <c r="Q35" s="67">
        <v>0.9</v>
      </c>
      <c r="R35" s="67">
        <v>0.9</v>
      </c>
      <c r="S35" s="67">
        <v>0.9</v>
      </c>
      <c r="T35" s="67"/>
      <c r="U35" s="67"/>
      <c r="V35" s="66"/>
      <c r="W35" s="79">
        <f t="shared" si="5"/>
        <v>0.73499999999999999</v>
      </c>
      <c r="X35" s="80">
        <f t="shared" si="6"/>
        <v>0.05</v>
      </c>
      <c r="Y35" s="80">
        <f t="shared" si="7"/>
        <v>0.1</v>
      </c>
      <c r="Z35" s="80">
        <f t="shared" si="8"/>
        <v>4.5000000000000005E-2</v>
      </c>
      <c r="AA35" s="80">
        <f t="shared" si="9"/>
        <v>4.5000000000000005E-2</v>
      </c>
      <c r="AB35" s="80">
        <f t="shared" si="10"/>
        <v>4.5000000000000005E-2</v>
      </c>
      <c r="AC35" s="80">
        <f t="shared" si="11"/>
        <v>0.35999999999999993</v>
      </c>
      <c r="AD35" s="80">
        <f t="shared" si="12"/>
        <v>9.0000000000000011E-2</v>
      </c>
      <c r="AE35" s="80">
        <f t="shared" si="13"/>
        <v>0</v>
      </c>
      <c r="AF35" s="80">
        <f t="shared" si="14"/>
        <v>0</v>
      </c>
      <c r="AG35" s="37"/>
      <c r="AH35" s="37"/>
      <c r="AI35" s="37"/>
      <c r="AJ35" s="37"/>
      <c r="AK35" s="37"/>
      <c r="AL35" s="37"/>
      <c r="AM35" s="37"/>
      <c r="AN35" s="37"/>
      <c r="AO35" s="37"/>
      <c r="AP35" s="37"/>
      <c r="AQ35" s="37"/>
      <c r="AR35" s="37"/>
    </row>
    <row r="36" spans="1:44" s="38" customFormat="1" ht="22.25" customHeight="1" x14ac:dyDescent="0.45">
      <c r="A36" s="57">
        <v>3</v>
      </c>
      <c r="B36" s="55" t="s">
        <v>81</v>
      </c>
      <c r="C36" s="100">
        <v>8</v>
      </c>
      <c r="D36" s="100"/>
      <c r="E36" s="107">
        <v>8.0799999999999983</v>
      </c>
      <c r="F36" s="39" t="s">
        <v>124</v>
      </c>
      <c r="G36" s="50" t="s">
        <v>19</v>
      </c>
      <c r="H36" s="50">
        <v>2</v>
      </c>
      <c r="I36" s="69">
        <f t="shared" ref="I36" si="103">H36/$H$70</f>
        <v>1.9230769230769232E-2</v>
      </c>
      <c r="J36" s="68">
        <f t="shared" ref="J36" si="104">W36</f>
        <v>0.5625</v>
      </c>
      <c r="K36" s="69">
        <f t="shared" ref="K36" si="105">I36*J36</f>
        <v>1.0817307692307692E-2</v>
      </c>
      <c r="L36" s="66"/>
      <c r="M36" s="67">
        <v>1</v>
      </c>
      <c r="N36" s="67">
        <v>1</v>
      </c>
      <c r="O36" s="67">
        <v>0.75</v>
      </c>
      <c r="P36" s="67">
        <v>0.75</v>
      </c>
      <c r="Q36" s="67">
        <v>0.75</v>
      </c>
      <c r="R36" s="67">
        <v>0.75</v>
      </c>
      <c r="S36" s="67">
        <v>0</v>
      </c>
      <c r="T36" s="67"/>
      <c r="U36" s="67"/>
      <c r="V36" s="66"/>
      <c r="W36" s="79">
        <f t="shared" ref="W36" si="106">SUM(X36:AF36)</f>
        <v>0.5625</v>
      </c>
      <c r="X36" s="80">
        <f t="shared" ref="X36" si="107">M36*M$3</f>
        <v>0.05</v>
      </c>
      <c r="Y36" s="80">
        <f t="shared" ref="Y36" si="108">N36*N$3</f>
        <v>0.1</v>
      </c>
      <c r="Z36" s="80">
        <f t="shared" ref="Z36" si="109">O36*O$3</f>
        <v>3.7500000000000006E-2</v>
      </c>
      <c r="AA36" s="80">
        <f t="shared" ref="AA36" si="110">P36*P$3</f>
        <v>3.7500000000000006E-2</v>
      </c>
      <c r="AB36" s="80">
        <f t="shared" ref="AB36" si="111">Q36*Q$3</f>
        <v>3.7500000000000006E-2</v>
      </c>
      <c r="AC36" s="80">
        <f t="shared" ref="AC36" si="112">R36*R$3</f>
        <v>0.29999999999999993</v>
      </c>
      <c r="AD36" s="80">
        <f t="shared" ref="AD36" si="113">S36*S$3</f>
        <v>0</v>
      </c>
      <c r="AE36" s="80">
        <f t="shared" ref="AE36" si="114">T36*T$3</f>
        <v>0</v>
      </c>
      <c r="AF36" s="80">
        <f t="shared" ref="AF36" si="115">U36*U$3</f>
        <v>0</v>
      </c>
      <c r="AG36" s="37"/>
      <c r="AH36" s="37"/>
      <c r="AI36" s="37"/>
      <c r="AJ36" s="37"/>
      <c r="AK36" s="37"/>
      <c r="AL36" s="37"/>
      <c r="AM36" s="37"/>
      <c r="AN36" s="37"/>
      <c r="AO36" s="37"/>
      <c r="AP36" s="37"/>
      <c r="AQ36" s="37"/>
      <c r="AR36" s="37"/>
    </row>
    <row r="37" spans="1:44" s="38" customFormat="1" ht="22.25" customHeight="1" x14ac:dyDescent="0.45">
      <c r="A37" s="57">
        <v>3</v>
      </c>
      <c r="B37" s="55" t="s">
        <v>81</v>
      </c>
      <c r="C37" s="59">
        <v>9</v>
      </c>
      <c r="D37" s="98" t="s">
        <v>77</v>
      </c>
      <c r="E37" s="107">
        <v>9.01</v>
      </c>
      <c r="F37" s="39" t="s">
        <v>50</v>
      </c>
      <c r="G37" s="50" t="s">
        <v>20</v>
      </c>
      <c r="H37" s="50">
        <v>2</v>
      </c>
      <c r="I37" s="69">
        <f>H37/$H$70</f>
        <v>1.9230769230769232E-2</v>
      </c>
      <c r="J37" s="68">
        <f t="shared" si="3"/>
        <v>0.73499999999999999</v>
      </c>
      <c r="K37" s="69">
        <f t="shared" si="4"/>
        <v>1.4134615384615384E-2</v>
      </c>
      <c r="L37" s="66"/>
      <c r="M37" s="67">
        <v>1</v>
      </c>
      <c r="N37" s="67">
        <v>1</v>
      </c>
      <c r="O37" s="67">
        <v>0.9</v>
      </c>
      <c r="P37" s="67">
        <v>0.9</v>
      </c>
      <c r="Q37" s="67">
        <v>0.9</v>
      </c>
      <c r="R37" s="67">
        <v>0.9</v>
      </c>
      <c r="S37" s="67">
        <v>0.9</v>
      </c>
      <c r="T37" s="67"/>
      <c r="U37" s="67"/>
      <c r="V37" s="66"/>
      <c r="W37" s="79">
        <f t="shared" si="5"/>
        <v>0.73499999999999999</v>
      </c>
      <c r="X37" s="80">
        <f t="shared" si="6"/>
        <v>0.05</v>
      </c>
      <c r="Y37" s="80">
        <f t="shared" si="7"/>
        <v>0.1</v>
      </c>
      <c r="Z37" s="80">
        <f t="shared" si="8"/>
        <v>4.5000000000000005E-2</v>
      </c>
      <c r="AA37" s="80">
        <f t="shared" si="9"/>
        <v>4.5000000000000005E-2</v>
      </c>
      <c r="AB37" s="80">
        <f t="shared" si="10"/>
        <v>4.5000000000000005E-2</v>
      </c>
      <c r="AC37" s="80">
        <f t="shared" si="11"/>
        <v>0.35999999999999993</v>
      </c>
      <c r="AD37" s="80">
        <f t="shared" si="12"/>
        <v>9.0000000000000011E-2</v>
      </c>
      <c r="AE37" s="80">
        <f t="shared" si="13"/>
        <v>0</v>
      </c>
      <c r="AF37" s="80">
        <f t="shared" si="14"/>
        <v>0</v>
      </c>
      <c r="AG37" s="37"/>
      <c r="AH37" s="37"/>
      <c r="AI37" s="37"/>
      <c r="AJ37" s="37"/>
      <c r="AK37" s="37"/>
      <c r="AL37" s="37"/>
      <c r="AM37" s="37"/>
      <c r="AN37" s="37"/>
      <c r="AO37" s="37"/>
      <c r="AP37" s="37"/>
      <c r="AQ37" s="37"/>
      <c r="AR37" s="37"/>
    </row>
    <row r="38" spans="1:44" s="38" customFormat="1" ht="22.25" customHeight="1" x14ac:dyDescent="0.45">
      <c r="A38" s="57">
        <v>3</v>
      </c>
      <c r="B38" s="55" t="s">
        <v>81</v>
      </c>
      <c r="C38" s="100">
        <v>9</v>
      </c>
      <c r="D38" s="99"/>
      <c r="E38" s="107">
        <v>9.02</v>
      </c>
      <c r="F38" s="39" t="s">
        <v>45</v>
      </c>
      <c r="G38" s="50" t="s">
        <v>18</v>
      </c>
      <c r="H38" s="50">
        <v>2</v>
      </c>
      <c r="I38" s="69">
        <f>H38/$H$70</f>
        <v>1.9230769230769232E-2</v>
      </c>
      <c r="J38" s="68">
        <f t="shared" si="3"/>
        <v>0.73499999999999999</v>
      </c>
      <c r="K38" s="69">
        <f t="shared" si="4"/>
        <v>1.4134615384615384E-2</v>
      </c>
      <c r="L38" s="66"/>
      <c r="M38" s="67">
        <v>1</v>
      </c>
      <c r="N38" s="67">
        <v>1</v>
      </c>
      <c r="O38" s="67">
        <v>0.9</v>
      </c>
      <c r="P38" s="67">
        <v>0.9</v>
      </c>
      <c r="Q38" s="67">
        <v>0.9</v>
      </c>
      <c r="R38" s="67">
        <v>0.9</v>
      </c>
      <c r="S38" s="67">
        <v>0.9</v>
      </c>
      <c r="T38" s="67"/>
      <c r="U38" s="67"/>
      <c r="V38" s="66"/>
      <c r="W38" s="79">
        <f t="shared" si="5"/>
        <v>0.73499999999999999</v>
      </c>
      <c r="X38" s="80">
        <f t="shared" si="6"/>
        <v>0.05</v>
      </c>
      <c r="Y38" s="80">
        <f t="shared" si="7"/>
        <v>0.1</v>
      </c>
      <c r="Z38" s="80">
        <f t="shared" si="8"/>
        <v>4.5000000000000005E-2</v>
      </c>
      <c r="AA38" s="80">
        <f t="shared" si="9"/>
        <v>4.5000000000000005E-2</v>
      </c>
      <c r="AB38" s="80">
        <f t="shared" si="10"/>
        <v>4.5000000000000005E-2</v>
      </c>
      <c r="AC38" s="80">
        <f t="shared" si="11"/>
        <v>0.35999999999999993</v>
      </c>
      <c r="AD38" s="80">
        <f t="shared" si="12"/>
        <v>9.0000000000000011E-2</v>
      </c>
      <c r="AE38" s="80">
        <f t="shared" si="13"/>
        <v>0</v>
      </c>
      <c r="AF38" s="80">
        <f t="shared" si="14"/>
        <v>0</v>
      </c>
      <c r="AG38" s="37"/>
      <c r="AH38" s="37"/>
      <c r="AI38" s="37"/>
      <c r="AJ38" s="37"/>
      <c r="AK38" s="37"/>
      <c r="AL38" s="37"/>
      <c r="AM38" s="37"/>
      <c r="AN38" s="37"/>
      <c r="AO38" s="37"/>
      <c r="AP38" s="37"/>
      <c r="AQ38" s="37"/>
      <c r="AR38" s="37"/>
    </row>
    <row r="39" spans="1:44" s="38" customFormat="1" ht="22.25" customHeight="1" x14ac:dyDescent="0.45">
      <c r="A39" s="57">
        <v>3</v>
      </c>
      <c r="B39" s="55" t="s">
        <v>81</v>
      </c>
      <c r="C39" s="100">
        <v>9</v>
      </c>
      <c r="D39" s="99"/>
      <c r="E39" s="107">
        <v>9.0299999999999994</v>
      </c>
      <c r="F39" s="39" t="s">
        <v>51</v>
      </c>
      <c r="G39" s="50" t="s">
        <v>90</v>
      </c>
      <c r="H39" s="50">
        <v>5</v>
      </c>
      <c r="I39" s="69">
        <f t="shared" ref="I39:I48" si="116">H39/$H$70</f>
        <v>4.807692307692308E-2</v>
      </c>
      <c r="J39" s="68">
        <f t="shared" si="3"/>
        <v>0.73499999999999999</v>
      </c>
      <c r="K39" s="69">
        <f t="shared" si="4"/>
        <v>3.5336538461538461E-2</v>
      </c>
      <c r="L39" s="66"/>
      <c r="M39" s="67">
        <v>1</v>
      </c>
      <c r="N39" s="67">
        <v>1</v>
      </c>
      <c r="O39" s="67">
        <v>0.9</v>
      </c>
      <c r="P39" s="67">
        <v>0.9</v>
      </c>
      <c r="Q39" s="67">
        <v>0.9</v>
      </c>
      <c r="R39" s="67">
        <v>0.9</v>
      </c>
      <c r="S39" s="67">
        <v>0.9</v>
      </c>
      <c r="T39" s="67"/>
      <c r="U39" s="67"/>
      <c r="V39" s="66"/>
      <c r="W39" s="79">
        <f t="shared" si="5"/>
        <v>0.73499999999999999</v>
      </c>
      <c r="X39" s="80">
        <f t="shared" si="6"/>
        <v>0.05</v>
      </c>
      <c r="Y39" s="80">
        <f t="shared" si="7"/>
        <v>0.1</v>
      </c>
      <c r="Z39" s="80">
        <f t="shared" si="8"/>
        <v>4.5000000000000005E-2</v>
      </c>
      <c r="AA39" s="80">
        <f t="shared" si="9"/>
        <v>4.5000000000000005E-2</v>
      </c>
      <c r="AB39" s="80">
        <f t="shared" si="10"/>
        <v>4.5000000000000005E-2</v>
      </c>
      <c r="AC39" s="80">
        <f t="shared" si="11"/>
        <v>0.35999999999999993</v>
      </c>
      <c r="AD39" s="80">
        <f t="shared" si="12"/>
        <v>9.0000000000000011E-2</v>
      </c>
      <c r="AE39" s="80">
        <f t="shared" si="13"/>
        <v>0</v>
      </c>
      <c r="AF39" s="80">
        <f t="shared" si="14"/>
        <v>0</v>
      </c>
      <c r="AG39" s="37"/>
      <c r="AH39" s="37"/>
      <c r="AI39" s="37"/>
      <c r="AJ39" s="37"/>
      <c r="AK39" s="37"/>
      <c r="AL39" s="37"/>
      <c r="AM39" s="37"/>
      <c r="AN39" s="37"/>
      <c r="AO39" s="37"/>
      <c r="AP39" s="37"/>
      <c r="AQ39" s="37"/>
      <c r="AR39" s="37"/>
    </row>
    <row r="40" spans="1:44" s="38" customFormat="1" ht="22.25" customHeight="1" x14ac:dyDescent="0.45">
      <c r="A40" s="57">
        <v>3</v>
      </c>
      <c r="B40" s="55" t="s">
        <v>81</v>
      </c>
      <c r="C40" s="100">
        <v>9</v>
      </c>
      <c r="D40" s="100"/>
      <c r="E40" s="107">
        <v>9.0399999999999991</v>
      </c>
      <c r="F40" s="39" t="s">
        <v>117</v>
      </c>
      <c r="G40" s="50" t="s">
        <v>20</v>
      </c>
      <c r="H40" s="50">
        <v>2</v>
      </c>
      <c r="I40" s="69">
        <f t="shared" si="116"/>
        <v>1.9230769230769232E-2</v>
      </c>
      <c r="J40" s="68">
        <f t="shared" si="3"/>
        <v>0</v>
      </c>
      <c r="K40" s="69">
        <f t="shared" si="4"/>
        <v>0</v>
      </c>
      <c r="L40" s="66"/>
      <c r="M40" s="67"/>
      <c r="N40" s="67"/>
      <c r="O40" s="67"/>
      <c r="P40" s="67"/>
      <c r="Q40" s="67"/>
      <c r="R40" s="67"/>
      <c r="S40" s="67"/>
      <c r="T40" s="67"/>
      <c r="U40" s="67"/>
      <c r="V40" s="66"/>
      <c r="W40" s="79">
        <f t="shared" ref="W40:W43" si="117">SUM(X40:AF40)</f>
        <v>0</v>
      </c>
      <c r="X40" s="80">
        <f t="shared" ref="X40:X43" si="118">M40*M$3</f>
        <v>0</v>
      </c>
      <c r="Y40" s="80">
        <f t="shared" ref="Y40:Y43" si="119">N40*N$3</f>
        <v>0</v>
      </c>
      <c r="Z40" s="80">
        <f t="shared" ref="Z40:Z43" si="120">O40*O$3</f>
        <v>0</v>
      </c>
      <c r="AA40" s="80">
        <f t="shared" ref="AA40:AA43" si="121">P40*P$3</f>
        <v>0</v>
      </c>
      <c r="AB40" s="80">
        <f t="shared" ref="AB40:AB43" si="122">Q40*Q$3</f>
        <v>0</v>
      </c>
      <c r="AC40" s="80">
        <f t="shared" ref="AC40:AC43" si="123">R40*R$3</f>
        <v>0</v>
      </c>
      <c r="AD40" s="80">
        <f t="shared" ref="AD40:AD43" si="124">S40*S$3</f>
        <v>0</v>
      </c>
      <c r="AE40" s="80">
        <f t="shared" ref="AE40:AE43" si="125">T40*T$3</f>
        <v>0</v>
      </c>
      <c r="AF40" s="80">
        <f t="shared" ref="AF40:AF43" si="126">U40*U$3</f>
        <v>0</v>
      </c>
      <c r="AG40" s="37"/>
      <c r="AH40" s="37"/>
      <c r="AI40" s="37"/>
      <c r="AJ40" s="37"/>
      <c r="AK40" s="37"/>
      <c r="AL40" s="37"/>
      <c r="AM40" s="37"/>
      <c r="AN40" s="37"/>
      <c r="AO40" s="37"/>
      <c r="AP40" s="37"/>
      <c r="AQ40" s="37"/>
      <c r="AR40" s="37"/>
    </row>
    <row r="41" spans="1:44" s="38" customFormat="1" ht="22.25" customHeight="1" x14ac:dyDescent="0.45">
      <c r="A41" s="57">
        <v>3</v>
      </c>
      <c r="B41" s="55" t="s">
        <v>81</v>
      </c>
      <c r="C41" s="59">
        <v>15</v>
      </c>
      <c r="D41" s="98" t="s">
        <v>123</v>
      </c>
      <c r="E41" s="107">
        <v>15.01</v>
      </c>
      <c r="F41" s="39" t="s">
        <v>120</v>
      </c>
      <c r="G41" s="50" t="s">
        <v>20</v>
      </c>
      <c r="H41" s="50">
        <v>2</v>
      </c>
      <c r="I41" s="69">
        <f t="shared" si="116"/>
        <v>1.9230769230769232E-2</v>
      </c>
      <c r="J41" s="68">
        <f t="shared" si="3"/>
        <v>0.73499999999999999</v>
      </c>
      <c r="K41" s="69">
        <f t="shared" si="4"/>
        <v>1.4134615384615384E-2</v>
      </c>
      <c r="L41" s="66"/>
      <c r="M41" s="67">
        <v>1</v>
      </c>
      <c r="N41" s="67">
        <v>1</v>
      </c>
      <c r="O41" s="67">
        <v>0.9</v>
      </c>
      <c r="P41" s="67">
        <v>0.9</v>
      </c>
      <c r="Q41" s="67">
        <v>0.9</v>
      </c>
      <c r="R41" s="67">
        <v>0.9</v>
      </c>
      <c r="S41" s="67">
        <v>0.9</v>
      </c>
      <c r="T41" s="67"/>
      <c r="U41" s="67"/>
      <c r="V41" s="66"/>
      <c r="W41" s="79">
        <f t="shared" si="117"/>
        <v>0.73499999999999999</v>
      </c>
      <c r="X41" s="80">
        <f t="shared" si="118"/>
        <v>0.05</v>
      </c>
      <c r="Y41" s="80">
        <f t="shared" si="119"/>
        <v>0.1</v>
      </c>
      <c r="Z41" s="80">
        <f t="shared" si="120"/>
        <v>4.5000000000000005E-2</v>
      </c>
      <c r="AA41" s="80">
        <f t="shared" si="121"/>
        <v>4.5000000000000005E-2</v>
      </c>
      <c r="AB41" s="80">
        <f t="shared" si="122"/>
        <v>4.5000000000000005E-2</v>
      </c>
      <c r="AC41" s="80">
        <f t="shared" si="123"/>
        <v>0.35999999999999993</v>
      </c>
      <c r="AD41" s="80">
        <f t="shared" si="124"/>
        <v>9.0000000000000011E-2</v>
      </c>
      <c r="AE41" s="80">
        <f t="shared" si="125"/>
        <v>0</v>
      </c>
      <c r="AF41" s="80">
        <f t="shared" si="126"/>
        <v>0</v>
      </c>
      <c r="AG41" s="37"/>
      <c r="AH41" s="37"/>
      <c r="AI41" s="37"/>
      <c r="AJ41" s="37"/>
      <c r="AK41" s="37"/>
      <c r="AL41" s="37"/>
      <c r="AM41" s="37"/>
      <c r="AN41" s="37"/>
      <c r="AO41" s="37"/>
      <c r="AP41" s="37"/>
      <c r="AQ41" s="37"/>
      <c r="AR41" s="37"/>
    </row>
    <row r="42" spans="1:44" s="38" customFormat="1" ht="22.25" customHeight="1" x14ac:dyDescent="0.45">
      <c r="A42" s="57">
        <v>3</v>
      </c>
      <c r="B42" s="55" t="s">
        <v>81</v>
      </c>
      <c r="C42" s="100">
        <v>15</v>
      </c>
      <c r="D42" s="99"/>
      <c r="E42" s="107">
        <v>15.02</v>
      </c>
      <c r="F42" s="39" t="s">
        <v>121</v>
      </c>
      <c r="G42" s="50" t="s">
        <v>20</v>
      </c>
      <c r="H42" s="50">
        <v>2</v>
      </c>
      <c r="I42" s="69">
        <f t="shared" si="116"/>
        <v>1.9230769230769232E-2</v>
      </c>
      <c r="J42" s="68">
        <f t="shared" si="3"/>
        <v>0.73499999999999999</v>
      </c>
      <c r="K42" s="69">
        <f t="shared" si="4"/>
        <v>1.4134615384615384E-2</v>
      </c>
      <c r="L42" s="66"/>
      <c r="M42" s="67">
        <v>1</v>
      </c>
      <c r="N42" s="67">
        <v>1</v>
      </c>
      <c r="O42" s="67">
        <v>0.9</v>
      </c>
      <c r="P42" s="67">
        <v>0.9</v>
      </c>
      <c r="Q42" s="67">
        <v>0.9</v>
      </c>
      <c r="R42" s="67">
        <v>0.9</v>
      </c>
      <c r="S42" s="67">
        <v>0.9</v>
      </c>
      <c r="T42" s="67"/>
      <c r="U42" s="67"/>
      <c r="V42" s="66"/>
      <c r="W42" s="79">
        <f t="shared" si="117"/>
        <v>0.73499999999999999</v>
      </c>
      <c r="X42" s="80">
        <f t="shared" si="118"/>
        <v>0.05</v>
      </c>
      <c r="Y42" s="80">
        <f t="shared" si="119"/>
        <v>0.1</v>
      </c>
      <c r="Z42" s="80">
        <f t="shared" si="120"/>
        <v>4.5000000000000005E-2</v>
      </c>
      <c r="AA42" s="80">
        <f t="shared" si="121"/>
        <v>4.5000000000000005E-2</v>
      </c>
      <c r="AB42" s="80">
        <f t="shared" si="122"/>
        <v>4.5000000000000005E-2</v>
      </c>
      <c r="AC42" s="80">
        <f t="shared" si="123"/>
        <v>0.35999999999999993</v>
      </c>
      <c r="AD42" s="80">
        <f t="shared" si="124"/>
        <v>9.0000000000000011E-2</v>
      </c>
      <c r="AE42" s="80">
        <f t="shared" si="125"/>
        <v>0</v>
      </c>
      <c r="AF42" s="80">
        <f t="shared" si="126"/>
        <v>0</v>
      </c>
      <c r="AG42" s="37"/>
      <c r="AH42" s="37"/>
      <c r="AI42" s="37"/>
      <c r="AJ42" s="37"/>
      <c r="AK42" s="37"/>
      <c r="AL42" s="37"/>
      <c r="AM42" s="37"/>
      <c r="AN42" s="37"/>
      <c r="AO42" s="37"/>
      <c r="AP42" s="37"/>
      <c r="AQ42" s="37"/>
      <c r="AR42" s="37"/>
    </row>
    <row r="43" spans="1:44" s="38" customFormat="1" ht="22.25" customHeight="1" x14ac:dyDescent="0.45">
      <c r="A43" s="57">
        <v>3</v>
      </c>
      <c r="B43" s="55" t="s">
        <v>81</v>
      </c>
      <c r="C43" s="100">
        <v>15</v>
      </c>
      <c r="D43" s="100"/>
      <c r="E43" s="107">
        <v>15.03</v>
      </c>
      <c r="F43" s="39" t="s">
        <v>122</v>
      </c>
      <c r="G43" s="50" t="s">
        <v>19</v>
      </c>
      <c r="H43" s="50">
        <v>2</v>
      </c>
      <c r="I43" s="69">
        <f t="shared" si="116"/>
        <v>1.9230769230769232E-2</v>
      </c>
      <c r="J43" s="68">
        <f t="shared" si="3"/>
        <v>0</v>
      </c>
      <c r="K43" s="69">
        <f t="shared" si="4"/>
        <v>0</v>
      </c>
      <c r="L43" s="66"/>
      <c r="M43" s="67"/>
      <c r="N43" s="67"/>
      <c r="O43" s="67"/>
      <c r="P43" s="67"/>
      <c r="Q43" s="67"/>
      <c r="R43" s="67"/>
      <c r="S43" s="67"/>
      <c r="T43" s="67"/>
      <c r="U43" s="67"/>
      <c r="V43" s="66"/>
      <c r="W43" s="79">
        <f t="shared" si="117"/>
        <v>0</v>
      </c>
      <c r="X43" s="80">
        <f t="shared" si="118"/>
        <v>0</v>
      </c>
      <c r="Y43" s="80">
        <f t="shared" si="119"/>
        <v>0</v>
      </c>
      <c r="Z43" s="80">
        <f t="shared" si="120"/>
        <v>0</v>
      </c>
      <c r="AA43" s="80">
        <f t="shared" si="121"/>
        <v>0</v>
      </c>
      <c r="AB43" s="80">
        <f t="shared" si="122"/>
        <v>0</v>
      </c>
      <c r="AC43" s="80">
        <f t="shared" si="123"/>
        <v>0</v>
      </c>
      <c r="AD43" s="80">
        <f t="shared" si="124"/>
        <v>0</v>
      </c>
      <c r="AE43" s="80">
        <f t="shared" si="125"/>
        <v>0</v>
      </c>
      <c r="AF43" s="80">
        <f t="shared" si="126"/>
        <v>0</v>
      </c>
      <c r="AG43" s="37"/>
      <c r="AH43" s="37"/>
      <c r="AI43" s="37"/>
      <c r="AJ43" s="37"/>
      <c r="AK43" s="37"/>
      <c r="AL43" s="37"/>
      <c r="AM43" s="37"/>
      <c r="AN43" s="37"/>
      <c r="AO43" s="37"/>
      <c r="AP43" s="37"/>
      <c r="AQ43" s="37"/>
      <c r="AR43" s="37"/>
    </row>
    <row r="44" spans="1:44" s="38" customFormat="1" ht="22.25" customHeight="1" x14ac:dyDescent="0.45">
      <c r="A44" s="57">
        <v>7</v>
      </c>
      <c r="B44" s="32" t="s">
        <v>126</v>
      </c>
      <c r="C44" s="59">
        <v>14</v>
      </c>
      <c r="D44" s="101" t="s">
        <v>108</v>
      </c>
      <c r="E44" s="107">
        <v>14.01</v>
      </c>
      <c r="F44" s="39" t="s">
        <v>109</v>
      </c>
      <c r="G44" s="40" t="s">
        <v>17</v>
      </c>
      <c r="H44" s="50">
        <v>1</v>
      </c>
      <c r="I44" s="69">
        <f t="shared" si="116"/>
        <v>9.6153846153846159E-3</v>
      </c>
      <c r="J44" s="68">
        <f t="shared" si="3"/>
        <v>0.73499999999999999</v>
      </c>
      <c r="K44" s="69">
        <f t="shared" si="4"/>
        <v>7.0673076923076922E-3</v>
      </c>
      <c r="L44" s="66"/>
      <c r="M44" s="67">
        <v>1</v>
      </c>
      <c r="N44" s="67">
        <v>1</v>
      </c>
      <c r="O44" s="67">
        <v>0.9</v>
      </c>
      <c r="P44" s="67">
        <v>0.9</v>
      </c>
      <c r="Q44" s="67">
        <v>0.9</v>
      </c>
      <c r="R44" s="67">
        <v>0.9</v>
      </c>
      <c r="S44" s="67">
        <v>0.9</v>
      </c>
      <c r="T44" s="67"/>
      <c r="U44" s="67"/>
      <c r="V44" s="66"/>
      <c r="W44" s="79">
        <f t="shared" ref="W44" si="127">SUM(X44:AF44)</f>
        <v>0.73499999999999999</v>
      </c>
      <c r="X44" s="80">
        <f t="shared" ref="X44" si="128">M44*M$3</f>
        <v>0.05</v>
      </c>
      <c r="Y44" s="80">
        <f t="shared" ref="Y44" si="129">N44*N$3</f>
        <v>0.1</v>
      </c>
      <c r="Z44" s="80">
        <f t="shared" ref="Z44" si="130">O44*O$3</f>
        <v>4.5000000000000005E-2</v>
      </c>
      <c r="AA44" s="80">
        <f t="shared" ref="AA44" si="131">P44*P$3</f>
        <v>4.5000000000000005E-2</v>
      </c>
      <c r="AB44" s="80">
        <f t="shared" ref="AB44" si="132">Q44*Q$3</f>
        <v>4.5000000000000005E-2</v>
      </c>
      <c r="AC44" s="80">
        <f t="shared" ref="AC44" si="133">R44*R$3</f>
        <v>0.35999999999999993</v>
      </c>
      <c r="AD44" s="80">
        <f t="shared" ref="AD44" si="134">S44*S$3</f>
        <v>9.0000000000000011E-2</v>
      </c>
      <c r="AE44" s="80">
        <f t="shared" ref="AE44" si="135">T44*T$3</f>
        <v>0</v>
      </c>
      <c r="AF44" s="80">
        <f t="shared" ref="AF44" si="136">U44*U$3</f>
        <v>0</v>
      </c>
      <c r="AG44" s="37"/>
      <c r="AH44" s="37"/>
      <c r="AI44" s="37"/>
      <c r="AJ44" s="37"/>
      <c r="AK44" s="37"/>
      <c r="AL44" s="37"/>
      <c r="AM44" s="37"/>
      <c r="AN44" s="37"/>
      <c r="AO44" s="37"/>
      <c r="AP44" s="37"/>
      <c r="AQ44" s="37"/>
      <c r="AR44" s="37"/>
    </row>
    <row r="45" spans="1:44" s="38" customFormat="1" ht="22.25" customHeight="1" x14ac:dyDescent="0.45">
      <c r="A45" s="57">
        <v>7</v>
      </c>
      <c r="B45" s="32" t="s">
        <v>126</v>
      </c>
      <c r="C45" s="100">
        <v>14</v>
      </c>
      <c r="D45" s="103"/>
      <c r="E45" s="107">
        <v>14.02</v>
      </c>
      <c r="F45" s="39" t="s">
        <v>110</v>
      </c>
      <c r="G45" s="40" t="s">
        <v>18</v>
      </c>
      <c r="H45" s="50">
        <v>1</v>
      </c>
      <c r="I45" s="69">
        <f t="shared" si="116"/>
        <v>9.6153846153846159E-3</v>
      </c>
      <c r="J45" s="68">
        <f t="shared" si="3"/>
        <v>0.73499999999999999</v>
      </c>
      <c r="K45" s="69">
        <f t="shared" si="4"/>
        <v>7.0673076923076922E-3</v>
      </c>
      <c r="L45" s="66"/>
      <c r="M45" s="67">
        <v>1</v>
      </c>
      <c r="N45" s="67">
        <v>1</v>
      </c>
      <c r="O45" s="67">
        <v>0.9</v>
      </c>
      <c r="P45" s="67">
        <v>0.9</v>
      </c>
      <c r="Q45" s="67">
        <v>0.9</v>
      </c>
      <c r="R45" s="67">
        <v>0.9</v>
      </c>
      <c r="S45" s="67">
        <v>0.9</v>
      </c>
      <c r="T45" s="67"/>
      <c r="U45" s="67"/>
      <c r="V45" s="66"/>
      <c r="W45" s="79">
        <f t="shared" ref="W45" si="137">SUM(X45:AF45)</f>
        <v>0.73499999999999999</v>
      </c>
      <c r="X45" s="80">
        <f t="shared" ref="X45" si="138">M45*M$3</f>
        <v>0.05</v>
      </c>
      <c r="Y45" s="80">
        <f t="shared" ref="Y45" si="139">N45*N$3</f>
        <v>0.1</v>
      </c>
      <c r="Z45" s="80">
        <f t="shared" ref="Z45" si="140">O45*O$3</f>
        <v>4.5000000000000005E-2</v>
      </c>
      <c r="AA45" s="80">
        <f t="shared" ref="AA45" si="141">P45*P$3</f>
        <v>4.5000000000000005E-2</v>
      </c>
      <c r="AB45" s="80">
        <f t="shared" ref="AB45" si="142">Q45*Q$3</f>
        <v>4.5000000000000005E-2</v>
      </c>
      <c r="AC45" s="80">
        <f t="shared" ref="AC45" si="143">R45*R$3</f>
        <v>0.35999999999999993</v>
      </c>
      <c r="AD45" s="80">
        <f t="shared" ref="AD45" si="144">S45*S$3</f>
        <v>9.0000000000000011E-2</v>
      </c>
      <c r="AE45" s="80">
        <f t="shared" ref="AE45" si="145">T45*T$3</f>
        <v>0</v>
      </c>
      <c r="AF45" s="80">
        <f t="shared" ref="AF45" si="146">U45*U$3</f>
        <v>0</v>
      </c>
      <c r="AG45" s="37"/>
      <c r="AH45" s="37"/>
      <c r="AI45" s="37"/>
      <c r="AJ45" s="37"/>
      <c r="AK45" s="37"/>
      <c r="AL45" s="37"/>
      <c r="AM45" s="37"/>
      <c r="AN45" s="37"/>
      <c r="AO45" s="37"/>
      <c r="AP45" s="37"/>
      <c r="AQ45" s="37"/>
      <c r="AR45" s="37"/>
    </row>
    <row r="46" spans="1:44" s="38" customFormat="1" ht="22.25" customHeight="1" x14ac:dyDescent="0.45">
      <c r="A46" s="57">
        <v>7</v>
      </c>
      <c r="B46" s="32" t="s">
        <v>126</v>
      </c>
      <c r="C46" s="100">
        <v>14</v>
      </c>
      <c r="D46" s="103"/>
      <c r="E46" s="107">
        <v>14.03</v>
      </c>
      <c r="F46" s="39" t="s">
        <v>111</v>
      </c>
      <c r="G46" s="40" t="s">
        <v>47</v>
      </c>
      <c r="H46" s="50">
        <v>2</v>
      </c>
      <c r="I46" s="69">
        <f t="shared" si="116"/>
        <v>1.9230769230769232E-2</v>
      </c>
      <c r="J46" s="68">
        <f t="shared" si="3"/>
        <v>0.73499999999999999</v>
      </c>
      <c r="K46" s="69">
        <f t="shared" si="4"/>
        <v>1.4134615384615384E-2</v>
      </c>
      <c r="L46" s="66"/>
      <c r="M46" s="67">
        <v>1</v>
      </c>
      <c r="N46" s="67">
        <v>1</v>
      </c>
      <c r="O46" s="67">
        <v>0.9</v>
      </c>
      <c r="P46" s="67">
        <v>0.9</v>
      </c>
      <c r="Q46" s="67">
        <v>0.9</v>
      </c>
      <c r="R46" s="67">
        <v>0.9</v>
      </c>
      <c r="S46" s="67">
        <v>0.9</v>
      </c>
      <c r="T46" s="67"/>
      <c r="U46" s="67"/>
      <c r="V46" s="66"/>
      <c r="W46" s="79">
        <f t="shared" ref="W46" si="147">SUM(X46:AF46)</f>
        <v>0.73499999999999999</v>
      </c>
      <c r="X46" s="80">
        <f t="shared" ref="X46" si="148">M46*M$3</f>
        <v>0.05</v>
      </c>
      <c r="Y46" s="80">
        <f t="shared" ref="Y46" si="149">N46*N$3</f>
        <v>0.1</v>
      </c>
      <c r="Z46" s="80">
        <f t="shared" ref="Z46" si="150">O46*O$3</f>
        <v>4.5000000000000005E-2</v>
      </c>
      <c r="AA46" s="80">
        <f t="shared" ref="AA46" si="151">P46*P$3</f>
        <v>4.5000000000000005E-2</v>
      </c>
      <c r="AB46" s="80">
        <f t="shared" ref="AB46" si="152">Q46*Q$3</f>
        <v>4.5000000000000005E-2</v>
      </c>
      <c r="AC46" s="80">
        <f t="shared" ref="AC46" si="153">R46*R$3</f>
        <v>0.35999999999999993</v>
      </c>
      <c r="AD46" s="80">
        <f t="shared" ref="AD46" si="154">S46*S$3</f>
        <v>9.0000000000000011E-2</v>
      </c>
      <c r="AE46" s="80">
        <f t="shared" ref="AE46" si="155">T46*T$3</f>
        <v>0</v>
      </c>
      <c r="AF46" s="80">
        <f t="shared" ref="AF46" si="156">U46*U$3</f>
        <v>0</v>
      </c>
      <c r="AG46" s="37"/>
      <c r="AH46" s="37"/>
      <c r="AI46" s="37"/>
      <c r="AJ46" s="37"/>
      <c r="AK46" s="37"/>
      <c r="AL46" s="37"/>
      <c r="AM46" s="37"/>
      <c r="AN46" s="37"/>
      <c r="AO46" s="37"/>
      <c r="AP46" s="37"/>
      <c r="AQ46" s="37"/>
      <c r="AR46" s="37"/>
    </row>
    <row r="47" spans="1:44" s="38" customFormat="1" ht="22.25" customHeight="1" x14ac:dyDescent="0.45">
      <c r="A47" s="57">
        <v>7</v>
      </c>
      <c r="B47" s="32" t="s">
        <v>126</v>
      </c>
      <c r="C47" s="100">
        <v>14</v>
      </c>
      <c r="D47" s="102"/>
      <c r="E47" s="107">
        <v>14.04</v>
      </c>
      <c r="F47" s="39" t="s">
        <v>141</v>
      </c>
      <c r="G47" s="50" t="s">
        <v>142</v>
      </c>
      <c r="H47" s="50">
        <v>1</v>
      </c>
      <c r="I47" s="69">
        <f t="shared" si="116"/>
        <v>9.6153846153846159E-3</v>
      </c>
      <c r="J47" s="68">
        <f t="shared" si="3"/>
        <v>0</v>
      </c>
      <c r="K47" s="69">
        <f t="shared" si="4"/>
        <v>0</v>
      </c>
      <c r="L47" s="66"/>
      <c r="M47" s="67"/>
      <c r="N47" s="67"/>
      <c r="O47" s="67"/>
      <c r="P47" s="67"/>
      <c r="Q47" s="67"/>
      <c r="R47" s="67"/>
      <c r="S47" s="67"/>
      <c r="T47" s="67"/>
      <c r="U47" s="67"/>
      <c r="V47" s="66"/>
      <c r="W47" s="79">
        <f t="shared" ref="W47" si="157">SUM(X47:AF47)</f>
        <v>0</v>
      </c>
      <c r="X47" s="80">
        <f t="shared" ref="X47" si="158">M47*M$3</f>
        <v>0</v>
      </c>
      <c r="Y47" s="80">
        <f t="shared" ref="Y47" si="159">N47*N$3</f>
        <v>0</v>
      </c>
      <c r="Z47" s="80">
        <f t="shared" ref="Z47" si="160">O47*O$3</f>
        <v>0</v>
      </c>
      <c r="AA47" s="80">
        <f t="shared" ref="AA47" si="161">P47*P$3</f>
        <v>0</v>
      </c>
      <c r="AB47" s="80">
        <f t="shared" ref="AB47" si="162">Q47*Q$3</f>
        <v>0</v>
      </c>
      <c r="AC47" s="80">
        <f t="shared" ref="AC47" si="163">R47*R$3</f>
        <v>0</v>
      </c>
      <c r="AD47" s="80">
        <f t="shared" ref="AD47" si="164">S47*S$3</f>
        <v>0</v>
      </c>
      <c r="AE47" s="80">
        <f t="shared" ref="AE47" si="165">T47*T$3</f>
        <v>0</v>
      </c>
      <c r="AF47" s="80">
        <f t="shared" ref="AF47" si="166">U47*U$3</f>
        <v>0</v>
      </c>
      <c r="AG47" s="37"/>
      <c r="AH47" s="37"/>
      <c r="AI47" s="37"/>
      <c r="AJ47" s="37"/>
      <c r="AK47" s="37"/>
      <c r="AL47" s="37"/>
      <c r="AM47" s="37"/>
      <c r="AN47" s="37"/>
      <c r="AO47" s="37"/>
      <c r="AP47" s="37"/>
      <c r="AQ47" s="37"/>
      <c r="AR47" s="37"/>
    </row>
    <row r="48" spans="1:44" s="38" customFormat="1" ht="22.25" customHeight="1" x14ac:dyDescent="0.45">
      <c r="A48" s="57">
        <v>7</v>
      </c>
      <c r="B48" s="32" t="s">
        <v>126</v>
      </c>
      <c r="C48" s="59">
        <v>16</v>
      </c>
      <c r="D48" s="101" t="s">
        <v>127</v>
      </c>
      <c r="E48" s="107">
        <v>16.010000000000002</v>
      </c>
      <c r="F48" s="39" t="s">
        <v>128</v>
      </c>
      <c r="G48" s="50" t="s">
        <v>19</v>
      </c>
      <c r="H48" s="50">
        <v>2</v>
      </c>
      <c r="I48" s="69">
        <f t="shared" si="116"/>
        <v>1.9230769230769232E-2</v>
      </c>
      <c r="J48" s="68">
        <f t="shared" si="3"/>
        <v>0</v>
      </c>
      <c r="K48" s="69">
        <f t="shared" si="4"/>
        <v>0</v>
      </c>
      <c r="L48" s="66"/>
      <c r="M48" s="67"/>
      <c r="N48" s="67"/>
      <c r="O48" s="67"/>
      <c r="P48" s="67"/>
      <c r="Q48" s="67"/>
      <c r="R48" s="67"/>
      <c r="S48" s="67"/>
      <c r="T48" s="67"/>
      <c r="U48" s="67"/>
      <c r="V48" s="66"/>
      <c r="W48" s="79">
        <f t="shared" ref="W48" si="167">SUM(X48:AF48)</f>
        <v>0</v>
      </c>
      <c r="X48" s="80">
        <f t="shared" ref="X48" si="168">M48*M$3</f>
        <v>0</v>
      </c>
      <c r="Y48" s="80">
        <f t="shared" ref="Y48" si="169">N48*N$3</f>
        <v>0</v>
      </c>
      <c r="Z48" s="80">
        <f t="shared" ref="Z48" si="170">O48*O$3</f>
        <v>0</v>
      </c>
      <c r="AA48" s="80">
        <f t="shared" ref="AA48" si="171">P48*P$3</f>
        <v>0</v>
      </c>
      <c r="AB48" s="80">
        <f t="shared" ref="AB48" si="172">Q48*Q$3</f>
        <v>0</v>
      </c>
      <c r="AC48" s="80">
        <f t="shared" ref="AC48" si="173">R48*R$3</f>
        <v>0</v>
      </c>
      <c r="AD48" s="80">
        <f t="shared" ref="AD48" si="174">S48*S$3</f>
        <v>0</v>
      </c>
      <c r="AE48" s="80">
        <f t="shared" ref="AE48" si="175">T48*T$3</f>
        <v>0</v>
      </c>
      <c r="AF48" s="80">
        <f t="shared" ref="AF48" si="176">U48*U$3</f>
        <v>0</v>
      </c>
      <c r="AG48" s="37"/>
      <c r="AH48" s="37"/>
      <c r="AI48" s="37"/>
      <c r="AJ48" s="37"/>
      <c r="AK48" s="37"/>
      <c r="AL48" s="37"/>
      <c r="AM48" s="37"/>
      <c r="AN48" s="37"/>
      <c r="AO48" s="37"/>
      <c r="AP48" s="37"/>
      <c r="AQ48" s="37"/>
      <c r="AR48" s="37"/>
    </row>
    <row r="49" spans="1:44" s="38" customFormat="1" ht="22.25" customHeight="1" x14ac:dyDescent="0.45">
      <c r="A49" s="57">
        <v>7</v>
      </c>
      <c r="B49" s="32" t="s">
        <v>126</v>
      </c>
      <c r="C49" s="100">
        <v>16</v>
      </c>
      <c r="D49" s="102"/>
      <c r="E49" s="107">
        <v>16.020000000000003</v>
      </c>
      <c r="F49" s="39" t="s">
        <v>129</v>
      </c>
      <c r="G49" s="50" t="s">
        <v>20</v>
      </c>
      <c r="H49" s="50">
        <v>1</v>
      </c>
      <c r="I49" s="69">
        <f t="shared" ref="I49:I64" si="177">H49/$H$70</f>
        <v>9.6153846153846159E-3</v>
      </c>
      <c r="J49" s="68">
        <f t="shared" ref="J49" si="178">W49</f>
        <v>0.73499999999999999</v>
      </c>
      <c r="K49" s="69">
        <f t="shared" ref="K49" si="179">I49*J49</f>
        <v>7.0673076923076922E-3</v>
      </c>
      <c r="L49" s="66"/>
      <c r="M49" s="67">
        <v>1</v>
      </c>
      <c r="N49" s="67">
        <v>1</v>
      </c>
      <c r="O49" s="67">
        <v>0.9</v>
      </c>
      <c r="P49" s="67">
        <v>0.9</v>
      </c>
      <c r="Q49" s="67">
        <v>0.9</v>
      </c>
      <c r="R49" s="67">
        <v>0.9</v>
      </c>
      <c r="S49" s="67">
        <v>0.9</v>
      </c>
      <c r="T49" s="67"/>
      <c r="U49" s="67"/>
      <c r="V49" s="66"/>
      <c r="W49" s="79">
        <f t="shared" ref="W49" si="180">SUM(X49:AF49)</f>
        <v>0.73499999999999999</v>
      </c>
      <c r="X49" s="80">
        <f t="shared" ref="X49" si="181">M49*M$3</f>
        <v>0.05</v>
      </c>
      <c r="Y49" s="80">
        <f t="shared" ref="Y49" si="182">N49*N$3</f>
        <v>0.1</v>
      </c>
      <c r="Z49" s="80">
        <f t="shared" ref="Z49" si="183">O49*O$3</f>
        <v>4.5000000000000005E-2</v>
      </c>
      <c r="AA49" s="80">
        <f t="shared" ref="AA49" si="184">P49*P$3</f>
        <v>4.5000000000000005E-2</v>
      </c>
      <c r="AB49" s="80">
        <f t="shared" ref="AB49" si="185">Q49*Q$3</f>
        <v>4.5000000000000005E-2</v>
      </c>
      <c r="AC49" s="80">
        <f t="shared" ref="AC49" si="186">R49*R$3</f>
        <v>0.35999999999999993</v>
      </c>
      <c r="AD49" s="80">
        <f t="shared" ref="AD49" si="187">S49*S$3</f>
        <v>9.0000000000000011E-2</v>
      </c>
      <c r="AE49" s="80">
        <f t="shared" ref="AE49" si="188">T49*T$3</f>
        <v>0</v>
      </c>
      <c r="AF49" s="80">
        <f t="shared" ref="AF49" si="189">U49*U$3</f>
        <v>0</v>
      </c>
      <c r="AG49" s="37"/>
      <c r="AH49" s="37"/>
      <c r="AI49" s="37"/>
      <c r="AJ49" s="37"/>
      <c r="AK49" s="37"/>
      <c r="AL49" s="37"/>
      <c r="AM49" s="37"/>
      <c r="AN49" s="37"/>
      <c r="AO49" s="37"/>
      <c r="AP49" s="37"/>
      <c r="AQ49" s="37"/>
      <c r="AR49" s="37"/>
    </row>
    <row r="50" spans="1:44" s="38" customFormat="1" ht="22.25" customHeight="1" x14ac:dyDescent="0.45">
      <c r="A50" s="57">
        <v>4</v>
      </c>
      <c r="B50" s="32" t="s">
        <v>82</v>
      </c>
      <c r="C50" s="59">
        <v>10</v>
      </c>
      <c r="D50" s="98" t="s">
        <v>86</v>
      </c>
      <c r="E50" s="107">
        <v>10.01</v>
      </c>
      <c r="F50" s="111" t="s">
        <v>61</v>
      </c>
      <c r="G50" s="40" t="s">
        <v>18</v>
      </c>
      <c r="H50" s="112">
        <v>0</v>
      </c>
      <c r="I50" s="69">
        <f t="shared" si="177"/>
        <v>0</v>
      </c>
      <c r="J50" s="68">
        <f t="shared" si="3"/>
        <v>0</v>
      </c>
      <c r="K50" s="69">
        <f t="shared" si="4"/>
        <v>0</v>
      </c>
      <c r="L50" s="66"/>
      <c r="M50" s="113"/>
      <c r="N50" s="113"/>
      <c r="O50" s="113"/>
      <c r="P50" s="113"/>
      <c r="Q50" s="113"/>
      <c r="R50" s="113"/>
      <c r="S50" s="113"/>
      <c r="T50" s="113"/>
      <c r="U50" s="113"/>
      <c r="V50" s="66"/>
      <c r="W50" s="79">
        <f t="shared" si="5"/>
        <v>0</v>
      </c>
      <c r="X50" s="80">
        <f t="shared" si="6"/>
        <v>0</v>
      </c>
      <c r="Y50" s="80">
        <f t="shared" si="7"/>
        <v>0</v>
      </c>
      <c r="Z50" s="80">
        <f t="shared" si="8"/>
        <v>0</v>
      </c>
      <c r="AA50" s="80">
        <f t="shared" si="9"/>
        <v>0</v>
      </c>
      <c r="AB50" s="80">
        <f t="shared" si="10"/>
        <v>0</v>
      </c>
      <c r="AC50" s="80">
        <f t="shared" si="11"/>
        <v>0</v>
      </c>
      <c r="AD50" s="80">
        <f t="shared" si="12"/>
        <v>0</v>
      </c>
      <c r="AE50" s="80">
        <f t="shared" si="13"/>
        <v>0</v>
      </c>
      <c r="AF50" s="80">
        <f t="shared" si="14"/>
        <v>0</v>
      </c>
      <c r="AG50" s="37"/>
      <c r="AH50" s="37"/>
      <c r="AI50" s="37"/>
      <c r="AJ50" s="37"/>
      <c r="AK50" s="37"/>
      <c r="AL50" s="37"/>
      <c r="AM50" s="37"/>
      <c r="AN50" s="37"/>
      <c r="AO50" s="37"/>
      <c r="AP50" s="37"/>
      <c r="AQ50" s="37"/>
      <c r="AR50" s="37"/>
    </row>
    <row r="51" spans="1:44" s="38" customFormat="1" ht="22.25" customHeight="1" x14ac:dyDescent="0.45">
      <c r="A51" s="57">
        <v>4</v>
      </c>
      <c r="B51" s="32" t="s">
        <v>82</v>
      </c>
      <c r="C51" s="100">
        <v>10</v>
      </c>
      <c r="D51" s="100"/>
      <c r="E51" s="107">
        <v>10.02</v>
      </c>
      <c r="F51" s="111" t="s">
        <v>52</v>
      </c>
      <c r="G51" s="40" t="s">
        <v>18</v>
      </c>
      <c r="H51" s="112">
        <v>0</v>
      </c>
      <c r="I51" s="69">
        <f t="shared" si="177"/>
        <v>0</v>
      </c>
      <c r="J51" s="68">
        <f t="shared" si="3"/>
        <v>0</v>
      </c>
      <c r="K51" s="69">
        <f t="shared" si="4"/>
        <v>0</v>
      </c>
      <c r="L51" s="66"/>
      <c r="M51" s="113"/>
      <c r="N51" s="113"/>
      <c r="O51" s="113"/>
      <c r="P51" s="113"/>
      <c r="Q51" s="113"/>
      <c r="R51" s="113"/>
      <c r="S51" s="113"/>
      <c r="T51" s="113"/>
      <c r="U51" s="113"/>
      <c r="V51" s="66"/>
      <c r="W51" s="79">
        <f t="shared" si="5"/>
        <v>0</v>
      </c>
      <c r="X51" s="80">
        <f t="shared" si="6"/>
        <v>0</v>
      </c>
      <c r="Y51" s="80">
        <f t="shared" si="7"/>
        <v>0</v>
      </c>
      <c r="Z51" s="80">
        <f t="shared" si="8"/>
        <v>0</v>
      </c>
      <c r="AA51" s="80">
        <f t="shared" si="9"/>
        <v>0</v>
      </c>
      <c r="AB51" s="80">
        <f t="shared" si="10"/>
        <v>0</v>
      </c>
      <c r="AC51" s="80">
        <f t="shared" si="11"/>
        <v>0</v>
      </c>
      <c r="AD51" s="80">
        <f t="shared" si="12"/>
        <v>0</v>
      </c>
      <c r="AE51" s="80">
        <f t="shared" si="13"/>
        <v>0</v>
      </c>
      <c r="AF51" s="80">
        <f t="shared" si="14"/>
        <v>0</v>
      </c>
      <c r="AG51" s="37"/>
      <c r="AH51" s="37"/>
      <c r="AI51" s="37"/>
      <c r="AJ51" s="37"/>
      <c r="AK51" s="37"/>
      <c r="AL51" s="37"/>
      <c r="AM51" s="37"/>
      <c r="AN51" s="37"/>
      <c r="AO51" s="37"/>
      <c r="AP51" s="37"/>
      <c r="AQ51" s="37"/>
      <c r="AR51" s="37"/>
    </row>
    <row r="52" spans="1:44" s="38" customFormat="1" ht="22.25" customHeight="1" x14ac:dyDescent="0.45">
      <c r="A52" s="57">
        <v>5</v>
      </c>
      <c r="B52" s="32" t="s">
        <v>83</v>
      </c>
      <c r="C52" s="59">
        <v>11</v>
      </c>
      <c r="D52" s="101" t="s">
        <v>68</v>
      </c>
      <c r="E52" s="107">
        <v>11.01</v>
      </c>
      <c r="F52" s="39" t="s">
        <v>31</v>
      </c>
      <c r="G52" s="40" t="s">
        <v>17</v>
      </c>
      <c r="H52" s="50">
        <v>1</v>
      </c>
      <c r="I52" s="69">
        <f t="shared" si="177"/>
        <v>9.6153846153846159E-3</v>
      </c>
      <c r="J52" s="68">
        <f t="shared" si="3"/>
        <v>0.73499999999999999</v>
      </c>
      <c r="K52" s="69">
        <f t="shared" si="4"/>
        <v>7.0673076923076922E-3</v>
      </c>
      <c r="L52" s="66"/>
      <c r="M52" s="67">
        <v>1</v>
      </c>
      <c r="N52" s="67">
        <v>1</v>
      </c>
      <c r="O52" s="67">
        <v>0.9</v>
      </c>
      <c r="P52" s="67">
        <v>0.9</v>
      </c>
      <c r="Q52" s="67">
        <v>0.9</v>
      </c>
      <c r="R52" s="67">
        <v>0.9</v>
      </c>
      <c r="S52" s="67">
        <v>0.9</v>
      </c>
      <c r="T52" s="67"/>
      <c r="U52" s="67"/>
      <c r="V52" s="66"/>
      <c r="W52" s="79">
        <f t="shared" si="5"/>
        <v>0.73499999999999999</v>
      </c>
      <c r="X52" s="80">
        <f t="shared" si="6"/>
        <v>0.05</v>
      </c>
      <c r="Y52" s="80">
        <f t="shared" si="7"/>
        <v>0.1</v>
      </c>
      <c r="Z52" s="80">
        <f t="shared" si="8"/>
        <v>4.5000000000000005E-2</v>
      </c>
      <c r="AA52" s="80">
        <f t="shared" si="9"/>
        <v>4.5000000000000005E-2</v>
      </c>
      <c r="AB52" s="80">
        <f t="shared" si="10"/>
        <v>4.5000000000000005E-2</v>
      </c>
      <c r="AC52" s="80">
        <f t="shared" si="11"/>
        <v>0.35999999999999993</v>
      </c>
      <c r="AD52" s="80">
        <f t="shared" si="12"/>
        <v>9.0000000000000011E-2</v>
      </c>
      <c r="AE52" s="80">
        <f t="shared" si="13"/>
        <v>0</v>
      </c>
      <c r="AF52" s="80">
        <f t="shared" si="14"/>
        <v>0</v>
      </c>
      <c r="AG52" s="37"/>
      <c r="AH52" s="37"/>
      <c r="AI52" s="37"/>
      <c r="AJ52" s="37"/>
      <c r="AK52" s="37"/>
      <c r="AL52" s="37"/>
      <c r="AM52" s="37"/>
      <c r="AN52" s="37"/>
      <c r="AO52" s="37"/>
      <c r="AP52" s="37"/>
      <c r="AQ52" s="37"/>
      <c r="AR52" s="37"/>
    </row>
    <row r="53" spans="1:44" s="38" customFormat="1" ht="22.25" customHeight="1" x14ac:dyDescent="0.45">
      <c r="A53" s="57">
        <v>5</v>
      </c>
      <c r="B53" s="32" t="s">
        <v>83</v>
      </c>
      <c r="C53" s="100">
        <v>11</v>
      </c>
      <c r="D53" s="102"/>
      <c r="E53" s="107">
        <v>11.02</v>
      </c>
      <c r="F53" s="39" t="s">
        <v>32</v>
      </c>
      <c r="G53" s="40" t="s">
        <v>18</v>
      </c>
      <c r="H53" s="50">
        <v>1</v>
      </c>
      <c r="I53" s="69">
        <f t="shared" si="177"/>
        <v>9.6153846153846159E-3</v>
      </c>
      <c r="J53" s="68">
        <f t="shared" si="3"/>
        <v>0.73499999999999999</v>
      </c>
      <c r="K53" s="69">
        <f t="shared" si="4"/>
        <v>7.0673076923076922E-3</v>
      </c>
      <c r="L53" s="66"/>
      <c r="M53" s="67">
        <v>1</v>
      </c>
      <c r="N53" s="67">
        <v>1</v>
      </c>
      <c r="O53" s="67">
        <v>0.9</v>
      </c>
      <c r="P53" s="67">
        <v>0.9</v>
      </c>
      <c r="Q53" s="67">
        <v>0.9</v>
      </c>
      <c r="R53" s="67">
        <v>0.9</v>
      </c>
      <c r="S53" s="67">
        <v>0.9</v>
      </c>
      <c r="T53" s="67"/>
      <c r="U53" s="67"/>
      <c r="V53" s="66"/>
      <c r="W53" s="79">
        <f t="shared" si="5"/>
        <v>0.73499999999999999</v>
      </c>
      <c r="X53" s="80">
        <f t="shared" si="6"/>
        <v>0.05</v>
      </c>
      <c r="Y53" s="80">
        <f t="shared" si="7"/>
        <v>0.1</v>
      </c>
      <c r="Z53" s="80">
        <f t="shared" si="8"/>
        <v>4.5000000000000005E-2</v>
      </c>
      <c r="AA53" s="80">
        <f t="shared" si="9"/>
        <v>4.5000000000000005E-2</v>
      </c>
      <c r="AB53" s="80">
        <f t="shared" si="10"/>
        <v>4.5000000000000005E-2</v>
      </c>
      <c r="AC53" s="80">
        <f t="shared" si="11"/>
        <v>0.35999999999999993</v>
      </c>
      <c r="AD53" s="80">
        <f t="shared" si="12"/>
        <v>9.0000000000000011E-2</v>
      </c>
      <c r="AE53" s="80">
        <f t="shared" si="13"/>
        <v>0</v>
      </c>
      <c r="AF53" s="80">
        <f t="shared" si="14"/>
        <v>0</v>
      </c>
      <c r="AG53" s="37"/>
      <c r="AH53" s="37"/>
      <c r="AI53" s="37"/>
      <c r="AJ53" s="37"/>
      <c r="AK53" s="37"/>
      <c r="AL53" s="37"/>
      <c r="AM53" s="37"/>
      <c r="AN53" s="37"/>
      <c r="AO53" s="37"/>
      <c r="AP53" s="37"/>
      <c r="AQ53" s="37"/>
      <c r="AR53" s="37"/>
    </row>
    <row r="54" spans="1:44" s="38" customFormat="1" ht="22.25" customHeight="1" x14ac:dyDescent="0.45">
      <c r="A54" s="57">
        <v>5</v>
      </c>
      <c r="B54" s="32" t="s">
        <v>83</v>
      </c>
      <c r="C54" s="59">
        <v>12</v>
      </c>
      <c r="D54" s="98" t="s">
        <v>76</v>
      </c>
      <c r="E54" s="107">
        <v>12.01</v>
      </c>
      <c r="F54" s="39" t="s">
        <v>130</v>
      </c>
      <c r="G54" s="50" t="s">
        <v>20</v>
      </c>
      <c r="H54" s="50">
        <v>1</v>
      </c>
      <c r="I54" s="69">
        <f t="shared" si="177"/>
        <v>9.6153846153846159E-3</v>
      </c>
      <c r="J54" s="68">
        <f t="shared" si="3"/>
        <v>0.73499999999999999</v>
      </c>
      <c r="K54" s="69">
        <f t="shared" si="4"/>
        <v>7.0673076923076922E-3</v>
      </c>
      <c r="L54" s="66"/>
      <c r="M54" s="67">
        <v>1</v>
      </c>
      <c r="N54" s="67">
        <v>1</v>
      </c>
      <c r="O54" s="67">
        <v>0.9</v>
      </c>
      <c r="P54" s="67">
        <v>0.9</v>
      </c>
      <c r="Q54" s="67">
        <v>0.9</v>
      </c>
      <c r="R54" s="67">
        <v>0.9</v>
      </c>
      <c r="S54" s="67">
        <v>0.9</v>
      </c>
      <c r="T54" s="67"/>
      <c r="U54" s="67"/>
      <c r="V54" s="66"/>
      <c r="W54" s="79">
        <f t="shared" si="5"/>
        <v>0.73499999999999999</v>
      </c>
      <c r="X54" s="80">
        <f t="shared" si="6"/>
        <v>0.05</v>
      </c>
      <c r="Y54" s="80">
        <f t="shared" si="7"/>
        <v>0.1</v>
      </c>
      <c r="Z54" s="80">
        <f t="shared" si="8"/>
        <v>4.5000000000000005E-2</v>
      </c>
      <c r="AA54" s="80">
        <f t="shared" si="9"/>
        <v>4.5000000000000005E-2</v>
      </c>
      <c r="AB54" s="80">
        <f t="shared" si="10"/>
        <v>4.5000000000000005E-2</v>
      </c>
      <c r="AC54" s="80">
        <f t="shared" si="11"/>
        <v>0.35999999999999993</v>
      </c>
      <c r="AD54" s="80">
        <f t="shared" si="12"/>
        <v>9.0000000000000011E-2</v>
      </c>
      <c r="AE54" s="80">
        <f t="shared" si="13"/>
        <v>0</v>
      </c>
      <c r="AF54" s="80">
        <f t="shared" si="14"/>
        <v>0</v>
      </c>
      <c r="AG54" s="37"/>
      <c r="AH54" s="37"/>
      <c r="AI54" s="37"/>
      <c r="AJ54" s="37"/>
      <c r="AK54" s="37"/>
      <c r="AL54" s="37"/>
      <c r="AM54" s="37"/>
      <c r="AN54" s="37"/>
      <c r="AO54" s="37"/>
      <c r="AP54" s="37"/>
      <c r="AQ54" s="37"/>
      <c r="AR54" s="37"/>
    </row>
    <row r="55" spans="1:44" s="38" customFormat="1" ht="22.25" customHeight="1" x14ac:dyDescent="0.45">
      <c r="A55" s="57">
        <v>5</v>
      </c>
      <c r="B55" s="32" t="s">
        <v>83</v>
      </c>
      <c r="C55" s="100">
        <v>12</v>
      </c>
      <c r="D55" s="99"/>
      <c r="E55" s="107">
        <v>12.02</v>
      </c>
      <c r="F55" s="39" t="s">
        <v>133</v>
      </c>
      <c r="G55" s="50" t="s">
        <v>18</v>
      </c>
      <c r="H55" s="50">
        <v>2</v>
      </c>
      <c r="I55" s="69">
        <f t="shared" si="177"/>
        <v>1.9230769230769232E-2</v>
      </c>
      <c r="J55" s="68">
        <f t="shared" ref="J55" si="190">W55</f>
        <v>0.73499999999999999</v>
      </c>
      <c r="K55" s="69">
        <f t="shared" ref="K55" si="191">I55*J55</f>
        <v>1.4134615384615384E-2</v>
      </c>
      <c r="L55" s="66"/>
      <c r="M55" s="67">
        <v>1</v>
      </c>
      <c r="N55" s="67">
        <v>1</v>
      </c>
      <c r="O55" s="67">
        <v>0.9</v>
      </c>
      <c r="P55" s="67">
        <v>0.9</v>
      </c>
      <c r="Q55" s="67">
        <v>0.9</v>
      </c>
      <c r="R55" s="67">
        <v>0.9</v>
      </c>
      <c r="S55" s="67">
        <v>0.9</v>
      </c>
      <c r="T55" s="67"/>
      <c r="U55" s="67"/>
      <c r="V55" s="66"/>
      <c r="W55" s="79">
        <f t="shared" ref="W55" si="192">SUM(X55:AF55)</f>
        <v>0.73499999999999999</v>
      </c>
      <c r="X55" s="80">
        <f t="shared" ref="X55" si="193">M55*M$3</f>
        <v>0.05</v>
      </c>
      <c r="Y55" s="80">
        <f t="shared" ref="Y55" si="194">N55*N$3</f>
        <v>0.1</v>
      </c>
      <c r="Z55" s="80">
        <f t="shared" ref="Z55" si="195">O55*O$3</f>
        <v>4.5000000000000005E-2</v>
      </c>
      <c r="AA55" s="80">
        <f t="shared" ref="AA55" si="196">P55*P$3</f>
        <v>4.5000000000000005E-2</v>
      </c>
      <c r="AB55" s="80">
        <f t="shared" ref="AB55" si="197">Q55*Q$3</f>
        <v>4.5000000000000005E-2</v>
      </c>
      <c r="AC55" s="80">
        <f t="shared" ref="AC55" si="198">R55*R$3</f>
        <v>0.35999999999999993</v>
      </c>
      <c r="AD55" s="80">
        <f t="shared" ref="AD55" si="199">S55*S$3</f>
        <v>9.0000000000000011E-2</v>
      </c>
      <c r="AE55" s="80">
        <f t="shared" ref="AE55" si="200">T55*T$3</f>
        <v>0</v>
      </c>
      <c r="AF55" s="80">
        <f t="shared" ref="AF55" si="201">U55*U$3</f>
        <v>0</v>
      </c>
      <c r="AG55" s="37"/>
      <c r="AH55" s="37"/>
      <c r="AI55" s="37"/>
      <c r="AJ55" s="37"/>
      <c r="AK55" s="37"/>
      <c r="AL55" s="37"/>
      <c r="AM55" s="37"/>
      <c r="AN55" s="37"/>
      <c r="AO55" s="37"/>
      <c r="AP55" s="37"/>
      <c r="AQ55" s="37"/>
      <c r="AR55" s="37"/>
    </row>
    <row r="56" spans="1:44" s="38" customFormat="1" ht="22.25" customHeight="1" x14ac:dyDescent="0.45">
      <c r="A56" s="57">
        <v>5</v>
      </c>
      <c r="B56" s="32" t="s">
        <v>83</v>
      </c>
      <c r="C56" s="100">
        <v>12</v>
      </c>
      <c r="D56" s="99"/>
      <c r="E56" s="107">
        <v>12.03</v>
      </c>
      <c r="F56" s="39" t="s">
        <v>134</v>
      </c>
      <c r="G56" s="50" t="s">
        <v>21</v>
      </c>
      <c r="H56" s="50">
        <v>1</v>
      </c>
      <c r="I56" s="69">
        <f t="shared" si="177"/>
        <v>9.6153846153846159E-3</v>
      </c>
      <c r="J56" s="68">
        <f t="shared" si="3"/>
        <v>0.73499999999999999</v>
      </c>
      <c r="K56" s="69">
        <f t="shared" si="4"/>
        <v>7.0673076923076922E-3</v>
      </c>
      <c r="L56" s="66"/>
      <c r="M56" s="67">
        <v>1</v>
      </c>
      <c r="N56" s="67">
        <v>1</v>
      </c>
      <c r="O56" s="67">
        <v>0.9</v>
      </c>
      <c r="P56" s="67">
        <v>0.9</v>
      </c>
      <c r="Q56" s="67">
        <v>0.9</v>
      </c>
      <c r="R56" s="67">
        <v>0.9</v>
      </c>
      <c r="S56" s="67">
        <v>0.9</v>
      </c>
      <c r="T56" s="67"/>
      <c r="U56" s="67"/>
      <c r="V56" s="66"/>
      <c r="W56" s="79">
        <f t="shared" si="5"/>
        <v>0.73499999999999999</v>
      </c>
      <c r="X56" s="80">
        <f t="shared" si="6"/>
        <v>0.05</v>
      </c>
      <c r="Y56" s="80">
        <f t="shared" si="7"/>
        <v>0.1</v>
      </c>
      <c r="Z56" s="80">
        <f t="shared" si="8"/>
        <v>4.5000000000000005E-2</v>
      </c>
      <c r="AA56" s="80">
        <f t="shared" si="9"/>
        <v>4.5000000000000005E-2</v>
      </c>
      <c r="AB56" s="80">
        <f t="shared" si="10"/>
        <v>4.5000000000000005E-2</v>
      </c>
      <c r="AC56" s="80">
        <f t="shared" si="11"/>
        <v>0.35999999999999993</v>
      </c>
      <c r="AD56" s="80">
        <f t="shared" si="12"/>
        <v>9.0000000000000011E-2</v>
      </c>
      <c r="AE56" s="80">
        <f t="shared" si="13"/>
        <v>0</v>
      </c>
      <c r="AF56" s="80">
        <f t="shared" si="14"/>
        <v>0</v>
      </c>
      <c r="AG56" s="37"/>
      <c r="AH56" s="37"/>
      <c r="AI56" s="37"/>
      <c r="AJ56" s="37"/>
      <c r="AK56" s="37"/>
      <c r="AL56" s="37"/>
      <c r="AM56" s="37"/>
      <c r="AN56" s="37"/>
      <c r="AO56" s="37"/>
      <c r="AP56" s="37"/>
      <c r="AQ56" s="37"/>
      <c r="AR56" s="37"/>
    </row>
    <row r="57" spans="1:44" s="38" customFormat="1" ht="22.25" customHeight="1" x14ac:dyDescent="0.45">
      <c r="A57" s="57">
        <v>5</v>
      </c>
      <c r="B57" s="32" t="s">
        <v>83</v>
      </c>
      <c r="C57" s="100">
        <v>12</v>
      </c>
      <c r="D57" s="99"/>
      <c r="E57" s="107">
        <v>12.04</v>
      </c>
      <c r="F57" s="39" t="s">
        <v>131</v>
      </c>
      <c r="G57" s="50" t="s">
        <v>18</v>
      </c>
      <c r="H57" s="50">
        <v>1</v>
      </c>
      <c r="I57" s="69">
        <f t="shared" si="177"/>
        <v>9.6153846153846159E-3</v>
      </c>
      <c r="J57" s="68">
        <f t="shared" ref="J57" si="202">W57</f>
        <v>0.73499999999999999</v>
      </c>
      <c r="K57" s="69">
        <f t="shared" ref="K57" si="203">I57*J57</f>
        <v>7.0673076923076922E-3</v>
      </c>
      <c r="L57" s="66"/>
      <c r="M57" s="67">
        <v>1</v>
      </c>
      <c r="N57" s="67">
        <v>1</v>
      </c>
      <c r="O57" s="67">
        <v>0.9</v>
      </c>
      <c r="P57" s="67">
        <v>0.9</v>
      </c>
      <c r="Q57" s="67">
        <v>0.9</v>
      </c>
      <c r="R57" s="67">
        <v>0.9</v>
      </c>
      <c r="S57" s="67">
        <v>0.9</v>
      </c>
      <c r="T57" s="67"/>
      <c r="U57" s="67"/>
      <c r="V57" s="66"/>
      <c r="W57" s="79">
        <f t="shared" ref="W57" si="204">SUM(X57:AF57)</f>
        <v>0.73499999999999999</v>
      </c>
      <c r="X57" s="80">
        <f t="shared" ref="X57:X58" si="205">M57*M$3</f>
        <v>0.05</v>
      </c>
      <c r="Y57" s="80">
        <f t="shared" ref="Y57:Y58" si="206">N57*N$3</f>
        <v>0.1</v>
      </c>
      <c r="Z57" s="80">
        <f t="shared" ref="Z57:Z58" si="207">O57*O$3</f>
        <v>4.5000000000000005E-2</v>
      </c>
      <c r="AA57" s="80">
        <f t="shared" ref="AA57:AA58" si="208">P57*P$3</f>
        <v>4.5000000000000005E-2</v>
      </c>
      <c r="AB57" s="80">
        <f t="shared" ref="AB57:AB58" si="209">Q57*Q$3</f>
        <v>4.5000000000000005E-2</v>
      </c>
      <c r="AC57" s="80">
        <f t="shared" ref="AC57:AC58" si="210">R57*R$3</f>
        <v>0.35999999999999993</v>
      </c>
      <c r="AD57" s="80">
        <f t="shared" ref="AD57:AD58" si="211">S57*S$3</f>
        <v>9.0000000000000011E-2</v>
      </c>
      <c r="AE57" s="80">
        <f t="shared" ref="AE57:AE58" si="212">T57*T$3</f>
        <v>0</v>
      </c>
      <c r="AF57" s="80">
        <f t="shared" ref="AF57:AF58" si="213">U57*U$3</f>
        <v>0</v>
      </c>
      <c r="AG57" s="37"/>
      <c r="AH57" s="37"/>
      <c r="AI57" s="37"/>
      <c r="AJ57" s="37"/>
      <c r="AK57" s="37"/>
      <c r="AL57" s="37"/>
      <c r="AM57" s="37"/>
      <c r="AN57" s="37"/>
      <c r="AO57" s="37"/>
      <c r="AP57" s="37"/>
      <c r="AQ57" s="37"/>
      <c r="AR57" s="37"/>
    </row>
    <row r="58" spans="1:44" s="38" customFormat="1" ht="22.25" customHeight="1" x14ac:dyDescent="0.45">
      <c r="A58" s="57">
        <v>5</v>
      </c>
      <c r="B58" s="32" t="s">
        <v>83</v>
      </c>
      <c r="C58" s="100">
        <v>12</v>
      </c>
      <c r="D58" s="99"/>
      <c r="E58" s="107">
        <v>12.049999999999999</v>
      </c>
      <c r="F58" s="39" t="s">
        <v>132</v>
      </c>
      <c r="G58" s="50" t="s">
        <v>19</v>
      </c>
      <c r="H58" s="50">
        <v>2</v>
      </c>
      <c r="I58" s="69">
        <f t="shared" si="177"/>
        <v>1.9230769230769232E-2</v>
      </c>
      <c r="J58" s="68">
        <f t="shared" ref="J58" si="214">W58</f>
        <v>0.73499999999999999</v>
      </c>
      <c r="K58" s="69">
        <f t="shared" ref="K58" si="215">I58*J58</f>
        <v>1.4134615384615384E-2</v>
      </c>
      <c r="L58" s="66"/>
      <c r="M58" s="67">
        <v>1</v>
      </c>
      <c r="N58" s="67">
        <v>1</v>
      </c>
      <c r="O58" s="67">
        <v>0.9</v>
      </c>
      <c r="P58" s="67">
        <v>0.9</v>
      </c>
      <c r="Q58" s="67">
        <v>0.9</v>
      </c>
      <c r="R58" s="67">
        <v>0.9</v>
      </c>
      <c r="S58" s="67">
        <v>0.9</v>
      </c>
      <c r="T58" s="67"/>
      <c r="U58" s="67"/>
      <c r="V58" s="66"/>
      <c r="W58" s="79">
        <f t="shared" ref="W58" si="216">SUM(X58:AF58)</f>
        <v>0.73499999999999999</v>
      </c>
      <c r="X58" s="80">
        <f t="shared" si="205"/>
        <v>0.05</v>
      </c>
      <c r="Y58" s="80">
        <f t="shared" si="206"/>
        <v>0.1</v>
      </c>
      <c r="Z58" s="80">
        <f t="shared" si="207"/>
        <v>4.5000000000000005E-2</v>
      </c>
      <c r="AA58" s="80">
        <f t="shared" si="208"/>
        <v>4.5000000000000005E-2</v>
      </c>
      <c r="AB58" s="80">
        <f t="shared" si="209"/>
        <v>4.5000000000000005E-2</v>
      </c>
      <c r="AC58" s="80">
        <f t="shared" si="210"/>
        <v>0.35999999999999993</v>
      </c>
      <c r="AD58" s="80">
        <f t="shared" si="211"/>
        <v>9.0000000000000011E-2</v>
      </c>
      <c r="AE58" s="80">
        <f t="shared" si="212"/>
        <v>0</v>
      </c>
      <c r="AF58" s="80">
        <f t="shared" si="213"/>
        <v>0</v>
      </c>
      <c r="AG58" s="37"/>
      <c r="AH58" s="37"/>
      <c r="AI58" s="37"/>
      <c r="AJ58" s="37"/>
      <c r="AK58" s="37"/>
      <c r="AL58" s="37"/>
      <c r="AM58" s="37"/>
      <c r="AN58" s="37"/>
      <c r="AO58" s="37"/>
      <c r="AP58" s="37"/>
      <c r="AQ58" s="37"/>
      <c r="AR58" s="37"/>
    </row>
    <row r="59" spans="1:44" s="38" customFormat="1" ht="22.25" customHeight="1" x14ac:dyDescent="0.45">
      <c r="A59" s="57">
        <v>5</v>
      </c>
      <c r="B59" s="32" t="s">
        <v>83</v>
      </c>
      <c r="C59" s="100">
        <v>12</v>
      </c>
      <c r="D59" s="99"/>
      <c r="E59" s="107">
        <v>12.059999999999999</v>
      </c>
      <c r="F59" s="39" t="s">
        <v>42</v>
      </c>
      <c r="G59" s="50" t="s">
        <v>20</v>
      </c>
      <c r="H59" s="50">
        <v>1</v>
      </c>
      <c r="I59" s="69">
        <f t="shared" si="177"/>
        <v>9.6153846153846159E-3</v>
      </c>
      <c r="J59" s="68">
        <f t="shared" si="3"/>
        <v>0.73499999999999999</v>
      </c>
      <c r="K59" s="69">
        <f t="shared" si="4"/>
        <v>7.0673076923076922E-3</v>
      </c>
      <c r="L59" s="66"/>
      <c r="M59" s="67">
        <v>1</v>
      </c>
      <c r="N59" s="67">
        <v>1</v>
      </c>
      <c r="O59" s="67">
        <v>0.9</v>
      </c>
      <c r="P59" s="67">
        <v>0.9</v>
      </c>
      <c r="Q59" s="67">
        <v>0.9</v>
      </c>
      <c r="R59" s="67">
        <v>0.9</v>
      </c>
      <c r="S59" s="67">
        <v>0.9</v>
      </c>
      <c r="T59" s="67"/>
      <c r="U59" s="67"/>
      <c r="V59" s="66"/>
      <c r="W59" s="79">
        <f t="shared" si="5"/>
        <v>0.73499999999999999</v>
      </c>
      <c r="X59" s="80">
        <f t="shared" si="6"/>
        <v>0.05</v>
      </c>
      <c r="Y59" s="80">
        <f t="shared" si="7"/>
        <v>0.1</v>
      </c>
      <c r="Z59" s="80">
        <f t="shared" si="8"/>
        <v>4.5000000000000005E-2</v>
      </c>
      <c r="AA59" s="80">
        <f t="shared" si="9"/>
        <v>4.5000000000000005E-2</v>
      </c>
      <c r="AB59" s="80">
        <f t="shared" si="10"/>
        <v>4.5000000000000005E-2</v>
      </c>
      <c r="AC59" s="80">
        <f t="shared" si="11"/>
        <v>0.35999999999999993</v>
      </c>
      <c r="AD59" s="80">
        <f t="shared" si="12"/>
        <v>9.0000000000000011E-2</v>
      </c>
      <c r="AE59" s="80">
        <f t="shared" si="13"/>
        <v>0</v>
      </c>
      <c r="AF59" s="80">
        <f t="shared" si="14"/>
        <v>0</v>
      </c>
      <c r="AG59" s="37"/>
      <c r="AH59" s="37"/>
      <c r="AI59" s="37"/>
      <c r="AJ59" s="37"/>
      <c r="AK59" s="37"/>
      <c r="AL59" s="37"/>
      <c r="AM59" s="37"/>
      <c r="AN59" s="37"/>
      <c r="AO59" s="37"/>
      <c r="AP59" s="37"/>
      <c r="AQ59" s="37"/>
      <c r="AR59" s="37"/>
    </row>
    <row r="60" spans="1:44" s="38" customFormat="1" ht="22.25" customHeight="1" x14ac:dyDescent="0.45">
      <c r="A60" s="57">
        <v>5</v>
      </c>
      <c r="B60" s="32" t="s">
        <v>83</v>
      </c>
      <c r="C60" s="100">
        <v>12</v>
      </c>
      <c r="D60" s="100"/>
      <c r="E60" s="107">
        <v>12.069999999999999</v>
      </c>
      <c r="F60" s="39" t="s">
        <v>145</v>
      </c>
      <c r="G60" s="50" t="s">
        <v>19</v>
      </c>
      <c r="H60" s="50">
        <v>2</v>
      </c>
      <c r="I60" s="69">
        <f t="shared" si="177"/>
        <v>1.9230769230769232E-2</v>
      </c>
      <c r="J60" s="68">
        <f t="shared" si="3"/>
        <v>0</v>
      </c>
      <c r="K60" s="69">
        <f t="shared" si="4"/>
        <v>0</v>
      </c>
      <c r="L60" s="66"/>
      <c r="M60" s="67"/>
      <c r="N60" s="67"/>
      <c r="O60" s="67"/>
      <c r="P60" s="67"/>
      <c r="Q60" s="67"/>
      <c r="R60" s="67"/>
      <c r="S60" s="67"/>
      <c r="T60" s="67"/>
      <c r="U60" s="67"/>
      <c r="V60" s="66"/>
      <c r="W60" s="79">
        <f t="shared" si="5"/>
        <v>0</v>
      </c>
      <c r="X60" s="80">
        <f t="shared" si="6"/>
        <v>0</v>
      </c>
      <c r="Y60" s="80">
        <f t="shared" si="7"/>
        <v>0</v>
      </c>
      <c r="Z60" s="80">
        <f t="shared" si="8"/>
        <v>0</v>
      </c>
      <c r="AA60" s="80">
        <f t="shared" si="9"/>
        <v>0</v>
      </c>
      <c r="AB60" s="80">
        <f t="shared" si="10"/>
        <v>0</v>
      </c>
      <c r="AC60" s="80">
        <f t="shared" si="11"/>
        <v>0</v>
      </c>
      <c r="AD60" s="80">
        <f t="shared" si="12"/>
        <v>0</v>
      </c>
      <c r="AE60" s="80">
        <f t="shared" si="13"/>
        <v>0</v>
      </c>
      <c r="AF60" s="80">
        <f t="shared" si="14"/>
        <v>0</v>
      </c>
      <c r="AG60" s="37"/>
      <c r="AH60" s="37"/>
      <c r="AI60" s="37"/>
      <c r="AJ60" s="37"/>
      <c r="AK60" s="37"/>
      <c r="AL60" s="37"/>
      <c r="AM60" s="37"/>
      <c r="AN60" s="37"/>
      <c r="AO60" s="37"/>
      <c r="AP60" s="37"/>
      <c r="AQ60" s="37"/>
      <c r="AR60" s="37"/>
    </row>
    <row r="61" spans="1:44" s="38" customFormat="1" ht="22.25" customHeight="1" x14ac:dyDescent="0.45">
      <c r="A61" s="57">
        <v>6</v>
      </c>
      <c r="B61" s="55" t="s">
        <v>84</v>
      </c>
      <c r="C61" s="59">
        <v>13</v>
      </c>
      <c r="D61" s="98" t="s">
        <v>78</v>
      </c>
      <c r="E61" s="107">
        <v>13.01</v>
      </c>
      <c r="F61" s="39" t="s">
        <v>66</v>
      </c>
      <c r="G61" s="50" t="s">
        <v>143</v>
      </c>
      <c r="H61" s="50">
        <v>2</v>
      </c>
      <c r="I61" s="69">
        <f t="shared" si="177"/>
        <v>1.9230769230769232E-2</v>
      </c>
      <c r="J61" s="68">
        <f t="shared" si="3"/>
        <v>0</v>
      </c>
      <c r="K61" s="69">
        <f t="shared" si="4"/>
        <v>0</v>
      </c>
      <c r="L61" s="66"/>
      <c r="M61" s="67"/>
      <c r="N61" s="67"/>
      <c r="O61" s="67"/>
      <c r="P61" s="67"/>
      <c r="Q61" s="67"/>
      <c r="R61" s="67"/>
      <c r="S61" s="67"/>
      <c r="T61" s="67"/>
      <c r="U61" s="67"/>
      <c r="V61" s="66"/>
      <c r="W61" s="79">
        <f t="shared" si="5"/>
        <v>0</v>
      </c>
      <c r="X61" s="80">
        <f t="shared" si="6"/>
        <v>0</v>
      </c>
      <c r="Y61" s="80">
        <f t="shared" si="7"/>
        <v>0</v>
      </c>
      <c r="Z61" s="80">
        <f t="shared" si="8"/>
        <v>0</v>
      </c>
      <c r="AA61" s="80">
        <f t="shared" si="9"/>
        <v>0</v>
      </c>
      <c r="AB61" s="80">
        <f t="shared" si="10"/>
        <v>0</v>
      </c>
      <c r="AC61" s="80">
        <f t="shared" si="11"/>
        <v>0</v>
      </c>
      <c r="AD61" s="80">
        <f t="shared" si="12"/>
        <v>0</v>
      </c>
      <c r="AE61" s="80">
        <f t="shared" si="13"/>
        <v>0</v>
      </c>
      <c r="AF61" s="80">
        <f t="shared" si="14"/>
        <v>0</v>
      </c>
      <c r="AG61" s="37"/>
      <c r="AH61" s="37"/>
      <c r="AI61" s="37"/>
      <c r="AJ61" s="37"/>
      <c r="AK61" s="37"/>
      <c r="AL61" s="37"/>
      <c r="AM61" s="37"/>
      <c r="AN61" s="37"/>
      <c r="AO61" s="37"/>
      <c r="AP61" s="37"/>
      <c r="AQ61" s="37"/>
      <c r="AR61" s="37"/>
    </row>
    <row r="62" spans="1:44" s="38" customFormat="1" ht="22.25" customHeight="1" x14ac:dyDescent="0.45">
      <c r="A62" s="57">
        <v>6</v>
      </c>
      <c r="B62" s="55" t="s">
        <v>84</v>
      </c>
      <c r="C62" s="100">
        <v>13</v>
      </c>
      <c r="D62" s="99"/>
      <c r="E62" s="107">
        <v>13.02</v>
      </c>
      <c r="F62" s="39" t="s">
        <v>63</v>
      </c>
      <c r="G62" s="50" t="s">
        <v>143</v>
      </c>
      <c r="H62" s="50">
        <v>2</v>
      </c>
      <c r="I62" s="69">
        <f t="shared" si="177"/>
        <v>1.9230769230769232E-2</v>
      </c>
      <c r="J62" s="68">
        <f t="shared" si="3"/>
        <v>0</v>
      </c>
      <c r="K62" s="69">
        <f t="shared" si="4"/>
        <v>0</v>
      </c>
      <c r="L62" s="66"/>
      <c r="M62" s="67"/>
      <c r="N62" s="67"/>
      <c r="O62" s="67"/>
      <c r="P62" s="67"/>
      <c r="Q62" s="67"/>
      <c r="R62" s="67"/>
      <c r="S62" s="67"/>
      <c r="T62" s="67"/>
      <c r="U62" s="67"/>
      <c r="V62" s="66"/>
      <c r="W62" s="79">
        <f t="shared" si="5"/>
        <v>0</v>
      </c>
      <c r="X62" s="80">
        <f t="shared" si="6"/>
        <v>0</v>
      </c>
      <c r="Y62" s="80">
        <f t="shared" si="7"/>
        <v>0</v>
      </c>
      <c r="Z62" s="80">
        <f t="shared" si="8"/>
        <v>0</v>
      </c>
      <c r="AA62" s="80">
        <f t="shared" si="9"/>
        <v>0</v>
      </c>
      <c r="AB62" s="80">
        <f t="shared" si="10"/>
        <v>0</v>
      </c>
      <c r="AC62" s="80">
        <f t="shared" si="11"/>
        <v>0</v>
      </c>
      <c r="AD62" s="80">
        <f t="shared" si="12"/>
        <v>0</v>
      </c>
      <c r="AE62" s="80">
        <f t="shared" si="13"/>
        <v>0</v>
      </c>
      <c r="AF62" s="80">
        <f t="shared" si="14"/>
        <v>0</v>
      </c>
      <c r="AG62" s="37"/>
      <c r="AH62" s="37"/>
      <c r="AI62" s="37"/>
      <c r="AJ62" s="37"/>
      <c r="AK62" s="37"/>
      <c r="AL62" s="37"/>
      <c r="AM62" s="37"/>
      <c r="AN62" s="37"/>
      <c r="AO62" s="37"/>
      <c r="AP62" s="37"/>
      <c r="AQ62" s="37"/>
      <c r="AR62" s="37"/>
    </row>
    <row r="63" spans="1:44" s="38" customFormat="1" ht="22.25" customHeight="1" x14ac:dyDescent="0.45">
      <c r="A63" s="57">
        <v>6</v>
      </c>
      <c r="B63" s="55" t="s">
        <v>84</v>
      </c>
      <c r="C63" s="100">
        <v>13</v>
      </c>
      <c r="D63" s="99"/>
      <c r="E63" s="107">
        <v>13.03</v>
      </c>
      <c r="F63" s="39" t="s">
        <v>64</v>
      </c>
      <c r="G63" s="50" t="s">
        <v>143</v>
      </c>
      <c r="H63" s="50">
        <v>2</v>
      </c>
      <c r="I63" s="69">
        <f t="shared" si="177"/>
        <v>1.9230769230769232E-2</v>
      </c>
      <c r="J63" s="68">
        <f t="shared" si="3"/>
        <v>0</v>
      </c>
      <c r="K63" s="69">
        <f t="shared" si="4"/>
        <v>0</v>
      </c>
      <c r="L63" s="66"/>
      <c r="M63" s="67"/>
      <c r="N63" s="67"/>
      <c r="O63" s="67"/>
      <c r="P63" s="67"/>
      <c r="Q63" s="67"/>
      <c r="R63" s="67"/>
      <c r="S63" s="67"/>
      <c r="T63" s="67"/>
      <c r="U63" s="67"/>
      <c r="V63" s="66"/>
      <c r="W63" s="79">
        <f t="shared" si="5"/>
        <v>0</v>
      </c>
      <c r="X63" s="80">
        <f t="shared" si="6"/>
        <v>0</v>
      </c>
      <c r="Y63" s="80">
        <f t="shared" si="7"/>
        <v>0</v>
      </c>
      <c r="Z63" s="80">
        <f t="shared" si="8"/>
        <v>0</v>
      </c>
      <c r="AA63" s="80">
        <f t="shared" si="9"/>
        <v>0</v>
      </c>
      <c r="AB63" s="80">
        <f t="shared" si="10"/>
        <v>0</v>
      </c>
      <c r="AC63" s="80">
        <f t="shared" si="11"/>
        <v>0</v>
      </c>
      <c r="AD63" s="80">
        <f t="shared" si="12"/>
        <v>0</v>
      </c>
      <c r="AE63" s="80">
        <f t="shared" si="13"/>
        <v>0</v>
      </c>
      <c r="AF63" s="80">
        <f t="shared" si="14"/>
        <v>0</v>
      </c>
      <c r="AG63" s="37"/>
      <c r="AH63" s="37"/>
      <c r="AI63" s="37"/>
      <c r="AJ63" s="37"/>
      <c r="AK63" s="37"/>
      <c r="AL63" s="37"/>
      <c r="AM63" s="37"/>
      <c r="AN63" s="37"/>
      <c r="AO63" s="37"/>
      <c r="AP63" s="37"/>
      <c r="AQ63" s="37"/>
      <c r="AR63" s="37"/>
    </row>
    <row r="64" spans="1:44" s="38" customFormat="1" ht="22.25" customHeight="1" x14ac:dyDescent="0.45">
      <c r="A64" s="57">
        <v>6</v>
      </c>
      <c r="B64" s="92" t="s">
        <v>84</v>
      </c>
      <c r="C64" s="99">
        <v>13</v>
      </c>
      <c r="D64" s="99"/>
      <c r="E64" s="107">
        <v>13.04</v>
      </c>
      <c r="F64" s="93" t="s">
        <v>65</v>
      </c>
      <c r="G64" s="50" t="s">
        <v>143</v>
      </c>
      <c r="H64" s="50">
        <v>2</v>
      </c>
      <c r="I64" s="69">
        <f t="shared" si="177"/>
        <v>1.9230769230769232E-2</v>
      </c>
      <c r="J64" s="68">
        <f t="shared" si="3"/>
        <v>0</v>
      </c>
      <c r="K64" s="69">
        <f t="shared" si="4"/>
        <v>0</v>
      </c>
      <c r="L64" s="66"/>
      <c r="M64" s="67"/>
      <c r="N64" s="67"/>
      <c r="O64" s="67"/>
      <c r="P64" s="67"/>
      <c r="Q64" s="67"/>
      <c r="R64" s="67"/>
      <c r="S64" s="67"/>
      <c r="T64" s="67"/>
      <c r="U64" s="67"/>
      <c r="V64" s="66"/>
      <c r="W64" s="79">
        <f t="shared" si="5"/>
        <v>0</v>
      </c>
      <c r="X64" s="80">
        <f t="shared" si="6"/>
        <v>0</v>
      </c>
      <c r="Y64" s="80">
        <f t="shared" si="7"/>
        <v>0</v>
      </c>
      <c r="Z64" s="80">
        <f t="shared" si="8"/>
        <v>0</v>
      </c>
      <c r="AA64" s="80">
        <f t="shared" si="9"/>
        <v>0</v>
      </c>
      <c r="AB64" s="80">
        <f t="shared" si="10"/>
        <v>0</v>
      </c>
      <c r="AC64" s="80">
        <f t="shared" si="11"/>
        <v>0</v>
      </c>
      <c r="AD64" s="80">
        <f t="shared" si="12"/>
        <v>0</v>
      </c>
      <c r="AE64" s="80">
        <f t="shared" si="13"/>
        <v>0</v>
      </c>
      <c r="AF64" s="80">
        <f t="shared" si="14"/>
        <v>0</v>
      </c>
      <c r="AG64" s="37"/>
      <c r="AH64" s="37"/>
      <c r="AI64" s="37"/>
      <c r="AJ64" s="37"/>
      <c r="AK64" s="37"/>
      <c r="AL64" s="37"/>
      <c r="AM64" s="37"/>
      <c r="AN64" s="37"/>
      <c r="AO64" s="37"/>
      <c r="AP64" s="37"/>
      <c r="AQ64" s="37"/>
      <c r="AR64" s="37"/>
    </row>
    <row r="65" spans="1:44" s="51" customFormat="1" x14ac:dyDescent="0.45">
      <c r="K65" s="72"/>
      <c r="N65" s="52"/>
      <c r="O65" s="52"/>
      <c r="P65" s="52"/>
      <c r="Q65" s="52"/>
      <c r="R65" s="53"/>
      <c r="T65" s="53"/>
    </row>
    <row r="66" spans="1:44" ht="12" x14ac:dyDescent="0.45">
      <c r="A66" s="4"/>
      <c r="B66" s="4"/>
      <c r="C66" s="4"/>
      <c r="D66" s="4"/>
      <c r="E66" s="4"/>
      <c r="F66" s="4"/>
      <c r="G66" s="4"/>
      <c r="H66" s="4"/>
      <c r="I66" s="4"/>
      <c r="J66" s="5"/>
      <c r="K66" s="73"/>
      <c r="L66" s="47"/>
      <c r="M66" s="28"/>
      <c r="N66" s="30"/>
      <c r="O66" s="30"/>
      <c r="P66" s="30"/>
      <c r="Q66" s="30"/>
      <c r="R66" s="31"/>
      <c r="S66" s="29"/>
      <c r="T66" s="31"/>
      <c r="U66" s="29"/>
      <c r="V66" s="47"/>
      <c r="W66" s="47"/>
      <c r="X66" s="47"/>
      <c r="Y66" s="47"/>
      <c r="Z66" s="47"/>
      <c r="AA66" s="47"/>
      <c r="AB66" s="47"/>
      <c r="AC66" s="47"/>
      <c r="AD66" s="47"/>
      <c r="AE66" s="47"/>
      <c r="AF66" s="47"/>
      <c r="AG66" s="47"/>
      <c r="AH66" s="47"/>
      <c r="AI66" s="47"/>
      <c r="AJ66" s="47"/>
      <c r="AK66" s="47"/>
      <c r="AL66" s="47"/>
      <c r="AM66" s="47"/>
      <c r="AN66" s="47"/>
      <c r="AO66" s="47"/>
      <c r="AP66" s="47"/>
      <c r="AQ66" s="47"/>
      <c r="AR66" s="47"/>
    </row>
    <row r="67" spans="1:44" ht="37.5" customHeight="1" x14ac:dyDescent="0.45">
      <c r="A67" s="7"/>
      <c r="B67" s="7"/>
      <c r="C67" s="7"/>
      <c r="D67" s="7"/>
      <c r="E67" s="7"/>
      <c r="F67" s="7"/>
      <c r="G67" s="7"/>
      <c r="H67" s="7"/>
      <c r="I67" s="7"/>
      <c r="J67" s="6"/>
      <c r="K67" s="74"/>
      <c r="L67" s="47"/>
      <c r="M67" s="6"/>
      <c r="N67" s="6"/>
      <c r="O67" s="6"/>
      <c r="P67" s="6"/>
      <c r="Q67" s="6"/>
      <c r="R67" s="25"/>
      <c r="S67" s="15"/>
      <c r="T67" s="25"/>
      <c r="U67" s="15"/>
      <c r="V67" s="47"/>
      <c r="W67" s="48"/>
      <c r="X67" s="48"/>
      <c r="Y67" s="48"/>
      <c r="Z67" s="48"/>
      <c r="AA67" s="48"/>
      <c r="AB67" s="48"/>
      <c r="AC67" s="48"/>
      <c r="AD67" s="48"/>
      <c r="AE67" s="48"/>
      <c r="AF67" s="48"/>
      <c r="AG67" s="48"/>
      <c r="AH67" s="48"/>
      <c r="AI67" s="48"/>
      <c r="AJ67" s="48"/>
      <c r="AK67" s="48"/>
      <c r="AL67" s="48"/>
      <c r="AM67" s="48"/>
      <c r="AN67" s="48"/>
      <c r="AO67" s="48"/>
      <c r="AP67" s="48"/>
      <c r="AQ67" s="48"/>
      <c r="AR67" s="48"/>
    </row>
    <row r="68" spans="1:44" x14ac:dyDescent="0.45">
      <c r="A68" s="18"/>
      <c r="B68" s="18"/>
      <c r="C68" s="18"/>
      <c r="D68" s="18"/>
      <c r="E68" s="18"/>
      <c r="F68" s="18"/>
      <c r="G68" s="18"/>
      <c r="H68" s="18"/>
      <c r="I68" s="18"/>
      <c r="J68" s="18"/>
      <c r="K68" s="75"/>
      <c r="M68" s="18"/>
      <c r="N68" s="27"/>
      <c r="O68" s="27"/>
      <c r="P68" s="27"/>
      <c r="Q68" s="27"/>
      <c r="R68" s="26"/>
      <c r="S68" s="18"/>
      <c r="T68" s="26"/>
      <c r="U68" s="18"/>
      <c r="W68" s="18"/>
      <c r="X68" s="18"/>
      <c r="Y68" s="18"/>
      <c r="Z68" s="18"/>
      <c r="AA68" s="18"/>
      <c r="AB68" s="18"/>
      <c r="AC68" s="18"/>
      <c r="AD68" s="18"/>
      <c r="AE68" s="18"/>
      <c r="AF68" s="18"/>
      <c r="AG68" s="18"/>
      <c r="AH68" s="18"/>
      <c r="AI68" s="18"/>
      <c r="AJ68" s="18"/>
      <c r="AK68" s="18"/>
      <c r="AL68" s="18"/>
      <c r="AM68" s="18"/>
      <c r="AN68" s="18"/>
      <c r="AO68" s="18"/>
      <c r="AP68" s="18"/>
      <c r="AQ68" s="18"/>
      <c r="AR68" s="18"/>
    </row>
    <row r="70" spans="1:44" x14ac:dyDescent="0.45">
      <c r="E70" s="9">
        <f>COUNTA(E5:E69)</f>
        <v>60</v>
      </c>
      <c r="H70" s="9">
        <f>SUM(H5:H69)</f>
        <v>104</v>
      </c>
      <c r="I70" s="70">
        <f>SUM(I5:I69)</f>
        <v>1.0000000000000004</v>
      </c>
      <c r="J70" s="1"/>
      <c r="K70" s="70">
        <f>SUM(K5:K69)</f>
        <v>0.54418269230769201</v>
      </c>
    </row>
    <row r="71" spans="1:44" x14ac:dyDescent="0.45">
      <c r="H71" s="2" t="e">
        <f>H70/#REF!</f>
        <v>#REF!</v>
      </c>
    </row>
  </sheetData>
  <autoFilter ref="A4:AR68"/>
  <pageMargins left="0.25" right="0.25" top="0.75" bottom="0.75" header="0.3" footer="0.3"/>
  <pageSetup orientation="landscape" r:id="rId1"/>
  <headerFooter>
    <oddHeader>&amp;L&amp;F&amp;R&amp;D &amp;T</oddHeader>
    <oddFooter>&amp;L&amp;A&amp;R&amp;P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1.Modulos</vt:lpstr>
      <vt:lpstr>2.Requerimientos</vt:lpstr>
      <vt:lpstr>3.ReglasNegocio</vt:lpstr>
      <vt:lpstr>4.Funcionalidad</vt:lpstr>
      <vt:lpstr>5.Avance</vt:lpstr>
    </vt:vector>
  </TitlesOfParts>
  <Company>Lumina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Lumina Software</dc:creator>
  <cp:lastModifiedBy>Jesus Arciniega</cp:lastModifiedBy>
  <cp:lastPrinted>2018-12-14T00:11:12Z</cp:lastPrinted>
  <dcterms:created xsi:type="dcterms:W3CDTF">2013-01-18T15:23:02Z</dcterms:created>
  <dcterms:modified xsi:type="dcterms:W3CDTF">2019-01-24T23:20:57Z</dcterms:modified>
</cp:coreProperties>
</file>