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1\Campeonatos_2021\2021-05-08_Abs_PowerEquip+Banca_Cheste\Protocolos_finales\"/>
    </mc:Choice>
  </mc:AlternateContent>
  <xr:revisionPtr revIDLastSave="0" documentId="13_ncr:1_{E078640F-24DF-4B3E-BD7C-2426270958AC}" xr6:coauthVersionLast="47" xr6:coauthVersionMax="47" xr10:uidLastSave="{00000000-0000-0000-0000-000000000000}"/>
  <bookViews>
    <workbookView xWindow="-108" yWindow="-108" windowWidth="23256" windowHeight="12576" xr2:uid="{69FE4089-1829-4DA5-B8E1-1E2370AAE2AF}"/>
  </bookViews>
  <sheets>
    <sheet name="Clasif. POWER Equip" sheetId="3" r:id="rId1"/>
    <sheet name="Clasif. BANCA Raw" sheetId="2" r:id="rId2"/>
    <sheet name="Clasif. BANCA Equip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'Clasif. BANCA Equip'!#REF!</definedName>
    <definedName name="_xlnm._FilterDatabase" localSheetId="1" hidden="1">'Clasif. BANCA Raw'!#REF!</definedName>
    <definedName name="_xlnm._FilterDatabase" localSheetId="0" hidden="1">'Clasif. POWER Equip'!#REF!</definedName>
    <definedName name="Año_actual">[1]INSCRITOS!$M$4</definedName>
    <definedName name="_xlnm.Print_Area" localSheetId="2">'Clasif. BANCA Equip'!$A$1:$N$30</definedName>
    <definedName name="_xlnm.Print_Area" localSheetId="1">'Clasif. BANCA Raw'!$A$1:$N$59</definedName>
    <definedName name="_xlnm.Print_Area" localSheetId="0">'Clasif. POWER Equip'!$A$1:$T$29</definedName>
    <definedName name="CatFem">[2]IPF!$G$3:$I$11</definedName>
    <definedName name="CatMas">[2]IPF!$J$3:$L$11</definedName>
    <definedName name="Edad" localSheetId="2">[3]Wilks!$E$2:$F$8</definedName>
    <definedName name="Edad" localSheetId="1">[3]Wilks!$E$2:$F$8</definedName>
    <definedName name="Edad" localSheetId="0">[3]Wilks!$E$2:$F$8</definedName>
    <definedName name="Edad">[2]IPF!$E$2:$F$9</definedName>
    <definedName name="Hombres" localSheetId="2">[3]Wilks!$A$2:$B$1662</definedName>
    <definedName name="Hombres" localSheetId="1">[3]Wilks!$A$2:$B$1662</definedName>
    <definedName name="Hombres" localSheetId="0">[3]Wilks!$A$2:$B$1662</definedName>
    <definedName name="Mujeres" localSheetId="2">[3]Wilks!$C$2:$D$1112</definedName>
    <definedName name="Mujeres" localSheetId="1">[3]Wilks!$C$2:$D$1112</definedName>
    <definedName name="Mujeres" localSheetId="0">[3]Wilks!$C$2:$D$1112</definedName>
    <definedName name="_xlnm.Print_Titles" localSheetId="2">'Clasif. BANCA Equip'!$1:$5</definedName>
    <definedName name="_xlnm.Print_Titles" localSheetId="1">'Clasif. BANCA Raw'!$1:$5</definedName>
    <definedName name="_xlnm.Print_Titles" localSheetId="0">'Clasif. POWER Equip'!$1:$5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3" l="1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J25" i="3"/>
  <c r="I25" i="3"/>
  <c r="H25" i="3"/>
  <c r="G25" i="3"/>
  <c r="F25" i="3"/>
  <c r="E25" i="3"/>
  <c r="D25" i="3"/>
  <c r="C25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</calcChain>
</file>

<file path=xl/sharedStrings.xml><?xml version="1.0" encoding="utf-8"?>
<sst xmlns="http://schemas.openxmlformats.org/spreadsheetml/2006/main" count="510" uniqueCount="118">
  <si>
    <t>ASOCIACIÓN ESPAÑOLA DE POWERLIFTING (AEP)</t>
  </si>
  <si>
    <t>28º Campeonato de España Absoluto de Press Banca</t>
  </si>
  <si>
    <t>Cheste, Valencia</t>
  </si>
  <si>
    <t>9 de mayo del 2021</t>
  </si>
  <si>
    <t>CLASIFICACION PRESS BANCA MUJERES EQUIP. CATEGORIAS</t>
  </si>
  <si>
    <t>Cat.</t>
  </si>
  <si>
    <t>(kg)</t>
  </si>
  <si>
    <t>PRESS BANCA 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</si>
  <si>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</si>
  <si>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</si>
  <si>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</si>
  <si>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</si>
  <si>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</si>
  <si>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</si>
  <si>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</si>
  <si>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</si>
  <si>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</si>
  <si>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1º</t>
  </si>
  <si>
    <t>2º</t>
  </si>
  <si>
    <t>3º</t>
  </si>
  <si>
    <t>PB</t>
  </si>
  <si>
    <t>IPF GL</t>
  </si>
  <si>
    <t>Cat. -63 kg</t>
  </si>
  <si>
    <t>--</t>
  </si>
  <si>
    <t>CLASIFICACION PRESS BANCA HOMBRES EQUIP. CATEGORIAS</t>
  </si>
  <si>
    <t>Cat. -83 kg</t>
  </si>
  <si>
    <t>Cat. -93 kg</t>
  </si>
  <si>
    <t>Cat. -105 kg</t>
  </si>
  <si>
    <t>CLASIFICACION PRESS BANCA HOMBRES EQUIP. a pt. IPF GL</t>
  </si>
  <si>
    <t>Récord:</t>
  </si>
  <si>
    <t>M2</t>
  </si>
  <si>
    <t>Marisa Gomis Llinares</t>
  </si>
  <si>
    <t>ALTEA-FINESTRAT-L'ALFÀS</t>
  </si>
  <si>
    <t>JUN</t>
  </si>
  <si>
    <t>63</t>
  </si>
  <si>
    <t>0</t>
  </si>
  <si>
    <t/>
  </si>
  <si>
    <t>Ramón Pérez García</t>
  </si>
  <si>
    <t>FUERZA ISABEL ATLAS Chiva</t>
  </si>
  <si>
    <t>83</t>
  </si>
  <si>
    <t>Juan Hernández Hernández</t>
  </si>
  <si>
    <t>M3</t>
  </si>
  <si>
    <t>93</t>
  </si>
  <si>
    <t>José Francisco Blanquez Moya</t>
  </si>
  <si>
    <t>M1</t>
  </si>
  <si>
    <t>105</t>
  </si>
  <si>
    <t>Eleuterio Rodríguez Burgos</t>
  </si>
  <si>
    <t>MONTOCÁN CEUTÍ</t>
  </si>
  <si>
    <t>Francisco José Cano Fernández</t>
  </si>
  <si>
    <t>Carlos Garrido Perez</t>
  </si>
  <si>
    <t>CLASIFICACION PRESS BANCA MUJERES RAW CATEGORIAS</t>
  </si>
  <si>
    <t>Cat. -57 kg</t>
  </si>
  <si>
    <t>1ª</t>
  </si>
  <si>
    <t>Cat. -76 kg</t>
  </si>
  <si>
    <t>Cat. -84 kg</t>
  </si>
  <si>
    <t>Cat. +84 kg</t>
  </si>
  <si>
    <t>MEJORES LEVANTADORAS PRESS BANCA RAW a pt. IPF GL</t>
  </si>
  <si>
    <t>ABS</t>
  </si>
  <si>
    <t>2ª</t>
  </si>
  <si>
    <t>3ª</t>
  </si>
  <si>
    <t>CLASIFICACION PRESS BANCA HOMBRES RAW CATETGORIAS</t>
  </si>
  <si>
    <t>IPF</t>
  </si>
  <si>
    <t>Cat. -66 kg</t>
  </si>
  <si>
    <t>Cat. -74 kg</t>
  </si>
  <si>
    <t>4º</t>
  </si>
  <si>
    <t>5º</t>
  </si>
  <si>
    <t>Cat. -120 kg</t>
  </si>
  <si>
    <t>MEJORES LEVANTADORES PRESS BANCA RAW a pt. IPF GL</t>
  </si>
  <si>
    <t>M4</t>
  </si>
  <si>
    <t>Desireé Juan Romero</t>
  </si>
  <si>
    <t>SNR</t>
  </si>
  <si>
    <t>57</t>
  </si>
  <si>
    <t>Lluna Sanz Montrull</t>
  </si>
  <si>
    <t>76</t>
  </si>
  <si>
    <t>Montse Alcoba Membrilla</t>
  </si>
  <si>
    <t>FEDERACIÓN CATALANA</t>
  </si>
  <si>
    <t>84</t>
  </si>
  <si>
    <t>Diana Vilches Del Castillo</t>
  </si>
  <si>
    <t>84+</t>
  </si>
  <si>
    <t>Antonio Lores Sánchez</t>
  </si>
  <si>
    <t>DEPORNIXAR ALMERÍA</t>
  </si>
  <si>
    <t>66</t>
  </si>
  <si>
    <t>Diego Barrio Pérez</t>
  </si>
  <si>
    <t>EDUARDO RALLO Madrid</t>
  </si>
  <si>
    <t>74</t>
  </si>
  <si>
    <t>Pablo Martín Martín</t>
  </si>
  <si>
    <t>Francisco Rubio Domínguez</t>
  </si>
  <si>
    <t>ÉLITE POWERLIFTING Bollullos</t>
  </si>
  <si>
    <t>Javier Meléndez Escribano</t>
  </si>
  <si>
    <t>Serge  Trojanouwski</t>
  </si>
  <si>
    <t>ENERGY ALHAURÍN</t>
  </si>
  <si>
    <t>Iván Tamarit Román</t>
  </si>
  <si>
    <t>-</t>
  </si>
  <si>
    <t>Jorge Rosado Jiménez</t>
  </si>
  <si>
    <t>ENERGIZIN' TEAM Madrid</t>
  </si>
  <si>
    <t>Jorge Martinez Alonso</t>
  </si>
  <si>
    <t xml:space="preserve">Luis Antonio  Riso Salgado </t>
  </si>
  <si>
    <t>DESHAFIO PINTO</t>
  </si>
  <si>
    <t xml:space="preserve">Antonio Gordo Martínez </t>
  </si>
  <si>
    <t>Pablo San Román Castro</t>
  </si>
  <si>
    <t>Alejandro Rodríguez Pijuan</t>
  </si>
  <si>
    <t>Rodrigo M. Rodríguez Piñeiro</t>
  </si>
  <si>
    <t>CROM GYM Madrid</t>
  </si>
  <si>
    <t>Ramón Madam Pérez</t>
  </si>
  <si>
    <t>Fernando Terán Mazzanti</t>
  </si>
  <si>
    <t>120</t>
  </si>
  <si>
    <t>43º Campeonato de España Absoluto de Powerlifting Equipado</t>
  </si>
  <si>
    <t>CLASIFICACION MUJERES POWERLIFTING EQUIP. POR CATEGORIAS</t>
  </si>
  <si>
    <t>SQUAT (kg)</t>
  </si>
  <si>
    <t>PESO MUERTO (kg)</t>
  </si>
  <si>
    <t>TOTAL</t>
  </si>
  <si>
    <t>Cat. - 76 kg</t>
  </si>
  <si>
    <t>CLASIFICACION HOMBRES POWERLIFTING EQUIP. POR CATEGORIAS</t>
  </si>
  <si>
    <t>Cat. - 74 kg</t>
  </si>
  <si>
    <t>Cat. - 83 kg</t>
  </si>
  <si>
    <t>Cat. - 105 kg</t>
  </si>
  <si>
    <t>MEJORES LEVANTADORES POWERLIFTING EQUIP. a pt. IPF GL</t>
  </si>
  <si>
    <t xml:space="preserve">Récord: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</si>
</sst>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8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color indexed="19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b/>
      <sz val="10"/>
      <color rgb="FF0000FF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  <scheme val="minor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name val="Calibri"/>
      <family val="2"/>
      <scheme val="minor"/>
    </font>
    <font>
      <b/>
      <sz val="10"/>
      <color indexed="20"/>
      <name val="Calibri"/>
      <family val="2"/>
    </font>
    <font>
      <b/>
      <sz val="10"/>
      <color indexed="63"/>
      <name val="Calibri"/>
      <family val="2"/>
    </font>
    <font>
      <b/>
      <sz val="12"/>
      <name val="Calibri"/>
      <family val="2"/>
    </font>
    <font>
      <b/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left" indent="11"/>
    </xf>
    <xf numFmtId="0" fontId="0" fillId="3" borderId="0" xfId="0" applyFill="1" applyAlignment="1">
      <alignment horizontal="left" indent="11"/>
    </xf>
    <xf numFmtId="0" fontId="4" fillId="2" borderId="0" xfId="0" applyFont="1" applyFill="1"/>
    <xf numFmtId="0" fontId="6" fillId="2" borderId="0" xfId="0" applyFont="1" applyFill="1" applyAlignment="1">
      <alignment horizontal="left" vertical="center" indent="4"/>
    </xf>
    <xf numFmtId="0" fontId="7" fillId="2" borderId="0" xfId="0" applyFont="1" applyFill="1" applyAlignment="1">
      <alignment horizontal="left" vertical="center" indent="4"/>
    </xf>
    <xf numFmtId="0" fontId="8" fillId="2" borderId="0" xfId="0" applyFont="1" applyFill="1" applyAlignment="1">
      <alignment horizontal="left" indent="1"/>
    </xf>
    <xf numFmtId="0" fontId="6" fillId="2" borderId="0" xfId="0" applyFont="1" applyFill="1"/>
    <xf numFmtId="0" fontId="9" fillId="2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/>
    </xf>
    <xf numFmtId="165" fontId="15" fillId="4" borderId="3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4" borderId="4" xfId="0" applyFont="1" applyFill="1" applyBorder="1" applyAlignment="1">
      <alignment horizontal="right" vertical="center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164" fontId="13" fillId="4" borderId="4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164" fontId="14" fillId="4" borderId="4" xfId="0" applyNumberFormat="1" applyFont="1" applyFill="1" applyBorder="1" applyAlignment="1">
      <alignment horizontal="center" vertical="center"/>
    </xf>
    <xf numFmtId="165" fontId="15" fillId="4" borderId="5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2" fillId="0" borderId="0" xfId="0" applyNumberFormat="1" applyFont="1" applyAlignment="1" applyProtection="1">
      <alignment horizontal="center" vertical="center"/>
      <protection locked="0"/>
    </xf>
    <xf numFmtId="0" fontId="10" fillId="0" borderId="5" xfId="0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4" fillId="0" borderId="4" xfId="0" quotePrefix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165" fontId="15" fillId="5" borderId="3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right" vertical="center"/>
    </xf>
    <xf numFmtId="0" fontId="14" fillId="5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4" fontId="10" fillId="5" borderId="5" xfId="0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164" fontId="14" fillId="5" borderId="4" xfId="0" applyNumberFormat="1" applyFont="1" applyFill="1" applyBorder="1" applyAlignment="1">
      <alignment horizontal="center" vertical="center"/>
    </xf>
    <xf numFmtId="165" fontId="15" fillId="5" borderId="5" xfId="0" applyNumberFormat="1" applyFont="1" applyFill="1" applyBorder="1" applyAlignment="1">
      <alignment horizontal="center" vertical="center" wrapText="1"/>
    </xf>
    <xf numFmtId="164" fontId="14" fillId="6" borderId="4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17" fillId="2" borderId="0" xfId="0" applyFont="1" applyFill="1"/>
    <xf numFmtId="0" fontId="16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9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0" fontId="21" fillId="2" borderId="0" xfId="0" applyFont="1" applyFill="1"/>
    <xf numFmtId="0" fontId="22" fillId="2" borderId="0" xfId="0" applyFont="1" applyFill="1" applyAlignment="1">
      <alignment horizontal="left" indent="1"/>
    </xf>
    <xf numFmtId="0" fontId="10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/>
    </xf>
    <xf numFmtId="165" fontId="15" fillId="7" borderId="3" xfId="0" applyNumberFormat="1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right" vertical="center"/>
    </xf>
    <xf numFmtId="0" fontId="14" fillId="7" borderId="0" xfId="0" applyFont="1" applyFill="1" applyAlignment="1">
      <alignment vertical="center"/>
    </xf>
    <xf numFmtId="0" fontId="14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165" fontId="15" fillId="7" borderId="5" xfId="0" applyNumberFormat="1" applyFont="1" applyFill="1" applyBorder="1" applyAlignment="1">
      <alignment horizontal="center" vertical="center" wrapText="1"/>
    </xf>
    <xf numFmtId="164" fontId="14" fillId="8" borderId="4" xfId="0" applyNumberFormat="1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64" fontId="14" fillId="9" borderId="1" xfId="0" applyNumberFormat="1" applyFont="1" applyFill="1" applyBorder="1" applyAlignment="1">
      <alignment horizontal="center" vertical="center"/>
    </xf>
    <xf numFmtId="165" fontId="15" fillId="9" borderId="3" xfId="0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right" vertical="center"/>
    </xf>
    <xf numFmtId="0" fontId="14" fillId="9" borderId="0" xfId="0" applyFont="1" applyFill="1" applyAlignment="1">
      <alignment vertical="center"/>
    </xf>
    <xf numFmtId="0" fontId="14" fillId="9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164" fontId="10" fillId="9" borderId="5" xfId="0" applyNumberFormat="1" applyFont="1" applyFill="1" applyBorder="1" applyAlignment="1">
      <alignment horizontal="center" vertical="center"/>
    </xf>
    <xf numFmtId="164" fontId="13" fillId="9" borderId="4" xfId="0" applyNumberFormat="1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164" fontId="14" fillId="9" borderId="4" xfId="0" applyNumberFormat="1" applyFont="1" applyFill="1" applyBorder="1" applyAlignment="1">
      <alignment horizontal="center" vertical="center"/>
    </xf>
    <xf numFmtId="165" fontId="15" fillId="9" borderId="5" xfId="0" applyNumberFormat="1" applyFont="1" applyFill="1" applyBorder="1" applyAlignment="1">
      <alignment horizontal="center" vertical="center" wrapText="1"/>
    </xf>
    <xf numFmtId="164" fontId="14" fillId="10" borderId="4" xfId="0" applyNumberFormat="1" applyFont="1" applyFill="1" applyBorder="1" applyAlignment="1">
      <alignment horizontal="center" vertical="center"/>
    </xf>
    <xf numFmtId="164" fontId="14" fillId="11" borderId="4" xfId="0" applyNumberFormat="1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0" fillId="11" borderId="6" xfId="0" applyFont="1" applyFill="1" applyBorder="1" applyAlignment="1">
      <alignment horizontal="center" vertical="center"/>
    </xf>
    <xf numFmtId="164" fontId="14" fillId="12" borderId="4" xfId="0" applyNumberFormat="1" applyFont="1" applyFill="1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indent="11"/>
    </xf>
    <xf numFmtId="0" fontId="0" fillId="0" borderId="0" xfId="0" applyAlignment="1">
      <alignment horizontal="left" indent="11"/>
    </xf>
    <xf numFmtId="164" fontId="13" fillId="7" borderId="1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indent="11"/>
    </xf>
    <xf numFmtId="0" fontId="2" fillId="2" borderId="0" xfId="0" applyFont="1" applyFill="1" applyAlignment="1">
      <alignment horizontal="left" indent="11"/>
    </xf>
    <xf numFmtId="0" fontId="23" fillId="0" borderId="0" xfId="0" applyFont="1" applyAlignment="1">
      <alignment horizontal="left" vertical="center"/>
    </xf>
    <xf numFmtId="164" fontId="24" fillId="4" borderId="1" xfId="0" applyNumberFormat="1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164" fontId="25" fillId="4" borderId="1" xfId="0" applyNumberFormat="1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64" fontId="24" fillId="4" borderId="4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164" fontId="25" fillId="4" borderId="4" xfId="0" applyNumberFormat="1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0" fontId="19" fillId="0" borderId="7" xfId="0" applyFont="1" applyBorder="1" applyAlignment="1" applyProtection="1">
      <alignment horizontal="left" vertical="center"/>
      <protection locked="0"/>
    </xf>
    <xf numFmtId="164" fontId="26" fillId="2" borderId="0" xfId="0" applyNumberFormat="1" applyFont="1" applyFill="1" applyAlignment="1">
      <alignment horizontal="center"/>
    </xf>
    <xf numFmtId="164" fontId="24" fillId="5" borderId="1" xfId="0" applyNumberFormat="1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164" fontId="25" fillId="5" borderId="1" xfId="0" applyNumberFormat="1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164" fontId="24" fillId="5" borderId="4" xfId="0" applyNumberFormat="1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164" fontId="25" fillId="5" borderId="4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164" fontId="24" fillId="11" borderId="0" xfId="0" applyNumberFormat="1" applyFont="1" applyFill="1" applyAlignment="1">
      <alignment horizontal="center" vertical="center"/>
    </xf>
    <xf numFmtId="164" fontId="13" fillId="6" borderId="5" xfId="0" applyNumberFormat="1" applyFont="1" applyFill="1" applyBorder="1" applyAlignment="1">
      <alignment horizontal="center" vertical="center"/>
    </xf>
    <xf numFmtId="164" fontId="24" fillId="8" borderId="5" xfId="0" applyNumberFormat="1" applyFont="1" applyFill="1" applyBorder="1" applyAlignment="1">
      <alignment horizontal="center" vertical="center"/>
    </xf>
    <xf numFmtId="164" fontId="13" fillId="8" borderId="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7" fillId="8" borderId="6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E4CDD45E-B758-4598-9BB5-437C204D6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43940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D5636111-DBAF-4F95-9681-38F71DA2C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43940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03D148DA-66E6-40B2-B702-2073CE4F8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43940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1/Campeonatos_2021/2021-05-08_Abs_PowerEquip+Banca_Cheste/Planilla_ABS_Power_Equip_Banca_Cheste_2021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All%20Users/Documentos/Powerlifting/CATALUNYA/CATALUNYA-2009/Campionats_2009/2on_Banca_Intern_Olesa/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GRUPO 10"/>
      <sheetName val="GRUPOS 11-12"/>
      <sheetName val="GRUPOS 13-14"/>
      <sheetName val="SPEAKER"/>
      <sheetName val="SOPORTES"/>
      <sheetName val="Clasif. POWER Equip"/>
      <sheetName val="Clasif. BANCA Equip"/>
      <sheetName val="Clasif. BANCA Raw"/>
      <sheetName val="IPF"/>
    </sheetNames>
    <sheetDataSet>
      <sheetData sheetId="0"/>
      <sheetData sheetId="1">
        <row r="1">
          <cell r="C1">
            <v>44324</v>
          </cell>
          <cell r="I1" t="str">
            <v>(kg)</v>
          </cell>
          <cell r="J1" t="str">
            <v>Cat.</v>
          </cell>
          <cell r="K1" t="str">
            <v>Cat.</v>
          </cell>
          <cell r="L1" t="str">
            <v>SQUAT</v>
          </cell>
          <cell r="O1" t="str">
            <v>(kg)</v>
          </cell>
          <cell r="P1" t="str">
            <v>PRESS BANCA (kg)</v>
          </cell>
          <cell r="S1" t="str">
            <v>(kg)</v>
          </cell>
          <cell r="T1" t="str">
            <v>IPF pt.</v>
          </cell>
          <cell r="U1" t="str">
            <v>PESO MUERTO (kg)</v>
          </cell>
          <cell r="X1" t="str">
            <v>(kg)</v>
          </cell>
          <cell r="Y1" t="str">
            <v>(kg)</v>
          </cell>
          <cell r="Z1" t="str">
            <v>IPF pt.</v>
          </cell>
          <cell r="AA1" t="str">
            <v>SQUAT</v>
          </cell>
        </row>
        <row r="2">
          <cell r="A2" t="str">
            <v>Id.</v>
          </cell>
          <cell r="B2" t="str">
            <v>R/E</v>
          </cell>
          <cell r="C2" t="str">
            <v>Gr.</v>
          </cell>
          <cell r="D2" t="str">
            <v>F/M</v>
          </cell>
          <cell r="E2" t="str">
            <v>APELLIDOS</v>
          </cell>
          <cell r="F2" t="str">
            <v>NOMBRE</v>
          </cell>
          <cell r="G2" t="str">
            <v>AÑO</v>
          </cell>
          <cell r="H2" t="str">
            <v>CLUB</v>
          </cell>
          <cell r="I2" t="str">
            <v>PESO</v>
          </cell>
          <cell r="J2" t="str">
            <v>Edad</v>
          </cell>
          <cell r="K2" t="str">
            <v>Peso</v>
          </cell>
          <cell r="L2" t="str">
            <v>SQ1</v>
          </cell>
          <cell r="M2" t="str">
            <v>SQ2</v>
          </cell>
          <cell r="N2" t="str">
            <v>SQ3</v>
          </cell>
          <cell r="O2" t="str">
            <v>SQ</v>
          </cell>
          <cell r="P2" t="str">
            <v>PB1</v>
          </cell>
          <cell r="Q2" t="str">
            <v>PB2</v>
          </cell>
          <cell r="R2" t="str">
            <v>PB3</v>
          </cell>
          <cell r="S2" t="str">
            <v>PB</v>
          </cell>
          <cell r="T2" t="str">
            <v>PBpt</v>
          </cell>
          <cell r="U2" t="str">
            <v>PM1</v>
          </cell>
          <cell r="V2" t="str">
            <v>PM2</v>
          </cell>
          <cell r="W2" t="str">
            <v>PM3</v>
          </cell>
          <cell r="X2" t="str">
            <v>PM</v>
          </cell>
          <cell r="Y2" t="str">
            <v>TOTAL</v>
          </cell>
          <cell r="Z2" t="str">
            <v>PWR</v>
          </cell>
          <cell r="AA2" t="str">
            <v>BARRA</v>
          </cell>
        </row>
        <row r="3">
          <cell r="A3">
            <v>1</v>
          </cell>
          <cell r="B3" t="str">
            <v>E</v>
          </cell>
          <cell r="C3">
            <v>10</v>
          </cell>
          <cell r="D3" t="str">
            <v>F</v>
          </cell>
          <cell r="E3" t="str">
            <v>Wall</v>
          </cell>
          <cell r="F3" t="str">
            <v>Melissa Jane</v>
          </cell>
          <cell r="G3">
            <v>1966</v>
          </cell>
          <cell r="H3" t="str">
            <v>ALTEA-FINESTRAT-L'ALFÀS</v>
          </cell>
          <cell r="I3">
            <v>74.11</v>
          </cell>
          <cell r="J3" t="str">
            <v>M2</v>
          </cell>
          <cell r="K3" t="str">
            <v>76</v>
          </cell>
          <cell r="L3">
            <v>-115</v>
          </cell>
          <cell r="M3">
            <v>-115</v>
          </cell>
          <cell r="N3">
            <v>-115</v>
          </cell>
          <cell r="O3">
            <v>0</v>
          </cell>
          <cell r="P3">
            <v>65</v>
          </cell>
          <cell r="Q3">
            <v>67.5</v>
          </cell>
          <cell r="R3">
            <v>70</v>
          </cell>
          <cell r="S3">
            <v>70</v>
          </cell>
          <cell r="T3">
            <v>38.603900761767761</v>
          </cell>
          <cell r="U3">
            <v>120</v>
          </cell>
          <cell r="V3">
            <v>130</v>
          </cell>
          <cell r="W3">
            <v>135</v>
          </cell>
          <cell r="X3">
            <v>135</v>
          </cell>
          <cell r="Y3">
            <v>0</v>
          </cell>
          <cell r="Z3" t="str">
            <v>0</v>
          </cell>
        </row>
        <row r="4">
          <cell r="A4">
            <v>5</v>
          </cell>
          <cell r="B4" t="str">
            <v>E</v>
          </cell>
          <cell r="C4">
            <v>10</v>
          </cell>
          <cell r="D4" t="str">
            <v>M</v>
          </cell>
          <cell r="E4" t="str">
            <v>Cano Fernández</v>
          </cell>
          <cell r="F4" t="str">
            <v>Francisco José</v>
          </cell>
          <cell r="G4">
            <v>1975</v>
          </cell>
          <cell r="H4" t="str">
            <v>MONTOCÁN CEUTÍ</v>
          </cell>
          <cell r="I4">
            <v>102.89</v>
          </cell>
          <cell r="J4" t="str">
            <v>M1</v>
          </cell>
          <cell r="K4" t="str">
            <v>105</v>
          </cell>
          <cell r="L4">
            <v>240</v>
          </cell>
          <cell r="M4">
            <v>255</v>
          </cell>
          <cell r="N4">
            <v>266</v>
          </cell>
          <cell r="O4">
            <v>266</v>
          </cell>
          <cell r="P4">
            <v>170</v>
          </cell>
          <cell r="Q4">
            <v>180</v>
          </cell>
          <cell r="R4">
            <v>185</v>
          </cell>
          <cell r="S4">
            <v>185</v>
          </cell>
          <cell r="T4">
            <v>57.996418626522825</v>
          </cell>
          <cell r="U4">
            <v>-225</v>
          </cell>
          <cell r="V4">
            <v>225</v>
          </cell>
          <cell r="W4">
            <v>235</v>
          </cell>
          <cell r="X4">
            <v>235</v>
          </cell>
          <cell r="Y4">
            <v>686</v>
          </cell>
          <cell r="Z4">
            <v>70.776670927072416</v>
          </cell>
        </row>
        <row r="5">
          <cell r="A5">
            <v>3</v>
          </cell>
          <cell r="B5" t="str">
            <v>E</v>
          </cell>
          <cell r="C5">
            <v>10</v>
          </cell>
          <cell r="D5" t="str">
            <v>M</v>
          </cell>
          <cell r="E5" t="str">
            <v>Molina Lillo</v>
          </cell>
          <cell r="F5" t="str">
            <v>Francisco Javier</v>
          </cell>
          <cell r="G5">
            <v>1955</v>
          </cell>
          <cell r="H5" t="str">
            <v>ALTEA-FINESTRAT-L'ALFÀS</v>
          </cell>
          <cell r="I5">
            <v>72.91</v>
          </cell>
          <cell r="J5" t="str">
            <v>M3</v>
          </cell>
          <cell r="K5" t="str">
            <v>74</v>
          </cell>
          <cell r="L5">
            <v>180</v>
          </cell>
          <cell r="M5">
            <v>195</v>
          </cell>
          <cell r="N5">
            <v>-210</v>
          </cell>
          <cell r="O5">
            <v>195</v>
          </cell>
          <cell r="P5">
            <v>130</v>
          </cell>
          <cell r="Q5">
            <v>-140</v>
          </cell>
          <cell r="R5">
            <v>-140</v>
          </cell>
          <cell r="S5">
            <v>130</v>
          </cell>
          <cell r="T5">
            <v>51.282055209413741</v>
          </cell>
          <cell r="U5">
            <v>205</v>
          </cell>
          <cell r="V5">
            <v>-215</v>
          </cell>
          <cell r="W5">
            <v>215</v>
          </cell>
          <cell r="X5">
            <v>215</v>
          </cell>
          <cell r="Y5">
            <v>540</v>
          </cell>
          <cell r="Z5">
            <v>67.570863262356951</v>
          </cell>
        </row>
        <row r="6">
          <cell r="A6">
            <v>2</v>
          </cell>
          <cell r="B6" t="str">
            <v>E</v>
          </cell>
          <cell r="C6">
            <v>10</v>
          </cell>
          <cell r="D6" t="str">
            <v>M</v>
          </cell>
          <cell r="E6" t="str">
            <v>Campillo Aráez</v>
          </cell>
          <cell r="F6" t="str">
            <v>Antonio</v>
          </cell>
          <cell r="G6">
            <v>1958</v>
          </cell>
          <cell r="H6" t="str">
            <v>MONTOCÁN CEUTÍ</v>
          </cell>
          <cell r="I6">
            <v>73.459999999999994</v>
          </cell>
          <cell r="J6" t="str">
            <v>M3</v>
          </cell>
          <cell r="K6" t="str">
            <v>74</v>
          </cell>
          <cell r="L6">
            <v>170</v>
          </cell>
          <cell r="M6">
            <v>180</v>
          </cell>
          <cell r="N6">
            <v>-185</v>
          </cell>
          <cell r="O6">
            <v>180</v>
          </cell>
          <cell r="P6">
            <v>127.5</v>
          </cell>
          <cell r="Q6">
            <v>132.5</v>
          </cell>
          <cell r="R6">
            <v>-137.5</v>
          </cell>
          <cell r="S6">
            <v>132.5</v>
          </cell>
          <cell r="T6">
            <v>51.925468940587614</v>
          </cell>
          <cell r="U6">
            <v>205</v>
          </cell>
          <cell r="V6">
            <v>215</v>
          </cell>
          <cell r="W6">
            <v>222.5</v>
          </cell>
          <cell r="X6">
            <v>222.5</v>
          </cell>
          <cell r="Y6">
            <v>535</v>
          </cell>
          <cell r="Z6">
            <v>66.617243327327898</v>
          </cell>
        </row>
        <row r="7">
          <cell r="A7">
            <v>4</v>
          </cell>
          <cell r="B7" t="str">
            <v>E</v>
          </cell>
          <cell r="C7">
            <v>10</v>
          </cell>
          <cell r="D7" t="str">
            <v>M</v>
          </cell>
          <cell r="E7" t="str">
            <v>Pérez García</v>
          </cell>
          <cell r="F7" t="str">
            <v>Ramón</v>
          </cell>
          <cell r="G7">
            <v>1962</v>
          </cell>
          <cell r="H7" t="str">
            <v>FUERZA ISABEL ATLAS Chiva</v>
          </cell>
          <cell r="I7">
            <v>81.75</v>
          </cell>
          <cell r="J7" t="str">
            <v>M2</v>
          </cell>
          <cell r="K7" t="str">
            <v>83</v>
          </cell>
          <cell r="L7">
            <v>160</v>
          </cell>
          <cell r="M7">
            <v>170</v>
          </cell>
          <cell r="N7">
            <v>175</v>
          </cell>
          <cell r="O7">
            <v>175</v>
          </cell>
          <cell r="P7">
            <v>115</v>
          </cell>
          <cell r="Q7">
            <v>-123</v>
          </cell>
          <cell r="R7">
            <v>123</v>
          </cell>
          <cell r="S7">
            <v>123</v>
          </cell>
          <cell r="T7">
            <v>44.260936799599421</v>
          </cell>
          <cell r="U7">
            <v>190</v>
          </cell>
          <cell r="V7">
            <v>-210</v>
          </cell>
          <cell r="W7">
            <v>210</v>
          </cell>
          <cell r="X7">
            <v>210</v>
          </cell>
          <cell r="Y7">
            <v>508</v>
          </cell>
          <cell r="Z7">
            <v>59.187933937065146</v>
          </cell>
        </row>
        <row r="8">
          <cell r="A8">
            <v>8</v>
          </cell>
          <cell r="B8" t="str">
            <v>R</v>
          </cell>
          <cell r="C8">
            <v>11</v>
          </cell>
          <cell r="D8" t="str">
            <v>M</v>
          </cell>
          <cell r="E8" t="str">
            <v>Fernández Pérez</v>
          </cell>
          <cell r="F8" t="str">
            <v>Rubén</v>
          </cell>
          <cell r="G8">
            <v>1984</v>
          </cell>
          <cell r="H8" t="str">
            <v>ASOCIACIÓN ASTURIANA</v>
          </cell>
          <cell r="J8" t="str">
            <v>SNR</v>
          </cell>
          <cell r="K8" t="str">
            <v/>
          </cell>
          <cell r="L8" t="str">
            <v>XXX</v>
          </cell>
          <cell r="O8">
            <v>0</v>
          </cell>
          <cell r="S8" t="str">
            <v/>
          </cell>
          <cell r="T8" t="str">
            <v/>
          </cell>
          <cell r="U8" t="str">
            <v>XXX</v>
          </cell>
          <cell r="X8">
            <v>0</v>
          </cell>
          <cell r="Y8" t="str">
            <v/>
          </cell>
          <cell r="Z8" t="str">
            <v/>
          </cell>
        </row>
        <row r="9">
          <cell r="A9">
            <v>11</v>
          </cell>
          <cell r="B9" t="str">
            <v>R</v>
          </cell>
          <cell r="C9">
            <v>11</v>
          </cell>
          <cell r="D9" t="str">
            <v>M</v>
          </cell>
          <cell r="E9" t="str">
            <v>Martín Martín</v>
          </cell>
          <cell r="F9" t="str">
            <v>Pablo</v>
          </cell>
          <cell r="G9">
            <v>1996</v>
          </cell>
          <cell r="H9" t="str">
            <v>ALTEA-FINESTRAT-L'ALFÀS</v>
          </cell>
          <cell r="I9">
            <v>80.98</v>
          </cell>
          <cell r="J9" t="str">
            <v>SNR</v>
          </cell>
          <cell r="K9" t="str">
            <v>83</v>
          </cell>
          <cell r="L9" t="str">
            <v>XXX</v>
          </cell>
          <cell r="O9">
            <v>0</v>
          </cell>
          <cell r="P9">
            <v>170</v>
          </cell>
          <cell r="Q9">
            <v>180</v>
          </cell>
          <cell r="R9">
            <v>182.5</v>
          </cell>
          <cell r="S9">
            <v>182.5</v>
          </cell>
          <cell r="T9">
            <v>92.837664791009161</v>
          </cell>
          <cell r="U9" t="str">
            <v>XXX</v>
          </cell>
          <cell r="X9">
            <v>0</v>
          </cell>
          <cell r="Y9">
            <v>0</v>
          </cell>
          <cell r="Z9" t="str">
            <v>0</v>
          </cell>
        </row>
        <row r="10">
          <cell r="A10">
            <v>31</v>
          </cell>
          <cell r="B10" t="str">
            <v>R</v>
          </cell>
          <cell r="C10">
            <v>14</v>
          </cell>
          <cell r="D10" t="str">
            <v>M</v>
          </cell>
          <cell r="E10" t="str">
            <v>Terán Mazzanti</v>
          </cell>
          <cell r="F10" t="str">
            <v>Fernando</v>
          </cell>
          <cell r="G10">
            <v>1983</v>
          </cell>
          <cell r="H10" t="str">
            <v>ENERGIZIN' TEAM Madrid</v>
          </cell>
          <cell r="I10">
            <v>111.64</v>
          </cell>
          <cell r="J10" t="str">
            <v>SNR</v>
          </cell>
          <cell r="K10" t="str">
            <v>120</v>
          </cell>
          <cell r="L10" t="str">
            <v>XXX</v>
          </cell>
          <cell r="O10">
            <v>0</v>
          </cell>
          <cell r="P10">
            <v>182.5</v>
          </cell>
          <cell r="Q10">
            <v>187.5</v>
          </cell>
          <cell r="R10">
            <v>-192.5</v>
          </cell>
          <cell r="S10">
            <v>187.5</v>
          </cell>
          <cell r="T10">
            <v>81.645051252476705</v>
          </cell>
          <cell r="U10" t="str">
            <v>XXX</v>
          </cell>
          <cell r="X10">
            <v>0</v>
          </cell>
          <cell r="Y10">
            <v>0</v>
          </cell>
          <cell r="Z10" t="str">
            <v>0</v>
          </cell>
        </row>
        <row r="11">
          <cell r="A11">
            <v>7</v>
          </cell>
          <cell r="B11" t="str">
            <v>R</v>
          </cell>
          <cell r="C11">
            <v>11</v>
          </cell>
          <cell r="D11" t="str">
            <v>M</v>
          </cell>
          <cell r="E11" t="str">
            <v>Barrio Pérez</v>
          </cell>
          <cell r="F11" t="str">
            <v>Diego</v>
          </cell>
          <cell r="G11">
            <v>1999</v>
          </cell>
          <cell r="H11" t="str">
            <v>EDUARDO RALLO Madrid</v>
          </cell>
          <cell r="I11">
            <v>73.06</v>
          </cell>
          <cell r="J11" t="str">
            <v>JUN</v>
          </cell>
          <cell r="K11" t="str">
            <v>74</v>
          </cell>
          <cell r="L11" t="str">
            <v>XXX</v>
          </cell>
          <cell r="O11">
            <v>0</v>
          </cell>
          <cell r="P11">
            <v>142.5</v>
          </cell>
          <cell r="Q11">
            <v>147.5</v>
          </cell>
          <cell r="R11">
            <v>151</v>
          </cell>
          <cell r="S11">
            <v>151</v>
          </cell>
          <cell r="T11">
            <v>81.077678617889291</v>
          </cell>
          <cell r="U11" t="str">
            <v>XXX</v>
          </cell>
          <cell r="X11">
            <v>0</v>
          </cell>
          <cell r="Y11">
            <v>0</v>
          </cell>
          <cell r="Z11" t="str">
            <v>0</v>
          </cell>
        </row>
        <row r="12">
          <cell r="A12">
            <v>27</v>
          </cell>
          <cell r="B12" t="str">
            <v>R</v>
          </cell>
          <cell r="C12">
            <v>14</v>
          </cell>
          <cell r="D12" t="str">
            <v>M</v>
          </cell>
          <cell r="E12" t="str">
            <v>San Román Castro</v>
          </cell>
          <cell r="F12" t="str">
            <v>Pablo</v>
          </cell>
          <cell r="G12">
            <v>1993</v>
          </cell>
          <cell r="H12" t="str">
            <v>ENERGIZIN' TEAM Madrid</v>
          </cell>
          <cell r="I12">
            <v>93.97</v>
          </cell>
          <cell r="J12" t="str">
            <v>SNR</v>
          </cell>
          <cell r="K12" t="str">
            <v>105</v>
          </cell>
          <cell r="L12" t="str">
            <v>XXX</v>
          </cell>
          <cell r="O12">
            <v>0</v>
          </cell>
          <cell r="P12">
            <v>150</v>
          </cell>
          <cell r="Q12">
            <v>157.5</v>
          </cell>
          <cell r="R12">
            <v>162.5</v>
          </cell>
          <cell r="S12">
            <v>162.5</v>
          </cell>
          <cell r="T12">
            <v>76.706208708750907</v>
          </cell>
          <cell r="U12" t="str">
            <v>XXX</v>
          </cell>
          <cell r="X12">
            <v>0</v>
          </cell>
          <cell r="Y12">
            <v>0</v>
          </cell>
          <cell r="Z12" t="str">
            <v>0</v>
          </cell>
        </row>
        <row r="13">
          <cell r="A13">
            <v>24</v>
          </cell>
          <cell r="B13" t="str">
            <v>R</v>
          </cell>
          <cell r="C13">
            <v>14</v>
          </cell>
          <cell r="D13" t="str">
            <v>M</v>
          </cell>
          <cell r="E13" t="str">
            <v>Tamarit Román</v>
          </cell>
          <cell r="F13" t="str">
            <v>Iván</v>
          </cell>
          <cell r="G13">
            <v>1990</v>
          </cell>
          <cell r="H13" t="str">
            <v>FUERZA ISABEL ATLAS Chiva</v>
          </cell>
          <cell r="I13">
            <v>84.8</v>
          </cell>
          <cell r="J13" t="str">
            <v>SNR</v>
          </cell>
          <cell r="K13" t="str">
            <v>93</v>
          </cell>
          <cell r="L13" t="str">
            <v>XXX</v>
          </cell>
          <cell r="O13">
            <v>0</v>
          </cell>
          <cell r="P13">
            <v>145</v>
          </cell>
          <cell r="Q13">
            <v>152.5</v>
          </cell>
          <cell r="R13" t="str">
            <v>-</v>
          </cell>
          <cell r="S13">
            <v>152.5</v>
          </cell>
          <cell r="T13">
            <v>75.765566319851828</v>
          </cell>
          <cell r="U13" t="str">
            <v>XXX</v>
          </cell>
          <cell r="X13">
            <v>0</v>
          </cell>
          <cell r="Y13">
            <v>0</v>
          </cell>
          <cell r="Z13" t="str">
            <v>0</v>
          </cell>
        </row>
        <row r="14">
          <cell r="A14">
            <v>22</v>
          </cell>
          <cell r="B14" t="str">
            <v>R</v>
          </cell>
          <cell r="C14">
            <v>14</v>
          </cell>
          <cell r="D14" t="str">
            <v>M</v>
          </cell>
          <cell r="E14" t="str">
            <v>Rosado Jiménez</v>
          </cell>
          <cell r="F14" t="str">
            <v>Jorge</v>
          </cell>
          <cell r="G14">
            <v>1996</v>
          </cell>
          <cell r="H14" t="str">
            <v>ENERGIZIN' TEAM Madrid</v>
          </cell>
          <cell r="I14">
            <v>85.64</v>
          </cell>
          <cell r="J14" t="str">
            <v>SNR</v>
          </cell>
          <cell r="K14" t="str">
            <v>93</v>
          </cell>
          <cell r="L14" t="str">
            <v>XXX</v>
          </cell>
          <cell r="O14">
            <v>0</v>
          </cell>
          <cell r="P14">
            <v>135</v>
          </cell>
          <cell r="Q14">
            <v>142.5</v>
          </cell>
          <cell r="R14">
            <v>-145</v>
          </cell>
          <cell r="S14">
            <v>142.5</v>
          </cell>
          <cell r="T14">
            <v>70.444109199452853</v>
          </cell>
          <cell r="U14" t="str">
            <v>XXX</v>
          </cell>
          <cell r="X14">
            <v>0</v>
          </cell>
          <cell r="Y14">
            <v>0</v>
          </cell>
          <cell r="Z14" t="str">
            <v>0</v>
          </cell>
        </row>
        <row r="15">
          <cell r="A15">
            <v>16</v>
          </cell>
          <cell r="B15" t="str">
            <v>R</v>
          </cell>
          <cell r="C15">
            <v>12</v>
          </cell>
          <cell r="D15" t="str">
            <v>F</v>
          </cell>
          <cell r="E15" t="str">
            <v>Alcoba Membrilla</v>
          </cell>
          <cell r="F15" t="str">
            <v>Montse</v>
          </cell>
          <cell r="G15">
            <v>1981</v>
          </cell>
          <cell r="H15" t="str">
            <v>FEDERACIÓN CATALANA</v>
          </cell>
          <cell r="I15">
            <v>78.59</v>
          </cell>
          <cell r="J15" t="str">
            <v>M1</v>
          </cell>
          <cell r="K15" t="str">
            <v>84</v>
          </cell>
          <cell r="L15" t="str">
            <v>XXX</v>
          </cell>
          <cell r="O15">
            <v>0</v>
          </cell>
          <cell r="P15">
            <v>100</v>
          </cell>
          <cell r="Q15">
            <v>105</v>
          </cell>
          <cell r="R15">
            <v>105.5</v>
          </cell>
          <cell r="S15">
            <v>105.5</v>
          </cell>
          <cell r="T15">
            <v>80.167137971937407</v>
          </cell>
          <cell r="U15" t="str">
            <v>XXX</v>
          </cell>
          <cell r="X15">
            <v>0</v>
          </cell>
          <cell r="Y15">
            <v>0</v>
          </cell>
          <cell r="Z15" t="str">
            <v>0</v>
          </cell>
        </row>
        <row r="16">
          <cell r="A16">
            <v>15</v>
          </cell>
          <cell r="B16" t="str">
            <v>R</v>
          </cell>
          <cell r="C16">
            <v>12</v>
          </cell>
          <cell r="D16" t="str">
            <v>F</v>
          </cell>
          <cell r="E16" t="str">
            <v>Sanz Montrull</v>
          </cell>
          <cell r="F16" t="str">
            <v>Lluna</v>
          </cell>
          <cell r="G16">
            <v>1997</v>
          </cell>
          <cell r="H16" t="str">
            <v>FUERZA ISABEL ATLAS Chiva</v>
          </cell>
          <cell r="I16">
            <v>70.02</v>
          </cell>
          <cell r="J16" t="str">
            <v>SNR</v>
          </cell>
          <cell r="K16" t="str">
            <v>76</v>
          </cell>
          <cell r="L16" t="str">
            <v>XXX</v>
          </cell>
          <cell r="O16">
            <v>0</v>
          </cell>
          <cell r="P16">
            <v>70</v>
          </cell>
          <cell r="Q16">
            <v>75</v>
          </cell>
          <cell r="R16">
            <v>-75</v>
          </cell>
          <cell r="S16">
            <v>75</v>
          </cell>
          <cell r="T16">
            <v>59.425656259555915</v>
          </cell>
          <cell r="U16" t="str">
            <v>XXX</v>
          </cell>
          <cell r="X16">
            <v>0</v>
          </cell>
          <cell r="Y16">
            <v>0</v>
          </cell>
          <cell r="Z16" t="str">
            <v>0</v>
          </cell>
        </row>
        <row r="17">
          <cell r="A17">
            <v>17</v>
          </cell>
          <cell r="B17" t="str">
            <v>R</v>
          </cell>
          <cell r="C17">
            <v>12</v>
          </cell>
          <cell r="D17" t="str">
            <v>F</v>
          </cell>
          <cell r="E17" t="str">
            <v>Vilches Del Castillo</v>
          </cell>
          <cell r="F17" t="str">
            <v>Diana</v>
          </cell>
          <cell r="G17">
            <v>1976</v>
          </cell>
          <cell r="H17" t="str">
            <v>FUERZA ISABEL ATLAS Chiva</v>
          </cell>
          <cell r="I17">
            <v>84.54</v>
          </cell>
          <cell r="J17" t="str">
            <v>M1</v>
          </cell>
          <cell r="K17" t="str">
            <v>84+</v>
          </cell>
          <cell r="L17" t="str">
            <v>XXX</v>
          </cell>
          <cell r="O17">
            <v>0</v>
          </cell>
          <cell r="P17">
            <v>35</v>
          </cell>
          <cell r="Q17">
            <v>45</v>
          </cell>
          <cell r="R17">
            <v>55</v>
          </cell>
          <cell r="S17">
            <v>55</v>
          </cell>
          <cell r="T17">
            <v>40.969151671796993</v>
          </cell>
          <cell r="U17" t="str">
            <v>XXX</v>
          </cell>
          <cell r="X17">
            <v>0</v>
          </cell>
          <cell r="Y17">
            <v>0</v>
          </cell>
          <cell r="Z17" t="str">
            <v>0</v>
          </cell>
        </row>
        <row r="18">
          <cell r="A18">
            <v>14</v>
          </cell>
          <cell r="B18" t="str">
            <v>R</v>
          </cell>
          <cell r="C18">
            <v>12</v>
          </cell>
          <cell r="D18" t="str">
            <v>F</v>
          </cell>
          <cell r="E18" t="str">
            <v>Juan Romero</v>
          </cell>
          <cell r="F18" t="str">
            <v>Desireé</v>
          </cell>
          <cell r="G18">
            <v>1995</v>
          </cell>
          <cell r="H18" t="str">
            <v>FUERZA ISABEL ATLAS Chiva</v>
          </cell>
          <cell r="I18">
            <v>55.13</v>
          </cell>
          <cell r="J18" t="str">
            <v>SNR</v>
          </cell>
          <cell r="K18" t="str">
            <v>57</v>
          </cell>
          <cell r="L18" t="str">
            <v>XXX</v>
          </cell>
          <cell r="O18">
            <v>0</v>
          </cell>
          <cell r="P18">
            <v>30</v>
          </cell>
          <cell r="Q18">
            <v>-35</v>
          </cell>
          <cell r="R18">
            <v>35</v>
          </cell>
          <cell r="S18">
            <v>35</v>
          </cell>
          <cell r="T18">
            <v>31.911504032479019</v>
          </cell>
          <cell r="U18" t="str">
            <v>XXX</v>
          </cell>
          <cell r="X18">
            <v>0</v>
          </cell>
          <cell r="Y18">
            <v>0</v>
          </cell>
          <cell r="Z18" t="str">
            <v>0</v>
          </cell>
        </row>
        <row r="19">
          <cell r="A19">
            <v>13</v>
          </cell>
          <cell r="B19" t="str">
            <v>E</v>
          </cell>
          <cell r="C19">
            <v>12</v>
          </cell>
          <cell r="D19" t="str">
            <v>F</v>
          </cell>
          <cell r="E19" t="str">
            <v>Gomis Llinares</v>
          </cell>
          <cell r="F19" t="str">
            <v>Marisa</v>
          </cell>
          <cell r="G19">
            <v>1998</v>
          </cell>
          <cell r="H19" t="str">
            <v>ALTEA-FINESTRAT-L'ALFÀS</v>
          </cell>
          <cell r="I19">
            <v>62.18</v>
          </cell>
          <cell r="J19" t="str">
            <v>JUN</v>
          </cell>
          <cell r="K19" t="str">
            <v>63</v>
          </cell>
          <cell r="L19" t="str">
            <v>XXX</v>
          </cell>
          <cell r="O19">
            <v>0</v>
          </cell>
          <cell r="P19">
            <v>-70</v>
          </cell>
          <cell r="Q19">
            <v>-70</v>
          </cell>
          <cell r="R19">
            <v>-70</v>
          </cell>
          <cell r="S19">
            <v>0</v>
          </cell>
          <cell r="T19" t="str">
            <v>0</v>
          </cell>
          <cell r="U19" t="str">
            <v>XXX</v>
          </cell>
          <cell r="X19">
            <v>0</v>
          </cell>
          <cell r="Y19">
            <v>0</v>
          </cell>
          <cell r="Z19" t="str">
            <v>0</v>
          </cell>
        </row>
        <row r="20">
          <cell r="A20">
            <v>9</v>
          </cell>
          <cell r="B20" t="str">
            <v>R</v>
          </cell>
          <cell r="C20">
            <v>11</v>
          </cell>
          <cell r="D20" t="str">
            <v>M</v>
          </cell>
          <cell r="E20" t="str">
            <v>Rubio Domínguez</v>
          </cell>
          <cell r="F20" t="str">
            <v>Francisco</v>
          </cell>
          <cell r="G20">
            <v>1987</v>
          </cell>
          <cell r="H20" t="str">
            <v>ÉLITE POWERLIFTING Bollullos</v>
          </cell>
          <cell r="I20">
            <v>82.09</v>
          </cell>
          <cell r="J20" t="str">
            <v>SNR</v>
          </cell>
          <cell r="K20" t="str">
            <v>83</v>
          </cell>
          <cell r="L20" t="str">
            <v>XXX</v>
          </cell>
          <cell r="O20">
            <v>0</v>
          </cell>
          <cell r="P20">
            <v>130</v>
          </cell>
          <cell r="Q20">
            <v>137.5</v>
          </cell>
          <cell r="R20">
            <v>-142.5</v>
          </cell>
          <cell r="S20">
            <v>137.5</v>
          </cell>
          <cell r="T20">
            <v>69.457131356059179</v>
          </cell>
          <cell r="U20" t="str">
            <v>XXX</v>
          </cell>
          <cell r="X20">
            <v>0</v>
          </cell>
          <cell r="Y20">
            <v>0</v>
          </cell>
          <cell r="Z20" t="str">
            <v>0</v>
          </cell>
        </row>
        <row r="21">
          <cell r="A21">
            <v>30</v>
          </cell>
          <cell r="B21" t="str">
            <v>R</v>
          </cell>
          <cell r="C21">
            <v>14</v>
          </cell>
          <cell r="D21" t="str">
            <v>M</v>
          </cell>
          <cell r="E21" t="str">
            <v>Rodríguez Pijuan</v>
          </cell>
          <cell r="F21" t="str">
            <v>Alejandro</v>
          </cell>
          <cell r="G21">
            <v>2002</v>
          </cell>
          <cell r="H21" t="str">
            <v>ENERGY ALHAURÍN</v>
          </cell>
          <cell r="I21">
            <v>103.78</v>
          </cell>
          <cell r="J21" t="str">
            <v>JUN</v>
          </cell>
          <cell r="K21" t="str">
            <v>105</v>
          </cell>
          <cell r="L21" t="str">
            <v>XXX</v>
          </cell>
          <cell r="O21">
            <v>0</v>
          </cell>
          <cell r="P21">
            <v>130</v>
          </cell>
          <cell r="Q21">
            <v>140</v>
          </cell>
          <cell r="R21">
            <v>150</v>
          </cell>
          <cell r="S21">
            <v>150</v>
          </cell>
          <cell r="T21">
            <v>67.530314636115122</v>
          </cell>
          <cell r="U21" t="str">
            <v>XXX</v>
          </cell>
          <cell r="X21">
            <v>0</v>
          </cell>
          <cell r="Y21">
            <v>0</v>
          </cell>
          <cell r="Z21" t="str">
            <v>0</v>
          </cell>
        </row>
        <row r="22">
          <cell r="A22">
            <v>6</v>
          </cell>
          <cell r="B22" t="str">
            <v>R</v>
          </cell>
          <cell r="C22">
            <v>11</v>
          </cell>
          <cell r="D22" t="str">
            <v>M</v>
          </cell>
          <cell r="E22" t="str">
            <v>Lores Sánchez</v>
          </cell>
          <cell r="F22" t="str">
            <v>Antonio</v>
          </cell>
          <cell r="G22">
            <v>1993</v>
          </cell>
          <cell r="H22" t="str">
            <v>DEPORNIXAR ALMERÍA</v>
          </cell>
          <cell r="I22">
            <v>65.33</v>
          </cell>
          <cell r="J22" t="str">
            <v>SNR</v>
          </cell>
          <cell r="K22" t="str">
            <v>66</v>
          </cell>
          <cell r="L22" t="str">
            <v>XXX</v>
          </cell>
          <cell r="O22">
            <v>0</v>
          </cell>
          <cell r="P22">
            <v>115</v>
          </cell>
          <cell r="Q22">
            <v>-125</v>
          </cell>
          <cell r="R22">
            <v>-125</v>
          </cell>
          <cell r="S22">
            <v>115</v>
          </cell>
          <cell r="T22">
            <v>65.593358637991017</v>
          </cell>
          <cell r="U22" t="str">
            <v>XXX</v>
          </cell>
          <cell r="X22">
            <v>0</v>
          </cell>
          <cell r="Y22">
            <v>0</v>
          </cell>
          <cell r="Z22" t="str">
            <v>0</v>
          </cell>
        </row>
        <row r="23">
          <cell r="A23">
            <v>25</v>
          </cell>
          <cell r="B23" t="str">
            <v>R</v>
          </cell>
          <cell r="C23">
            <v>14</v>
          </cell>
          <cell r="D23" t="str">
            <v>M</v>
          </cell>
          <cell r="E23" t="str">
            <v>Martinez Alonso</v>
          </cell>
          <cell r="F23" t="str">
            <v>Jorge</v>
          </cell>
          <cell r="G23">
            <v>1977</v>
          </cell>
          <cell r="H23" t="str">
            <v>ALTEA-FINESTRAT-L'ALFÀS</v>
          </cell>
          <cell r="I23">
            <v>88.12</v>
          </cell>
          <cell r="J23" t="str">
            <v>M1</v>
          </cell>
          <cell r="K23" t="str">
            <v>93</v>
          </cell>
          <cell r="L23" t="str">
            <v>XXX</v>
          </cell>
          <cell r="O23">
            <v>0</v>
          </cell>
          <cell r="P23">
            <v>120</v>
          </cell>
          <cell r="Q23">
            <v>125</v>
          </cell>
          <cell r="R23">
            <v>130</v>
          </cell>
          <cell r="S23">
            <v>130</v>
          </cell>
          <cell r="T23">
            <v>63.347155814906429</v>
          </cell>
          <cell r="U23" t="str">
            <v>XXX</v>
          </cell>
          <cell r="X23">
            <v>0</v>
          </cell>
          <cell r="Y23">
            <v>0</v>
          </cell>
          <cell r="Z23" t="str">
            <v>0</v>
          </cell>
        </row>
        <row r="24">
          <cell r="A24">
            <v>28</v>
          </cell>
          <cell r="B24" t="str">
            <v>R</v>
          </cell>
          <cell r="C24">
            <v>14</v>
          </cell>
          <cell r="D24" t="str">
            <v>M</v>
          </cell>
          <cell r="E24" t="str">
            <v>Rodríguez Piñeiro</v>
          </cell>
          <cell r="F24" t="str">
            <v>Rodrigo M.</v>
          </cell>
          <cell r="G24">
            <v>1957</v>
          </cell>
          <cell r="H24" t="str">
            <v>CROM GYM Madrid</v>
          </cell>
          <cell r="I24">
            <v>100.92</v>
          </cell>
          <cell r="J24" t="str">
            <v>M3</v>
          </cell>
          <cell r="K24" t="str">
            <v>105</v>
          </cell>
          <cell r="L24" t="str">
            <v>XXX</v>
          </cell>
          <cell r="O24">
            <v>0</v>
          </cell>
          <cell r="P24">
            <v>125</v>
          </cell>
          <cell r="Q24">
            <v>136</v>
          </cell>
          <cell r="R24">
            <v>-137</v>
          </cell>
          <cell r="S24">
            <v>136</v>
          </cell>
          <cell r="T24">
            <v>62.035013416169519</v>
          </cell>
          <cell r="U24" t="str">
            <v>XXX</v>
          </cell>
          <cell r="X24">
            <v>0</v>
          </cell>
          <cell r="Y24">
            <v>0</v>
          </cell>
          <cell r="Z24" t="str">
            <v>0</v>
          </cell>
        </row>
        <row r="25">
          <cell r="A25">
            <v>20</v>
          </cell>
          <cell r="B25" t="str">
            <v>E</v>
          </cell>
          <cell r="C25">
            <v>13</v>
          </cell>
          <cell r="D25" t="str">
            <v>M</v>
          </cell>
          <cell r="E25" t="str">
            <v>Blanquez Moya</v>
          </cell>
          <cell r="F25" t="str">
            <v>José Francisco</v>
          </cell>
          <cell r="G25">
            <v>1974</v>
          </cell>
          <cell r="H25" t="str">
            <v>ALTEA-FINESTRAT-L'ALFÀS</v>
          </cell>
          <cell r="I25">
            <v>93.02</v>
          </cell>
          <cell r="J25" t="str">
            <v>M1</v>
          </cell>
          <cell r="K25" t="str">
            <v>105</v>
          </cell>
          <cell r="L25" t="str">
            <v>XXX</v>
          </cell>
          <cell r="O25">
            <v>0</v>
          </cell>
          <cell r="P25">
            <v>180</v>
          </cell>
          <cell r="Q25">
            <v>185</v>
          </cell>
          <cell r="R25">
            <v>187.5</v>
          </cell>
          <cell r="S25">
            <v>187.5</v>
          </cell>
          <cell r="T25">
            <v>62.010958763519582</v>
          </cell>
          <cell r="U25" t="str">
            <v>XXX</v>
          </cell>
          <cell r="X25">
            <v>0</v>
          </cell>
          <cell r="Y25">
            <v>0</v>
          </cell>
          <cell r="Z25" t="str">
            <v>0</v>
          </cell>
        </row>
        <row r="26">
          <cell r="A26">
            <v>19</v>
          </cell>
          <cell r="B26" t="str">
            <v>E</v>
          </cell>
          <cell r="C26">
            <v>13</v>
          </cell>
          <cell r="D26" t="str">
            <v>M</v>
          </cell>
          <cell r="E26" t="str">
            <v>Rodríguez Burgos</v>
          </cell>
          <cell r="F26" t="str">
            <v>Eleuterio</v>
          </cell>
          <cell r="G26">
            <v>1972</v>
          </cell>
          <cell r="H26" t="str">
            <v>MONTOCÁN CEUTÍ</v>
          </cell>
          <cell r="I26">
            <v>94.93</v>
          </cell>
          <cell r="J26" t="str">
            <v>M1</v>
          </cell>
          <cell r="K26" t="str">
            <v>105</v>
          </cell>
          <cell r="L26" t="str">
            <v>XXX</v>
          </cell>
          <cell r="O26">
            <v>0</v>
          </cell>
          <cell r="P26">
            <v>175</v>
          </cell>
          <cell r="Q26">
            <v>180</v>
          </cell>
          <cell r="R26">
            <v>185</v>
          </cell>
          <cell r="S26">
            <v>185</v>
          </cell>
          <cell r="T26">
            <v>60.478043203061482</v>
          </cell>
          <cell r="U26" t="str">
            <v>XXX</v>
          </cell>
          <cell r="X26">
            <v>0</v>
          </cell>
          <cell r="Y26">
            <v>0</v>
          </cell>
          <cell r="Z26" t="str">
            <v>0</v>
          </cell>
        </row>
        <row r="27">
          <cell r="A27">
            <v>23</v>
          </cell>
          <cell r="B27" t="str">
            <v>R</v>
          </cell>
          <cell r="C27">
            <v>14</v>
          </cell>
          <cell r="D27" t="str">
            <v>M</v>
          </cell>
          <cell r="E27" t="str">
            <v xml:space="preserve">Riso Salgado </v>
          </cell>
          <cell r="F27" t="str">
            <v xml:space="preserve">Luis Antonio </v>
          </cell>
          <cell r="G27">
            <v>1952</v>
          </cell>
          <cell r="H27" t="str">
            <v>DESHAFIO PINTO</v>
          </cell>
          <cell r="I27">
            <v>87.21</v>
          </cell>
          <cell r="J27" t="str">
            <v>M3</v>
          </cell>
          <cell r="K27" t="str">
            <v>93</v>
          </cell>
          <cell r="L27" t="str">
            <v>XXX</v>
          </cell>
          <cell r="O27">
            <v>0</v>
          </cell>
          <cell r="P27">
            <v>105</v>
          </cell>
          <cell r="Q27">
            <v>115</v>
          </cell>
          <cell r="R27">
            <v>122.5</v>
          </cell>
          <cell r="S27">
            <v>122.5</v>
          </cell>
          <cell r="T27">
            <v>60.004421631215607</v>
          </cell>
          <cell r="U27" t="str">
            <v>XXX</v>
          </cell>
          <cell r="X27">
            <v>0</v>
          </cell>
          <cell r="Y27">
            <v>0</v>
          </cell>
          <cell r="Z27" t="str">
            <v>0</v>
          </cell>
        </row>
        <row r="28">
          <cell r="A28">
            <v>10</v>
          </cell>
          <cell r="B28" t="str">
            <v>R</v>
          </cell>
          <cell r="C28">
            <v>11</v>
          </cell>
          <cell r="D28" t="str">
            <v>M</v>
          </cell>
          <cell r="E28" t="str">
            <v>Meléndez Escribano</v>
          </cell>
          <cell r="F28" t="str">
            <v>Javier</v>
          </cell>
          <cell r="G28">
            <v>1972</v>
          </cell>
          <cell r="H28" t="str">
            <v>FUERZA ISABEL ATLAS Chiva</v>
          </cell>
          <cell r="I28">
            <v>76.61</v>
          </cell>
          <cell r="J28" t="str">
            <v>M1</v>
          </cell>
          <cell r="K28" t="str">
            <v>83</v>
          </cell>
          <cell r="L28" t="str">
            <v>XXX</v>
          </cell>
          <cell r="O28">
            <v>0</v>
          </cell>
          <cell r="P28">
            <v>100</v>
          </cell>
          <cell r="Q28">
            <v>107.5</v>
          </cell>
          <cell r="R28">
            <v>112.5</v>
          </cell>
          <cell r="S28">
            <v>112.5</v>
          </cell>
          <cell r="T28">
            <v>58.907490119126031</v>
          </cell>
          <cell r="U28" t="str">
            <v>XXX</v>
          </cell>
          <cell r="X28">
            <v>0</v>
          </cell>
          <cell r="Y28">
            <v>0</v>
          </cell>
          <cell r="Z28" t="str">
            <v>0</v>
          </cell>
        </row>
        <row r="29">
          <cell r="A29">
            <v>18</v>
          </cell>
          <cell r="B29" t="str">
            <v>E</v>
          </cell>
          <cell r="C29">
            <v>13</v>
          </cell>
          <cell r="D29" t="str">
            <v>M</v>
          </cell>
          <cell r="E29" t="str">
            <v>Hernández Hernández</v>
          </cell>
          <cell r="F29" t="str">
            <v>Juan</v>
          </cell>
          <cell r="G29">
            <v>1957</v>
          </cell>
          <cell r="H29" t="str">
            <v>FUERZA ISABEL ATLAS Chiva</v>
          </cell>
          <cell r="I29">
            <v>86.36</v>
          </cell>
          <cell r="J29" t="str">
            <v>M3</v>
          </cell>
          <cell r="K29" t="str">
            <v>93</v>
          </cell>
          <cell r="L29" t="str">
            <v>XXX</v>
          </cell>
          <cell r="O29">
            <v>0</v>
          </cell>
          <cell r="P29">
            <v>135</v>
          </cell>
          <cell r="Q29">
            <v>142.5</v>
          </cell>
          <cell r="R29">
            <v>-145</v>
          </cell>
          <cell r="S29">
            <v>142.5</v>
          </cell>
          <cell r="T29">
            <v>49.35733804987823</v>
          </cell>
          <cell r="U29" t="str">
            <v>XXX</v>
          </cell>
          <cell r="X29">
            <v>0</v>
          </cell>
          <cell r="Y29">
            <v>0</v>
          </cell>
          <cell r="Z29" t="str">
            <v>0</v>
          </cell>
        </row>
        <row r="30">
          <cell r="A30">
            <v>12</v>
          </cell>
          <cell r="B30" t="str">
            <v>R</v>
          </cell>
          <cell r="C30">
            <v>11</v>
          </cell>
          <cell r="D30" t="str">
            <v>M</v>
          </cell>
          <cell r="E30" t="str">
            <v>Trojanouwski</v>
          </cell>
          <cell r="F30" t="str">
            <v xml:space="preserve">Serge </v>
          </cell>
          <cell r="G30">
            <v>1951</v>
          </cell>
          <cell r="H30" t="str">
            <v>ENERGY ALHAURÍN</v>
          </cell>
          <cell r="I30">
            <v>78.72</v>
          </cell>
          <cell r="J30" t="str">
            <v>M4</v>
          </cell>
          <cell r="K30" t="str">
            <v>83</v>
          </cell>
          <cell r="L30" t="str">
            <v>XXX</v>
          </cell>
          <cell r="O30">
            <v>0</v>
          </cell>
          <cell r="P30">
            <v>85</v>
          </cell>
          <cell r="Q30">
            <v>90</v>
          </cell>
          <cell r="R30">
            <v>95</v>
          </cell>
          <cell r="S30">
            <v>95</v>
          </cell>
          <cell r="T30">
            <v>49.041567039020549</v>
          </cell>
          <cell r="U30" t="str">
            <v>XXX</v>
          </cell>
          <cell r="X30">
            <v>0</v>
          </cell>
          <cell r="Y30">
            <v>0</v>
          </cell>
          <cell r="Z30" t="str">
            <v>0</v>
          </cell>
        </row>
        <row r="31">
          <cell r="A31">
            <v>29</v>
          </cell>
          <cell r="B31" t="str">
            <v>R</v>
          </cell>
          <cell r="C31">
            <v>14</v>
          </cell>
          <cell r="D31" t="str">
            <v>M</v>
          </cell>
          <cell r="E31" t="str">
            <v>Madam Pérez</v>
          </cell>
          <cell r="F31" t="str">
            <v>Ramón</v>
          </cell>
          <cell r="G31">
            <v>1953</v>
          </cell>
          <cell r="H31" t="str">
            <v>DESHAFIO PINTO</v>
          </cell>
          <cell r="I31">
            <v>103.05</v>
          </cell>
          <cell r="J31" t="str">
            <v>M3</v>
          </cell>
          <cell r="K31" t="str">
            <v>105</v>
          </cell>
          <cell r="L31" t="str">
            <v>XXX</v>
          </cell>
          <cell r="O31">
            <v>0</v>
          </cell>
          <cell r="P31">
            <v>95</v>
          </cell>
          <cell r="Q31">
            <v>-100</v>
          </cell>
          <cell r="R31">
            <v>107.5</v>
          </cell>
          <cell r="S31">
            <v>107.5</v>
          </cell>
          <cell r="T31">
            <v>48.556330741292356</v>
          </cell>
          <cell r="U31" t="str">
            <v>XXX</v>
          </cell>
          <cell r="X31">
            <v>0</v>
          </cell>
          <cell r="Y31">
            <v>0</v>
          </cell>
          <cell r="Z31" t="str">
            <v>0</v>
          </cell>
        </row>
        <row r="32">
          <cell r="A32">
            <v>21</v>
          </cell>
          <cell r="B32" t="str">
            <v>E</v>
          </cell>
          <cell r="C32">
            <v>13</v>
          </cell>
          <cell r="D32" t="str">
            <v>M</v>
          </cell>
          <cell r="E32" t="str">
            <v>Garrido Perez</v>
          </cell>
          <cell r="F32" t="str">
            <v>Carlos</v>
          </cell>
          <cell r="G32">
            <v>2000</v>
          </cell>
          <cell r="H32" t="str">
            <v>FUERZA ISABEL ATLAS Chiva</v>
          </cell>
          <cell r="I32">
            <v>101.97</v>
          </cell>
          <cell r="J32" t="str">
            <v>JUN</v>
          </cell>
          <cell r="K32" t="str">
            <v>105</v>
          </cell>
          <cell r="L32" t="str">
            <v>XXX</v>
          </cell>
          <cell r="O32">
            <v>0</v>
          </cell>
          <cell r="P32">
            <v>-125</v>
          </cell>
          <cell r="Q32">
            <v>130</v>
          </cell>
          <cell r="R32">
            <v>135</v>
          </cell>
          <cell r="S32">
            <v>135</v>
          </cell>
          <cell r="T32">
            <v>42.506706587688143</v>
          </cell>
          <cell r="U32" t="str">
            <v>XXX</v>
          </cell>
          <cell r="X32">
            <v>0</v>
          </cell>
          <cell r="Y32">
            <v>0</v>
          </cell>
          <cell r="Z32" t="str">
            <v>0</v>
          </cell>
        </row>
        <row r="33">
          <cell r="A33">
            <v>26</v>
          </cell>
          <cell r="B33" t="str">
            <v>R</v>
          </cell>
          <cell r="C33">
            <v>14</v>
          </cell>
          <cell r="D33" t="str">
            <v>M</v>
          </cell>
          <cell r="E33" t="str">
            <v xml:space="preserve">Gordo Martínez </v>
          </cell>
          <cell r="F33" t="str">
            <v>Antonio</v>
          </cell>
          <cell r="G33">
            <v>1965</v>
          </cell>
          <cell r="H33" t="str">
            <v>FUERZA ISABEL ATLAS Chiva</v>
          </cell>
          <cell r="I33">
            <v>90.55</v>
          </cell>
          <cell r="J33" t="str">
            <v>M2</v>
          </cell>
          <cell r="K33" t="str">
            <v>93</v>
          </cell>
          <cell r="L33" t="str">
            <v>XXX</v>
          </cell>
          <cell r="O33">
            <v>0</v>
          </cell>
          <cell r="P33">
            <v>80</v>
          </cell>
          <cell r="Q33">
            <v>-87.5</v>
          </cell>
          <cell r="R33">
            <v>87.5</v>
          </cell>
          <cell r="S33">
            <v>87.5</v>
          </cell>
          <cell r="T33">
            <v>42.063375294048065</v>
          </cell>
          <cell r="U33" t="str">
            <v>XXX</v>
          </cell>
          <cell r="X33">
            <v>0</v>
          </cell>
          <cell r="Y33">
            <v>0</v>
          </cell>
          <cell r="Z33" t="str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DA30-0AC3-4C5A-962A-433386FD4910}">
  <sheetPr>
    <pageSetUpPr fitToPage="1"/>
  </sheetPr>
  <dimension ref="A1:T28"/>
  <sheetViews>
    <sheetView tabSelected="1" view="pageBreakPreview" zoomScaleSheetLayoutView="100" workbookViewId="0">
      <selection activeCell="L23" sqref="L23"/>
    </sheetView>
  </sheetViews>
  <sheetFormatPr baseColWidth="10" defaultColWidth="11.44140625" defaultRowHeight="20.100000000000001" customHeight="1" x14ac:dyDescent="0.3"/>
  <cols>
    <col min="1" max="1" width="4.33203125" style="70" bestFit="1" customWidth="1"/>
    <col min="2" max="2" width="3.6640625" style="71" customWidth="1"/>
    <col min="3" max="3" width="28.6640625" style="72" customWidth="1"/>
    <col min="4" max="4" width="24.6640625" style="72" customWidth="1"/>
    <col min="5" max="5" width="5.6640625" style="73" customWidth="1"/>
    <col min="6" max="6" width="6.6640625" style="73" customWidth="1"/>
    <col min="7" max="7" width="5.6640625" style="73" customWidth="1"/>
    <col min="8" max="8" width="5.6640625" style="74" customWidth="1"/>
    <col min="9" max="16" width="6.33203125" style="75" customWidth="1"/>
    <col min="17" max="17" width="6.33203125" style="164" customWidth="1"/>
    <col min="18" max="18" width="6.6640625" style="75" customWidth="1"/>
    <col min="19" max="19" width="6.6640625" style="76" customWidth="1"/>
    <col min="20" max="20" width="2.6640625" style="77" customWidth="1"/>
    <col min="21" max="16384" width="11.44140625" style="73"/>
  </cols>
  <sheetData>
    <row r="1" spans="1:20" s="1" customFormat="1" ht="24.9" customHeight="1" x14ac:dyDescent="0.3">
      <c r="A1" s="128" t="s">
        <v>0</v>
      </c>
      <c r="B1" s="128"/>
      <c r="C1" s="128"/>
      <c r="D1" s="128"/>
      <c r="E1" s="128"/>
      <c r="F1" s="128"/>
      <c r="G1" s="128"/>
      <c r="H1" s="128"/>
      <c r="I1" s="129"/>
      <c r="J1" s="129"/>
      <c r="K1" s="129"/>
      <c r="L1" s="129"/>
      <c r="M1" s="129"/>
    </row>
    <row r="2" spans="1:20" s="1" customFormat="1" ht="17.399999999999999" x14ac:dyDescent="0.3">
      <c r="A2" s="142" t="s">
        <v>106</v>
      </c>
      <c r="B2" s="142"/>
      <c r="C2" s="142"/>
      <c r="D2" s="142"/>
      <c r="E2" s="142"/>
      <c r="F2" s="142"/>
      <c r="G2" s="142"/>
      <c r="H2" s="142"/>
      <c r="I2" s="129"/>
      <c r="J2" s="129"/>
      <c r="K2" s="129"/>
      <c r="L2" s="143"/>
      <c r="M2" s="143"/>
    </row>
    <row r="3" spans="1:20" s="1" customFormat="1" ht="17.399999999999999" x14ac:dyDescent="0.3">
      <c r="A3" s="142" t="s">
        <v>2</v>
      </c>
      <c r="B3" s="142"/>
      <c r="C3" s="142"/>
      <c r="D3" s="142"/>
      <c r="E3" s="142"/>
      <c r="F3" s="142"/>
      <c r="G3" s="142"/>
      <c r="H3" s="142"/>
      <c r="I3" s="129"/>
      <c r="J3" s="129"/>
      <c r="K3" s="129"/>
      <c r="L3" s="143"/>
      <c r="M3" s="143"/>
    </row>
    <row r="4" spans="1:20" s="1" customFormat="1" ht="17.399999999999999" x14ac:dyDescent="0.3">
      <c r="A4" s="142" t="s">
        <v>3</v>
      </c>
      <c r="B4" s="142"/>
      <c r="C4" s="142"/>
      <c r="D4" s="142"/>
      <c r="E4" s="142"/>
      <c r="F4" s="142"/>
      <c r="G4" s="142"/>
      <c r="H4" s="142"/>
      <c r="I4" s="129"/>
      <c r="J4" s="129"/>
      <c r="K4" s="129"/>
      <c r="L4" s="143"/>
      <c r="M4" s="143"/>
    </row>
    <row r="5" spans="1:20" s="8" customFormat="1" ht="14.4" thickBot="1" x14ac:dyDescent="0.35">
      <c r="A5" s="4"/>
      <c r="B5" s="126"/>
      <c r="C5" s="127"/>
      <c r="D5" s="127"/>
      <c r="E5" s="127"/>
      <c r="F5" s="127"/>
      <c r="G5" s="127"/>
      <c r="H5" s="127"/>
      <c r="I5" s="144"/>
      <c r="J5" s="144"/>
      <c r="K5" s="144"/>
      <c r="L5" s="5"/>
      <c r="M5" s="6"/>
      <c r="N5" s="7"/>
    </row>
    <row r="6" spans="1:20" s="19" customFormat="1" ht="15.6" x14ac:dyDescent="0.25">
      <c r="A6" s="9"/>
      <c r="B6" s="10"/>
      <c r="C6" s="11" t="s">
        <v>107</v>
      </c>
      <c r="D6" s="12"/>
      <c r="E6" s="13"/>
      <c r="F6" s="13"/>
      <c r="G6" s="14" t="s">
        <v>5</v>
      </c>
      <c r="H6" s="15" t="s">
        <v>6</v>
      </c>
      <c r="I6" s="145" t="s">
        <v>108</v>
      </c>
      <c r="J6" s="146"/>
      <c r="K6" s="147"/>
      <c r="L6" s="136" t="s">
        <v>7</v>
      </c>
      <c r="M6" s="137"/>
      <c r="N6" s="138"/>
      <c r="O6" s="148" t="s">
        <v>109</v>
      </c>
      <c r="P6" s="149"/>
      <c r="Q6" s="150"/>
      <c r="R6" s="16" t="s">
        <v>6</v>
      </c>
      <c r="S6" s="17" t="s">
        <v>8</v>
      </c>
      <c r="T6" s="18"/>
    </row>
    <row r="7" spans="1:20" s="19" customFormat="1" ht="15.6" x14ac:dyDescent="0.25">
      <c r="A7" s="9" t="s">
        <v>9</v>
      </c>
      <c r="B7" s="20" t="s">
        <v>10</v>
      </c>
      <c r="C7" s="21" t="s">
        <v>11</v>
      </c>
      <c r="D7" s="22" t="s">
        <v>12</v>
      </c>
      <c r="E7" s="23" t="s">
        <v>13</v>
      </c>
      <c r="F7" s="23" t="s">
        <v>14</v>
      </c>
      <c r="G7" s="24" t="s">
        <v>15</v>
      </c>
      <c r="H7" s="25" t="s">
        <v>16</v>
      </c>
      <c r="I7" s="151" t="s">
        <v>17</v>
      </c>
      <c r="J7" s="152" t="s">
        <v>18</v>
      </c>
      <c r="K7" s="153" t="s">
        <v>19</v>
      </c>
      <c r="L7" s="26" t="s">
        <v>17</v>
      </c>
      <c r="M7" s="27" t="s">
        <v>18</v>
      </c>
      <c r="N7" s="28" t="s">
        <v>19</v>
      </c>
      <c r="O7" s="154" t="s">
        <v>17</v>
      </c>
      <c r="P7" s="155" t="s">
        <v>18</v>
      </c>
      <c r="Q7" s="156" t="s">
        <v>19</v>
      </c>
      <c r="R7" s="29" t="s">
        <v>110</v>
      </c>
      <c r="S7" s="30" t="s">
        <v>61</v>
      </c>
      <c r="T7" s="18"/>
    </row>
    <row r="8" spans="1:20" s="45" customFormat="1" ht="13.8" x14ac:dyDescent="0.25">
      <c r="A8" s="31"/>
      <c r="B8" s="32"/>
      <c r="C8" s="33" t="s">
        <v>111</v>
      </c>
      <c r="D8" s="34"/>
      <c r="E8" s="35"/>
      <c r="F8" s="36"/>
      <c r="G8" s="37"/>
      <c r="H8" s="38"/>
      <c r="I8" s="157"/>
      <c r="J8" s="158"/>
      <c r="K8" s="159"/>
      <c r="L8" s="39"/>
      <c r="M8" s="40"/>
      <c r="N8" s="41"/>
      <c r="O8" s="160"/>
      <c r="P8" s="161"/>
      <c r="Q8" s="162"/>
      <c r="R8" s="42"/>
      <c r="S8" s="43"/>
      <c r="T8" s="44"/>
    </row>
    <row r="9" spans="1:20" s="45" customFormat="1" ht="13.8" x14ac:dyDescent="0.25">
      <c r="A9" s="31">
        <v>1</v>
      </c>
      <c r="B9" s="46" t="s">
        <v>23</v>
      </c>
      <c r="C9" s="47" t="str">
        <f>IF($A9&gt;0,CONCATENATE(VLOOKUP($A9,[2]DATOS!$A:$AA,6,0)," ",VLOOKUP($A9,[2]DATOS!$A:$AA,5,0)),"")</f>
        <v>Melissa Jane Wall</v>
      </c>
      <c r="D9" s="34" t="str">
        <f>IF($A9&gt;0,VLOOKUP($A9,[2]DATOS!$A:$AA,8,0),"")</f>
        <v>ALTEA-FINESTRAT-L'ALFÀS</v>
      </c>
      <c r="E9" s="35">
        <f>IF($A9&gt;0,VLOOKUP($A9,[2]DATOS!$A:$AA,7,0),"")</f>
        <v>1966</v>
      </c>
      <c r="F9" s="36">
        <f>IF($A9&gt;0,VLOOKUP($A9,[2]DATOS!$A:$AA,9,0),"")</f>
        <v>74.11</v>
      </c>
      <c r="G9" s="37" t="str">
        <f>IF($A9&gt;0,VLOOKUP($A9,[2]DATOS!$A:$AA,10,0),"")</f>
        <v>M2</v>
      </c>
      <c r="H9" s="38" t="str">
        <f>IF($A9&gt;0,VLOOKUP($A9,[2]DATOS!$A:$AA,11,0),"")</f>
        <v>76</v>
      </c>
      <c r="I9" s="157">
        <f>IF($A9&gt;0,VLOOKUP($A9,[2]DATOS!$A:$AA,12,0),"")</f>
        <v>-115</v>
      </c>
      <c r="J9" s="158">
        <f>IF($A9&gt;0,VLOOKUP($A9,[2]DATOS!$A:$AA,13,0),"")</f>
        <v>-115</v>
      </c>
      <c r="K9" s="159">
        <f>IF($A9&gt;0,VLOOKUP($A9,[2]DATOS!$A:$AA,14,0),"")</f>
        <v>-115</v>
      </c>
      <c r="L9" s="39">
        <f>IF($A9&gt;0,VLOOKUP($A9,[2]DATOS!$A:$AA,16,0),"")</f>
        <v>65</v>
      </c>
      <c r="M9" s="40">
        <f>IF($A9&gt;0,VLOOKUP($A9,[2]DATOS!$A:$AA,17,0),"")</f>
        <v>67.5</v>
      </c>
      <c r="N9" s="41">
        <f>IF($A9&gt;0,VLOOKUP($A9,[2]DATOS!$A:$AA,18,0),"")</f>
        <v>70</v>
      </c>
      <c r="O9" s="160">
        <f>IF($A9&gt;0,VLOOKUP($A9,[2]DATOS!$A:$AA,21,0),"")</f>
        <v>120</v>
      </c>
      <c r="P9" s="161">
        <f>IF($A9&gt;0,VLOOKUP($A9,[2]DATOS!$A:$AA,22,0),"")</f>
        <v>130</v>
      </c>
      <c r="Q9" s="162">
        <f>IF($A9&gt;0,VLOOKUP($A9,[2]DATOS!$A:$AA,23,0),"")</f>
        <v>135</v>
      </c>
      <c r="R9" s="42">
        <f>IF($A9&gt;0,VLOOKUP($A9,[2]DATOS!$A:$AA,25,0),"")</f>
        <v>0</v>
      </c>
      <c r="S9" s="43" t="str">
        <f>IF($A9&gt;0,VLOOKUP($A9,[2]DATOS!$A:$AA,26,0),"")</f>
        <v>0</v>
      </c>
      <c r="T9" s="44"/>
    </row>
    <row r="10" spans="1:20" s="45" customFormat="1" ht="13.8" x14ac:dyDescent="0.25">
      <c r="A10" s="31"/>
      <c r="B10" s="32"/>
      <c r="C10" s="47" t="str">
        <f>IF($A10&gt;0,CONCATENATE(VLOOKUP($A10,[2]DATOS!$A:$AA,6,0)," ",VLOOKUP($A10,[2]DATOS!$A:$AA,5,0)),"")</f>
        <v/>
      </c>
      <c r="D10" s="34" t="str">
        <f>IF($A10&gt;0,VLOOKUP($A10,[2]DATOS!$A:$AA,8,0),"")</f>
        <v/>
      </c>
      <c r="E10" s="35" t="str">
        <f>IF($A10&gt;0,VLOOKUP($A10,[2]DATOS!$A:$AA,7,0),"")</f>
        <v/>
      </c>
      <c r="F10" s="36" t="str">
        <f>IF($A10&gt;0,VLOOKUP($A10,[2]DATOS!$A:$AA,9,0),"")</f>
        <v/>
      </c>
      <c r="G10" s="37" t="str">
        <f>IF($A10&gt;0,VLOOKUP($A10,[2]DATOS!$A:$AA,10,0),"")</f>
        <v/>
      </c>
      <c r="H10" s="38" t="str">
        <f>IF($A10&gt;0,VLOOKUP($A10,[2]DATOS!$A:$AA,11,0),"")</f>
        <v/>
      </c>
      <c r="I10" s="157" t="str">
        <f>IF($A10&gt;0,VLOOKUP($A10,[2]DATOS!$A:$AA,12,0),"")</f>
        <v/>
      </c>
      <c r="J10" s="158" t="str">
        <f>IF($A10&gt;0,VLOOKUP($A10,[2]DATOS!$A:$AA,13,0),"")</f>
        <v/>
      </c>
      <c r="K10" s="159" t="str">
        <f>IF($A10&gt;0,VLOOKUP($A10,[2]DATOS!$A:$AA,14,0),"")</f>
        <v/>
      </c>
      <c r="L10" s="39" t="str">
        <f>IF($A10&gt;0,VLOOKUP($A10,[2]DATOS!$A:$AA,16,0),"")</f>
        <v/>
      </c>
      <c r="M10" s="40" t="str">
        <f>IF($A10&gt;0,VLOOKUP($A10,[2]DATOS!$A:$AA,17,0),"")</f>
        <v/>
      </c>
      <c r="N10" s="41" t="str">
        <f>IF($A10&gt;0,VLOOKUP($A10,[2]DATOS!$A:$AA,18,0),"")</f>
        <v/>
      </c>
      <c r="O10" s="160" t="str">
        <f>IF($A10&gt;0,VLOOKUP($A10,[2]DATOS!$A:$AA,21,0),"")</f>
        <v/>
      </c>
      <c r="P10" s="161" t="str">
        <f>IF($A10&gt;0,VLOOKUP($A10,[2]DATOS!$A:$AA,22,0),"")</f>
        <v/>
      </c>
      <c r="Q10" s="162" t="str">
        <f>IF($A10&gt;0,VLOOKUP($A10,[2]DATOS!$A:$AA,23,0),"")</f>
        <v/>
      </c>
      <c r="R10" s="42" t="str">
        <f>IF($A10&gt;0,VLOOKUP($A10,[2]DATOS!$A:$AA,25,0),"")</f>
        <v/>
      </c>
      <c r="S10" s="43" t="str">
        <f>IF($A10&gt;0,VLOOKUP($A10,[2]DATOS!$A:$AA,26,0),"")</f>
        <v/>
      </c>
      <c r="T10" s="44"/>
    </row>
    <row r="11" spans="1:20" ht="20.100000000000001" customHeight="1" thickBot="1" x14ac:dyDescent="0.35">
      <c r="D11" s="163"/>
    </row>
    <row r="12" spans="1:20" s="19" customFormat="1" ht="15.6" x14ac:dyDescent="0.25">
      <c r="A12" s="9"/>
      <c r="B12" s="48"/>
      <c r="C12" s="49" t="s">
        <v>112</v>
      </c>
      <c r="D12" s="50"/>
      <c r="E12" s="51"/>
      <c r="F12" s="51"/>
      <c r="G12" s="52" t="s">
        <v>5</v>
      </c>
      <c r="H12" s="53" t="s">
        <v>6</v>
      </c>
      <c r="I12" s="165" t="s">
        <v>108</v>
      </c>
      <c r="J12" s="166"/>
      <c r="K12" s="167"/>
      <c r="L12" s="139" t="s">
        <v>7</v>
      </c>
      <c r="M12" s="140"/>
      <c r="N12" s="141"/>
      <c r="O12" s="168" t="s">
        <v>109</v>
      </c>
      <c r="P12" s="169"/>
      <c r="Q12" s="170"/>
      <c r="R12" s="54" t="s">
        <v>6</v>
      </c>
      <c r="S12" s="55" t="s">
        <v>8</v>
      </c>
      <c r="T12" s="18"/>
    </row>
    <row r="13" spans="1:20" s="19" customFormat="1" ht="15.6" x14ac:dyDescent="0.25">
      <c r="A13" s="9" t="s">
        <v>9</v>
      </c>
      <c r="B13" s="56" t="s">
        <v>10</v>
      </c>
      <c r="C13" s="57" t="s">
        <v>11</v>
      </c>
      <c r="D13" s="58" t="s">
        <v>12</v>
      </c>
      <c r="E13" s="59" t="s">
        <v>13</v>
      </c>
      <c r="F13" s="59" t="s">
        <v>14</v>
      </c>
      <c r="G13" s="60" t="s">
        <v>15</v>
      </c>
      <c r="H13" s="61" t="s">
        <v>16</v>
      </c>
      <c r="I13" s="171" t="s">
        <v>17</v>
      </c>
      <c r="J13" s="172" t="s">
        <v>18</v>
      </c>
      <c r="K13" s="173" t="s">
        <v>19</v>
      </c>
      <c r="L13" s="62" t="s">
        <v>17</v>
      </c>
      <c r="M13" s="63" t="s">
        <v>18</v>
      </c>
      <c r="N13" s="64" t="s">
        <v>19</v>
      </c>
      <c r="O13" s="174" t="s">
        <v>17</v>
      </c>
      <c r="P13" s="175" t="s">
        <v>18</v>
      </c>
      <c r="Q13" s="176" t="s">
        <v>19</v>
      </c>
      <c r="R13" s="65" t="s">
        <v>110</v>
      </c>
      <c r="S13" s="66" t="s">
        <v>61</v>
      </c>
      <c r="T13" s="18"/>
    </row>
    <row r="14" spans="1:20" s="45" customFormat="1" ht="13.8" x14ac:dyDescent="0.25">
      <c r="A14" s="31"/>
      <c r="B14" s="32"/>
      <c r="C14" s="33" t="s">
        <v>113</v>
      </c>
      <c r="D14" s="34"/>
      <c r="E14" s="35"/>
      <c r="F14" s="36"/>
      <c r="G14" s="37"/>
      <c r="H14" s="38"/>
      <c r="I14" s="157"/>
      <c r="J14" s="158"/>
      <c r="K14" s="159"/>
      <c r="L14" s="39"/>
      <c r="M14" s="40"/>
      <c r="N14" s="41"/>
      <c r="O14" s="160"/>
      <c r="P14" s="161"/>
      <c r="Q14" s="162"/>
      <c r="R14" s="42"/>
      <c r="S14" s="43"/>
      <c r="T14" s="44"/>
    </row>
    <row r="15" spans="1:20" s="45" customFormat="1" ht="13.8" x14ac:dyDescent="0.25">
      <c r="A15" s="31">
        <v>3</v>
      </c>
      <c r="B15" s="32" t="s">
        <v>17</v>
      </c>
      <c r="C15" s="47" t="str">
        <f>IF($A15&gt;0,CONCATENATE(VLOOKUP($A15,[2]DATOS!$A:$AA,6,0)," ",VLOOKUP($A15,[2]DATOS!$A:$AA,5,0)),"")</f>
        <v>Francisco Javier Molina Lillo</v>
      </c>
      <c r="D15" s="34" t="str">
        <f>IF($A15&gt;0,VLOOKUP($A15,[2]DATOS!$A:$AA,8,0),"")</f>
        <v>ALTEA-FINESTRAT-L'ALFÀS</v>
      </c>
      <c r="E15" s="35">
        <f>IF($A15&gt;0,VLOOKUP($A15,[2]DATOS!$A:$AA,7,0),"")</f>
        <v>1955</v>
      </c>
      <c r="F15" s="36">
        <f>IF($A15&gt;0,VLOOKUP($A15,[2]DATOS!$A:$AA,9,0),"")</f>
        <v>72.91</v>
      </c>
      <c r="G15" s="37" t="str">
        <f>IF($A15&gt;0,VLOOKUP($A15,[2]DATOS!$A:$AA,10,0),"")</f>
        <v>M3</v>
      </c>
      <c r="H15" s="38" t="str">
        <f>IF($A15&gt;0,VLOOKUP($A15,[2]DATOS!$A:$AA,11,0),"")</f>
        <v>74</v>
      </c>
      <c r="I15" s="157">
        <f>IF($A15&gt;0,VLOOKUP($A15,[2]DATOS!$A:$AA,12,0),"")</f>
        <v>180</v>
      </c>
      <c r="J15" s="177">
        <f>IF($A15&gt;0,VLOOKUP($A15,[2]DATOS!$A:$AA,13,0),"")</f>
        <v>195</v>
      </c>
      <c r="K15" s="159">
        <f>IF($A15&gt;0,VLOOKUP($A15,[2]DATOS!$A:$AA,14,0),"")</f>
        <v>-210</v>
      </c>
      <c r="L15" s="39">
        <f>IF($A15&gt;0,VLOOKUP($A15,[2]DATOS!$A:$AA,16,0),"")</f>
        <v>130</v>
      </c>
      <c r="M15" s="40">
        <f>IF($A15&gt;0,VLOOKUP($A15,[2]DATOS!$A:$AA,17,0),"")</f>
        <v>-140</v>
      </c>
      <c r="N15" s="41">
        <f>IF($A15&gt;0,VLOOKUP($A15,[2]DATOS!$A:$AA,18,0),"")</f>
        <v>-140</v>
      </c>
      <c r="O15" s="160">
        <f>IF($A15&gt;0,VLOOKUP($A15,[2]DATOS!$A:$AA,21,0),"")</f>
        <v>205</v>
      </c>
      <c r="P15" s="161">
        <f>IF($A15&gt;0,VLOOKUP($A15,[2]DATOS!$A:$AA,22,0),"")</f>
        <v>-215</v>
      </c>
      <c r="Q15" s="162">
        <f>IF($A15&gt;0,VLOOKUP($A15,[2]DATOS!$A:$AA,23,0),"")</f>
        <v>215</v>
      </c>
      <c r="R15" s="42">
        <f>IF($A15&gt;0,VLOOKUP($A15,[2]DATOS!$A:$AA,25,0),"")</f>
        <v>540</v>
      </c>
      <c r="S15" s="43">
        <f>IF($A15&gt;0,VLOOKUP($A15,[2]DATOS!$A:$AA,26,0),"")</f>
        <v>67.570863262356951</v>
      </c>
      <c r="T15" s="44"/>
    </row>
    <row r="16" spans="1:20" s="45" customFormat="1" ht="13.8" x14ac:dyDescent="0.25">
      <c r="A16" s="31">
        <v>2</v>
      </c>
      <c r="B16" s="32" t="s">
        <v>18</v>
      </c>
      <c r="C16" s="47" t="str">
        <f>IF($A16&gt;0,CONCATENATE(VLOOKUP($A16,[2]DATOS!$A:$AA,6,0)," ",VLOOKUP($A16,[2]DATOS!$A:$AA,5,0)),"")</f>
        <v>Antonio Campillo Aráez</v>
      </c>
      <c r="D16" s="34" t="str">
        <f>IF($A16&gt;0,VLOOKUP($A16,[2]DATOS!$A:$AA,8,0),"")</f>
        <v>MONTOCÁN CEUTÍ</v>
      </c>
      <c r="E16" s="35">
        <f>IF($A16&gt;0,VLOOKUP($A16,[2]DATOS!$A:$AA,7,0),"")</f>
        <v>1958</v>
      </c>
      <c r="F16" s="36">
        <f>IF($A16&gt;0,VLOOKUP($A16,[2]DATOS!$A:$AA,9,0),"")</f>
        <v>73.459999999999994</v>
      </c>
      <c r="G16" s="37" t="str">
        <f>IF($A16&gt;0,VLOOKUP($A16,[2]DATOS!$A:$AA,10,0),"")</f>
        <v>M3</v>
      </c>
      <c r="H16" s="38" t="str">
        <f>IF($A16&gt;0,VLOOKUP($A16,[2]DATOS!$A:$AA,11,0),"")</f>
        <v>74</v>
      </c>
      <c r="I16" s="157">
        <f>IF($A16&gt;0,VLOOKUP($A16,[2]DATOS!$A:$AA,12,0),"")</f>
        <v>170</v>
      </c>
      <c r="J16" s="158">
        <f>IF($A16&gt;0,VLOOKUP($A16,[2]DATOS!$A:$AA,13,0),"")</f>
        <v>180</v>
      </c>
      <c r="K16" s="159">
        <f>IF($A16&gt;0,VLOOKUP($A16,[2]DATOS!$A:$AA,14,0),"")</f>
        <v>-185</v>
      </c>
      <c r="L16" s="39">
        <f>IF($A16&gt;0,VLOOKUP($A16,[2]DATOS!$A:$AA,16,0),"")</f>
        <v>127.5</v>
      </c>
      <c r="M16" s="40">
        <f>IF($A16&gt;0,VLOOKUP($A16,[2]DATOS!$A:$AA,17,0),"")</f>
        <v>132.5</v>
      </c>
      <c r="N16" s="41">
        <f>IF($A16&gt;0,VLOOKUP($A16,[2]DATOS!$A:$AA,18,0),"")</f>
        <v>-137.5</v>
      </c>
      <c r="O16" s="160">
        <f>IF($A16&gt;0,VLOOKUP($A16,[2]DATOS!$A:$AA,21,0),"")</f>
        <v>205</v>
      </c>
      <c r="P16" s="161">
        <f>IF($A16&gt;0,VLOOKUP($A16,[2]DATOS!$A:$AA,22,0),"")</f>
        <v>215</v>
      </c>
      <c r="Q16" s="162">
        <f>IF($A16&gt;0,VLOOKUP($A16,[2]DATOS!$A:$AA,23,0),"")</f>
        <v>222.5</v>
      </c>
      <c r="R16" s="42">
        <f>IF($A16&gt;0,VLOOKUP($A16,[2]DATOS!$A:$AA,25,0),"")</f>
        <v>535</v>
      </c>
      <c r="S16" s="43">
        <f>IF($A16&gt;0,VLOOKUP($A16,[2]DATOS!$A:$AA,26,0),"")</f>
        <v>66.617243327327898</v>
      </c>
      <c r="T16" s="44"/>
    </row>
    <row r="17" spans="1:20" s="45" customFormat="1" ht="13.8" x14ac:dyDescent="0.25">
      <c r="A17" s="31"/>
      <c r="B17" s="32"/>
      <c r="C17" s="33" t="s">
        <v>114</v>
      </c>
      <c r="D17" s="34"/>
      <c r="E17" s="35"/>
      <c r="F17" s="36"/>
      <c r="G17" s="37"/>
      <c r="H17" s="38"/>
      <c r="I17" s="157"/>
      <c r="J17" s="158"/>
      <c r="K17" s="159"/>
      <c r="L17" s="39"/>
      <c r="M17" s="40"/>
      <c r="N17" s="41"/>
      <c r="O17" s="160"/>
      <c r="P17" s="161"/>
      <c r="Q17" s="162"/>
      <c r="R17" s="42"/>
      <c r="S17" s="43"/>
      <c r="T17" s="44"/>
    </row>
    <row r="18" spans="1:20" s="45" customFormat="1" ht="13.8" x14ac:dyDescent="0.25">
      <c r="A18" s="31">
        <v>4</v>
      </c>
      <c r="B18" s="32" t="s">
        <v>17</v>
      </c>
      <c r="C18" s="47" t="str">
        <f>IF($A18&gt;0,CONCATENATE(VLOOKUP($A18,[2]DATOS!$A:$AA,6,0)," ",VLOOKUP($A18,[2]DATOS!$A:$AA,5,0)),"")</f>
        <v>Ramón Pérez García</v>
      </c>
      <c r="D18" s="34" t="str">
        <f>IF($A18&gt;0,VLOOKUP($A18,[2]DATOS!$A:$AA,8,0),"")</f>
        <v>FUERZA ISABEL ATLAS Chiva</v>
      </c>
      <c r="E18" s="35">
        <f>IF($A18&gt;0,VLOOKUP($A18,[2]DATOS!$A:$AA,7,0),"")</f>
        <v>1962</v>
      </c>
      <c r="F18" s="36">
        <f>IF($A18&gt;0,VLOOKUP($A18,[2]DATOS!$A:$AA,9,0),"")</f>
        <v>81.75</v>
      </c>
      <c r="G18" s="37" t="str">
        <f>IF($A18&gt;0,VLOOKUP($A18,[2]DATOS!$A:$AA,10,0),"")</f>
        <v>M2</v>
      </c>
      <c r="H18" s="38" t="str">
        <f>IF($A18&gt;0,VLOOKUP($A18,[2]DATOS!$A:$AA,11,0),"")</f>
        <v>83</v>
      </c>
      <c r="I18" s="157">
        <f>IF($A18&gt;0,VLOOKUP($A18,[2]DATOS!$A:$AA,12,0),"")</f>
        <v>160</v>
      </c>
      <c r="J18" s="158">
        <f>IF($A18&gt;0,VLOOKUP($A18,[2]DATOS!$A:$AA,13,0),"")</f>
        <v>170</v>
      </c>
      <c r="K18" s="159">
        <f>IF($A18&gt;0,VLOOKUP($A18,[2]DATOS!$A:$AA,14,0),"")</f>
        <v>175</v>
      </c>
      <c r="L18" s="39">
        <f>IF($A18&gt;0,VLOOKUP($A18,[2]DATOS!$A:$AA,16,0),"")</f>
        <v>115</v>
      </c>
      <c r="M18" s="40">
        <f>IF($A18&gt;0,VLOOKUP($A18,[2]DATOS!$A:$AA,17,0),"")</f>
        <v>-123</v>
      </c>
      <c r="N18" s="178">
        <f>IF($A18&gt;0,VLOOKUP($A18,[2]DATOS!$A:$AA,18,0),"")</f>
        <v>123</v>
      </c>
      <c r="O18" s="160">
        <f>IF($A18&gt;0,VLOOKUP($A18,[2]DATOS!$A:$AA,21,0),"")</f>
        <v>190</v>
      </c>
      <c r="P18" s="161">
        <f>IF($A18&gt;0,VLOOKUP($A18,[2]DATOS!$A:$AA,22,0),"")</f>
        <v>-210</v>
      </c>
      <c r="Q18" s="162">
        <f>IF($A18&gt;0,VLOOKUP($A18,[2]DATOS!$A:$AA,23,0),"")</f>
        <v>210</v>
      </c>
      <c r="R18" s="42">
        <f>IF($A18&gt;0,VLOOKUP($A18,[2]DATOS!$A:$AA,25,0),"")</f>
        <v>508</v>
      </c>
      <c r="S18" s="43">
        <f>IF($A18&gt;0,VLOOKUP($A18,[2]DATOS!$A:$AA,26,0),"")</f>
        <v>59.187933937065146</v>
      </c>
      <c r="T18" s="44"/>
    </row>
    <row r="19" spans="1:20" s="45" customFormat="1" ht="13.8" x14ac:dyDescent="0.25">
      <c r="A19" s="31"/>
      <c r="B19" s="32"/>
      <c r="C19" s="33" t="s">
        <v>115</v>
      </c>
      <c r="D19" s="34"/>
      <c r="E19" s="35"/>
      <c r="F19" s="36"/>
      <c r="G19" s="37"/>
      <c r="H19" s="38"/>
      <c r="I19" s="157"/>
      <c r="J19" s="158"/>
      <c r="K19" s="159"/>
      <c r="L19" s="39"/>
      <c r="M19" s="40"/>
      <c r="N19" s="41"/>
      <c r="O19" s="160"/>
      <c r="P19" s="161"/>
      <c r="Q19" s="162"/>
      <c r="R19" s="42"/>
      <c r="S19" s="43"/>
      <c r="T19" s="44"/>
    </row>
    <row r="20" spans="1:20" s="45" customFormat="1" ht="13.8" x14ac:dyDescent="0.25">
      <c r="A20" s="31">
        <v>5</v>
      </c>
      <c r="B20" s="32" t="s">
        <v>17</v>
      </c>
      <c r="C20" s="47" t="str">
        <f>IF($A20&gt;0,CONCATENATE(VLOOKUP($A20,[2]DATOS!$A:$AA,6,0)," ",VLOOKUP($A20,[2]DATOS!$A:$AA,5,0)),"")</f>
        <v>Francisco José Cano Fernández</v>
      </c>
      <c r="D20" s="34" t="str">
        <f>IF($A20&gt;0,VLOOKUP($A20,[2]DATOS!$A:$AA,8,0),"")</f>
        <v>MONTOCÁN CEUTÍ</v>
      </c>
      <c r="E20" s="35">
        <f>IF($A20&gt;0,VLOOKUP($A20,[2]DATOS!$A:$AA,7,0),"")</f>
        <v>1975</v>
      </c>
      <c r="F20" s="36">
        <f>IF($A20&gt;0,VLOOKUP($A20,[2]DATOS!$A:$AA,9,0),"")</f>
        <v>102.89</v>
      </c>
      <c r="G20" s="37" t="str">
        <f>IF($A20&gt;0,VLOOKUP($A20,[2]DATOS!$A:$AA,10,0),"")</f>
        <v>M1</v>
      </c>
      <c r="H20" s="38" t="str">
        <f>IF($A20&gt;0,VLOOKUP($A20,[2]DATOS!$A:$AA,11,0),"")</f>
        <v>105</v>
      </c>
      <c r="I20" s="157">
        <f>IF($A20&gt;0,VLOOKUP($A20,[2]DATOS!$A:$AA,12,0),"")</f>
        <v>240</v>
      </c>
      <c r="J20" s="158">
        <f>IF($A20&gt;0,VLOOKUP($A20,[2]DATOS!$A:$AA,13,0),"")</f>
        <v>255</v>
      </c>
      <c r="K20" s="179">
        <f>IF($A20&gt;0,VLOOKUP($A20,[2]DATOS!$A:$AA,14,0),"")</f>
        <v>266</v>
      </c>
      <c r="L20" s="39">
        <f>IF($A20&gt;0,VLOOKUP($A20,[2]DATOS!$A:$AA,16,0),"")</f>
        <v>170</v>
      </c>
      <c r="M20" s="40">
        <f>IF($A20&gt;0,VLOOKUP($A20,[2]DATOS!$A:$AA,17,0),"")</f>
        <v>180</v>
      </c>
      <c r="N20" s="180">
        <f>IF($A20&gt;0,VLOOKUP($A20,[2]DATOS!$A:$AA,18,0),"")</f>
        <v>185</v>
      </c>
      <c r="O20" s="160">
        <f>IF($A20&gt;0,VLOOKUP($A20,[2]DATOS!$A:$AA,21,0),"")</f>
        <v>-225</v>
      </c>
      <c r="P20" s="161">
        <f>IF($A20&gt;0,VLOOKUP($A20,[2]DATOS!$A:$AA,22,0),"")</f>
        <v>225</v>
      </c>
      <c r="Q20" s="162">
        <f>IF($A20&gt;0,VLOOKUP($A20,[2]DATOS!$A:$AA,23,0),"")</f>
        <v>235</v>
      </c>
      <c r="R20" s="97">
        <f>IF($A20&gt;0,VLOOKUP($A20,[2]DATOS!$A:$AA,25,0),"")</f>
        <v>686</v>
      </c>
      <c r="S20" s="43">
        <f>IF($A20&gt;0,VLOOKUP($A20,[2]DATOS!$A:$AA,26,0),"")</f>
        <v>70.776670927072416</v>
      </c>
      <c r="T20" s="44"/>
    </row>
    <row r="21" spans="1:20" s="45" customFormat="1" ht="13.8" x14ac:dyDescent="0.25">
      <c r="A21" s="31"/>
      <c r="B21" s="32"/>
      <c r="C21" s="47"/>
      <c r="D21" s="34"/>
      <c r="E21" s="35"/>
      <c r="F21" s="36"/>
      <c r="G21" s="37"/>
      <c r="H21" s="38"/>
      <c r="I21" s="157"/>
      <c r="J21" s="158"/>
      <c r="K21" s="159"/>
      <c r="L21" s="39"/>
      <c r="M21" s="40"/>
      <c r="N21" s="41"/>
      <c r="O21" s="160"/>
      <c r="P21" s="161"/>
      <c r="Q21" s="162"/>
      <c r="R21" s="42"/>
      <c r="S21" s="43"/>
      <c r="T21" s="44"/>
    </row>
    <row r="22" spans="1:20" ht="20.100000000000001" customHeight="1" thickBot="1" x14ac:dyDescent="0.35">
      <c r="D22" s="163"/>
    </row>
    <row r="23" spans="1:20" s="19" customFormat="1" ht="15.6" x14ac:dyDescent="0.25">
      <c r="A23" s="9"/>
      <c r="B23" s="48"/>
      <c r="C23" s="49" t="s">
        <v>116</v>
      </c>
      <c r="D23" s="50"/>
      <c r="E23" s="51"/>
      <c r="F23" s="51"/>
      <c r="G23" s="52" t="s">
        <v>5</v>
      </c>
      <c r="H23" s="53" t="s">
        <v>6</v>
      </c>
      <c r="I23" s="54" t="s">
        <v>6</v>
      </c>
      <c r="J23" s="55" t="s">
        <v>8</v>
      </c>
      <c r="K23" s="18"/>
    </row>
    <row r="24" spans="1:20" s="19" customFormat="1" ht="15.6" x14ac:dyDescent="0.25">
      <c r="A24" s="9" t="s">
        <v>9</v>
      </c>
      <c r="B24" s="56" t="s">
        <v>10</v>
      </c>
      <c r="C24" s="57" t="s">
        <v>11</v>
      </c>
      <c r="D24" s="58" t="s">
        <v>12</v>
      </c>
      <c r="E24" s="59" t="s">
        <v>13</v>
      </c>
      <c r="F24" s="59" t="s">
        <v>14</v>
      </c>
      <c r="G24" s="60" t="s">
        <v>15</v>
      </c>
      <c r="H24" s="61" t="s">
        <v>16</v>
      </c>
      <c r="I24" s="65" t="s">
        <v>110</v>
      </c>
      <c r="J24" s="66" t="s">
        <v>61</v>
      </c>
      <c r="K24" s="18"/>
    </row>
    <row r="25" spans="1:20" s="45" customFormat="1" ht="13.8" x14ac:dyDescent="0.25">
      <c r="A25" s="31">
        <v>5</v>
      </c>
      <c r="B25" s="32" t="s">
        <v>17</v>
      </c>
      <c r="C25" s="47" t="str">
        <f>IF($A25&gt;0,CONCATENATE(VLOOKUP($A25,[2]DATOS!$A:$AA,6,0)," ",VLOOKUP($A25,[2]DATOS!$A:$AA,5,0)),"")</f>
        <v>Francisco José Cano Fernández</v>
      </c>
      <c r="D25" s="34" t="str">
        <f>IF($A25&gt;0,VLOOKUP($A25,[2]DATOS!$A:$AA,8,0),"")</f>
        <v>MONTOCÁN CEUTÍ</v>
      </c>
      <c r="E25" s="35">
        <f>IF($A25&gt;0,VLOOKUP($A25,[2]DATOS!$A:$AA,7,0),"")</f>
        <v>1975</v>
      </c>
      <c r="F25" s="36">
        <f>IF($A25&gt;0,VLOOKUP($A25,[2]DATOS!$A:$AA,9,0),"")</f>
        <v>102.89</v>
      </c>
      <c r="G25" s="37" t="str">
        <f>IF($A25&gt;0,VLOOKUP($A25,[2]DATOS!$A:$AA,10,0),"")</f>
        <v>M1</v>
      </c>
      <c r="H25" s="38" t="str">
        <f>IF($A25&gt;0,VLOOKUP($A25,[2]DATOS!$A:$AA,11,0),"")</f>
        <v>105</v>
      </c>
      <c r="I25" s="42">
        <f>IF($A25&gt;0,VLOOKUP($A25,[2]DATOS!$A:$AA,25,0),"")</f>
        <v>686</v>
      </c>
      <c r="J25" s="43">
        <f>IF($A25&gt;0,VLOOKUP($A25,[2]DATOS!$A:$AA,26,0),"")</f>
        <v>70.776670927072416</v>
      </c>
      <c r="K25" s="44"/>
      <c r="L25" s="181" t="s">
        <v>117</v>
      </c>
      <c r="M25" s="181"/>
      <c r="N25" s="182" t="s">
        <v>57</v>
      </c>
      <c r="O25" s="183" t="s">
        <v>30</v>
      </c>
      <c r="P25" s="184" t="s">
        <v>41</v>
      </c>
    </row>
    <row r="26" spans="1:20" s="45" customFormat="1" ht="13.8" x14ac:dyDescent="0.25">
      <c r="A26" s="31">
        <v>3</v>
      </c>
      <c r="B26" s="32" t="s">
        <v>18</v>
      </c>
      <c r="C26" s="47" t="str">
        <f>IF($A26&gt;0,CONCATENATE(VLOOKUP($A26,[2]DATOS!$A:$AA,6,0)," ",VLOOKUP($A26,[2]DATOS!$A:$AA,5,0)),"")</f>
        <v>Francisco Javier Molina Lillo</v>
      </c>
      <c r="D26" s="34" t="str">
        <f>IF($A26&gt;0,VLOOKUP($A26,[2]DATOS!$A:$AA,8,0),"")</f>
        <v>ALTEA-FINESTRAT-L'ALFÀS</v>
      </c>
      <c r="E26" s="35">
        <f>IF($A26&gt;0,VLOOKUP($A26,[2]DATOS!$A:$AA,7,0),"")</f>
        <v>1955</v>
      </c>
      <c r="F26" s="36">
        <f>IF($A26&gt;0,VLOOKUP($A26,[2]DATOS!$A:$AA,9,0),"")</f>
        <v>72.91</v>
      </c>
      <c r="G26" s="37" t="str">
        <f>IF($A26&gt;0,VLOOKUP($A26,[2]DATOS!$A:$AA,10,0),"")</f>
        <v>M3</v>
      </c>
      <c r="H26" s="38" t="str">
        <f>IF($A26&gt;0,VLOOKUP($A26,[2]DATOS!$A:$AA,11,0),"")</f>
        <v>74</v>
      </c>
      <c r="I26" s="42">
        <f>IF($A26&gt;0,VLOOKUP($A26,[2]DATOS!$A:$AA,25,0),"")</f>
        <v>540</v>
      </c>
      <c r="J26" s="43">
        <f>IF($A26&gt;0,VLOOKUP($A26,[2]DATOS!$A:$AA,26,0),"")</f>
        <v>67.570863262356951</v>
      </c>
      <c r="K26" s="44"/>
    </row>
    <row r="27" spans="1:20" s="45" customFormat="1" ht="13.8" x14ac:dyDescent="0.25">
      <c r="A27" s="31">
        <v>2</v>
      </c>
      <c r="B27" s="32" t="s">
        <v>19</v>
      </c>
      <c r="C27" s="47" t="str">
        <f>IF($A27&gt;0,CONCATENATE(VLOOKUP($A27,[2]DATOS!$A:$AA,6,0)," ",VLOOKUP($A27,[2]DATOS!$A:$AA,5,0)),"")</f>
        <v>Antonio Campillo Aráez</v>
      </c>
      <c r="D27" s="34" t="str">
        <f>IF($A27&gt;0,VLOOKUP($A27,[2]DATOS!$A:$AA,8,0),"")</f>
        <v>MONTOCÁN CEUTÍ</v>
      </c>
      <c r="E27" s="35">
        <f>IF($A27&gt;0,VLOOKUP($A27,[2]DATOS!$A:$AA,7,0),"")</f>
        <v>1958</v>
      </c>
      <c r="F27" s="36">
        <f>IF($A27&gt;0,VLOOKUP($A27,[2]DATOS!$A:$AA,9,0),"")</f>
        <v>73.459999999999994</v>
      </c>
      <c r="G27" s="37" t="str">
        <f>IF($A27&gt;0,VLOOKUP($A27,[2]DATOS!$A:$AA,10,0),"")</f>
        <v>M3</v>
      </c>
      <c r="H27" s="38" t="str">
        <f>IF($A27&gt;0,VLOOKUP($A27,[2]DATOS!$A:$AA,11,0),"")</f>
        <v>74</v>
      </c>
      <c r="I27" s="42">
        <f>IF($A27&gt;0,VLOOKUP($A27,[2]DATOS!$A:$AA,25,0),"")</f>
        <v>535</v>
      </c>
      <c r="J27" s="43">
        <f>IF($A27&gt;0,VLOOKUP($A27,[2]DATOS!$A:$AA,26,0),"")</f>
        <v>66.617243327327898</v>
      </c>
      <c r="K27" s="44"/>
    </row>
    <row r="28" spans="1:20" s="45" customFormat="1" ht="13.8" x14ac:dyDescent="0.25">
      <c r="A28" s="31"/>
      <c r="B28" s="32"/>
      <c r="C28" s="47" t="str">
        <f>IF($A28&gt;0,CONCATENATE(VLOOKUP($A28,[2]DATOS!$A:$AA,6,0)," ",VLOOKUP($A28,[2]DATOS!$A:$AA,5,0)),"")</f>
        <v/>
      </c>
      <c r="D28" s="34" t="str">
        <f>IF($A28&gt;0,VLOOKUP($A28,[2]DATOS!$A:$AA,8,0),"")</f>
        <v/>
      </c>
      <c r="E28" s="35" t="str">
        <f>IF($A28&gt;0,VLOOKUP($A28,[2]DATOS!$A:$AA,7,0),"")</f>
        <v/>
      </c>
      <c r="F28" s="36" t="str">
        <f>IF($A28&gt;0,VLOOKUP($A28,[2]DATOS!$A:$AA,9,0),"")</f>
        <v/>
      </c>
      <c r="G28" s="37" t="str">
        <f>IF($A28&gt;0,VLOOKUP($A28,[2]DATOS!$A:$AA,10,0),"")</f>
        <v/>
      </c>
      <c r="H28" s="38" t="str">
        <f>IF($A28&gt;0,VLOOKUP($A28,[2]DATOS!$A:$AA,11,0),"")</f>
        <v/>
      </c>
      <c r="I28" s="42" t="str">
        <f>IF($A28&gt;0,VLOOKUP($A28,[2]DATOS!$A:$AA,25,0),"")</f>
        <v/>
      </c>
      <c r="J28" s="43" t="str">
        <f>IF($A28&gt;0,VLOOKUP($A28,[2]DATOS!$A:$AA,26,0),"")</f>
        <v/>
      </c>
      <c r="K28" s="44"/>
    </row>
  </sheetData>
  <sheetProtection sort="0"/>
  <mergeCells count="12">
    <mergeCell ref="O6:Q6"/>
    <mergeCell ref="I12:K12"/>
    <mergeCell ref="L12:N12"/>
    <mergeCell ref="O12:Q12"/>
    <mergeCell ref="L25:M25"/>
    <mergeCell ref="A1:M1"/>
    <mergeCell ref="A2:K2"/>
    <mergeCell ref="A3:K3"/>
    <mergeCell ref="A4:K4"/>
    <mergeCell ref="B5:K5"/>
    <mergeCell ref="I6:K6"/>
    <mergeCell ref="L6:N6"/>
  </mergeCells>
  <conditionalFormatting sqref="I21:Q21 I15:Q16 I18:Q18 I23:Q24 I26:Q28 I25:P25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I14:Q14">
    <cfRule type="cellIs" dxfId="13" priority="13" stopIfTrue="1" operator="lessThan">
      <formula>0</formula>
    </cfRule>
    <cfRule type="cellIs" dxfId="12" priority="14" stopIfTrue="1" operator="equal">
      <formula>0</formula>
    </cfRule>
  </conditionalFormatting>
  <conditionalFormatting sqref="I20:Q20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17:Q17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19:Q19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10:Q10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9:Q9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8:Q8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39370078740157483" right="0.39370078740157483" top="0.39370078740157483" bottom="0.39370078740157483" header="0" footer="0.19685039370078741"/>
  <pageSetup paperSize="9" scale="89" fitToHeight="0" orientation="landscape" r:id="rId1"/>
  <headerFooter alignWithMargins="0"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9C7D-C402-4468-9AE0-A0BCC5568558}">
  <sheetPr>
    <pageSetUpPr fitToPage="1"/>
  </sheetPr>
  <dimension ref="A1:N58"/>
  <sheetViews>
    <sheetView view="pageBreakPreview" zoomScaleSheetLayoutView="100" workbookViewId="0">
      <selection activeCell="L56" sqref="L56"/>
    </sheetView>
  </sheetViews>
  <sheetFormatPr baseColWidth="10" defaultColWidth="11.44140625" defaultRowHeight="20.100000000000001" customHeight="1" x14ac:dyDescent="0.3"/>
  <cols>
    <col min="1" max="1" width="4.33203125" style="70" bestFit="1" customWidth="1"/>
    <col min="2" max="2" width="3.6640625" style="71" customWidth="1"/>
    <col min="3" max="3" width="28.6640625" style="72" customWidth="1"/>
    <col min="4" max="4" width="24.44140625" style="72" bestFit="1" customWidth="1"/>
    <col min="5" max="5" width="5.6640625" style="73" customWidth="1"/>
    <col min="6" max="6" width="6.6640625" style="73" customWidth="1"/>
    <col min="7" max="7" width="5.6640625" style="73" customWidth="1"/>
    <col min="8" max="8" width="5.6640625" style="74" customWidth="1"/>
    <col min="9" max="11" width="6.33203125" style="75" customWidth="1"/>
    <col min="12" max="12" width="6.6640625" style="75" customWidth="1"/>
    <col min="13" max="13" width="6.6640625" style="76" customWidth="1"/>
    <col min="14" max="14" width="2.6640625" style="77" customWidth="1"/>
    <col min="15" max="16384" width="11.44140625" style="73"/>
  </cols>
  <sheetData>
    <row r="1" spans="1:14" s="1" customFormat="1" ht="24.9" customHeight="1" x14ac:dyDescent="0.3">
      <c r="A1" s="128" t="s">
        <v>0</v>
      </c>
      <c r="B1" s="128"/>
      <c r="C1" s="128"/>
      <c r="D1" s="128"/>
      <c r="E1" s="128"/>
      <c r="F1" s="128"/>
      <c r="G1" s="128"/>
      <c r="H1" s="128"/>
      <c r="I1" s="129"/>
      <c r="J1" s="129"/>
    </row>
    <row r="2" spans="1:14" s="1" customFormat="1" ht="17.399999999999999" x14ac:dyDescent="0.3">
      <c r="A2" s="2" t="s">
        <v>1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</row>
    <row r="3" spans="1:14" s="1" customFormat="1" ht="17.399999999999999" x14ac:dyDescent="0.3">
      <c r="A3" s="2" t="s">
        <v>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</row>
    <row r="4" spans="1:14" s="1" customFormat="1" ht="17.399999999999999" x14ac:dyDescent="0.3">
      <c r="A4" s="2" t="s">
        <v>3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</row>
    <row r="5" spans="1:14" s="8" customFormat="1" ht="14.4" thickBot="1" x14ac:dyDescent="0.35">
      <c r="A5" s="4"/>
      <c r="B5" s="126"/>
      <c r="C5" s="127"/>
      <c r="D5" s="127"/>
      <c r="E5" s="127"/>
      <c r="F5" s="127"/>
      <c r="G5" s="127"/>
      <c r="H5" s="127"/>
      <c r="I5" s="5"/>
      <c r="J5" s="6"/>
      <c r="K5" s="7"/>
    </row>
    <row r="6" spans="1:14" s="19" customFormat="1" ht="15.6" x14ac:dyDescent="0.25">
      <c r="A6" s="9"/>
      <c r="B6" s="78"/>
      <c r="C6" s="79" t="s">
        <v>50</v>
      </c>
      <c r="D6" s="80"/>
      <c r="E6" s="81"/>
      <c r="F6" s="81"/>
      <c r="G6" s="82" t="s">
        <v>5</v>
      </c>
      <c r="H6" s="83" t="s">
        <v>6</v>
      </c>
      <c r="I6" s="130" t="s">
        <v>7</v>
      </c>
      <c r="J6" s="131"/>
      <c r="K6" s="132"/>
      <c r="L6" s="84" t="s">
        <v>6</v>
      </c>
      <c r="M6" s="85" t="s">
        <v>8</v>
      </c>
      <c r="N6" s="18"/>
    </row>
    <row r="7" spans="1:14" s="19" customFormat="1" ht="15.6" x14ac:dyDescent="0.25">
      <c r="A7" s="9" t="s">
        <v>9</v>
      </c>
      <c r="B7" s="86" t="s">
        <v>10</v>
      </c>
      <c r="C7" s="87" t="s">
        <v>11</v>
      </c>
      <c r="D7" s="88" t="s">
        <v>12</v>
      </c>
      <c r="E7" s="89" t="s">
        <v>13</v>
      </c>
      <c r="F7" s="89" t="s">
        <v>14</v>
      </c>
      <c r="G7" s="90" t="s">
        <v>15</v>
      </c>
      <c r="H7" s="91" t="s">
        <v>16</v>
      </c>
      <c r="I7" s="92" t="s">
        <v>17</v>
      </c>
      <c r="J7" s="93" t="s">
        <v>18</v>
      </c>
      <c r="K7" s="94" t="s">
        <v>19</v>
      </c>
      <c r="L7" s="95" t="s">
        <v>20</v>
      </c>
      <c r="M7" s="96" t="s">
        <v>21</v>
      </c>
      <c r="N7" s="18"/>
    </row>
    <row r="8" spans="1:14" s="45" customFormat="1" ht="13.8" x14ac:dyDescent="0.25">
      <c r="A8" s="31"/>
      <c r="B8" s="32"/>
      <c r="C8" s="33" t="s">
        <v>51</v>
      </c>
      <c r="D8" s="34"/>
      <c r="E8" s="35"/>
      <c r="F8" s="36"/>
      <c r="G8" s="37"/>
      <c r="H8" s="38"/>
      <c r="I8" s="39"/>
      <c r="J8" s="40"/>
      <c r="K8" s="41"/>
      <c r="L8" s="42"/>
      <c r="M8" s="43"/>
      <c r="N8" s="44"/>
    </row>
    <row r="9" spans="1:14" s="45" customFormat="1" ht="13.8" x14ac:dyDescent="0.25">
      <c r="A9" s="31">
        <v>14</v>
      </c>
      <c r="B9" s="32" t="s">
        <v>52</v>
      </c>
      <c r="C9" s="47" t="s">
        <v>69</v>
      </c>
      <c r="D9" s="34" t="s">
        <v>38</v>
      </c>
      <c r="E9" s="35">
        <v>1995</v>
      </c>
      <c r="F9" s="36">
        <v>55.13</v>
      </c>
      <c r="G9" s="37" t="s">
        <v>70</v>
      </c>
      <c r="H9" s="38" t="s">
        <v>71</v>
      </c>
      <c r="I9" s="39">
        <v>30</v>
      </c>
      <c r="J9" s="40">
        <v>-35</v>
      </c>
      <c r="K9" s="41">
        <v>35</v>
      </c>
      <c r="L9" s="42">
        <v>35</v>
      </c>
      <c r="M9" s="43">
        <v>31.911504032479019</v>
      </c>
      <c r="N9" s="44"/>
    </row>
    <row r="10" spans="1:14" s="45" customFormat="1" ht="13.8" x14ac:dyDescent="0.25">
      <c r="A10" s="31"/>
      <c r="B10" s="32"/>
      <c r="C10" s="33" t="s">
        <v>53</v>
      </c>
      <c r="D10" s="34" t="s">
        <v>36</v>
      </c>
      <c r="E10" s="35" t="s">
        <v>36</v>
      </c>
      <c r="F10" s="36" t="s">
        <v>36</v>
      </c>
      <c r="G10" s="37" t="s">
        <v>36</v>
      </c>
      <c r="H10" s="38" t="s">
        <v>36</v>
      </c>
      <c r="I10" s="39" t="s">
        <v>36</v>
      </c>
      <c r="J10" s="40" t="s">
        <v>36</v>
      </c>
      <c r="K10" s="41" t="s">
        <v>36</v>
      </c>
      <c r="L10" s="42" t="s">
        <v>36</v>
      </c>
      <c r="M10" s="43" t="s">
        <v>36</v>
      </c>
      <c r="N10" s="44"/>
    </row>
    <row r="11" spans="1:14" s="45" customFormat="1" ht="13.8" x14ac:dyDescent="0.25">
      <c r="A11" s="31">
        <v>15</v>
      </c>
      <c r="B11" s="32" t="s">
        <v>52</v>
      </c>
      <c r="C11" s="47" t="s">
        <v>72</v>
      </c>
      <c r="D11" s="34" t="s">
        <v>38</v>
      </c>
      <c r="E11" s="35">
        <v>1997</v>
      </c>
      <c r="F11" s="36">
        <v>70.02</v>
      </c>
      <c r="G11" s="37" t="s">
        <v>70</v>
      </c>
      <c r="H11" s="38" t="s">
        <v>73</v>
      </c>
      <c r="I11" s="39">
        <v>70</v>
      </c>
      <c r="J11" s="40">
        <v>75</v>
      </c>
      <c r="K11" s="41">
        <v>-75</v>
      </c>
      <c r="L11" s="97">
        <v>75</v>
      </c>
      <c r="M11" s="43">
        <v>59.425656259555915</v>
      </c>
      <c r="N11" s="44"/>
    </row>
    <row r="12" spans="1:14" s="45" customFormat="1" ht="13.8" x14ac:dyDescent="0.25">
      <c r="A12" s="31"/>
      <c r="B12" s="32"/>
      <c r="C12" s="33" t="s">
        <v>54</v>
      </c>
      <c r="D12" s="34" t="s">
        <v>36</v>
      </c>
      <c r="E12" s="35" t="s">
        <v>36</v>
      </c>
      <c r="F12" s="36" t="s">
        <v>36</v>
      </c>
      <c r="G12" s="37" t="s">
        <v>36</v>
      </c>
      <c r="H12" s="38" t="s">
        <v>36</v>
      </c>
      <c r="I12" s="39" t="s">
        <v>36</v>
      </c>
      <c r="J12" s="40" t="s">
        <v>36</v>
      </c>
      <c r="K12" s="41" t="s">
        <v>36</v>
      </c>
      <c r="L12" s="42" t="s">
        <v>36</v>
      </c>
      <c r="M12" s="43" t="s">
        <v>36</v>
      </c>
      <c r="N12" s="44"/>
    </row>
    <row r="13" spans="1:14" s="45" customFormat="1" ht="13.8" x14ac:dyDescent="0.25">
      <c r="A13" s="31">
        <v>16</v>
      </c>
      <c r="B13" s="32" t="s">
        <v>52</v>
      </c>
      <c r="C13" s="47" t="s">
        <v>74</v>
      </c>
      <c r="D13" s="34" t="s">
        <v>75</v>
      </c>
      <c r="E13" s="35">
        <v>1981</v>
      </c>
      <c r="F13" s="36">
        <v>78.59</v>
      </c>
      <c r="G13" s="37" t="s">
        <v>44</v>
      </c>
      <c r="H13" s="38" t="s">
        <v>76</v>
      </c>
      <c r="I13" s="39">
        <v>100</v>
      </c>
      <c r="J13" s="40">
        <v>105</v>
      </c>
      <c r="K13" s="41">
        <v>105.5</v>
      </c>
      <c r="L13" s="97">
        <v>105.5</v>
      </c>
      <c r="M13" s="43">
        <v>80.167137971937407</v>
      </c>
      <c r="N13" s="44"/>
    </row>
    <row r="14" spans="1:14" s="45" customFormat="1" ht="13.8" x14ac:dyDescent="0.25">
      <c r="A14" s="31"/>
      <c r="B14" s="32"/>
      <c r="C14" s="33" t="s">
        <v>55</v>
      </c>
      <c r="D14" s="34" t="s">
        <v>36</v>
      </c>
      <c r="E14" s="35" t="s">
        <v>36</v>
      </c>
      <c r="F14" s="36" t="s">
        <v>36</v>
      </c>
      <c r="G14" s="37" t="s">
        <v>36</v>
      </c>
      <c r="H14" s="38" t="s">
        <v>36</v>
      </c>
      <c r="I14" s="39" t="s">
        <v>36</v>
      </c>
      <c r="J14" s="40" t="s">
        <v>36</v>
      </c>
      <c r="K14" s="41" t="s">
        <v>36</v>
      </c>
      <c r="L14" s="42" t="s">
        <v>36</v>
      </c>
      <c r="M14" s="43" t="s">
        <v>36</v>
      </c>
      <c r="N14" s="44"/>
    </row>
    <row r="15" spans="1:14" s="45" customFormat="1" ht="13.8" x14ac:dyDescent="0.25">
      <c r="A15" s="31">
        <v>17</v>
      </c>
      <c r="B15" s="32" t="s">
        <v>52</v>
      </c>
      <c r="C15" s="47" t="s">
        <v>77</v>
      </c>
      <c r="D15" s="34" t="s">
        <v>38</v>
      </c>
      <c r="E15" s="35">
        <v>1976</v>
      </c>
      <c r="F15" s="36">
        <v>84.54</v>
      </c>
      <c r="G15" s="37" t="s">
        <v>44</v>
      </c>
      <c r="H15" s="38" t="s">
        <v>78</v>
      </c>
      <c r="I15" s="39">
        <v>35</v>
      </c>
      <c r="J15" s="40">
        <v>45</v>
      </c>
      <c r="K15" s="41">
        <v>55</v>
      </c>
      <c r="L15" s="42">
        <v>55</v>
      </c>
      <c r="M15" s="43">
        <v>40.969151671796993</v>
      </c>
      <c r="N15" s="44"/>
    </row>
    <row r="16" spans="1:14" s="45" customFormat="1" ht="13.8" x14ac:dyDescent="0.25">
      <c r="A16" s="31"/>
      <c r="B16" s="32"/>
      <c r="C16" s="47" t="s">
        <v>36</v>
      </c>
      <c r="D16" s="34" t="s">
        <v>36</v>
      </c>
      <c r="E16" s="35" t="s">
        <v>36</v>
      </c>
      <c r="F16" s="36" t="s">
        <v>36</v>
      </c>
      <c r="G16" s="37" t="s">
        <v>36</v>
      </c>
      <c r="H16" s="38" t="s">
        <v>36</v>
      </c>
      <c r="I16" s="39" t="s">
        <v>36</v>
      </c>
      <c r="J16" s="40" t="s">
        <v>36</v>
      </c>
      <c r="K16" s="41" t="s">
        <v>36</v>
      </c>
      <c r="L16" s="42" t="s">
        <v>36</v>
      </c>
      <c r="M16" s="43" t="s">
        <v>36</v>
      </c>
      <c r="N16" s="44"/>
    </row>
    <row r="17" spans="1:14" s="8" customFormat="1" ht="14.4" thickBot="1" x14ac:dyDescent="0.35">
      <c r="A17" s="4"/>
      <c r="B17" s="126"/>
      <c r="C17" s="127"/>
      <c r="D17" s="127"/>
      <c r="E17" s="127"/>
      <c r="F17" s="127"/>
      <c r="G17" s="127"/>
      <c r="H17" s="127"/>
      <c r="I17" s="5"/>
      <c r="J17" s="6"/>
      <c r="K17" s="7"/>
    </row>
    <row r="18" spans="1:14" s="19" customFormat="1" ht="15.6" x14ac:dyDescent="0.25">
      <c r="A18" s="9"/>
      <c r="B18" s="78"/>
      <c r="C18" s="79" t="s">
        <v>56</v>
      </c>
      <c r="D18" s="80"/>
      <c r="E18" s="81"/>
      <c r="F18" s="81"/>
      <c r="G18" s="82" t="s">
        <v>5</v>
      </c>
      <c r="H18" s="83" t="s">
        <v>6</v>
      </c>
      <c r="I18" s="84" t="s">
        <v>6</v>
      </c>
      <c r="J18" s="85" t="s">
        <v>8</v>
      </c>
      <c r="K18" s="18"/>
    </row>
    <row r="19" spans="1:14" s="19" customFormat="1" ht="15.6" x14ac:dyDescent="0.25">
      <c r="A19" s="9" t="s">
        <v>9</v>
      </c>
      <c r="B19" s="86" t="s">
        <v>10</v>
      </c>
      <c r="C19" s="87" t="s">
        <v>11</v>
      </c>
      <c r="D19" s="88" t="s">
        <v>12</v>
      </c>
      <c r="E19" s="89" t="s">
        <v>13</v>
      </c>
      <c r="F19" s="89" t="s">
        <v>14</v>
      </c>
      <c r="G19" s="90" t="s">
        <v>15</v>
      </c>
      <c r="H19" s="91" t="s">
        <v>16</v>
      </c>
      <c r="I19" s="95" t="s">
        <v>20</v>
      </c>
      <c r="J19" s="96" t="s">
        <v>21</v>
      </c>
      <c r="K19" s="18"/>
      <c r="L19" s="68" t="s">
        <v>29</v>
      </c>
    </row>
    <row r="20" spans="1:14" s="45" customFormat="1" ht="13.8" x14ac:dyDescent="0.25">
      <c r="A20" s="31">
        <v>16</v>
      </c>
      <c r="B20" s="32" t="s">
        <v>52</v>
      </c>
      <c r="C20" s="47" t="s">
        <v>74</v>
      </c>
      <c r="D20" s="34" t="s">
        <v>75</v>
      </c>
      <c r="E20" s="35">
        <v>1981</v>
      </c>
      <c r="F20" s="36">
        <v>78.59</v>
      </c>
      <c r="G20" s="37" t="s">
        <v>44</v>
      </c>
      <c r="H20" s="38" t="s">
        <v>76</v>
      </c>
      <c r="I20" s="42">
        <v>105.5</v>
      </c>
      <c r="J20" s="43">
        <v>80.167137971937407</v>
      </c>
      <c r="K20" s="44"/>
      <c r="L20" s="98" t="s">
        <v>57</v>
      </c>
    </row>
    <row r="21" spans="1:14" s="45" customFormat="1" ht="13.8" x14ac:dyDescent="0.25">
      <c r="A21" s="31">
        <v>15</v>
      </c>
      <c r="B21" s="32" t="s">
        <v>58</v>
      </c>
      <c r="C21" s="47" t="s">
        <v>72</v>
      </c>
      <c r="D21" s="34" t="s">
        <v>38</v>
      </c>
      <c r="E21" s="35">
        <v>1997</v>
      </c>
      <c r="F21" s="36">
        <v>70.02</v>
      </c>
      <c r="G21" s="37" t="s">
        <v>70</v>
      </c>
      <c r="H21" s="38" t="s">
        <v>73</v>
      </c>
      <c r="I21" s="42">
        <v>75</v>
      </c>
      <c r="J21" s="43">
        <v>59.425656259555915</v>
      </c>
      <c r="K21" s="44"/>
    </row>
    <row r="22" spans="1:14" s="45" customFormat="1" ht="13.8" x14ac:dyDescent="0.25">
      <c r="A22" s="31">
        <v>17</v>
      </c>
      <c r="B22" s="32" t="s">
        <v>59</v>
      </c>
      <c r="C22" s="47" t="s">
        <v>77</v>
      </c>
      <c r="D22" s="34" t="s">
        <v>38</v>
      </c>
      <c r="E22" s="35">
        <v>1976</v>
      </c>
      <c r="F22" s="36">
        <v>84.54</v>
      </c>
      <c r="G22" s="37" t="s">
        <v>44</v>
      </c>
      <c r="H22" s="38" t="s">
        <v>78</v>
      </c>
      <c r="I22" s="42">
        <v>55</v>
      </c>
      <c r="J22" s="43">
        <v>40.969151671796993</v>
      </c>
      <c r="K22" s="44"/>
    </row>
    <row r="23" spans="1:14" s="45" customFormat="1" ht="13.8" x14ac:dyDescent="0.25">
      <c r="A23" s="31"/>
      <c r="B23" s="32"/>
      <c r="C23" s="47" t="s">
        <v>36</v>
      </c>
      <c r="D23" s="34" t="s">
        <v>36</v>
      </c>
      <c r="E23" s="35" t="s">
        <v>36</v>
      </c>
      <c r="F23" s="36" t="s">
        <v>36</v>
      </c>
      <c r="G23" s="37" t="s">
        <v>36</v>
      </c>
      <c r="H23" s="38" t="s">
        <v>36</v>
      </c>
      <c r="I23" s="42" t="s">
        <v>36</v>
      </c>
      <c r="J23" s="43" t="s">
        <v>36</v>
      </c>
      <c r="K23" s="44"/>
    </row>
    <row r="24" spans="1:14" s="8" customFormat="1" ht="13.8" x14ac:dyDescent="0.3">
      <c r="A24" s="4"/>
      <c r="B24" s="126"/>
      <c r="C24" s="127"/>
      <c r="D24" s="127"/>
      <c r="E24" s="127"/>
      <c r="F24" s="127"/>
      <c r="G24" s="127"/>
      <c r="H24" s="127"/>
      <c r="I24" s="5"/>
      <c r="J24" s="6"/>
      <c r="K24" s="7"/>
    </row>
    <row r="25" spans="1:14" s="8" customFormat="1" ht="14.4" thickBot="1" x14ac:dyDescent="0.35">
      <c r="A25" s="4"/>
      <c r="B25" s="99"/>
      <c r="C25" s="100"/>
      <c r="D25" s="100"/>
      <c r="E25" s="100"/>
      <c r="F25" s="100"/>
      <c r="G25" s="100"/>
      <c r="H25" s="100"/>
      <c r="I25" s="5"/>
      <c r="J25" s="6"/>
      <c r="K25" s="7"/>
    </row>
    <row r="26" spans="1:14" s="19" customFormat="1" ht="15.6" x14ac:dyDescent="0.25">
      <c r="A26" s="9"/>
      <c r="B26" s="101"/>
      <c r="C26" s="102" t="s">
        <v>60</v>
      </c>
      <c r="D26" s="103"/>
      <c r="E26" s="104"/>
      <c r="F26" s="104"/>
      <c r="G26" s="105" t="s">
        <v>5</v>
      </c>
      <c r="H26" s="106" t="s">
        <v>6</v>
      </c>
      <c r="I26" s="133" t="s">
        <v>7</v>
      </c>
      <c r="J26" s="134"/>
      <c r="K26" s="135"/>
      <c r="L26" s="107" t="s">
        <v>6</v>
      </c>
      <c r="M26" s="108" t="s">
        <v>8</v>
      </c>
      <c r="N26" s="18"/>
    </row>
    <row r="27" spans="1:14" s="19" customFormat="1" ht="15.6" x14ac:dyDescent="0.25">
      <c r="A27" s="9" t="s">
        <v>9</v>
      </c>
      <c r="B27" s="109" t="s">
        <v>10</v>
      </c>
      <c r="C27" s="110" t="s">
        <v>11</v>
      </c>
      <c r="D27" s="111" t="s">
        <v>12</v>
      </c>
      <c r="E27" s="112" t="s">
        <v>13</v>
      </c>
      <c r="F27" s="112" t="s">
        <v>14</v>
      </c>
      <c r="G27" s="113" t="s">
        <v>15</v>
      </c>
      <c r="H27" s="114" t="s">
        <v>16</v>
      </c>
      <c r="I27" s="115" t="s">
        <v>17</v>
      </c>
      <c r="J27" s="116" t="s">
        <v>18</v>
      </c>
      <c r="K27" s="117" t="s">
        <v>19</v>
      </c>
      <c r="L27" s="118" t="s">
        <v>20</v>
      </c>
      <c r="M27" s="119" t="s">
        <v>61</v>
      </c>
      <c r="N27" s="18"/>
    </row>
    <row r="28" spans="1:14" s="45" customFormat="1" ht="13.8" x14ac:dyDescent="0.25">
      <c r="A28" s="31"/>
      <c r="B28" s="32"/>
      <c r="C28" s="33" t="s">
        <v>62</v>
      </c>
      <c r="D28" s="34"/>
      <c r="E28" s="35"/>
      <c r="F28" s="36"/>
      <c r="G28" s="37"/>
      <c r="H28" s="38"/>
      <c r="I28" s="39"/>
      <c r="J28" s="40"/>
      <c r="K28" s="41"/>
      <c r="L28" s="42"/>
      <c r="M28" s="43"/>
      <c r="N28" s="44"/>
    </row>
    <row r="29" spans="1:14" s="45" customFormat="1" ht="13.8" x14ac:dyDescent="0.25">
      <c r="A29" s="31">
        <v>6</v>
      </c>
      <c r="B29" s="32" t="s">
        <v>17</v>
      </c>
      <c r="C29" s="47" t="s">
        <v>79</v>
      </c>
      <c r="D29" s="34" t="s">
        <v>80</v>
      </c>
      <c r="E29" s="35">
        <v>1993</v>
      </c>
      <c r="F29" s="36">
        <v>65.33</v>
      </c>
      <c r="G29" s="37" t="s">
        <v>70</v>
      </c>
      <c r="H29" s="38" t="s">
        <v>81</v>
      </c>
      <c r="I29" s="39">
        <v>115</v>
      </c>
      <c r="J29" s="40">
        <v>-125</v>
      </c>
      <c r="K29" s="41">
        <v>-125</v>
      </c>
      <c r="L29" s="42">
        <v>115</v>
      </c>
      <c r="M29" s="43">
        <v>65.593358637991017</v>
      </c>
      <c r="N29" s="44"/>
    </row>
    <row r="30" spans="1:14" s="45" customFormat="1" ht="13.8" x14ac:dyDescent="0.25">
      <c r="A30" s="31"/>
      <c r="B30" s="32"/>
      <c r="C30" s="33" t="s">
        <v>63</v>
      </c>
      <c r="D30" s="34"/>
      <c r="E30" s="35"/>
      <c r="F30" s="36"/>
      <c r="G30" s="37"/>
      <c r="H30" s="38"/>
      <c r="I30" s="39"/>
      <c r="J30" s="40"/>
      <c r="K30" s="41"/>
      <c r="L30" s="42"/>
      <c r="M30" s="43"/>
      <c r="N30" s="44"/>
    </row>
    <row r="31" spans="1:14" s="45" customFormat="1" ht="13.8" x14ac:dyDescent="0.25">
      <c r="A31" s="31">
        <v>7</v>
      </c>
      <c r="B31" s="32" t="s">
        <v>17</v>
      </c>
      <c r="C31" s="47" t="s">
        <v>82</v>
      </c>
      <c r="D31" s="34" t="s">
        <v>83</v>
      </c>
      <c r="E31" s="35">
        <v>1999</v>
      </c>
      <c r="F31" s="36">
        <v>73.06</v>
      </c>
      <c r="G31" s="37" t="s">
        <v>33</v>
      </c>
      <c r="H31" s="38" t="s">
        <v>84</v>
      </c>
      <c r="I31" s="39">
        <v>142.5</v>
      </c>
      <c r="J31" s="40">
        <v>147.5</v>
      </c>
      <c r="K31" s="41">
        <v>151</v>
      </c>
      <c r="L31" s="120">
        <v>151</v>
      </c>
      <c r="M31" s="43">
        <v>81.077678617889291</v>
      </c>
      <c r="N31" s="44"/>
    </row>
    <row r="32" spans="1:14" s="45" customFormat="1" ht="13.8" x14ac:dyDescent="0.25">
      <c r="A32" s="31"/>
      <c r="B32" s="32"/>
      <c r="C32" s="33" t="s">
        <v>25</v>
      </c>
      <c r="D32" s="34"/>
      <c r="E32" s="35"/>
      <c r="F32" s="36"/>
      <c r="G32" s="37"/>
      <c r="H32" s="38"/>
      <c r="I32" s="39"/>
      <c r="J32" s="40"/>
      <c r="K32" s="41"/>
      <c r="L32" s="42"/>
      <c r="M32" s="43"/>
      <c r="N32" s="44"/>
    </row>
    <row r="33" spans="1:14" s="45" customFormat="1" ht="13.8" x14ac:dyDescent="0.25">
      <c r="A33" s="31">
        <v>11</v>
      </c>
      <c r="B33" s="32" t="s">
        <v>17</v>
      </c>
      <c r="C33" s="47" t="s">
        <v>85</v>
      </c>
      <c r="D33" s="34" t="s">
        <v>32</v>
      </c>
      <c r="E33" s="35">
        <v>1996</v>
      </c>
      <c r="F33" s="36">
        <v>80.98</v>
      </c>
      <c r="G33" s="37" t="s">
        <v>70</v>
      </c>
      <c r="H33" s="38" t="s">
        <v>39</v>
      </c>
      <c r="I33" s="39">
        <v>170</v>
      </c>
      <c r="J33" s="40">
        <v>180</v>
      </c>
      <c r="K33" s="41">
        <v>182.5</v>
      </c>
      <c r="L33" s="42">
        <v>182.5</v>
      </c>
      <c r="M33" s="43">
        <v>92.837664791009161</v>
      </c>
      <c r="N33" s="44"/>
    </row>
    <row r="34" spans="1:14" s="45" customFormat="1" ht="13.8" x14ac:dyDescent="0.25">
      <c r="A34" s="31">
        <v>9</v>
      </c>
      <c r="B34" s="32" t="s">
        <v>18</v>
      </c>
      <c r="C34" s="47" t="s">
        <v>86</v>
      </c>
      <c r="D34" s="34" t="s">
        <v>87</v>
      </c>
      <c r="E34" s="35">
        <v>1987</v>
      </c>
      <c r="F34" s="36">
        <v>82.09</v>
      </c>
      <c r="G34" s="37" t="s">
        <v>70</v>
      </c>
      <c r="H34" s="38" t="s">
        <v>39</v>
      </c>
      <c r="I34" s="39">
        <v>130</v>
      </c>
      <c r="J34" s="40">
        <v>137.5</v>
      </c>
      <c r="K34" s="41">
        <v>-142.5</v>
      </c>
      <c r="L34" s="42">
        <v>137.5</v>
      </c>
      <c r="M34" s="43">
        <v>69.457131356059179</v>
      </c>
      <c r="N34" s="44"/>
    </row>
    <row r="35" spans="1:14" s="45" customFormat="1" ht="13.8" x14ac:dyDescent="0.25">
      <c r="A35" s="31">
        <v>10</v>
      </c>
      <c r="B35" s="32" t="s">
        <v>19</v>
      </c>
      <c r="C35" s="47" t="s">
        <v>88</v>
      </c>
      <c r="D35" s="34" t="s">
        <v>38</v>
      </c>
      <c r="E35" s="35">
        <v>1972</v>
      </c>
      <c r="F35" s="36">
        <v>76.61</v>
      </c>
      <c r="G35" s="37" t="s">
        <v>44</v>
      </c>
      <c r="H35" s="38" t="s">
        <v>39</v>
      </c>
      <c r="I35" s="39">
        <v>100</v>
      </c>
      <c r="J35" s="40">
        <v>107.5</v>
      </c>
      <c r="K35" s="41">
        <v>112.5</v>
      </c>
      <c r="L35" s="42">
        <v>112.5</v>
      </c>
      <c r="M35" s="43">
        <v>58.907490119126031</v>
      </c>
      <c r="N35" s="44"/>
    </row>
    <row r="36" spans="1:14" s="45" customFormat="1" ht="13.8" x14ac:dyDescent="0.25">
      <c r="A36" s="31">
        <v>12</v>
      </c>
      <c r="B36" s="32" t="s">
        <v>64</v>
      </c>
      <c r="C36" s="47" t="s">
        <v>89</v>
      </c>
      <c r="D36" s="34" t="s">
        <v>90</v>
      </c>
      <c r="E36" s="35">
        <v>1951</v>
      </c>
      <c r="F36" s="36">
        <v>78.72</v>
      </c>
      <c r="G36" s="37" t="s">
        <v>68</v>
      </c>
      <c r="H36" s="38" t="s">
        <v>39</v>
      </c>
      <c r="I36" s="39">
        <v>85</v>
      </c>
      <c r="J36" s="40">
        <v>90</v>
      </c>
      <c r="K36" s="41">
        <v>95</v>
      </c>
      <c r="L36" s="124">
        <v>95</v>
      </c>
      <c r="M36" s="43">
        <v>49.041567039020549</v>
      </c>
      <c r="N36" s="44"/>
    </row>
    <row r="37" spans="1:14" s="45" customFormat="1" ht="13.8" x14ac:dyDescent="0.25">
      <c r="A37" s="31"/>
      <c r="B37" s="32"/>
      <c r="C37" s="33" t="s">
        <v>26</v>
      </c>
      <c r="D37" s="34"/>
      <c r="E37" s="35"/>
      <c r="F37" s="36"/>
      <c r="G37" s="37"/>
      <c r="H37" s="38"/>
      <c r="I37" s="39"/>
      <c r="J37" s="40"/>
      <c r="K37" s="41"/>
      <c r="L37" s="42"/>
      <c r="M37" s="43"/>
      <c r="N37" s="44"/>
    </row>
    <row r="38" spans="1:14" s="45" customFormat="1" ht="13.8" x14ac:dyDescent="0.25">
      <c r="A38" s="31">
        <v>24</v>
      </c>
      <c r="B38" s="32" t="s">
        <v>17</v>
      </c>
      <c r="C38" s="47" t="s">
        <v>91</v>
      </c>
      <c r="D38" s="34" t="s">
        <v>38</v>
      </c>
      <c r="E38" s="35">
        <v>1990</v>
      </c>
      <c r="F38" s="36">
        <v>84.8</v>
      </c>
      <c r="G38" s="37" t="s">
        <v>70</v>
      </c>
      <c r="H38" s="38" t="s">
        <v>42</v>
      </c>
      <c r="I38" s="39">
        <v>145</v>
      </c>
      <c r="J38" s="40">
        <v>152.5</v>
      </c>
      <c r="K38" s="41" t="s">
        <v>92</v>
      </c>
      <c r="L38" s="42">
        <v>152.5</v>
      </c>
      <c r="M38" s="43">
        <v>75.765566319851828</v>
      </c>
      <c r="N38" s="44"/>
    </row>
    <row r="39" spans="1:14" s="45" customFormat="1" ht="13.8" x14ac:dyDescent="0.25">
      <c r="A39" s="31">
        <v>22</v>
      </c>
      <c r="B39" s="32" t="s">
        <v>18</v>
      </c>
      <c r="C39" s="47" t="s">
        <v>93</v>
      </c>
      <c r="D39" s="34" t="s">
        <v>94</v>
      </c>
      <c r="E39" s="35">
        <v>1996</v>
      </c>
      <c r="F39" s="36">
        <v>85.64</v>
      </c>
      <c r="G39" s="37" t="s">
        <v>70</v>
      </c>
      <c r="H39" s="38" t="s">
        <v>42</v>
      </c>
      <c r="I39" s="39">
        <v>135</v>
      </c>
      <c r="J39" s="40">
        <v>142.5</v>
      </c>
      <c r="K39" s="41">
        <v>-145</v>
      </c>
      <c r="L39" s="42">
        <v>142.5</v>
      </c>
      <c r="M39" s="43">
        <v>70.444109199452853</v>
      </c>
      <c r="N39" s="44"/>
    </row>
    <row r="40" spans="1:14" s="45" customFormat="1" ht="13.8" x14ac:dyDescent="0.25">
      <c r="A40" s="31">
        <v>25</v>
      </c>
      <c r="B40" s="32" t="s">
        <v>19</v>
      </c>
      <c r="C40" s="47" t="s">
        <v>95</v>
      </c>
      <c r="D40" s="34" t="s">
        <v>32</v>
      </c>
      <c r="E40" s="35">
        <v>1977</v>
      </c>
      <c r="F40" s="36">
        <v>88.12</v>
      </c>
      <c r="G40" s="37" t="s">
        <v>44</v>
      </c>
      <c r="H40" s="38" t="s">
        <v>42</v>
      </c>
      <c r="I40" s="39">
        <v>120</v>
      </c>
      <c r="J40" s="40">
        <v>125</v>
      </c>
      <c r="K40" s="41">
        <v>130</v>
      </c>
      <c r="L40" s="42">
        <v>130</v>
      </c>
      <c r="M40" s="43">
        <v>63.347155814906429</v>
      </c>
      <c r="N40" s="44"/>
    </row>
    <row r="41" spans="1:14" s="45" customFormat="1" ht="13.8" x14ac:dyDescent="0.25">
      <c r="A41" s="31">
        <v>23</v>
      </c>
      <c r="B41" s="32" t="s">
        <v>64</v>
      </c>
      <c r="C41" s="47" t="s">
        <v>96</v>
      </c>
      <c r="D41" s="34" t="s">
        <v>97</v>
      </c>
      <c r="E41" s="35">
        <v>1952</v>
      </c>
      <c r="F41" s="36">
        <v>87.21</v>
      </c>
      <c r="G41" s="37" t="s">
        <v>41</v>
      </c>
      <c r="H41" s="38" t="s">
        <v>42</v>
      </c>
      <c r="I41" s="39">
        <v>105</v>
      </c>
      <c r="J41" s="40">
        <v>115</v>
      </c>
      <c r="K41" s="41">
        <v>122.5</v>
      </c>
      <c r="L41" s="42">
        <v>122.5</v>
      </c>
      <c r="M41" s="43">
        <v>60.004421631215607</v>
      </c>
      <c r="N41" s="44"/>
    </row>
    <row r="42" spans="1:14" s="45" customFormat="1" ht="13.8" x14ac:dyDescent="0.25">
      <c r="A42" s="31">
        <v>26</v>
      </c>
      <c r="B42" s="32" t="s">
        <v>65</v>
      </c>
      <c r="C42" s="47" t="s">
        <v>98</v>
      </c>
      <c r="D42" s="34" t="s">
        <v>38</v>
      </c>
      <c r="E42" s="35">
        <v>1965</v>
      </c>
      <c r="F42" s="36">
        <v>90.55</v>
      </c>
      <c r="G42" s="37" t="s">
        <v>30</v>
      </c>
      <c r="H42" s="38" t="s">
        <v>42</v>
      </c>
      <c r="I42" s="39">
        <v>80</v>
      </c>
      <c r="J42" s="40">
        <v>-87.5</v>
      </c>
      <c r="K42" s="41">
        <v>87.5</v>
      </c>
      <c r="L42" s="42">
        <v>87.5</v>
      </c>
      <c r="M42" s="43">
        <v>42.063375294048065</v>
      </c>
      <c r="N42" s="44"/>
    </row>
    <row r="43" spans="1:14" s="45" customFormat="1" ht="13.8" x14ac:dyDescent="0.25">
      <c r="A43" s="31"/>
      <c r="B43" s="32"/>
      <c r="C43" s="33" t="s">
        <v>27</v>
      </c>
      <c r="D43" s="34"/>
      <c r="E43" s="35"/>
      <c r="F43" s="36"/>
      <c r="G43" s="37"/>
      <c r="H43" s="38"/>
      <c r="I43" s="39"/>
      <c r="J43" s="40"/>
      <c r="K43" s="41"/>
      <c r="L43" s="42"/>
      <c r="M43" s="43"/>
      <c r="N43" s="44"/>
    </row>
    <row r="44" spans="1:14" s="45" customFormat="1" ht="13.8" x14ac:dyDescent="0.25">
      <c r="A44" s="31">
        <v>27</v>
      </c>
      <c r="B44" s="32" t="s">
        <v>17</v>
      </c>
      <c r="C44" s="47" t="s">
        <v>99</v>
      </c>
      <c r="D44" s="34" t="s">
        <v>94</v>
      </c>
      <c r="E44" s="35">
        <v>1993</v>
      </c>
      <c r="F44" s="36">
        <v>93.97</v>
      </c>
      <c r="G44" s="37" t="s">
        <v>70</v>
      </c>
      <c r="H44" s="38" t="s">
        <v>45</v>
      </c>
      <c r="I44" s="39">
        <v>150</v>
      </c>
      <c r="J44" s="40">
        <v>157.5</v>
      </c>
      <c r="K44" s="41">
        <v>162.5</v>
      </c>
      <c r="L44" s="42">
        <v>162.5</v>
      </c>
      <c r="M44" s="43">
        <v>76.706208708750907</v>
      </c>
      <c r="N44" s="44"/>
    </row>
    <row r="45" spans="1:14" s="45" customFormat="1" ht="13.8" x14ac:dyDescent="0.25">
      <c r="A45" s="31">
        <v>30</v>
      </c>
      <c r="B45" s="32" t="s">
        <v>18</v>
      </c>
      <c r="C45" s="47" t="s">
        <v>100</v>
      </c>
      <c r="D45" s="34" t="s">
        <v>90</v>
      </c>
      <c r="E45" s="35">
        <v>2002</v>
      </c>
      <c r="F45" s="36">
        <v>103.78</v>
      </c>
      <c r="G45" s="37" t="s">
        <v>33</v>
      </c>
      <c r="H45" s="38" t="s">
        <v>45</v>
      </c>
      <c r="I45" s="39">
        <v>130</v>
      </c>
      <c r="J45" s="40">
        <v>140</v>
      </c>
      <c r="K45" s="41">
        <v>150</v>
      </c>
      <c r="L45" s="42">
        <v>150</v>
      </c>
      <c r="M45" s="43">
        <v>67.530314636115122</v>
      </c>
      <c r="N45" s="44"/>
    </row>
    <row r="46" spans="1:14" s="45" customFormat="1" ht="13.8" x14ac:dyDescent="0.25">
      <c r="A46" s="31">
        <v>28</v>
      </c>
      <c r="B46" s="32" t="s">
        <v>19</v>
      </c>
      <c r="C46" s="47" t="s">
        <v>101</v>
      </c>
      <c r="D46" s="34" t="s">
        <v>102</v>
      </c>
      <c r="E46" s="35">
        <v>1957</v>
      </c>
      <c r="F46" s="36">
        <v>100.92</v>
      </c>
      <c r="G46" s="37" t="s">
        <v>41</v>
      </c>
      <c r="H46" s="38" t="s">
        <v>45</v>
      </c>
      <c r="I46" s="39">
        <v>125</v>
      </c>
      <c r="J46" s="40">
        <v>136</v>
      </c>
      <c r="K46" s="41">
        <v>-137</v>
      </c>
      <c r="L46" s="121">
        <v>136</v>
      </c>
      <c r="M46" s="43">
        <v>62.035013416169519</v>
      </c>
      <c r="N46" s="44"/>
    </row>
    <row r="47" spans="1:14" s="45" customFormat="1" ht="13.8" x14ac:dyDescent="0.25">
      <c r="A47" s="31">
        <v>29</v>
      </c>
      <c r="B47" s="32" t="s">
        <v>64</v>
      </c>
      <c r="C47" s="47" t="s">
        <v>103</v>
      </c>
      <c r="D47" s="34" t="s">
        <v>97</v>
      </c>
      <c r="E47" s="35">
        <v>1953</v>
      </c>
      <c r="F47" s="36">
        <v>103.05</v>
      </c>
      <c r="G47" s="37" t="s">
        <v>41</v>
      </c>
      <c r="H47" s="38" t="s">
        <v>45</v>
      </c>
      <c r="I47" s="39">
        <v>95</v>
      </c>
      <c r="J47" s="40">
        <v>-100</v>
      </c>
      <c r="K47" s="41">
        <v>107.5</v>
      </c>
      <c r="L47" s="42">
        <v>107.5</v>
      </c>
      <c r="M47" s="43">
        <v>48.556330741292356</v>
      </c>
      <c r="N47" s="44"/>
    </row>
    <row r="48" spans="1:14" s="45" customFormat="1" ht="13.8" x14ac:dyDescent="0.25">
      <c r="A48" s="31"/>
      <c r="B48" s="32"/>
      <c r="C48" s="33" t="s">
        <v>66</v>
      </c>
      <c r="D48" s="34"/>
      <c r="E48" s="35"/>
      <c r="F48" s="36"/>
      <c r="G48" s="37"/>
      <c r="H48" s="38"/>
      <c r="I48" s="39"/>
      <c r="J48" s="40"/>
      <c r="K48" s="41"/>
      <c r="L48" s="42"/>
      <c r="M48" s="43"/>
      <c r="N48" s="44"/>
    </row>
    <row r="49" spans="1:14" s="45" customFormat="1" ht="13.8" x14ac:dyDescent="0.25">
      <c r="A49" s="31">
        <v>31</v>
      </c>
      <c r="B49" s="32" t="s">
        <v>17</v>
      </c>
      <c r="C49" s="47" t="s">
        <v>104</v>
      </c>
      <c r="D49" s="34" t="s">
        <v>94</v>
      </c>
      <c r="E49" s="35">
        <v>1983</v>
      </c>
      <c r="F49" s="36">
        <v>111.64</v>
      </c>
      <c r="G49" s="37" t="s">
        <v>70</v>
      </c>
      <c r="H49" s="38" t="s">
        <v>105</v>
      </c>
      <c r="I49" s="39">
        <v>182.5</v>
      </c>
      <c r="J49" s="40">
        <v>187.5</v>
      </c>
      <c r="K49" s="41">
        <v>-192.5</v>
      </c>
      <c r="L49" s="42">
        <v>187.5</v>
      </c>
      <c r="M49" s="43">
        <v>81.645051252476705</v>
      </c>
      <c r="N49" s="44"/>
    </row>
    <row r="50" spans="1:14" s="45" customFormat="1" ht="13.8" x14ac:dyDescent="0.25">
      <c r="A50" s="31"/>
      <c r="B50" s="32"/>
      <c r="C50" s="47" t="s">
        <v>36</v>
      </c>
      <c r="D50" s="34" t="s">
        <v>36</v>
      </c>
      <c r="E50" s="35" t="s">
        <v>36</v>
      </c>
      <c r="F50" s="36" t="s">
        <v>36</v>
      </c>
      <c r="G50" s="37" t="s">
        <v>36</v>
      </c>
      <c r="H50" s="38" t="s">
        <v>36</v>
      </c>
      <c r="I50" s="39" t="s">
        <v>36</v>
      </c>
      <c r="J50" s="40" t="s">
        <v>36</v>
      </c>
      <c r="K50" s="41" t="s">
        <v>36</v>
      </c>
      <c r="L50" s="42" t="s">
        <v>36</v>
      </c>
      <c r="M50" s="43" t="s">
        <v>36</v>
      </c>
      <c r="N50" s="44"/>
    </row>
    <row r="51" spans="1:14" s="8" customFormat="1" ht="14.4" thickBot="1" x14ac:dyDescent="0.35">
      <c r="A51" s="4"/>
      <c r="B51" s="126"/>
      <c r="C51" s="127"/>
      <c r="D51" s="127"/>
      <c r="E51" s="127"/>
      <c r="F51" s="127"/>
      <c r="G51" s="127"/>
      <c r="H51" s="127"/>
      <c r="I51" s="5"/>
      <c r="J51" s="6"/>
      <c r="K51" s="7"/>
    </row>
    <row r="52" spans="1:14" s="19" customFormat="1" ht="15.6" x14ac:dyDescent="0.25">
      <c r="A52" s="9"/>
      <c r="B52" s="101"/>
      <c r="C52" s="102" t="s">
        <v>67</v>
      </c>
      <c r="D52" s="103"/>
      <c r="E52" s="104"/>
      <c r="F52" s="104"/>
      <c r="G52" s="105" t="s">
        <v>5</v>
      </c>
      <c r="H52" s="106" t="s">
        <v>6</v>
      </c>
      <c r="I52" s="107" t="s">
        <v>6</v>
      </c>
      <c r="J52" s="108" t="s">
        <v>8</v>
      </c>
      <c r="K52" s="18"/>
    </row>
    <row r="53" spans="1:14" s="19" customFormat="1" ht="15.6" x14ac:dyDescent="0.25">
      <c r="A53" s="9" t="s">
        <v>9</v>
      </c>
      <c r="B53" s="109" t="s">
        <v>10</v>
      </c>
      <c r="C53" s="110" t="s">
        <v>11</v>
      </c>
      <c r="D53" s="111" t="s">
        <v>12</v>
      </c>
      <c r="E53" s="112" t="s">
        <v>13</v>
      </c>
      <c r="F53" s="112" t="s">
        <v>14</v>
      </c>
      <c r="G53" s="113" t="s">
        <v>15</v>
      </c>
      <c r="H53" s="114" t="s">
        <v>16</v>
      </c>
      <c r="I53" s="118" t="s">
        <v>20</v>
      </c>
      <c r="J53" s="119" t="s">
        <v>21</v>
      </c>
      <c r="K53" s="18"/>
      <c r="L53" s="68" t="s">
        <v>29</v>
      </c>
    </row>
    <row r="54" spans="1:14" s="45" customFormat="1" ht="13.8" x14ac:dyDescent="0.25">
      <c r="A54" s="31">
        <v>11</v>
      </c>
      <c r="B54" s="32" t="s">
        <v>52</v>
      </c>
      <c r="C54" s="47" t="s">
        <v>85</v>
      </c>
      <c r="D54" s="34" t="s">
        <v>32</v>
      </c>
      <c r="E54" s="35">
        <v>1996</v>
      </c>
      <c r="F54" s="36">
        <v>80.98</v>
      </c>
      <c r="G54" s="37" t="s">
        <v>70</v>
      </c>
      <c r="H54" s="38" t="s">
        <v>39</v>
      </c>
      <c r="I54" s="42">
        <v>182.5</v>
      </c>
      <c r="J54" s="43">
        <v>92.837664791009161</v>
      </c>
      <c r="K54" s="44"/>
      <c r="L54" s="122" t="s">
        <v>33</v>
      </c>
    </row>
    <row r="55" spans="1:14" s="45" customFormat="1" ht="13.8" x14ac:dyDescent="0.25">
      <c r="A55" s="31">
        <v>31</v>
      </c>
      <c r="B55" s="32" t="s">
        <v>58</v>
      </c>
      <c r="C55" s="47" t="s">
        <v>104</v>
      </c>
      <c r="D55" s="34" t="s">
        <v>94</v>
      </c>
      <c r="E55" s="35">
        <v>1983</v>
      </c>
      <c r="F55" s="36">
        <v>111.64</v>
      </c>
      <c r="G55" s="37" t="s">
        <v>70</v>
      </c>
      <c r="H55" s="38" t="s">
        <v>105</v>
      </c>
      <c r="I55" s="42">
        <v>187.5</v>
      </c>
      <c r="J55" s="43">
        <v>81.645051252476705</v>
      </c>
      <c r="K55" s="44"/>
      <c r="L55" s="123" t="s">
        <v>41</v>
      </c>
    </row>
    <row r="56" spans="1:14" s="45" customFormat="1" ht="13.8" x14ac:dyDescent="0.25">
      <c r="A56" s="31">
        <v>7</v>
      </c>
      <c r="B56" s="32" t="s">
        <v>59</v>
      </c>
      <c r="C56" s="47" t="s">
        <v>82</v>
      </c>
      <c r="D56" s="34" t="s">
        <v>83</v>
      </c>
      <c r="E56" s="35">
        <v>1999</v>
      </c>
      <c r="F56" s="36">
        <v>73.06</v>
      </c>
      <c r="G56" s="37" t="s">
        <v>33</v>
      </c>
      <c r="H56" s="38" t="s">
        <v>84</v>
      </c>
      <c r="I56" s="42">
        <v>151</v>
      </c>
      <c r="J56" s="43">
        <v>81.077678617889291</v>
      </c>
      <c r="K56" s="44"/>
      <c r="L56" s="125" t="s">
        <v>68</v>
      </c>
    </row>
    <row r="57" spans="1:14" s="45" customFormat="1" ht="13.8" x14ac:dyDescent="0.3">
      <c r="A57" s="31"/>
      <c r="B57" s="32"/>
      <c r="C57" s="47" t="s">
        <v>36</v>
      </c>
      <c r="D57" s="34" t="s">
        <v>36</v>
      </c>
      <c r="E57" s="35" t="s">
        <v>36</v>
      </c>
      <c r="F57" s="36" t="s">
        <v>36</v>
      </c>
      <c r="G57" s="37" t="s">
        <v>36</v>
      </c>
      <c r="H57" s="38" t="s">
        <v>36</v>
      </c>
      <c r="I57" s="42" t="s">
        <v>36</v>
      </c>
      <c r="J57" s="43" t="s">
        <v>36</v>
      </c>
      <c r="K57" s="44"/>
      <c r="L57" s="8"/>
    </row>
    <row r="58" spans="1:14" s="8" customFormat="1" ht="13.8" x14ac:dyDescent="0.3">
      <c r="A58" s="4"/>
      <c r="B58" s="126"/>
      <c r="C58" s="127"/>
      <c r="D58" s="127"/>
      <c r="E58" s="127"/>
      <c r="F58" s="127"/>
      <c r="G58" s="127"/>
      <c r="H58" s="127"/>
      <c r="I58" s="5"/>
      <c r="J58" s="6"/>
      <c r="K58" s="7"/>
    </row>
  </sheetData>
  <sheetProtection sort="0"/>
  <mergeCells count="8">
    <mergeCell ref="B51:H51"/>
    <mergeCell ref="B58:H58"/>
    <mergeCell ref="A1:J1"/>
    <mergeCell ref="B5:H5"/>
    <mergeCell ref="I6:K6"/>
    <mergeCell ref="B17:H17"/>
    <mergeCell ref="B24:H24"/>
    <mergeCell ref="I26:K26"/>
  </mergeCells>
  <conditionalFormatting sqref="I44:K47 I49:K50">
    <cfRule type="cellIs" dxfId="65" priority="27" stopIfTrue="1" operator="lessThan">
      <formula>0</formula>
    </cfRule>
    <cfRule type="cellIs" dxfId="64" priority="28" stopIfTrue="1" operator="equal">
      <formula>0</formula>
    </cfRule>
  </conditionalFormatting>
  <conditionalFormatting sqref="I30:K30">
    <cfRule type="cellIs" dxfId="63" priority="25" stopIfTrue="1" operator="lessThan">
      <formula>0</formula>
    </cfRule>
    <cfRule type="cellIs" dxfId="62" priority="26" stopIfTrue="1" operator="equal">
      <formula>0</formula>
    </cfRule>
  </conditionalFormatting>
  <conditionalFormatting sqref="I28:K29 I31:K31">
    <cfRule type="cellIs" dxfId="61" priority="35" stopIfTrue="1" operator="lessThan">
      <formula>0</formula>
    </cfRule>
    <cfRule type="cellIs" dxfId="60" priority="36" stopIfTrue="1" operator="equal">
      <formula>0</formula>
    </cfRule>
  </conditionalFormatting>
  <conditionalFormatting sqref="I8:K12">
    <cfRule type="cellIs" dxfId="59" priority="33" stopIfTrue="1" operator="lessThan">
      <formula>0</formula>
    </cfRule>
    <cfRule type="cellIs" dxfId="58" priority="34" stopIfTrue="1" operator="equal">
      <formula>0</formula>
    </cfRule>
  </conditionalFormatting>
  <conditionalFormatting sqref="I13:K16">
    <cfRule type="cellIs" dxfId="57" priority="31" stopIfTrue="1" operator="lessThan">
      <formula>0</formula>
    </cfRule>
    <cfRule type="cellIs" dxfId="56" priority="32" stopIfTrue="1" operator="equal">
      <formula>0</formula>
    </cfRule>
  </conditionalFormatting>
  <conditionalFormatting sqref="I33:K36 I38:K42">
    <cfRule type="cellIs" dxfId="55" priority="29" stopIfTrue="1" operator="lessThan">
      <formula>0</formula>
    </cfRule>
    <cfRule type="cellIs" dxfId="54" priority="30" stopIfTrue="1" operator="equal">
      <formula>0</formula>
    </cfRule>
  </conditionalFormatting>
  <conditionalFormatting sqref="I32:K32">
    <cfRule type="cellIs" dxfId="53" priority="23" stopIfTrue="1" operator="lessThan">
      <formula>0</formula>
    </cfRule>
    <cfRule type="cellIs" dxfId="52" priority="24" stopIfTrue="1" operator="equal">
      <formula>0</formula>
    </cfRule>
  </conditionalFormatting>
  <conditionalFormatting sqref="I37:K37">
    <cfRule type="cellIs" dxfId="51" priority="21" stopIfTrue="1" operator="lessThan">
      <formula>0</formula>
    </cfRule>
    <cfRule type="cellIs" dxfId="50" priority="22" stopIfTrue="1" operator="equal">
      <formula>0</formula>
    </cfRule>
  </conditionalFormatting>
  <conditionalFormatting sqref="I43:K43">
    <cfRule type="cellIs" dxfId="49" priority="19" stopIfTrue="1" operator="lessThan">
      <formula>0</formula>
    </cfRule>
    <cfRule type="cellIs" dxfId="48" priority="20" stopIfTrue="1" operator="equal">
      <formula>0</formula>
    </cfRule>
  </conditionalFormatting>
  <conditionalFormatting sqref="I48:K48">
    <cfRule type="cellIs" dxfId="47" priority="17" stopIfTrue="1" operator="lessThan">
      <formula>0</formula>
    </cfRule>
    <cfRule type="cellIs" dxfId="46" priority="18" stopIfTrue="1" operator="equal">
      <formula>0</formula>
    </cfRule>
  </conditionalFormatting>
  <conditionalFormatting sqref="L20">
    <cfRule type="cellIs" dxfId="45" priority="15" stopIfTrue="1" operator="lessThan">
      <formula>0</formula>
    </cfRule>
    <cfRule type="cellIs" dxfId="44" priority="16" stopIfTrue="1" operator="equal">
      <formula>0</formula>
    </cfRule>
  </conditionalFormatting>
  <conditionalFormatting sqref="L54">
    <cfRule type="cellIs" dxfId="43" priority="13" stopIfTrue="1" operator="lessThan">
      <formula>0</formula>
    </cfRule>
    <cfRule type="cellIs" dxfId="42" priority="14" stopIfTrue="1" operator="equal">
      <formula>0</formula>
    </cfRule>
  </conditionalFormatting>
  <conditionalFormatting sqref="L55">
    <cfRule type="cellIs" dxfId="41" priority="11" stopIfTrue="1" operator="lessThan">
      <formula>0</formula>
    </cfRule>
    <cfRule type="cellIs" dxfId="40" priority="12" stopIfTrue="1" operator="equal">
      <formula>0</formula>
    </cfRule>
  </conditionalFormatting>
  <conditionalFormatting sqref="L56">
    <cfRule type="cellIs" dxfId="39" priority="9" stopIfTrue="1" operator="lessThan">
      <formula>0</formula>
    </cfRule>
    <cfRule type="cellIs" dxfId="38" priority="10" stopIfTrue="1" operator="equal">
      <formula>0</formula>
    </cfRule>
  </conditionalFormatting>
  <conditionalFormatting sqref="L57">
    <cfRule type="cellIs" dxfId="37" priority="7" stopIfTrue="1" operator="lessThan">
      <formula>0</formula>
    </cfRule>
    <cfRule type="cellIs" dxfId="36" priority="8" stopIfTrue="1" operator="equal">
      <formula>0</formula>
    </cfRule>
  </conditionalFormatting>
  <conditionalFormatting sqref="L54">
    <cfRule type="cellIs" dxfId="35" priority="5" stopIfTrue="1" operator="lessThan">
      <formula>0</formula>
    </cfRule>
    <cfRule type="cellIs" dxfId="34" priority="6" stopIfTrue="1" operator="equal">
      <formula>0</formula>
    </cfRule>
  </conditionalFormatting>
  <conditionalFormatting sqref="L55">
    <cfRule type="cellIs" dxfId="33" priority="3" stopIfTrue="1" operator="lessThan">
      <formula>0</formula>
    </cfRule>
    <cfRule type="cellIs" dxfId="32" priority="4" stopIfTrue="1" operator="equal">
      <formula>0</formula>
    </cfRule>
  </conditionalFormatting>
  <conditionalFormatting sqref="L56">
    <cfRule type="cellIs" dxfId="31" priority="1" stopIfTrue="1" operator="lessThan">
      <formula>0</formula>
    </cfRule>
    <cfRule type="cellIs" dxfId="30" priority="2" stopIfTrue="1" operator="equal">
      <formula>0</formula>
    </cfRule>
  </conditionalFormatting>
  <pageMargins left="0.39370078740157483" right="0.39370078740157483" top="0.39370078740157483" bottom="0.39370078740157483" header="0" footer="0.19685039370078741"/>
  <pageSetup paperSize="9" scale="81" fitToHeight="0" orientation="portrait" r:id="rId1"/>
  <headerFooter alignWithMargins="0"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89F0-68D7-4A98-BE4C-7AB8D766303C}">
  <sheetPr>
    <pageSetUpPr fitToPage="1"/>
  </sheetPr>
  <dimension ref="A1:N29"/>
  <sheetViews>
    <sheetView view="pageBreakPreview" zoomScaleSheetLayoutView="100" workbookViewId="0">
      <selection sqref="A1:XFD1048576"/>
    </sheetView>
  </sheetViews>
  <sheetFormatPr baseColWidth="10" defaultColWidth="11.44140625" defaultRowHeight="20.100000000000001" customHeight="1" x14ac:dyDescent="0.3"/>
  <cols>
    <col min="1" max="1" width="4.33203125" style="70" bestFit="1" customWidth="1"/>
    <col min="2" max="2" width="3.6640625" style="71" customWidth="1"/>
    <col min="3" max="3" width="28.6640625" style="72" customWidth="1"/>
    <col min="4" max="4" width="21.88671875" style="72" bestFit="1" customWidth="1"/>
    <col min="5" max="5" width="5.6640625" style="73" customWidth="1"/>
    <col min="6" max="6" width="6.6640625" style="73" customWidth="1"/>
    <col min="7" max="7" width="5.6640625" style="73" customWidth="1"/>
    <col min="8" max="8" width="5.6640625" style="74" customWidth="1"/>
    <col min="9" max="11" width="6.33203125" style="75" customWidth="1"/>
    <col min="12" max="12" width="6.6640625" style="75" customWidth="1"/>
    <col min="13" max="13" width="6.6640625" style="76" customWidth="1"/>
    <col min="14" max="14" width="2.6640625" style="77" customWidth="1"/>
    <col min="15" max="16384" width="11.44140625" style="73"/>
  </cols>
  <sheetData>
    <row r="1" spans="1:14" s="1" customFormat="1" ht="24.9" customHeight="1" x14ac:dyDescent="0.3">
      <c r="A1" s="128" t="s">
        <v>0</v>
      </c>
      <c r="B1" s="128"/>
      <c r="C1" s="128"/>
      <c r="D1" s="128"/>
      <c r="E1" s="128"/>
      <c r="F1" s="128"/>
      <c r="G1" s="128"/>
      <c r="H1" s="128"/>
      <c r="I1" s="129"/>
      <c r="J1" s="129"/>
    </row>
    <row r="2" spans="1:14" s="1" customFormat="1" ht="17.399999999999999" x14ac:dyDescent="0.3">
      <c r="A2" s="2" t="s">
        <v>1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</row>
    <row r="3" spans="1:14" s="1" customFormat="1" ht="17.399999999999999" x14ac:dyDescent="0.3">
      <c r="A3" s="2" t="s">
        <v>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</row>
    <row r="4" spans="1:14" s="1" customFormat="1" ht="17.399999999999999" x14ac:dyDescent="0.3">
      <c r="A4" s="2" t="s">
        <v>3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</row>
    <row r="5" spans="1:14" s="8" customFormat="1" ht="14.4" thickBot="1" x14ac:dyDescent="0.35">
      <c r="A5" s="4"/>
      <c r="B5" s="126"/>
      <c r="C5" s="127"/>
      <c r="D5" s="127"/>
      <c r="E5" s="127"/>
      <c r="F5" s="127"/>
      <c r="G5" s="127"/>
      <c r="H5" s="127"/>
      <c r="I5" s="5"/>
      <c r="J5" s="6"/>
      <c r="K5" s="7"/>
    </row>
    <row r="6" spans="1:14" s="19" customFormat="1" ht="15.6" x14ac:dyDescent="0.25">
      <c r="A6" s="9"/>
      <c r="B6" s="10"/>
      <c r="C6" s="11" t="s">
        <v>4</v>
      </c>
      <c r="D6" s="12"/>
      <c r="E6" s="13"/>
      <c r="F6" s="13"/>
      <c r="G6" s="14" t="s">
        <v>5</v>
      </c>
      <c r="H6" s="15" t="s">
        <v>6</v>
      </c>
      <c r="I6" s="136" t="s">
        <v>7</v>
      </c>
      <c r="J6" s="137"/>
      <c r="K6" s="138"/>
      <c r="L6" s="16" t="s">
        <v>6</v>
      </c>
      <c r="M6" s="17" t="s">
        <v>8</v>
      </c>
      <c r="N6" s="18"/>
    </row>
    <row r="7" spans="1:14" s="19" customFormat="1" ht="15.6" x14ac:dyDescent="0.25">
      <c r="A7" s="9" t="s">
        <v>9</v>
      </c>
      <c r="B7" s="20" t="s">
        <v>10</v>
      </c>
      <c r="C7" s="21" t="s">
        <v>11</v>
      </c>
      <c r="D7" s="22" t="s">
        <v>12</v>
      </c>
      <c r="E7" s="23" t="s">
        <v>13</v>
      </c>
      <c r="F7" s="23" t="s">
        <v>14</v>
      </c>
      <c r="G7" s="24" t="s">
        <v>15</v>
      </c>
      <c r="H7" s="25" t="s">
        <v>16</v>
      </c>
      <c r="I7" s="26" t="s">
        <v>17</v>
      </c>
      <c r="J7" s="27" t="s">
        <v>18</v>
      </c>
      <c r="K7" s="28" t="s">
        <v>19</v>
      </c>
      <c r="L7" s="29" t="s">
        <v>20</v>
      </c>
      <c r="M7" s="30" t="s">
        <v>21</v>
      </c>
      <c r="N7" s="18"/>
    </row>
    <row r="8" spans="1:14" s="45" customFormat="1" ht="13.8" x14ac:dyDescent="0.25">
      <c r="A8" s="31"/>
      <c r="B8" s="32"/>
      <c r="C8" s="33" t="s">
        <v>22</v>
      </c>
      <c r="D8" s="34"/>
      <c r="E8" s="35"/>
      <c r="F8" s="36"/>
      <c r="G8" s="37"/>
      <c r="H8" s="38"/>
      <c r="I8" s="39"/>
      <c r="J8" s="40"/>
      <c r="K8" s="41"/>
      <c r="L8" s="42"/>
      <c r="M8" s="43"/>
      <c r="N8" s="44"/>
    </row>
    <row r="9" spans="1:14" s="45" customFormat="1" ht="13.8" x14ac:dyDescent="0.25">
      <c r="A9" s="31">
        <v>13</v>
      </c>
      <c r="B9" s="46" t="s">
        <v>23</v>
      </c>
      <c r="C9" s="47" t="s">
        <v>31</v>
      </c>
      <c r="D9" s="34" t="s">
        <v>32</v>
      </c>
      <c r="E9" s="35">
        <v>1998</v>
      </c>
      <c r="F9" s="36">
        <v>62.18</v>
      </c>
      <c r="G9" s="37" t="s">
        <v>33</v>
      </c>
      <c r="H9" s="38" t="s">
        <v>34</v>
      </c>
      <c r="I9" s="39">
        <v>-70</v>
      </c>
      <c r="J9" s="40">
        <v>-70</v>
      </c>
      <c r="K9" s="41">
        <v>-70</v>
      </c>
      <c r="L9" s="42">
        <v>0</v>
      </c>
      <c r="M9" s="43" t="s">
        <v>35</v>
      </c>
      <c r="N9" s="44"/>
    </row>
    <row r="10" spans="1:14" s="45" customFormat="1" ht="13.8" x14ac:dyDescent="0.25">
      <c r="A10" s="31"/>
      <c r="B10" s="32"/>
      <c r="C10" s="47" t="s">
        <v>36</v>
      </c>
      <c r="D10" s="34" t="s">
        <v>36</v>
      </c>
      <c r="E10" s="35" t="s">
        <v>36</v>
      </c>
      <c r="F10" s="36" t="s">
        <v>36</v>
      </c>
      <c r="G10" s="37" t="s">
        <v>36</v>
      </c>
      <c r="H10" s="38" t="s">
        <v>36</v>
      </c>
      <c r="I10" s="39" t="s">
        <v>36</v>
      </c>
      <c r="J10" s="40" t="s">
        <v>36</v>
      </c>
      <c r="K10" s="41" t="s">
        <v>36</v>
      </c>
      <c r="L10" s="42" t="s">
        <v>36</v>
      </c>
      <c r="M10" s="43" t="s">
        <v>36</v>
      </c>
      <c r="N10" s="44"/>
    </row>
    <row r="11" spans="1:14" s="8" customFormat="1" ht="14.4" thickBot="1" x14ac:dyDescent="0.35">
      <c r="A11" s="4"/>
      <c r="B11" s="126"/>
      <c r="C11" s="127"/>
      <c r="D11" s="127"/>
      <c r="E11" s="127"/>
      <c r="F11" s="127"/>
      <c r="G11" s="127"/>
      <c r="H11" s="127"/>
      <c r="I11" s="5"/>
      <c r="J11" s="6"/>
      <c r="K11" s="7"/>
    </row>
    <row r="12" spans="1:14" s="19" customFormat="1" ht="15.6" x14ac:dyDescent="0.25">
      <c r="A12" s="9"/>
      <c r="B12" s="48"/>
      <c r="C12" s="49" t="s">
        <v>24</v>
      </c>
      <c r="D12" s="50"/>
      <c r="E12" s="51"/>
      <c r="F12" s="51"/>
      <c r="G12" s="52" t="s">
        <v>5</v>
      </c>
      <c r="H12" s="53" t="s">
        <v>6</v>
      </c>
      <c r="I12" s="139" t="s">
        <v>7</v>
      </c>
      <c r="J12" s="140"/>
      <c r="K12" s="141"/>
      <c r="L12" s="54" t="s">
        <v>6</v>
      </c>
      <c r="M12" s="55" t="s">
        <v>8</v>
      </c>
      <c r="N12" s="18"/>
    </row>
    <row r="13" spans="1:14" s="19" customFormat="1" ht="15.6" x14ac:dyDescent="0.25">
      <c r="A13" s="9" t="s">
        <v>9</v>
      </c>
      <c r="B13" s="56" t="s">
        <v>10</v>
      </c>
      <c r="C13" s="57" t="s">
        <v>11</v>
      </c>
      <c r="D13" s="58" t="s">
        <v>12</v>
      </c>
      <c r="E13" s="59" t="s">
        <v>13</v>
      </c>
      <c r="F13" s="59" t="s">
        <v>14</v>
      </c>
      <c r="G13" s="60" t="s">
        <v>15</v>
      </c>
      <c r="H13" s="61" t="s">
        <v>16</v>
      </c>
      <c r="I13" s="62" t="s">
        <v>17</v>
      </c>
      <c r="J13" s="63" t="s">
        <v>18</v>
      </c>
      <c r="K13" s="64" t="s">
        <v>19</v>
      </c>
      <c r="L13" s="65" t="s">
        <v>20</v>
      </c>
      <c r="M13" s="66" t="s">
        <v>21</v>
      </c>
      <c r="N13" s="18"/>
    </row>
    <row r="14" spans="1:14" s="45" customFormat="1" ht="13.8" x14ac:dyDescent="0.25">
      <c r="A14" s="31"/>
      <c r="B14" s="32"/>
      <c r="C14" s="33" t="s">
        <v>25</v>
      </c>
      <c r="D14" s="34"/>
      <c r="E14" s="35"/>
      <c r="F14" s="36"/>
      <c r="G14" s="37"/>
      <c r="H14" s="38"/>
      <c r="I14" s="39"/>
      <c r="J14" s="40"/>
      <c r="K14" s="41"/>
      <c r="L14" s="42"/>
      <c r="M14" s="43"/>
      <c r="N14" s="44"/>
    </row>
    <row r="15" spans="1:14" s="45" customFormat="1" ht="13.8" x14ac:dyDescent="0.25">
      <c r="A15" s="31">
        <v>4</v>
      </c>
      <c r="B15" s="32" t="s">
        <v>17</v>
      </c>
      <c r="C15" s="47" t="s">
        <v>37</v>
      </c>
      <c r="D15" s="34" t="s">
        <v>38</v>
      </c>
      <c r="E15" s="35">
        <v>1962</v>
      </c>
      <c r="F15" s="36">
        <v>81.75</v>
      </c>
      <c r="G15" s="37" t="s">
        <v>30</v>
      </c>
      <c r="H15" s="38" t="s">
        <v>39</v>
      </c>
      <c r="I15" s="39">
        <v>115</v>
      </c>
      <c r="J15" s="40">
        <v>-123</v>
      </c>
      <c r="K15" s="41">
        <v>123</v>
      </c>
      <c r="L15" s="67">
        <v>123</v>
      </c>
      <c r="M15" s="43">
        <v>44.260936799599421</v>
      </c>
      <c r="N15" s="44"/>
    </row>
    <row r="16" spans="1:14" s="45" customFormat="1" ht="13.8" x14ac:dyDescent="0.25">
      <c r="A16" s="31"/>
      <c r="B16" s="32"/>
      <c r="C16" s="33" t="s">
        <v>26</v>
      </c>
      <c r="D16" s="34"/>
      <c r="E16" s="35"/>
      <c r="F16" s="36"/>
      <c r="G16" s="37"/>
      <c r="H16" s="38"/>
      <c r="I16" s="39"/>
      <c r="J16" s="40"/>
      <c r="K16" s="41"/>
      <c r="L16" s="42"/>
      <c r="M16" s="43"/>
      <c r="N16" s="44"/>
    </row>
    <row r="17" spans="1:14" s="45" customFormat="1" ht="13.8" x14ac:dyDescent="0.25">
      <c r="A17" s="31">
        <v>18</v>
      </c>
      <c r="B17" s="32" t="s">
        <v>17</v>
      </c>
      <c r="C17" s="47" t="s">
        <v>40</v>
      </c>
      <c r="D17" s="34" t="s">
        <v>38</v>
      </c>
      <c r="E17" s="35">
        <v>1957</v>
      </c>
      <c r="F17" s="36">
        <v>86.36</v>
      </c>
      <c r="G17" s="37" t="s">
        <v>41</v>
      </c>
      <c r="H17" s="38" t="s">
        <v>42</v>
      </c>
      <c r="I17" s="39">
        <v>135</v>
      </c>
      <c r="J17" s="40">
        <v>142.5</v>
      </c>
      <c r="K17" s="41">
        <v>-145</v>
      </c>
      <c r="L17" s="42">
        <v>142.5</v>
      </c>
      <c r="M17" s="43">
        <v>49.35733804987823</v>
      </c>
      <c r="N17" s="44"/>
    </row>
    <row r="18" spans="1:14" s="45" customFormat="1" ht="13.8" x14ac:dyDescent="0.25">
      <c r="A18" s="31"/>
      <c r="B18" s="32"/>
      <c r="C18" s="33" t="s">
        <v>27</v>
      </c>
      <c r="D18" s="34"/>
      <c r="E18" s="35"/>
      <c r="F18" s="36"/>
      <c r="G18" s="37"/>
      <c r="H18" s="38"/>
      <c r="I18" s="39"/>
      <c r="J18" s="40"/>
      <c r="K18" s="41"/>
      <c r="L18" s="42"/>
      <c r="M18" s="43"/>
      <c r="N18" s="44"/>
    </row>
    <row r="19" spans="1:14" s="45" customFormat="1" ht="13.8" x14ac:dyDescent="0.25">
      <c r="A19" s="31">
        <v>20</v>
      </c>
      <c r="B19" s="32" t="s">
        <v>17</v>
      </c>
      <c r="C19" s="47" t="s">
        <v>43</v>
      </c>
      <c r="D19" s="34" t="s">
        <v>32</v>
      </c>
      <c r="E19" s="35">
        <v>1974</v>
      </c>
      <c r="F19" s="36">
        <v>93.02</v>
      </c>
      <c r="G19" s="37" t="s">
        <v>44</v>
      </c>
      <c r="H19" s="38" t="s">
        <v>45</v>
      </c>
      <c r="I19" s="39">
        <v>180</v>
      </c>
      <c r="J19" s="40">
        <v>185</v>
      </c>
      <c r="K19" s="41">
        <v>187.5</v>
      </c>
      <c r="L19" s="42">
        <v>187.5</v>
      </c>
      <c r="M19" s="43">
        <v>62.010958763519582</v>
      </c>
      <c r="N19" s="44"/>
    </row>
    <row r="20" spans="1:14" s="45" customFormat="1" ht="13.8" x14ac:dyDescent="0.25">
      <c r="A20" s="31">
        <v>19</v>
      </c>
      <c r="B20" s="32" t="s">
        <v>18</v>
      </c>
      <c r="C20" s="47" t="s">
        <v>46</v>
      </c>
      <c r="D20" s="34" t="s">
        <v>47</v>
      </c>
      <c r="E20" s="35">
        <v>1972</v>
      </c>
      <c r="F20" s="36">
        <v>94.93</v>
      </c>
      <c r="G20" s="37" t="s">
        <v>44</v>
      </c>
      <c r="H20" s="38" t="s">
        <v>45</v>
      </c>
      <c r="I20" s="39">
        <v>175</v>
      </c>
      <c r="J20" s="40">
        <v>180</v>
      </c>
      <c r="K20" s="41">
        <v>185</v>
      </c>
      <c r="L20" s="42">
        <v>185</v>
      </c>
      <c r="M20" s="43">
        <v>60.478043203061482</v>
      </c>
      <c r="N20" s="44"/>
    </row>
    <row r="21" spans="1:14" s="45" customFormat="1" ht="13.8" x14ac:dyDescent="0.25">
      <c r="A21" s="31">
        <v>5</v>
      </c>
      <c r="B21" s="32" t="s">
        <v>19</v>
      </c>
      <c r="C21" s="47" t="s">
        <v>48</v>
      </c>
      <c r="D21" s="34" t="s">
        <v>47</v>
      </c>
      <c r="E21" s="35">
        <v>1975</v>
      </c>
      <c r="F21" s="36">
        <v>102.89</v>
      </c>
      <c r="G21" s="37" t="s">
        <v>44</v>
      </c>
      <c r="H21" s="38" t="s">
        <v>45</v>
      </c>
      <c r="I21" s="39">
        <v>170</v>
      </c>
      <c r="J21" s="40">
        <v>180</v>
      </c>
      <c r="K21" s="41">
        <v>185</v>
      </c>
      <c r="L21" s="42">
        <v>185</v>
      </c>
      <c r="M21" s="43">
        <v>57.996418626522825</v>
      </c>
      <c r="N21" s="44"/>
    </row>
    <row r="22" spans="1:14" s="45" customFormat="1" ht="13.8" x14ac:dyDescent="0.25">
      <c r="A22" s="31">
        <v>21</v>
      </c>
      <c r="B22" s="46" t="s">
        <v>23</v>
      </c>
      <c r="C22" s="47" t="s">
        <v>49</v>
      </c>
      <c r="D22" s="34" t="s">
        <v>38</v>
      </c>
      <c r="E22" s="35">
        <v>2000</v>
      </c>
      <c r="F22" s="36">
        <v>101.97</v>
      </c>
      <c r="G22" s="37" t="s">
        <v>33</v>
      </c>
      <c r="H22" s="38" t="s">
        <v>45</v>
      </c>
      <c r="I22" s="39">
        <v>-125</v>
      </c>
      <c r="J22" s="40">
        <v>130</v>
      </c>
      <c r="K22" s="41">
        <v>135</v>
      </c>
      <c r="L22" s="42">
        <v>0</v>
      </c>
      <c r="M22" s="43" t="s">
        <v>35</v>
      </c>
      <c r="N22" s="44"/>
    </row>
    <row r="23" spans="1:14" s="8" customFormat="1" ht="14.4" thickBot="1" x14ac:dyDescent="0.35">
      <c r="A23" s="4"/>
      <c r="B23" s="126"/>
      <c r="C23" s="127"/>
      <c r="D23" s="127"/>
      <c r="E23" s="127"/>
      <c r="F23" s="127"/>
      <c r="G23" s="127"/>
      <c r="H23" s="127"/>
      <c r="I23" s="5"/>
      <c r="J23" s="6"/>
      <c r="K23" s="7"/>
    </row>
    <row r="24" spans="1:14" s="19" customFormat="1" ht="15.6" x14ac:dyDescent="0.25">
      <c r="A24" s="9"/>
      <c r="B24" s="48"/>
      <c r="C24" s="49" t="s">
        <v>28</v>
      </c>
      <c r="D24" s="50"/>
      <c r="E24" s="51"/>
      <c r="F24" s="51"/>
      <c r="G24" s="52" t="s">
        <v>5</v>
      </c>
      <c r="H24" s="53" t="s">
        <v>6</v>
      </c>
      <c r="I24" s="54" t="s">
        <v>6</v>
      </c>
      <c r="J24" s="55" t="s">
        <v>8</v>
      </c>
      <c r="K24" s="18"/>
    </row>
    <row r="25" spans="1:14" s="19" customFormat="1" ht="15.6" x14ac:dyDescent="0.25">
      <c r="A25" s="9" t="s">
        <v>9</v>
      </c>
      <c r="B25" s="56" t="s">
        <v>10</v>
      </c>
      <c r="C25" s="57" t="s">
        <v>11</v>
      </c>
      <c r="D25" s="58" t="s">
        <v>12</v>
      </c>
      <c r="E25" s="59" t="s">
        <v>13</v>
      </c>
      <c r="F25" s="59" t="s">
        <v>14</v>
      </c>
      <c r="G25" s="60" t="s">
        <v>15</v>
      </c>
      <c r="H25" s="61" t="s">
        <v>16</v>
      </c>
      <c r="I25" s="65" t="s">
        <v>20</v>
      </c>
      <c r="J25" s="66" t="s">
        <v>21</v>
      </c>
      <c r="K25" s="18"/>
      <c r="L25" s="68" t="s">
        <v>29</v>
      </c>
    </row>
    <row r="26" spans="1:14" s="45" customFormat="1" ht="13.8" x14ac:dyDescent="0.25">
      <c r="A26" s="31">
        <v>20</v>
      </c>
      <c r="B26" s="32" t="s">
        <v>17</v>
      </c>
      <c r="C26" s="47" t="s">
        <v>43</v>
      </c>
      <c r="D26" s="34" t="s">
        <v>32</v>
      </c>
      <c r="E26" s="35">
        <v>1974</v>
      </c>
      <c r="F26" s="36">
        <v>93.02</v>
      </c>
      <c r="G26" s="37" t="s">
        <v>44</v>
      </c>
      <c r="H26" s="38" t="s">
        <v>45</v>
      </c>
      <c r="I26" s="42">
        <v>187.5</v>
      </c>
      <c r="J26" s="43">
        <v>62.010958763519582</v>
      </c>
      <c r="K26" s="44"/>
      <c r="L26" s="69" t="s">
        <v>30</v>
      </c>
    </row>
    <row r="27" spans="1:14" s="45" customFormat="1" ht="13.8" x14ac:dyDescent="0.25">
      <c r="A27" s="31">
        <v>19</v>
      </c>
      <c r="B27" s="32" t="s">
        <v>18</v>
      </c>
      <c r="C27" s="47" t="s">
        <v>46</v>
      </c>
      <c r="D27" s="34" t="s">
        <v>47</v>
      </c>
      <c r="E27" s="35">
        <v>1972</v>
      </c>
      <c r="F27" s="36">
        <v>94.93</v>
      </c>
      <c r="G27" s="37" t="s">
        <v>44</v>
      </c>
      <c r="H27" s="38" t="s">
        <v>45</v>
      </c>
      <c r="I27" s="42">
        <v>185</v>
      </c>
      <c r="J27" s="43">
        <v>60.478043203061482</v>
      </c>
      <c r="K27" s="44"/>
    </row>
    <row r="28" spans="1:14" s="45" customFormat="1" ht="13.8" x14ac:dyDescent="0.25">
      <c r="A28" s="31">
        <v>5</v>
      </c>
      <c r="B28" s="32" t="s">
        <v>19</v>
      </c>
      <c r="C28" s="47" t="s">
        <v>48</v>
      </c>
      <c r="D28" s="34" t="s">
        <v>47</v>
      </c>
      <c r="E28" s="35">
        <v>1975</v>
      </c>
      <c r="F28" s="36">
        <v>102.89</v>
      </c>
      <c r="G28" s="37" t="s">
        <v>44</v>
      </c>
      <c r="H28" s="38" t="s">
        <v>45</v>
      </c>
      <c r="I28" s="42">
        <v>185</v>
      </c>
      <c r="J28" s="43">
        <v>57.996418626522825</v>
      </c>
      <c r="K28" s="44"/>
    </row>
    <row r="29" spans="1:14" s="45" customFormat="1" ht="13.8" x14ac:dyDescent="0.25">
      <c r="A29" s="31"/>
      <c r="B29" s="32"/>
      <c r="C29" s="47" t="s">
        <v>36</v>
      </c>
      <c r="D29" s="34" t="s">
        <v>36</v>
      </c>
      <c r="E29" s="35" t="s">
        <v>36</v>
      </c>
      <c r="F29" s="36" t="s">
        <v>36</v>
      </c>
      <c r="G29" s="37" t="s">
        <v>36</v>
      </c>
      <c r="H29" s="38" t="s">
        <v>36</v>
      </c>
      <c r="I29" s="42" t="s">
        <v>36</v>
      </c>
      <c r="J29" s="43" t="s">
        <v>36</v>
      </c>
      <c r="K29" s="44"/>
    </row>
  </sheetData>
  <sheetProtection sort="0"/>
  <mergeCells count="6">
    <mergeCell ref="B23:H23"/>
    <mergeCell ref="A1:J1"/>
    <mergeCell ref="B5:H5"/>
    <mergeCell ref="I6:K6"/>
    <mergeCell ref="B11:H11"/>
    <mergeCell ref="I12:K12"/>
  </mergeCells>
  <conditionalFormatting sqref="I10:K10 I15:K15 I17:K17 I19:K20">
    <cfRule type="cellIs" dxfId="29" priority="13" stopIfTrue="1" operator="lessThan">
      <formula>0</formula>
    </cfRule>
    <cfRule type="cellIs" dxfId="28" priority="14" stopIfTrue="1" operator="equal">
      <formula>0</formula>
    </cfRule>
  </conditionalFormatting>
  <conditionalFormatting sqref="I8:K9">
    <cfRule type="cellIs" dxfId="27" priority="11" stopIfTrue="1" operator="lessThan">
      <formula>0</formula>
    </cfRule>
    <cfRule type="cellIs" dxfId="26" priority="12" stopIfTrue="1" operator="equal">
      <formula>0</formula>
    </cfRule>
  </conditionalFormatting>
  <conditionalFormatting sqref="I21:K22">
    <cfRule type="cellIs" dxfId="25" priority="9" stopIfTrue="1" operator="lessThan">
      <formula>0</formula>
    </cfRule>
    <cfRule type="cellIs" dxfId="24" priority="10" stopIfTrue="1" operator="equal">
      <formula>0</formula>
    </cfRule>
  </conditionalFormatting>
  <conditionalFormatting sqref="I14:K14">
    <cfRule type="cellIs" dxfId="23" priority="7" stopIfTrue="1" operator="lessThan">
      <formula>0</formula>
    </cfRule>
    <cfRule type="cellIs" dxfId="22" priority="8" stopIfTrue="1" operator="equal">
      <formula>0</formula>
    </cfRule>
  </conditionalFormatting>
  <conditionalFormatting sqref="I16:K16">
    <cfRule type="cellIs" dxfId="21" priority="5" stopIfTrue="1" operator="lessThan">
      <formula>0</formula>
    </cfRule>
    <cfRule type="cellIs" dxfId="20" priority="6" stopIfTrue="1" operator="equal">
      <formula>0</formula>
    </cfRule>
  </conditionalFormatting>
  <conditionalFormatting sqref="I18:K18">
    <cfRule type="cellIs" dxfId="19" priority="3" stopIfTrue="1" operator="lessThan">
      <formula>0</formula>
    </cfRule>
    <cfRule type="cellIs" dxfId="18" priority="4" stopIfTrue="1" operator="equal">
      <formula>0</formula>
    </cfRule>
  </conditionalFormatting>
  <conditionalFormatting sqref="L26">
    <cfRule type="cellIs" dxfId="17" priority="1" stopIfTrue="1" operator="lessThan">
      <formula>0</formula>
    </cfRule>
    <cfRule type="cellIs" dxfId="16" priority="2" stopIfTrue="1" operator="equal">
      <formula>0</formula>
    </cfRule>
  </conditionalFormatting>
  <pageMargins left="0.39370078740157483" right="0.39370078740157483" top="0.39370078740157483" bottom="0.39370078740157483" header="0" footer="0.19685039370078741"/>
  <pageSetup paperSize="9" scale="83" fitToHeight="0" orientation="portrait" r:id="rId1"/>
  <headerFooter alignWithMargins="0"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Clasif. POWER Equip</vt:lpstr>
      <vt:lpstr>Clasif. BANCA Raw</vt:lpstr>
      <vt:lpstr>Clasif. BANCA Equip</vt:lpstr>
      <vt:lpstr>'Clasif. BANCA Equip'!Área_de_impresión</vt:lpstr>
      <vt:lpstr>'Clasif. BANCA Raw'!Área_de_impresión</vt:lpstr>
      <vt:lpstr>'Clasif. POWER Equip'!Área_de_impresión</vt:lpstr>
      <vt:lpstr>'Clasif. BANCA Equip'!Títulos_a_imprimir</vt:lpstr>
      <vt:lpstr>'Clasif. BANCA Raw'!Títulos_a_imprimir</vt:lpstr>
      <vt:lpstr>'Clasif. POWER Equip'!Títulos_a_imprimir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2022-07-21T16:59:20Z</cp:lastPrinted>
  <dcterms:created xsi:type="dcterms:W3CDTF">2022-07-21T16:29:35Z</dcterms:created>
  <dcterms:modified xsi:type="dcterms:W3CDTF">2022-07-21T16:59:35Z</dcterms:modified>
</cp:coreProperties>
</file>