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3-05_AEP-3_Entrena_Intenso_Rivas-Vaciamadrid\Protocolos_Finales\"/>
    </mc:Choice>
  </mc:AlternateContent>
  <xr:revisionPtr revIDLastSave="0" documentId="8_{82A2F979-BFD3-4DB1-ACB0-AF3B266892D9}" xr6:coauthVersionLast="47" xr6:coauthVersionMax="47" xr10:uidLastSave="{00000000-0000-0000-0000-000000000000}"/>
  <bookViews>
    <workbookView xWindow="-108" yWindow="-108" windowWidth="23256" windowHeight="12576" xr2:uid="{CF22B61A-3F86-4625-81E0-DD907A64E72D}"/>
  </bookViews>
  <sheets>
    <sheet name="Clasif. POWER fem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fem'!#REF!</definedName>
    <definedName name="Año_actual">[2]INSCRITOS!$M$4</definedName>
    <definedName name="_xlnm.Print_Area" localSheetId="0">'Clasif. POWER fem'!$A$1:$T$41</definedName>
    <definedName name="CatFem">[1]IPFGL!$G$3:$I$11</definedName>
    <definedName name="CatMas">[1]IPFGL!$J$3:$L$11</definedName>
    <definedName name="Edad" localSheetId="0">[3]Wilks!$E$2:$F$8</definedName>
    <definedName name="Edad">[1]IPFGL!$E$2:$F$9</definedName>
    <definedName name="Hombres" localSheetId="0">[3]Wilks!$A$2:$B$1662</definedName>
    <definedName name="Mujeres" localSheetId="0">[3]Wilks!$C$2:$D$1112</definedName>
    <definedName name="_xlnm.Print_Titles" localSheetId="0">'Clasif. POWER fem'!$1:$4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9" i="1" l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A4" i="1"/>
  <c r="A3" i="1"/>
  <c r="A2" i="1"/>
</calcChain>
</file>

<file path=xl/sharedStrings.xml><?xml version="1.0" encoding="utf-8"?>
<sst xmlns="http://schemas.openxmlformats.org/spreadsheetml/2006/main" count="70" uniqueCount="39">
  <si>
    <t>ASOCIACIÓN ESPAÑOLA DE POWERLIFTING</t>
  </si>
  <si>
    <t>MEJORES LEVANTADORAS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</si>
  <si>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</si>
  <si>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</si>
  <si>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</si>
  <si>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</si>
  <si>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</si>
  <si>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</si>
  <si>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</si>
  <si>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</si>
  <si>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</si>
  <si>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</si>
  <si>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</si>
  <si>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</si>
  <si>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</si>
  <si>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</si>
  <si>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</si>
  <si>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</si>
  <si>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</si>
  <si>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</si>
  <si>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</si>
  <si>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</si>
  <si>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</si>
  <si>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</si>
  <si>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</si>
  <si>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</si>
  <si>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</si>
  <si>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</si>
  <si>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</si>
  <si>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</si>
  <si>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</si>
  <si>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</si>
  <si>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</si>
  <si>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- 47 kg</t>
  </si>
  <si>
    <t>Cat. - 52 kg</t>
  </si>
  <si>
    <t>Cat. - 57 kg</t>
  </si>
  <si>
    <t>Cat. - 63 kg</t>
  </si>
  <si>
    <t>Cat. - 69 kg</t>
  </si>
  <si>
    <t>Cat. - 76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</si>
</sst>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6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164" fontId="23" fillId="3" borderId="1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3" fillId="3" borderId="4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7C89B5-BC5B-4944-8469-4DEF1DC59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3-05_AEP-3_Entrena_Intenso_Rivas-Vaciamadrid/Planillas_AEP-3_Entrena_Intenso_Rivas-Vaciamadrid_2022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PEAKER"/>
      <sheetName val="SOPORTES"/>
      <sheetName val="REVISION"/>
      <sheetName val="Clasif. POWER fem"/>
      <sheetName val="Clasif. POWER mas"/>
      <sheetName val="Clasif. BANCA"/>
      <sheetName val="IPFGL"/>
    </sheetNames>
    <sheetDataSet>
      <sheetData sheetId="0">
        <row r="2">
          <cell r="D2" t="str">
            <v>Asociación de Powerlifting de Madrid</v>
          </cell>
        </row>
        <row r="3">
          <cell r="D3" t="str">
            <v>I Campeonato Entrena Intenso, AEP-3 de iniciación</v>
          </cell>
        </row>
        <row r="4">
          <cell r="D4" t="str">
            <v>Rivas-Vaciamadrid, Madrid - 5 de marzo del 2022</v>
          </cell>
        </row>
      </sheetData>
      <sheetData sheetId="1">
        <row r="1">
          <cell r="C1">
            <v>44625</v>
          </cell>
          <cell r="I1" t="str">
            <v>(kg)</v>
          </cell>
          <cell r="J1" t="str">
            <v>Cat.</v>
          </cell>
          <cell r="K1" t="str">
            <v>Cat.</v>
          </cell>
          <cell r="L1" t="str">
            <v>SQUAT</v>
          </cell>
          <cell r="O1" t="str">
            <v>(kg)</v>
          </cell>
          <cell r="P1" t="str">
            <v>PRESS BANCA (kg)</v>
          </cell>
          <cell r="S1" t="str">
            <v>(kg)</v>
          </cell>
          <cell r="T1" t="str">
            <v>IPF pt.</v>
          </cell>
          <cell r="U1" t="str">
            <v>PESO MUERTO (kg)</v>
          </cell>
          <cell r="X1" t="str">
            <v>(kg)</v>
          </cell>
          <cell r="Y1" t="str">
            <v>(kg)</v>
          </cell>
          <cell r="Z1" t="str">
            <v>IPF pt.</v>
          </cell>
          <cell r="AA1" t="str">
            <v>SQUAT</v>
          </cell>
        </row>
        <row r="2">
          <cell r="A2" t="str">
            <v>Id.</v>
          </cell>
          <cell r="B2" t="str">
            <v>R/E</v>
          </cell>
          <cell r="C2" t="str">
            <v>Gr.</v>
          </cell>
          <cell r="D2" t="str">
            <v>F/M</v>
          </cell>
          <cell r="E2" t="str">
            <v>APELLIDOS</v>
          </cell>
          <cell r="F2" t="str">
            <v>NOMBRE</v>
          </cell>
          <cell r="G2" t="str">
            <v>AÑO</v>
          </cell>
          <cell r="H2" t="str">
            <v>CLUB</v>
          </cell>
          <cell r="I2" t="str">
            <v>PESO</v>
          </cell>
          <cell r="J2" t="str">
            <v>Edad</v>
          </cell>
          <cell r="K2" t="str">
            <v>Peso</v>
          </cell>
          <cell r="L2" t="str">
            <v>SQ1</v>
          </cell>
          <cell r="M2" t="str">
            <v>SQ2</v>
          </cell>
          <cell r="N2" t="str">
            <v>SQ3</v>
          </cell>
          <cell r="O2" t="str">
            <v>SQ</v>
          </cell>
          <cell r="P2" t="str">
            <v>PB1</v>
          </cell>
          <cell r="Q2" t="str">
            <v>PB2</v>
          </cell>
          <cell r="R2" t="str">
            <v>PB3</v>
          </cell>
          <cell r="S2" t="str">
            <v>PB</v>
          </cell>
          <cell r="T2" t="str">
            <v>PBpt</v>
          </cell>
          <cell r="U2" t="str">
            <v>PM1</v>
          </cell>
          <cell r="V2" t="str">
            <v>PM2</v>
          </cell>
          <cell r="W2" t="str">
            <v>PM3</v>
          </cell>
          <cell r="X2" t="str">
            <v>PM</v>
          </cell>
          <cell r="Y2" t="str">
            <v>TOTAL</v>
          </cell>
          <cell r="Z2" t="str">
            <v>PWR</v>
          </cell>
          <cell r="AA2" t="str">
            <v>BARRA</v>
          </cell>
        </row>
        <row r="3">
          <cell r="A3">
            <v>10</v>
          </cell>
          <cell r="B3" t="str">
            <v>R</v>
          </cell>
          <cell r="C3">
            <v>1</v>
          </cell>
          <cell r="D3" t="str">
            <v>M</v>
          </cell>
          <cell r="E3" t="str">
            <v>Rodríguez Serrano</v>
          </cell>
          <cell r="F3" t="str">
            <v>César</v>
          </cell>
          <cell r="G3">
            <v>1999</v>
          </cell>
          <cell r="H3" t="str">
            <v>FUERZA TOLEDO</v>
          </cell>
          <cell r="I3">
            <v>72.83</v>
          </cell>
          <cell r="J3" t="str">
            <v>JUN</v>
          </cell>
          <cell r="K3" t="str">
            <v>74</v>
          </cell>
          <cell r="L3">
            <v>-150</v>
          </cell>
          <cell r="M3">
            <v>-155</v>
          </cell>
          <cell r="N3">
            <v>-155</v>
          </cell>
          <cell r="O3">
            <v>0</v>
          </cell>
          <cell r="P3">
            <v>80</v>
          </cell>
          <cell r="Q3">
            <v>-85</v>
          </cell>
          <cell r="R3">
            <v>-85</v>
          </cell>
          <cell r="S3">
            <v>80</v>
          </cell>
          <cell r="T3">
            <v>43.02731431560651</v>
          </cell>
          <cell r="U3">
            <v>190</v>
          </cell>
          <cell r="V3">
            <v>-192.5</v>
          </cell>
          <cell r="W3">
            <v>-200</v>
          </cell>
          <cell r="X3">
            <v>190</v>
          </cell>
          <cell r="Y3">
            <v>0</v>
          </cell>
          <cell r="Z3" t="str">
            <v>0</v>
          </cell>
        </row>
        <row r="4">
          <cell r="A4">
            <v>40</v>
          </cell>
          <cell r="B4" t="str">
            <v>R</v>
          </cell>
          <cell r="C4">
            <v>5</v>
          </cell>
          <cell r="D4" t="str">
            <v>M</v>
          </cell>
          <cell r="E4" t="str">
            <v>Borrella Díaz</v>
          </cell>
          <cell r="F4" t="str">
            <v>Alberto</v>
          </cell>
          <cell r="G4">
            <v>2000</v>
          </cell>
          <cell r="H4" t="str">
            <v>POWERLIFTING EXTREMADURA</v>
          </cell>
          <cell r="I4">
            <v>88.96</v>
          </cell>
          <cell r="J4" t="str">
            <v>JUN</v>
          </cell>
          <cell r="K4" t="str">
            <v>93</v>
          </cell>
          <cell r="L4">
            <v>-190</v>
          </cell>
          <cell r="M4">
            <v>-200</v>
          </cell>
          <cell r="N4">
            <v>-200</v>
          </cell>
          <cell r="O4">
            <v>0</v>
          </cell>
          <cell r="P4">
            <v>130</v>
          </cell>
          <cell r="Q4">
            <v>-135</v>
          </cell>
          <cell r="R4">
            <v>-135</v>
          </cell>
          <cell r="S4">
            <v>130</v>
          </cell>
          <cell r="T4">
            <v>63.047295569694995</v>
          </cell>
          <cell r="U4">
            <v>-230</v>
          </cell>
          <cell r="V4">
            <v>230</v>
          </cell>
          <cell r="W4">
            <v>-240</v>
          </cell>
          <cell r="X4">
            <v>230</v>
          </cell>
          <cell r="Y4">
            <v>0</v>
          </cell>
          <cell r="Z4" t="str">
            <v>0</v>
          </cell>
        </row>
        <row r="5">
          <cell r="A5">
            <v>3</v>
          </cell>
          <cell r="B5" t="str">
            <v>R</v>
          </cell>
          <cell r="C5">
            <v>1</v>
          </cell>
          <cell r="D5" t="str">
            <v>M</v>
          </cell>
          <cell r="E5" t="str">
            <v>Marcos Calvo</v>
          </cell>
          <cell r="F5" t="str">
            <v>Manuel</v>
          </cell>
          <cell r="G5">
            <v>2004</v>
          </cell>
          <cell r="H5" t="str">
            <v>EDUARDO RALLO Madrid</v>
          </cell>
          <cell r="J5" t="str">
            <v>SBJ</v>
          </cell>
          <cell r="K5" t="str">
            <v/>
          </cell>
          <cell r="O5" t="str">
            <v/>
          </cell>
          <cell r="S5" t="str">
            <v/>
          </cell>
          <cell r="T5" t="str">
            <v/>
          </cell>
          <cell r="X5" t="str">
            <v/>
          </cell>
          <cell r="Y5" t="str">
            <v/>
          </cell>
          <cell r="Z5" t="str">
            <v/>
          </cell>
        </row>
        <row r="6">
          <cell r="A6">
            <v>12</v>
          </cell>
          <cell r="B6" t="str">
            <v>R</v>
          </cell>
          <cell r="C6">
            <v>2</v>
          </cell>
          <cell r="D6" t="str">
            <v>M</v>
          </cell>
          <cell r="E6" t="str">
            <v>Sánchez Mora</v>
          </cell>
          <cell r="F6" t="str">
            <v>Óscar</v>
          </cell>
          <cell r="G6">
            <v>1992</v>
          </cell>
          <cell r="H6" t="str">
            <v>BERSERKERS Toledo</v>
          </cell>
          <cell r="I6">
            <v>82.26</v>
          </cell>
          <cell r="J6" t="str">
            <v>SNR</v>
          </cell>
          <cell r="K6" t="str">
            <v>83</v>
          </cell>
          <cell r="L6">
            <v>195</v>
          </cell>
          <cell r="M6">
            <v>205</v>
          </cell>
          <cell r="N6">
            <v>210</v>
          </cell>
          <cell r="O6">
            <v>210</v>
          </cell>
          <cell r="P6">
            <v>135</v>
          </cell>
          <cell r="Q6">
            <v>140</v>
          </cell>
          <cell r="R6">
            <v>142.5</v>
          </cell>
          <cell r="S6">
            <v>142.5</v>
          </cell>
          <cell r="T6">
            <v>71.906341534658907</v>
          </cell>
          <cell r="U6">
            <v>255</v>
          </cell>
          <cell r="V6">
            <v>262.5</v>
          </cell>
          <cell r="W6" t="str">
            <v>XXX</v>
          </cell>
          <cell r="X6">
            <v>262.5</v>
          </cell>
          <cell r="Y6">
            <v>615</v>
          </cell>
          <cell r="Z6">
            <v>85.518774157254072</v>
          </cell>
        </row>
        <row r="7">
          <cell r="A7">
            <v>1</v>
          </cell>
          <cell r="B7" t="str">
            <v>R</v>
          </cell>
          <cell r="C7">
            <v>1</v>
          </cell>
          <cell r="D7" t="str">
            <v>M</v>
          </cell>
          <cell r="E7" t="str">
            <v>Puente Rodríguez</v>
          </cell>
          <cell r="F7" t="str">
            <v>Daniel</v>
          </cell>
          <cell r="G7">
            <v>2000</v>
          </cell>
          <cell r="H7" t="str">
            <v>EDUARDO RALLO Madrid</v>
          </cell>
          <cell r="I7">
            <v>72.319999999999993</v>
          </cell>
          <cell r="J7" t="str">
            <v>JUN</v>
          </cell>
          <cell r="K7" t="str">
            <v>74</v>
          </cell>
          <cell r="L7">
            <v>187.5</v>
          </cell>
          <cell r="M7">
            <v>-200</v>
          </cell>
          <cell r="N7">
            <v>210</v>
          </cell>
          <cell r="O7">
            <v>210</v>
          </cell>
          <cell r="P7">
            <v>110</v>
          </cell>
          <cell r="Q7">
            <v>117.5</v>
          </cell>
          <cell r="R7">
            <v>125</v>
          </cell>
          <cell r="S7">
            <v>125</v>
          </cell>
          <cell r="T7">
            <v>67.482815044987092</v>
          </cell>
          <cell r="U7">
            <v>210</v>
          </cell>
          <cell r="V7">
            <v>225</v>
          </cell>
          <cell r="W7">
            <v>-240</v>
          </cell>
          <cell r="X7">
            <v>225</v>
          </cell>
          <cell r="Y7">
            <v>560</v>
          </cell>
          <cell r="Z7">
            <v>83.201229736041697</v>
          </cell>
        </row>
        <row r="8">
          <cell r="A8">
            <v>35</v>
          </cell>
          <cell r="B8" t="str">
            <v>R</v>
          </cell>
          <cell r="C8">
            <v>5</v>
          </cell>
          <cell r="D8" t="str">
            <v>M</v>
          </cell>
          <cell r="E8" t="str">
            <v>García Fernández</v>
          </cell>
          <cell r="F8" t="str">
            <v>Santiago</v>
          </cell>
          <cell r="G8">
            <v>1995</v>
          </cell>
          <cell r="H8" t="str">
            <v>CROM GYM Madrid</v>
          </cell>
          <cell r="I8">
            <v>92.21</v>
          </cell>
          <cell r="J8" t="str">
            <v>SNR</v>
          </cell>
          <cell r="K8" t="str">
            <v>93</v>
          </cell>
          <cell r="L8">
            <v>210</v>
          </cell>
          <cell r="M8">
            <v>220</v>
          </cell>
          <cell r="N8">
            <v>225</v>
          </cell>
          <cell r="O8">
            <v>225</v>
          </cell>
          <cell r="P8">
            <v>150</v>
          </cell>
          <cell r="Q8">
            <v>160</v>
          </cell>
          <cell r="R8">
            <v>165</v>
          </cell>
          <cell r="S8">
            <v>165</v>
          </cell>
          <cell r="T8">
            <v>78.611156149838109</v>
          </cell>
          <cell r="U8">
            <v>240</v>
          </cell>
          <cell r="V8">
            <v>-255</v>
          </cell>
          <cell r="W8">
            <v>-255</v>
          </cell>
          <cell r="X8">
            <v>240</v>
          </cell>
          <cell r="Y8">
            <v>630</v>
          </cell>
          <cell r="Z8">
            <v>82.761501843533324</v>
          </cell>
        </row>
        <row r="9">
          <cell r="A9">
            <v>13</v>
          </cell>
          <cell r="B9" t="str">
            <v>R</v>
          </cell>
          <cell r="C9">
            <v>2</v>
          </cell>
          <cell r="D9" t="str">
            <v>M</v>
          </cell>
          <cell r="E9" t="str">
            <v>Cano García</v>
          </cell>
          <cell r="F9" t="str">
            <v>Pedro</v>
          </cell>
          <cell r="G9">
            <v>2001</v>
          </cell>
          <cell r="H9" t="str">
            <v>NORBA POWER Cáceres</v>
          </cell>
          <cell r="I9">
            <v>82.56</v>
          </cell>
          <cell r="J9" t="str">
            <v>JUN</v>
          </cell>
          <cell r="K9" t="str">
            <v>83</v>
          </cell>
          <cell r="L9">
            <v>190</v>
          </cell>
          <cell r="M9">
            <v>197.5</v>
          </cell>
          <cell r="N9">
            <v>-202.5</v>
          </cell>
          <cell r="O9">
            <v>197.5</v>
          </cell>
          <cell r="P9">
            <v>120</v>
          </cell>
          <cell r="Q9">
            <v>127.5</v>
          </cell>
          <cell r="R9">
            <v>-132.5</v>
          </cell>
          <cell r="S9">
            <v>127.5</v>
          </cell>
          <cell r="T9">
            <v>64.217096327058911</v>
          </cell>
          <cell r="U9">
            <v>240</v>
          </cell>
          <cell r="V9">
            <v>255</v>
          </cell>
          <cell r="W9">
            <v>270</v>
          </cell>
          <cell r="X9">
            <v>270</v>
          </cell>
          <cell r="Y9">
            <v>595</v>
          </cell>
          <cell r="Z9">
            <v>82.585395546775075</v>
          </cell>
        </row>
        <row r="10">
          <cell r="A10">
            <v>33</v>
          </cell>
          <cell r="B10" t="str">
            <v>R</v>
          </cell>
          <cell r="C10">
            <v>5</v>
          </cell>
          <cell r="D10" t="str">
            <v>M</v>
          </cell>
          <cell r="E10" t="str">
            <v>Díaz Guzmán</v>
          </cell>
          <cell r="F10" t="str">
            <v>José Manuel</v>
          </cell>
          <cell r="G10">
            <v>1997</v>
          </cell>
          <cell r="H10" t="str">
            <v>CROM GYM Madrid</v>
          </cell>
          <cell r="I10">
            <v>92.45</v>
          </cell>
          <cell r="J10" t="str">
            <v>SNR</v>
          </cell>
          <cell r="K10" t="str">
            <v>93</v>
          </cell>
          <cell r="L10">
            <v>215</v>
          </cell>
          <cell r="M10">
            <v>230</v>
          </cell>
          <cell r="N10">
            <v>-240</v>
          </cell>
          <cell r="O10">
            <v>230</v>
          </cell>
          <cell r="P10">
            <v>117.5</v>
          </cell>
          <cell r="Q10">
            <v>122.5</v>
          </cell>
          <cell r="R10" t="str">
            <v>XXX</v>
          </cell>
          <cell r="S10">
            <v>122.5</v>
          </cell>
          <cell r="T10">
            <v>58.288288027022162</v>
          </cell>
          <cell r="U10">
            <v>240</v>
          </cell>
          <cell r="V10">
            <v>255</v>
          </cell>
          <cell r="W10">
            <v>-270</v>
          </cell>
          <cell r="X10">
            <v>255</v>
          </cell>
          <cell r="Y10">
            <v>607.5</v>
          </cell>
          <cell r="Z10">
            <v>79.704357885595357</v>
          </cell>
        </row>
        <row r="11">
          <cell r="A11">
            <v>44</v>
          </cell>
          <cell r="B11" t="str">
            <v>R</v>
          </cell>
          <cell r="C11">
            <v>6</v>
          </cell>
          <cell r="D11" t="str">
            <v>M</v>
          </cell>
          <cell r="E11" t="str">
            <v>Fernández Rodríguez</v>
          </cell>
          <cell r="F11" t="str">
            <v>Daniel</v>
          </cell>
          <cell r="G11">
            <v>2000</v>
          </cell>
          <cell r="H11" t="str">
            <v>EDUARDO RALLO Madrid</v>
          </cell>
          <cell r="I11">
            <v>101.82</v>
          </cell>
          <cell r="J11" t="str">
            <v>JUN</v>
          </cell>
          <cell r="K11" t="str">
            <v>105</v>
          </cell>
          <cell r="L11">
            <v>185</v>
          </cell>
          <cell r="M11">
            <v>195</v>
          </cell>
          <cell r="N11">
            <v>-205</v>
          </cell>
          <cell r="O11">
            <v>195</v>
          </cell>
          <cell r="P11">
            <v>130</v>
          </cell>
          <cell r="Q11">
            <v>137.5</v>
          </cell>
          <cell r="R11">
            <v>145</v>
          </cell>
          <cell r="S11">
            <v>145</v>
          </cell>
          <cell r="T11">
            <v>65.864205123448983</v>
          </cell>
          <cell r="U11">
            <v>240</v>
          </cell>
          <cell r="V11">
            <v>260</v>
          </cell>
          <cell r="W11">
            <v>275</v>
          </cell>
          <cell r="X11">
            <v>275</v>
          </cell>
          <cell r="Y11">
            <v>615</v>
          </cell>
          <cell r="Z11">
            <v>77.032266179939967</v>
          </cell>
        </row>
        <row r="12">
          <cell r="A12">
            <v>41</v>
          </cell>
          <cell r="B12" t="str">
            <v>R</v>
          </cell>
          <cell r="C12">
            <v>6</v>
          </cell>
          <cell r="D12" t="str">
            <v>M</v>
          </cell>
          <cell r="E12" t="str">
            <v>Hernando Marcos</v>
          </cell>
          <cell r="F12" t="str">
            <v>Mariano</v>
          </cell>
          <cell r="G12">
            <v>2000</v>
          </cell>
          <cell r="H12" t="str">
            <v>FUERZA TOLEDO</v>
          </cell>
          <cell r="I12">
            <v>102.66</v>
          </cell>
          <cell r="J12" t="str">
            <v>JUN</v>
          </cell>
          <cell r="K12" t="str">
            <v>105</v>
          </cell>
          <cell r="L12">
            <v>185</v>
          </cell>
          <cell r="M12">
            <v>195</v>
          </cell>
          <cell r="N12">
            <v>207.5</v>
          </cell>
          <cell r="O12">
            <v>207.5</v>
          </cell>
          <cell r="P12">
            <v>137.5</v>
          </cell>
          <cell r="Q12">
            <v>145</v>
          </cell>
          <cell r="R12">
            <v>147.5</v>
          </cell>
          <cell r="S12">
            <v>147.5</v>
          </cell>
          <cell r="T12">
            <v>66.742058690205667</v>
          </cell>
          <cell r="U12">
            <v>230</v>
          </cell>
          <cell r="V12">
            <v>250</v>
          </cell>
          <cell r="W12">
            <v>260</v>
          </cell>
          <cell r="X12">
            <v>260</v>
          </cell>
          <cell r="Y12">
            <v>615</v>
          </cell>
          <cell r="Z12">
            <v>76.734971717486616</v>
          </cell>
        </row>
        <row r="13">
          <cell r="A13">
            <v>8</v>
          </cell>
          <cell r="B13" t="str">
            <v>R</v>
          </cell>
          <cell r="C13">
            <v>1</v>
          </cell>
          <cell r="D13" t="str">
            <v>M</v>
          </cell>
          <cell r="E13" t="str">
            <v>Modrego Murillo</v>
          </cell>
          <cell r="F13" t="str">
            <v>Abel</v>
          </cell>
          <cell r="G13">
            <v>2002</v>
          </cell>
          <cell r="H13" t="str">
            <v>BERSERKERS Toledo</v>
          </cell>
          <cell r="I13">
            <v>72.75</v>
          </cell>
          <cell r="J13" t="str">
            <v>JUN</v>
          </cell>
          <cell r="K13" t="str">
            <v>74</v>
          </cell>
          <cell r="L13">
            <v>170</v>
          </cell>
          <cell r="M13">
            <v>187.5</v>
          </cell>
          <cell r="N13">
            <v>-190</v>
          </cell>
          <cell r="O13">
            <v>187.5</v>
          </cell>
          <cell r="P13">
            <v>107.5</v>
          </cell>
          <cell r="Q13">
            <v>115</v>
          </cell>
          <cell r="R13">
            <v>120</v>
          </cell>
          <cell r="S13">
            <v>120</v>
          </cell>
          <cell r="T13">
            <v>64.578813203204291</v>
          </cell>
          <cell r="U13">
            <v>185</v>
          </cell>
          <cell r="V13">
            <v>200</v>
          </cell>
          <cell r="W13">
            <v>210</v>
          </cell>
          <cell r="X13">
            <v>210</v>
          </cell>
          <cell r="Y13">
            <v>517.5</v>
          </cell>
          <cell r="Z13">
            <v>76.649793787324313</v>
          </cell>
        </row>
        <row r="14">
          <cell r="A14">
            <v>36</v>
          </cell>
          <cell r="B14" t="str">
            <v>R</v>
          </cell>
          <cell r="C14">
            <v>5</v>
          </cell>
          <cell r="D14" t="str">
            <v>M</v>
          </cell>
          <cell r="E14" t="str">
            <v>Albero Baquero</v>
          </cell>
          <cell r="F14" t="str">
            <v>Hector</v>
          </cell>
          <cell r="G14">
            <v>1998</v>
          </cell>
          <cell r="H14" t="str">
            <v>FUERZA TOLEDO</v>
          </cell>
          <cell r="I14">
            <v>90.6</v>
          </cell>
          <cell r="J14" t="str">
            <v>SNR</v>
          </cell>
          <cell r="K14" t="str">
            <v>93</v>
          </cell>
          <cell r="L14">
            <v>-195</v>
          </cell>
          <cell r="M14">
            <v>195</v>
          </cell>
          <cell r="N14">
            <v>-215</v>
          </cell>
          <cell r="O14">
            <v>195</v>
          </cell>
          <cell r="P14">
            <v>125</v>
          </cell>
          <cell r="Q14">
            <v>132.5</v>
          </cell>
          <cell r="R14">
            <v>137.5</v>
          </cell>
          <cell r="S14">
            <v>137.5</v>
          </cell>
          <cell r="T14">
            <v>66.08150862039146</v>
          </cell>
          <cell r="U14">
            <v>210</v>
          </cell>
          <cell r="V14">
            <v>230</v>
          </cell>
          <cell r="W14">
            <v>240</v>
          </cell>
          <cell r="X14">
            <v>240</v>
          </cell>
          <cell r="Y14">
            <v>572.5</v>
          </cell>
          <cell r="Z14">
            <v>75.860685087193971</v>
          </cell>
        </row>
        <row r="15">
          <cell r="A15">
            <v>43</v>
          </cell>
          <cell r="B15" t="str">
            <v>R</v>
          </cell>
          <cell r="C15">
            <v>6</v>
          </cell>
          <cell r="D15" t="str">
            <v>M</v>
          </cell>
          <cell r="E15" t="str">
            <v>Merchante Rubio</v>
          </cell>
          <cell r="F15" t="str">
            <v>Carlos</v>
          </cell>
          <cell r="G15">
            <v>2004</v>
          </cell>
          <cell r="H15" t="str">
            <v>ENTRENA INTENSO Madrid</v>
          </cell>
          <cell r="I15">
            <v>98.18</v>
          </cell>
          <cell r="J15" t="str">
            <v>SBJ</v>
          </cell>
          <cell r="K15" t="str">
            <v>105</v>
          </cell>
          <cell r="L15">
            <v>210</v>
          </cell>
          <cell r="M15">
            <v>-220</v>
          </cell>
          <cell r="N15">
            <v>-225</v>
          </cell>
          <cell r="O15">
            <v>210</v>
          </cell>
          <cell r="P15">
            <v>125</v>
          </cell>
          <cell r="Q15">
            <v>130</v>
          </cell>
          <cell r="R15">
            <v>-132.5</v>
          </cell>
          <cell r="S15">
            <v>130</v>
          </cell>
          <cell r="T15">
            <v>60.07903793449465</v>
          </cell>
          <cell r="U15">
            <v>245</v>
          </cell>
          <cell r="V15">
            <v>252.5</v>
          </cell>
          <cell r="W15">
            <v>-260</v>
          </cell>
          <cell r="X15">
            <v>252.5</v>
          </cell>
          <cell r="Y15">
            <v>592.5</v>
          </cell>
          <cell r="Z15">
            <v>75.508174025358699</v>
          </cell>
        </row>
        <row r="16">
          <cell r="A16">
            <v>4</v>
          </cell>
          <cell r="B16" t="str">
            <v>R</v>
          </cell>
          <cell r="C16">
            <v>1</v>
          </cell>
          <cell r="D16" t="str">
            <v>M</v>
          </cell>
          <cell r="E16" t="str">
            <v>Galán Villasante</v>
          </cell>
          <cell r="F16" t="str">
            <v>Jaime</v>
          </cell>
          <cell r="G16">
            <v>1995</v>
          </cell>
          <cell r="H16" t="str">
            <v>FUERZA TOLEDO</v>
          </cell>
          <cell r="I16">
            <v>72.900000000000006</v>
          </cell>
          <cell r="J16" t="str">
            <v>SNR</v>
          </cell>
          <cell r="K16" t="str">
            <v>74</v>
          </cell>
          <cell r="L16">
            <v>170</v>
          </cell>
          <cell r="M16">
            <v>177.5</v>
          </cell>
          <cell r="N16">
            <v>182.5</v>
          </cell>
          <cell r="O16">
            <v>182.5</v>
          </cell>
          <cell r="P16">
            <v>-97.5</v>
          </cell>
          <cell r="Q16">
            <v>97.5</v>
          </cell>
          <cell r="R16">
            <v>-102.5</v>
          </cell>
          <cell r="S16">
            <v>97.5</v>
          </cell>
          <cell r="T16">
            <v>52.412686059377236</v>
          </cell>
          <cell r="U16">
            <v>215</v>
          </cell>
          <cell r="V16">
            <v>225</v>
          </cell>
          <cell r="W16">
            <v>230</v>
          </cell>
          <cell r="X16">
            <v>230</v>
          </cell>
          <cell r="Y16">
            <v>510</v>
          </cell>
          <cell r="Z16">
            <v>75.457986251282961</v>
          </cell>
        </row>
        <row r="17">
          <cell r="A17">
            <v>17</v>
          </cell>
          <cell r="B17" t="str">
            <v>R</v>
          </cell>
          <cell r="C17">
            <v>2</v>
          </cell>
          <cell r="D17" t="str">
            <v>M</v>
          </cell>
          <cell r="E17" t="str">
            <v>Argüelles Balas</v>
          </cell>
          <cell r="F17" t="str">
            <v>Ramón</v>
          </cell>
          <cell r="G17">
            <v>2000</v>
          </cell>
          <cell r="H17" t="str">
            <v>CROM GYM Madrid</v>
          </cell>
          <cell r="I17">
            <v>81.77</v>
          </cell>
          <cell r="J17" t="str">
            <v>JUN</v>
          </cell>
          <cell r="K17" t="str">
            <v>83</v>
          </cell>
          <cell r="L17">
            <v>-180</v>
          </cell>
          <cell r="M17">
            <v>190</v>
          </cell>
          <cell r="N17">
            <v>-205</v>
          </cell>
          <cell r="O17">
            <v>190</v>
          </cell>
          <cell r="P17">
            <v>107.5</v>
          </cell>
          <cell r="Q17">
            <v>115</v>
          </cell>
          <cell r="R17">
            <v>-125</v>
          </cell>
          <cell r="S17">
            <v>115</v>
          </cell>
          <cell r="T17">
            <v>58.208281051609333</v>
          </cell>
          <cell r="U17">
            <v>205</v>
          </cell>
          <cell r="V17">
            <v>220</v>
          </cell>
          <cell r="W17">
            <v>230</v>
          </cell>
          <cell r="X17">
            <v>230</v>
          </cell>
          <cell r="Y17">
            <v>535</v>
          </cell>
          <cell r="Z17">
            <v>74.619934612906931</v>
          </cell>
        </row>
        <row r="18">
          <cell r="A18">
            <v>38</v>
          </cell>
          <cell r="B18" t="str">
            <v>R</v>
          </cell>
          <cell r="C18">
            <v>5</v>
          </cell>
          <cell r="D18" t="str">
            <v>M</v>
          </cell>
          <cell r="E18" t="str">
            <v>Diaz Ramos</v>
          </cell>
          <cell r="F18" t="str">
            <v>Rubén</v>
          </cell>
          <cell r="G18">
            <v>2001</v>
          </cell>
          <cell r="H18" t="str">
            <v>ENERGIZIN' TEAM Madrid</v>
          </cell>
          <cell r="I18">
            <v>91.81</v>
          </cell>
          <cell r="J18" t="str">
            <v>JUN</v>
          </cell>
          <cell r="K18" t="str">
            <v>93</v>
          </cell>
          <cell r="L18">
            <v>182.5</v>
          </cell>
          <cell r="M18">
            <v>-185</v>
          </cell>
          <cell r="N18">
            <v>192</v>
          </cell>
          <cell r="O18">
            <v>192</v>
          </cell>
          <cell r="P18">
            <v>137.5</v>
          </cell>
          <cell r="Q18">
            <v>142.5</v>
          </cell>
          <cell r="R18">
            <v>-147.5</v>
          </cell>
          <cell r="S18">
            <v>142.5</v>
          </cell>
          <cell r="T18">
            <v>68.036932857275033</v>
          </cell>
          <cell r="U18">
            <v>212.5</v>
          </cell>
          <cell r="V18">
            <v>227.5</v>
          </cell>
          <cell r="W18">
            <v>-240</v>
          </cell>
          <cell r="X18">
            <v>227.5</v>
          </cell>
          <cell r="Y18">
            <v>562</v>
          </cell>
          <cell r="Z18">
            <v>73.985815006766842</v>
          </cell>
        </row>
        <row r="19">
          <cell r="A19">
            <v>5</v>
          </cell>
          <cell r="B19" t="str">
            <v>R</v>
          </cell>
          <cell r="C19">
            <v>1</v>
          </cell>
          <cell r="D19" t="str">
            <v>M</v>
          </cell>
          <cell r="E19" t="str">
            <v>Cruz Ortega</v>
          </cell>
          <cell r="F19" t="str">
            <v>Miguel</v>
          </cell>
          <cell r="G19">
            <v>1999</v>
          </cell>
          <cell r="H19" t="str">
            <v>EDUARDO RALLO Madrid</v>
          </cell>
          <cell r="I19">
            <v>73.47</v>
          </cell>
          <cell r="J19" t="str">
            <v>JUN</v>
          </cell>
          <cell r="K19" t="str">
            <v>74</v>
          </cell>
          <cell r="L19">
            <v>-150</v>
          </cell>
          <cell r="M19">
            <v>-150</v>
          </cell>
          <cell r="N19">
            <v>150</v>
          </cell>
          <cell r="O19">
            <v>150</v>
          </cell>
          <cell r="P19">
            <v>122.5</v>
          </cell>
          <cell r="Q19">
            <v>127.5</v>
          </cell>
          <cell r="R19">
            <v>-132.5</v>
          </cell>
          <cell r="S19">
            <v>127.5</v>
          </cell>
          <cell r="T19">
            <v>68.255968973414085</v>
          </cell>
          <cell r="U19">
            <v>190</v>
          </cell>
          <cell r="V19">
            <v>-200</v>
          </cell>
          <cell r="W19">
            <v>205</v>
          </cell>
          <cell r="X19">
            <v>205</v>
          </cell>
          <cell r="Y19">
            <v>482.5</v>
          </cell>
          <cell r="Z19">
            <v>71.100627251869753</v>
          </cell>
        </row>
        <row r="20">
          <cell r="A20">
            <v>50</v>
          </cell>
          <cell r="B20" t="str">
            <v>R</v>
          </cell>
          <cell r="C20">
            <v>6</v>
          </cell>
          <cell r="D20" t="str">
            <v>M</v>
          </cell>
          <cell r="E20" t="str">
            <v>Bidu</v>
          </cell>
          <cell r="F20" t="str">
            <v>Alexandru Catalin</v>
          </cell>
          <cell r="G20">
            <v>2000</v>
          </cell>
          <cell r="H20" t="str">
            <v>ENTRENA INTENSO Madrid</v>
          </cell>
          <cell r="I20">
            <v>116.5</v>
          </cell>
          <cell r="J20" t="str">
            <v>JUN</v>
          </cell>
          <cell r="K20" t="str">
            <v>120</v>
          </cell>
          <cell r="L20">
            <v>-220</v>
          </cell>
          <cell r="M20">
            <v>-220</v>
          </cell>
          <cell r="N20">
            <v>220</v>
          </cell>
          <cell r="O20">
            <v>220</v>
          </cell>
          <cell r="P20">
            <v>140</v>
          </cell>
          <cell r="Q20">
            <v>150</v>
          </cell>
          <cell r="R20">
            <v>-160</v>
          </cell>
          <cell r="S20">
            <v>150</v>
          </cell>
          <cell r="T20">
            <v>64.097403824590742</v>
          </cell>
          <cell r="U20">
            <v>230</v>
          </cell>
          <cell r="V20">
            <v>-250</v>
          </cell>
          <cell r="W20">
            <v>-260</v>
          </cell>
          <cell r="X20">
            <v>230</v>
          </cell>
          <cell r="Y20">
            <v>600</v>
          </cell>
          <cell r="Z20">
            <v>70.661103623049968</v>
          </cell>
        </row>
        <row r="21">
          <cell r="A21">
            <v>15</v>
          </cell>
          <cell r="B21" t="str">
            <v>R</v>
          </cell>
          <cell r="C21">
            <v>2</v>
          </cell>
          <cell r="D21" t="str">
            <v>M</v>
          </cell>
          <cell r="E21" t="str">
            <v>Triguero Ruiz</v>
          </cell>
          <cell r="F21" t="str">
            <v>Rafael</v>
          </cell>
          <cell r="G21">
            <v>1997</v>
          </cell>
          <cell r="H21" t="str">
            <v>SOY POWERLIFTER Madrid</v>
          </cell>
          <cell r="I21">
            <v>79.75</v>
          </cell>
          <cell r="J21" t="str">
            <v>SNR</v>
          </cell>
          <cell r="K21" t="str">
            <v>83</v>
          </cell>
          <cell r="L21" t="str">
            <v>167.5</v>
          </cell>
          <cell r="M21">
            <v>177.5</v>
          </cell>
          <cell r="N21">
            <v>185</v>
          </cell>
          <cell r="O21">
            <v>185</v>
          </cell>
          <cell r="P21">
            <v>95</v>
          </cell>
          <cell r="Q21">
            <v>100</v>
          </cell>
          <cell r="R21">
            <v>105</v>
          </cell>
          <cell r="S21">
            <v>105</v>
          </cell>
          <cell r="T21">
            <v>53.838498856124417</v>
          </cell>
          <cell r="U21">
            <v>180</v>
          </cell>
          <cell r="V21">
            <v>192.5</v>
          </cell>
          <cell r="W21">
            <v>205</v>
          </cell>
          <cell r="X21">
            <v>205</v>
          </cell>
          <cell r="Y21">
            <v>495</v>
          </cell>
          <cell r="Z21">
            <v>69.925019478278273</v>
          </cell>
        </row>
        <row r="22">
          <cell r="A22">
            <v>7</v>
          </cell>
          <cell r="B22" t="str">
            <v>R</v>
          </cell>
          <cell r="C22">
            <v>1</v>
          </cell>
          <cell r="D22" t="str">
            <v>M</v>
          </cell>
          <cell r="E22" t="str">
            <v>Redondo Soberanas</v>
          </cell>
          <cell r="F22" t="str">
            <v>Gerard</v>
          </cell>
          <cell r="G22">
            <v>1998</v>
          </cell>
          <cell r="H22" t="str">
            <v>CROM GYM Madrid</v>
          </cell>
          <cell r="I22">
            <v>71.87</v>
          </cell>
          <cell r="J22" t="str">
            <v>SNR</v>
          </cell>
          <cell r="K22" t="str">
            <v>74</v>
          </cell>
          <cell r="L22">
            <v>147.5</v>
          </cell>
          <cell r="M22">
            <v>-155</v>
          </cell>
          <cell r="N22">
            <v>160</v>
          </cell>
          <cell r="O22">
            <v>160</v>
          </cell>
          <cell r="P22">
            <v>97.5</v>
          </cell>
          <cell r="Q22">
            <v>105</v>
          </cell>
          <cell r="R22">
            <v>-107.5</v>
          </cell>
          <cell r="S22">
            <v>105</v>
          </cell>
          <cell r="T22">
            <v>56.875059347644964</v>
          </cell>
          <cell r="U22">
            <v>185</v>
          </cell>
          <cell r="V22">
            <v>195</v>
          </cell>
          <cell r="W22">
            <v>202.5</v>
          </cell>
          <cell r="X22">
            <v>202.5</v>
          </cell>
          <cell r="Y22">
            <v>467.5</v>
          </cell>
          <cell r="Z22">
            <v>69.684624828883571</v>
          </cell>
        </row>
        <row r="23">
          <cell r="A23">
            <v>23</v>
          </cell>
          <cell r="B23" t="str">
            <v>R</v>
          </cell>
          <cell r="C23">
            <v>3</v>
          </cell>
          <cell r="D23" t="str">
            <v>F</v>
          </cell>
          <cell r="E23" t="str">
            <v>Maida Lazarte</v>
          </cell>
          <cell r="F23" t="str">
            <v>Belén</v>
          </cell>
          <cell r="G23">
            <v>1996</v>
          </cell>
          <cell r="H23" t="str">
            <v>CROM GYM Madrid</v>
          </cell>
          <cell r="I23">
            <v>55.82</v>
          </cell>
          <cell r="J23" t="str">
            <v>SNR</v>
          </cell>
          <cell r="K23" t="str">
            <v>57</v>
          </cell>
          <cell r="L23">
            <v>110</v>
          </cell>
          <cell r="M23">
            <v>115</v>
          </cell>
          <cell r="N23">
            <v>120</v>
          </cell>
          <cell r="O23">
            <v>120</v>
          </cell>
          <cell r="P23">
            <v>45</v>
          </cell>
          <cell r="Q23">
            <v>47.5</v>
          </cell>
          <cell r="R23">
            <v>50</v>
          </cell>
          <cell r="S23">
            <v>50</v>
          </cell>
          <cell r="T23">
            <v>45.155766072222583</v>
          </cell>
          <cell r="U23">
            <v>125</v>
          </cell>
          <cell r="V23">
            <v>132.5</v>
          </cell>
          <cell r="W23">
            <v>140</v>
          </cell>
          <cell r="X23">
            <v>140</v>
          </cell>
          <cell r="Y23">
            <v>310</v>
          </cell>
          <cell r="Z23">
            <v>73.88316269116649</v>
          </cell>
        </row>
        <row r="24">
          <cell r="A24">
            <v>26</v>
          </cell>
          <cell r="B24" t="str">
            <v>R</v>
          </cell>
          <cell r="C24">
            <v>3</v>
          </cell>
          <cell r="D24" t="str">
            <v>F</v>
          </cell>
          <cell r="E24" t="str">
            <v>Ordóñez Rodríguez</v>
          </cell>
          <cell r="F24" t="str">
            <v>Alba</v>
          </cell>
          <cell r="G24">
            <v>1998</v>
          </cell>
          <cell r="H24" t="str">
            <v>CROM GYM Madrid</v>
          </cell>
          <cell r="I24">
            <v>55.93</v>
          </cell>
          <cell r="J24" t="str">
            <v>SNR</v>
          </cell>
          <cell r="K24" t="str">
            <v>57</v>
          </cell>
          <cell r="L24">
            <v>105</v>
          </cell>
          <cell r="M24">
            <v>112.5</v>
          </cell>
          <cell r="N24">
            <v>117.5</v>
          </cell>
          <cell r="O24">
            <v>117.5</v>
          </cell>
          <cell r="P24">
            <v>57.5</v>
          </cell>
          <cell r="Q24">
            <v>60</v>
          </cell>
          <cell r="R24">
            <v>-62.5</v>
          </cell>
          <cell r="S24">
            <v>60</v>
          </cell>
          <cell r="T24">
            <v>54.106695844933192</v>
          </cell>
          <cell r="U24">
            <v>120</v>
          </cell>
          <cell r="V24">
            <v>127.5</v>
          </cell>
          <cell r="W24">
            <v>132.5</v>
          </cell>
          <cell r="X24">
            <v>132.5</v>
          </cell>
          <cell r="Y24">
            <v>310</v>
          </cell>
          <cell r="Z24">
            <v>73.770907753825327</v>
          </cell>
        </row>
        <row r="25">
          <cell r="A25">
            <v>21</v>
          </cell>
          <cell r="B25" t="str">
            <v>R</v>
          </cell>
          <cell r="C25">
            <v>3</v>
          </cell>
          <cell r="D25" t="str">
            <v>F</v>
          </cell>
          <cell r="E25" t="str">
            <v>Cebada Almagro</v>
          </cell>
          <cell r="F25" t="str">
            <v>Laura</v>
          </cell>
          <cell r="G25">
            <v>1999</v>
          </cell>
          <cell r="H25" t="str">
            <v>FUERZA TOLEDO</v>
          </cell>
          <cell r="I25">
            <v>46.74</v>
          </cell>
          <cell r="J25" t="str">
            <v>JUN</v>
          </cell>
          <cell r="K25" t="str">
            <v>47</v>
          </cell>
          <cell r="L25">
            <v>72.5</v>
          </cell>
          <cell r="M25">
            <v>77.5</v>
          </cell>
          <cell r="N25">
            <v>80</v>
          </cell>
          <cell r="O25">
            <v>80</v>
          </cell>
          <cell r="P25">
            <v>47.5</v>
          </cell>
          <cell r="Q25">
            <v>50</v>
          </cell>
          <cell r="R25">
            <v>52.5</v>
          </cell>
          <cell r="S25">
            <v>52.5</v>
          </cell>
          <cell r="T25">
            <v>55.993305831434022</v>
          </cell>
          <cell r="U25">
            <v>97.5</v>
          </cell>
          <cell r="V25">
            <v>107.5</v>
          </cell>
          <cell r="W25">
            <v>112.5</v>
          </cell>
          <cell r="X25">
            <v>112.5</v>
          </cell>
          <cell r="Y25">
            <v>245</v>
          </cell>
          <cell r="Z25">
            <v>68.290344722859032</v>
          </cell>
        </row>
        <row r="26">
          <cell r="A26">
            <v>31</v>
          </cell>
          <cell r="B26" t="str">
            <v>R</v>
          </cell>
          <cell r="C26">
            <v>4</v>
          </cell>
          <cell r="D26" t="str">
            <v>F</v>
          </cell>
          <cell r="E26" t="str">
            <v>Vidal Castiñeiras</v>
          </cell>
          <cell r="F26" t="str">
            <v>Alejandra</v>
          </cell>
          <cell r="G26">
            <v>2004</v>
          </cell>
          <cell r="H26" t="str">
            <v>ENTRENA INTENSO Madrid</v>
          </cell>
          <cell r="I26">
            <v>67.88</v>
          </cell>
          <cell r="J26" t="str">
            <v>SBJ</v>
          </cell>
          <cell r="K26" t="str">
            <v>69</v>
          </cell>
          <cell r="L26">
            <v>-120</v>
          </cell>
          <cell r="M26">
            <v>130</v>
          </cell>
          <cell r="N26">
            <v>-135</v>
          </cell>
          <cell r="O26">
            <v>130</v>
          </cell>
          <cell r="P26">
            <v>-52.5</v>
          </cell>
          <cell r="Q26">
            <v>52.5</v>
          </cell>
          <cell r="R26">
            <v>-55</v>
          </cell>
          <cell r="S26">
            <v>52.5</v>
          </cell>
          <cell r="T26">
            <v>42.17368993429487</v>
          </cell>
          <cell r="U26">
            <v>-140</v>
          </cell>
          <cell r="V26">
            <v>140</v>
          </cell>
          <cell r="W26">
            <v>-150</v>
          </cell>
          <cell r="X26">
            <v>140</v>
          </cell>
          <cell r="Y26">
            <v>322.5</v>
          </cell>
          <cell r="Z26">
            <v>67.432690424481905</v>
          </cell>
        </row>
        <row r="27">
          <cell r="A27">
            <v>29</v>
          </cell>
          <cell r="B27" t="str">
            <v>R</v>
          </cell>
          <cell r="C27">
            <v>4</v>
          </cell>
          <cell r="D27" t="str">
            <v>F</v>
          </cell>
          <cell r="E27" t="str">
            <v>Jimenez Tajuelo</v>
          </cell>
          <cell r="F27" t="str">
            <v>Erika</v>
          </cell>
          <cell r="G27">
            <v>2000</v>
          </cell>
          <cell r="H27" t="str">
            <v>FUERZA TOLEDO</v>
          </cell>
          <cell r="I27">
            <v>66.16</v>
          </cell>
          <cell r="J27" t="str">
            <v>JUN</v>
          </cell>
          <cell r="K27" t="str">
            <v>69</v>
          </cell>
          <cell r="L27">
            <v>97.5</v>
          </cell>
          <cell r="M27">
            <v>102.5</v>
          </cell>
          <cell r="N27">
            <v>107.5</v>
          </cell>
          <cell r="O27">
            <v>107.5</v>
          </cell>
          <cell r="P27">
            <v>45</v>
          </cell>
          <cell r="Q27">
            <v>50</v>
          </cell>
          <cell r="R27">
            <v>55</v>
          </cell>
          <cell r="S27">
            <v>55</v>
          </cell>
          <cell r="T27">
            <v>44.726916892038027</v>
          </cell>
          <cell r="U27">
            <v>137.5</v>
          </cell>
          <cell r="V27">
            <v>142.5</v>
          </cell>
          <cell r="W27">
            <v>150</v>
          </cell>
          <cell r="X27">
            <v>150</v>
          </cell>
          <cell r="Y27">
            <v>312.5</v>
          </cell>
          <cell r="Z27">
            <v>66.32764209913168</v>
          </cell>
        </row>
        <row r="28">
          <cell r="A28">
            <v>28</v>
          </cell>
          <cell r="B28" t="str">
            <v>R</v>
          </cell>
          <cell r="C28">
            <v>4</v>
          </cell>
          <cell r="D28" t="str">
            <v>F</v>
          </cell>
          <cell r="E28" t="str">
            <v>Herraiz Ferrera</v>
          </cell>
          <cell r="F28" t="str">
            <v>Lucia</v>
          </cell>
          <cell r="G28">
            <v>1998</v>
          </cell>
          <cell r="H28" t="str">
            <v>EDUARDO RALLO Madrid</v>
          </cell>
          <cell r="I28">
            <v>61.98</v>
          </cell>
          <cell r="J28" t="str">
            <v>SNR</v>
          </cell>
          <cell r="K28" t="str">
            <v>63</v>
          </cell>
          <cell r="L28">
            <v>85</v>
          </cell>
          <cell r="M28">
            <v>90</v>
          </cell>
          <cell r="N28">
            <v>97.5</v>
          </cell>
          <cell r="O28">
            <v>97.5</v>
          </cell>
          <cell r="P28">
            <v>45</v>
          </cell>
          <cell r="Q28">
            <v>50</v>
          </cell>
          <cell r="R28">
            <v>-52.5</v>
          </cell>
          <cell r="S28">
            <v>50</v>
          </cell>
          <cell r="T28">
            <v>42.113943577688623</v>
          </cell>
          <cell r="U28">
            <v>112.5</v>
          </cell>
          <cell r="V28">
            <v>122.5</v>
          </cell>
          <cell r="W28">
            <v>-130</v>
          </cell>
          <cell r="X28">
            <v>122.5</v>
          </cell>
          <cell r="Y28">
            <v>270</v>
          </cell>
          <cell r="Z28">
            <v>59.703591321398349</v>
          </cell>
        </row>
        <row r="29">
          <cell r="A29">
            <v>30</v>
          </cell>
          <cell r="B29" t="str">
            <v>R</v>
          </cell>
          <cell r="C29">
            <v>4</v>
          </cell>
          <cell r="D29" t="str">
            <v>F</v>
          </cell>
          <cell r="E29" t="str">
            <v>Rincón Castilla</v>
          </cell>
          <cell r="F29" t="str">
            <v>Lara</v>
          </cell>
          <cell r="G29">
            <v>1996</v>
          </cell>
          <cell r="H29" t="str">
            <v>ALFA Forjando Atletas Madrid</v>
          </cell>
          <cell r="I29">
            <v>63.83</v>
          </cell>
          <cell r="J29" t="str">
            <v>SNR</v>
          </cell>
          <cell r="K29" t="str">
            <v>69</v>
          </cell>
          <cell r="L29">
            <v>82.5</v>
          </cell>
          <cell r="M29">
            <v>87.5</v>
          </cell>
          <cell r="N29">
            <v>92.5</v>
          </cell>
          <cell r="O29">
            <v>92.5</v>
          </cell>
          <cell r="P29">
            <v>52.5</v>
          </cell>
          <cell r="Q29">
            <v>-55</v>
          </cell>
          <cell r="R29">
            <v>-55</v>
          </cell>
          <cell r="S29">
            <v>52.5</v>
          </cell>
          <cell r="T29">
            <v>43.493737942795043</v>
          </cell>
          <cell r="U29">
            <v>105</v>
          </cell>
          <cell r="V29">
            <v>115</v>
          </cell>
          <cell r="W29">
            <v>120</v>
          </cell>
          <cell r="X29">
            <v>120</v>
          </cell>
          <cell r="Y29">
            <v>265</v>
          </cell>
          <cell r="Z29">
            <v>57.495951277088594</v>
          </cell>
        </row>
        <row r="30">
          <cell r="A30">
            <v>24</v>
          </cell>
          <cell r="B30" t="str">
            <v>R</v>
          </cell>
          <cell r="C30">
            <v>3</v>
          </cell>
          <cell r="D30" t="str">
            <v>F</v>
          </cell>
          <cell r="E30" t="str">
            <v>Pantoja Cano</v>
          </cell>
          <cell r="F30" t="str">
            <v>Sofía</v>
          </cell>
          <cell r="G30">
            <v>1999</v>
          </cell>
          <cell r="H30" t="str">
            <v>ALFA Forjando Atletas Madrid</v>
          </cell>
          <cell r="I30">
            <v>53.01</v>
          </cell>
          <cell r="J30" t="str">
            <v>JUN</v>
          </cell>
          <cell r="K30" t="str">
            <v>57</v>
          </cell>
          <cell r="L30">
            <v>72.5</v>
          </cell>
          <cell r="M30">
            <v>77.5</v>
          </cell>
          <cell r="N30">
            <v>80</v>
          </cell>
          <cell r="O30">
            <v>80</v>
          </cell>
          <cell r="P30">
            <v>40</v>
          </cell>
          <cell r="Q30">
            <v>42.5</v>
          </cell>
          <cell r="R30">
            <v>-45</v>
          </cell>
          <cell r="S30">
            <v>42.5</v>
          </cell>
          <cell r="T30">
            <v>40.007099632486941</v>
          </cell>
          <cell r="U30">
            <v>100</v>
          </cell>
          <cell r="V30">
            <v>-112.5</v>
          </cell>
          <cell r="W30">
            <v>-112.5</v>
          </cell>
          <cell r="X30">
            <v>100</v>
          </cell>
          <cell r="Y30">
            <v>222.5</v>
          </cell>
          <cell r="Z30">
            <v>55.276188873850536</v>
          </cell>
        </row>
        <row r="31">
          <cell r="A31">
            <v>25</v>
          </cell>
          <cell r="B31" t="str">
            <v>R</v>
          </cell>
          <cell r="C31">
            <v>3</v>
          </cell>
          <cell r="D31" t="str">
            <v>F</v>
          </cell>
          <cell r="E31" t="str">
            <v xml:space="preserve">Casá </v>
          </cell>
          <cell r="F31" t="str">
            <v>Vanesa Mariana</v>
          </cell>
          <cell r="G31">
            <v>1974</v>
          </cell>
          <cell r="H31" t="str">
            <v>MAD POWERLIFTING Madrid</v>
          </cell>
          <cell r="I31">
            <v>55.22</v>
          </cell>
          <cell r="J31" t="str">
            <v>M1</v>
          </cell>
          <cell r="K31" t="str">
            <v>57</v>
          </cell>
          <cell r="L31">
            <v>75</v>
          </cell>
          <cell r="M31">
            <v>77.5</v>
          </cell>
          <cell r="N31">
            <v>82.5</v>
          </cell>
          <cell r="O31">
            <v>82.5</v>
          </cell>
          <cell r="P31">
            <v>35</v>
          </cell>
          <cell r="Q31">
            <v>37.5</v>
          </cell>
          <cell r="R31">
            <v>40</v>
          </cell>
          <cell r="S31">
            <v>40</v>
          </cell>
          <cell r="T31">
            <v>36.424181184553888</v>
          </cell>
          <cell r="U31">
            <v>92.5</v>
          </cell>
          <cell r="V31">
            <v>-100</v>
          </cell>
          <cell r="W31">
            <v>100</v>
          </cell>
          <cell r="X31">
            <v>100</v>
          </cell>
          <cell r="Y31">
            <v>222.5</v>
          </cell>
          <cell r="Z31">
            <v>53.477745219165286</v>
          </cell>
        </row>
        <row r="32">
          <cell r="A32">
            <v>32</v>
          </cell>
          <cell r="B32" t="str">
            <v>R</v>
          </cell>
          <cell r="C32">
            <v>4</v>
          </cell>
          <cell r="D32" t="str">
            <v>F</v>
          </cell>
          <cell r="E32" t="str">
            <v>Blanco Santisteban</v>
          </cell>
          <cell r="F32" t="str">
            <v>Mar</v>
          </cell>
          <cell r="G32">
            <v>1998</v>
          </cell>
          <cell r="H32" t="str">
            <v>ALFA Forjando Atletas Madrid</v>
          </cell>
          <cell r="I32">
            <v>72.73</v>
          </cell>
          <cell r="J32" t="str">
            <v>SNR</v>
          </cell>
          <cell r="K32" t="str">
            <v>76</v>
          </cell>
          <cell r="L32">
            <v>90</v>
          </cell>
          <cell r="M32">
            <v>100</v>
          </cell>
          <cell r="N32">
            <v>-105</v>
          </cell>
          <cell r="O32">
            <v>100</v>
          </cell>
          <cell r="P32">
            <v>42.5</v>
          </cell>
          <cell r="Q32">
            <v>45</v>
          </cell>
          <cell r="R32">
            <v>47.5</v>
          </cell>
          <cell r="S32">
            <v>47.5</v>
          </cell>
          <cell r="T32">
            <v>37.064699506767603</v>
          </cell>
          <cell r="U32">
            <v>105</v>
          </cell>
          <cell r="V32">
            <v>115</v>
          </cell>
          <cell r="W32">
            <v>-122.5</v>
          </cell>
          <cell r="X32">
            <v>115</v>
          </cell>
          <cell r="Y32">
            <v>262.5</v>
          </cell>
          <cell r="Z32">
            <v>52.880287158164379</v>
          </cell>
        </row>
        <row r="33">
          <cell r="A33">
            <v>27</v>
          </cell>
          <cell r="B33" t="str">
            <v>R</v>
          </cell>
          <cell r="C33">
            <v>4</v>
          </cell>
          <cell r="D33" t="str">
            <v>F</v>
          </cell>
          <cell r="E33" t="str">
            <v>Uzcudum Aulló</v>
          </cell>
          <cell r="F33" t="str">
            <v>Paula</v>
          </cell>
          <cell r="G33">
            <v>1985</v>
          </cell>
          <cell r="H33" t="str">
            <v>ALFA Forjando Atletas Madrid</v>
          </cell>
          <cell r="I33">
            <v>62.94</v>
          </cell>
          <cell r="J33" t="str">
            <v>SNR</v>
          </cell>
          <cell r="K33" t="str">
            <v>63</v>
          </cell>
          <cell r="L33">
            <v>75</v>
          </cell>
          <cell r="M33">
            <v>82.5</v>
          </cell>
          <cell r="N33">
            <v>87.5</v>
          </cell>
          <cell r="O33">
            <v>87.5</v>
          </cell>
          <cell r="P33">
            <v>37.5</v>
          </cell>
          <cell r="Q33">
            <v>-40</v>
          </cell>
          <cell r="R33">
            <v>-42.5</v>
          </cell>
          <cell r="S33">
            <v>37.5</v>
          </cell>
          <cell r="T33">
            <v>31.308608223386937</v>
          </cell>
          <cell r="U33">
            <v>90</v>
          </cell>
          <cell r="V33">
            <v>100</v>
          </cell>
          <cell r="W33">
            <v>110</v>
          </cell>
          <cell r="X33">
            <v>110</v>
          </cell>
          <cell r="Y33">
            <v>235</v>
          </cell>
          <cell r="Z33">
            <v>51.445618551700512</v>
          </cell>
        </row>
        <row r="34">
          <cell r="A34">
            <v>22</v>
          </cell>
          <cell r="B34" t="str">
            <v>R</v>
          </cell>
          <cell r="C34">
            <v>3</v>
          </cell>
          <cell r="D34" t="str">
            <v>F</v>
          </cell>
          <cell r="E34" t="str">
            <v>Pradillo Lucendo</v>
          </cell>
          <cell r="F34" t="str">
            <v>Jesica</v>
          </cell>
          <cell r="G34">
            <v>1986</v>
          </cell>
          <cell r="H34" t="str">
            <v>ALFA Forjando Atletas Madrid</v>
          </cell>
          <cell r="I34">
            <v>51.88</v>
          </cell>
          <cell r="J34" t="str">
            <v>SNR</v>
          </cell>
          <cell r="K34" t="str">
            <v>52</v>
          </cell>
          <cell r="L34">
            <v>55</v>
          </cell>
          <cell r="M34">
            <v>-65</v>
          </cell>
          <cell r="N34">
            <v>-70</v>
          </cell>
          <cell r="O34">
            <v>55</v>
          </cell>
          <cell r="P34">
            <v>30</v>
          </cell>
          <cell r="Q34">
            <v>32.5</v>
          </cell>
          <cell r="R34">
            <v>35</v>
          </cell>
          <cell r="S34">
            <v>35</v>
          </cell>
          <cell r="T34">
            <v>33.573873193825662</v>
          </cell>
          <cell r="U34">
            <v>70</v>
          </cell>
          <cell r="V34">
            <v>80</v>
          </cell>
          <cell r="W34">
            <v>-90</v>
          </cell>
          <cell r="X34">
            <v>80</v>
          </cell>
          <cell r="Y34">
            <v>170</v>
          </cell>
          <cell r="Z34">
            <v>43.011602970914268</v>
          </cell>
        </row>
        <row r="35">
          <cell r="A35">
            <v>34</v>
          </cell>
          <cell r="B35" t="str">
            <v>R</v>
          </cell>
          <cell r="C35">
            <v>5</v>
          </cell>
          <cell r="D35" t="str">
            <v>M</v>
          </cell>
          <cell r="E35" t="str">
            <v>García Gómez</v>
          </cell>
          <cell r="F35" t="str">
            <v>David</v>
          </cell>
          <cell r="G35">
            <v>1995</v>
          </cell>
          <cell r="H35" t="str">
            <v>MAD POWERLIFTING Madrid</v>
          </cell>
          <cell r="I35">
            <v>90.33</v>
          </cell>
          <cell r="J35" t="str">
            <v>SNR</v>
          </cell>
          <cell r="K35" t="str">
            <v>93</v>
          </cell>
          <cell r="L35">
            <v>170</v>
          </cell>
          <cell r="M35">
            <v>180</v>
          </cell>
          <cell r="N35">
            <v>190</v>
          </cell>
          <cell r="O35">
            <v>190</v>
          </cell>
          <cell r="P35">
            <v>115</v>
          </cell>
          <cell r="Q35">
            <v>120</v>
          </cell>
          <cell r="R35" t="str">
            <v>122.5</v>
          </cell>
          <cell r="S35">
            <v>120</v>
          </cell>
          <cell r="T35">
            <v>57.756543744164738</v>
          </cell>
          <cell r="U35">
            <v>185</v>
          </cell>
          <cell r="V35">
            <v>200</v>
          </cell>
          <cell r="W35">
            <v>215</v>
          </cell>
          <cell r="X35">
            <v>215</v>
          </cell>
          <cell r="Y35">
            <v>525</v>
          </cell>
          <cell r="Z35">
            <v>69.668862881968948</v>
          </cell>
        </row>
        <row r="36">
          <cell r="A36">
            <v>48</v>
          </cell>
          <cell r="B36" t="str">
            <v>R</v>
          </cell>
          <cell r="C36">
            <v>6</v>
          </cell>
          <cell r="D36" t="str">
            <v>M</v>
          </cell>
          <cell r="E36" t="str">
            <v xml:space="preserve">Martínez Fernández </v>
          </cell>
          <cell r="F36" t="str">
            <v>Antonio</v>
          </cell>
          <cell r="G36">
            <v>2000</v>
          </cell>
          <cell r="H36" t="str">
            <v>NORBA POWER Cáceres</v>
          </cell>
          <cell r="I36">
            <v>99.68</v>
          </cell>
          <cell r="J36" t="str">
            <v>JUN</v>
          </cell>
          <cell r="K36" t="str">
            <v>105</v>
          </cell>
          <cell r="L36">
            <v>-190</v>
          </cell>
          <cell r="M36">
            <v>195</v>
          </cell>
          <cell r="N36">
            <v>-210</v>
          </cell>
          <cell r="O36">
            <v>195</v>
          </cell>
          <cell r="P36">
            <v>-110</v>
          </cell>
          <cell r="Q36">
            <v>-110</v>
          </cell>
          <cell r="R36">
            <v>110</v>
          </cell>
          <cell r="S36">
            <v>110</v>
          </cell>
          <cell r="T36">
            <v>50.469998507727496</v>
          </cell>
          <cell r="U36">
            <v>210</v>
          </cell>
          <cell r="V36">
            <v>230</v>
          </cell>
          <cell r="W36">
            <v>245</v>
          </cell>
          <cell r="X36">
            <v>245</v>
          </cell>
          <cell r="Y36">
            <v>550</v>
          </cell>
          <cell r="Z36">
            <v>69.586985150642079</v>
          </cell>
        </row>
        <row r="37">
          <cell r="A37">
            <v>42</v>
          </cell>
          <cell r="B37" t="str">
            <v>R</v>
          </cell>
          <cell r="C37">
            <v>6</v>
          </cell>
          <cell r="D37" t="str">
            <v>M</v>
          </cell>
          <cell r="E37" t="str">
            <v>Errasti Odriozola</v>
          </cell>
          <cell r="F37" t="str">
            <v>Jon</v>
          </cell>
          <cell r="G37">
            <v>1999</v>
          </cell>
          <cell r="H37" t="str">
            <v>FUERZA TOLEDO</v>
          </cell>
          <cell r="I37">
            <v>102.17</v>
          </cell>
          <cell r="J37" t="str">
            <v>JUN</v>
          </cell>
          <cell r="K37" t="str">
            <v>105</v>
          </cell>
          <cell r="L37">
            <v>180</v>
          </cell>
          <cell r="M37">
            <v>190</v>
          </cell>
          <cell r="N37">
            <v>197.5</v>
          </cell>
          <cell r="O37">
            <v>197.5</v>
          </cell>
          <cell r="P37">
            <v>115</v>
          </cell>
          <cell r="Q37">
            <v>120</v>
          </cell>
          <cell r="R37">
            <v>-122.5</v>
          </cell>
          <cell r="S37">
            <v>120</v>
          </cell>
          <cell r="T37">
            <v>54.420527047607187</v>
          </cell>
          <cell r="U37">
            <v>220</v>
          </cell>
          <cell r="V37">
            <v>-232.5</v>
          </cell>
          <cell r="W37">
            <v>232.5</v>
          </cell>
          <cell r="X37">
            <v>232.5</v>
          </cell>
          <cell r="Y37">
            <v>550</v>
          </cell>
          <cell r="Z37">
            <v>68.779363949565891</v>
          </cell>
        </row>
        <row r="38">
          <cell r="A38">
            <v>45</v>
          </cell>
          <cell r="B38" t="str">
            <v>R</v>
          </cell>
          <cell r="C38">
            <v>6</v>
          </cell>
          <cell r="D38" t="str">
            <v>M</v>
          </cell>
          <cell r="E38" t="str">
            <v>Martin Muñoz</v>
          </cell>
          <cell r="F38" t="str">
            <v>Sergio</v>
          </cell>
          <cell r="G38">
            <v>1996</v>
          </cell>
          <cell r="H38" t="str">
            <v>EL PATIO STRENGTH Madrid</v>
          </cell>
          <cell r="I38">
            <v>101.94</v>
          </cell>
          <cell r="J38" t="str">
            <v>SNR</v>
          </cell>
          <cell r="K38" t="str">
            <v>105</v>
          </cell>
          <cell r="L38">
            <v>165</v>
          </cell>
          <cell r="M38">
            <v>172.5</v>
          </cell>
          <cell r="N38">
            <v>182.5</v>
          </cell>
          <cell r="O38">
            <v>182.5</v>
          </cell>
          <cell r="P38">
            <v>125</v>
          </cell>
          <cell r="Q38">
            <v>130</v>
          </cell>
          <cell r="R38">
            <v>135</v>
          </cell>
          <cell r="S38">
            <v>135</v>
          </cell>
          <cell r="T38">
            <v>61.287912757627581</v>
          </cell>
          <cell r="U38">
            <v>205</v>
          </cell>
          <cell r="V38">
            <v>220</v>
          </cell>
          <cell r="W38">
            <v>230</v>
          </cell>
          <cell r="X38">
            <v>230</v>
          </cell>
          <cell r="Y38">
            <v>547.5</v>
          </cell>
          <cell r="Z38">
            <v>68.539444720885569</v>
          </cell>
        </row>
        <row r="39">
          <cell r="A39">
            <v>6</v>
          </cell>
          <cell r="B39" t="str">
            <v>R</v>
          </cell>
          <cell r="C39">
            <v>1</v>
          </cell>
          <cell r="D39" t="str">
            <v>M</v>
          </cell>
          <cell r="E39" t="str">
            <v>Negrin Pérez</v>
          </cell>
          <cell r="F39" t="str">
            <v>Daniel Alejandro</v>
          </cell>
          <cell r="G39">
            <v>2003</v>
          </cell>
          <cell r="H39" t="str">
            <v>EDUARDO RALLO Madrid</v>
          </cell>
          <cell r="I39">
            <v>72.349999999999994</v>
          </cell>
          <cell r="J39" t="str">
            <v>JUN</v>
          </cell>
          <cell r="K39" t="str">
            <v>74</v>
          </cell>
          <cell r="L39">
            <v>145</v>
          </cell>
          <cell r="M39">
            <v>152.5</v>
          </cell>
          <cell r="N39">
            <v>-162.5</v>
          </cell>
          <cell r="O39">
            <v>152.5</v>
          </cell>
          <cell r="P39">
            <v>92.5</v>
          </cell>
          <cell r="Q39">
            <v>97.5</v>
          </cell>
          <cell r="R39">
            <v>102.5</v>
          </cell>
          <cell r="S39">
            <v>102.5</v>
          </cell>
          <cell r="T39">
            <v>55.323649655012602</v>
          </cell>
          <cell r="U39">
            <v>180</v>
          </cell>
          <cell r="V39">
            <v>192.5</v>
          </cell>
          <cell r="W39">
            <v>200</v>
          </cell>
          <cell r="X39">
            <v>200</v>
          </cell>
          <cell r="Y39">
            <v>455</v>
          </cell>
          <cell r="Z39">
            <v>67.586389055014195</v>
          </cell>
        </row>
        <row r="40">
          <cell r="A40">
            <v>18</v>
          </cell>
          <cell r="B40" t="str">
            <v>R</v>
          </cell>
          <cell r="C40">
            <v>2</v>
          </cell>
          <cell r="D40" t="str">
            <v>M</v>
          </cell>
          <cell r="E40" t="str">
            <v>Díaz Fernández</v>
          </cell>
          <cell r="F40" t="str">
            <v>Rubén</v>
          </cell>
          <cell r="G40">
            <v>2001</v>
          </cell>
          <cell r="H40" t="str">
            <v>MAD POWERLIFTING Madrid</v>
          </cell>
          <cell r="I40">
            <v>82.24</v>
          </cell>
          <cell r="J40" t="str">
            <v>JUN</v>
          </cell>
          <cell r="K40" t="str">
            <v>83</v>
          </cell>
          <cell r="L40">
            <v>160</v>
          </cell>
          <cell r="M40">
            <v>170</v>
          </cell>
          <cell r="N40">
            <v>-180</v>
          </cell>
          <cell r="O40">
            <v>170</v>
          </cell>
          <cell r="P40">
            <v>105</v>
          </cell>
          <cell r="Q40">
            <v>-110</v>
          </cell>
          <cell r="R40">
            <v>110</v>
          </cell>
          <cell r="S40">
            <v>110</v>
          </cell>
          <cell r="T40">
            <v>55.513585545930418</v>
          </cell>
          <cell r="U40">
            <v>190</v>
          </cell>
          <cell r="V40">
            <v>205</v>
          </cell>
          <cell r="W40">
            <v>-212.5</v>
          </cell>
          <cell r="X40">
            <v>205</v>
          </cell>
          <cell r="Y40">
            <v>485</v>
          </cell>
          <cell r="Z40">
            <v>67.449938582618387</v>
          </cell>
        </row>
        <row r="41">
          <cell r="A41">
            <v>20</v>
          </cell>
          <cell r="B41" t="str">
            <v>R</v>
          </cell>
          <cell r="C41">
            <v>2</v>
          </cell>
          <cell r="D41" t="str">
            <v>M</v>
          </cell>
          <cell r="E41" t="str">
            <v>Canel Rejano</v>
          </cell>
          <cell r="F41" t="str">
            <v>Alejandro</v>
          </cell>
          <cell r="G41">
            <v>2004</v>
          </cell>
          <cell r="H41" t="str">
            <v>CROM GYM Madrid</v>
          </cell>
          <cell r="I41">
            <v>80.209999999999994</v>
          </cell>
          <cell r="J41" t="str">
            <v>SBJ</v>
          </cell>
          <cell r="K41" t="str">
            <v>83</v>
          </cell>
          <cell r="L41">
            <v>155</v>
          </cell>
          <cell r="M41">
            <v>165</v>
          </cell>
          <cell r="N41">
            <v>175</v>
          </cell>
          <cell r="O41">
            <v>175</v>
          </cell>
          <cell r="P41">
            <v>87.5</v>
          </cell>
          <cell r="Q41">
            <v>95</v>
          </cell>
          <cell r="R41">
            <v>-102.5</v>
          </cell>
          <cell r="S41">
            <v>95</v>
          </cell>
          <cell r="T41">
            <v>48.565927042676421</v>
          </cell>
          <cell r="U41">
            <v>180</v>
          </cell>
          <cell r="V41">
            <v>-192.5</v>
          </cell>
          <cell r="W41">
            <v>205</v>
          </cell>
          <cell r="X41">
            <v>205</v>
          </cell>
          <cell r="Y41">
            <v>475</v>
          </cell>
          <cell r="Z41">
            <v>66.903255977666277</v>
          </cell>
        </row>
        <row r="42">
          <cell r="A42">
            <v>2</v>
          </cell>
          <cell r="B42" t="str">
            <v>R</v>
          </cell>
          <cell r="C42">
            <v>1</v>
          </cell>
          <cell r="D42" t="str">
            <v>M</v>
          </cell>
          <cell r="E42" t="str">
            <v>Barrio Pérez</v>
          </cell>
          <cell r="F42" t="str">
            <v>Diego</v>
          </cell>
          <cell r="G42">
            <v>1999</v>
          </cell>
          <cell r="H42" t="str">
            <v>EDUARDO RALLO Madrid</v>
          </cell>
          <cell r="I42">
            <v>73.88</v>
          </cell>
          <cell r="J42" t="str">
            <v>JUN</v>
          </cell>
          <cell r="K42" t="str">
            <v>74</v>
          </cell>
          <cell r="L42">
            <v>150</v>
          </cell>
          <cell r="M42">
            <v>160</v>
          </cell>
          <cell r="N42" t="str">
            <v>XXX</v>
          </cell>
          <cell r="O42">
            <v>160</v>
          </cell>
          <cell r="P42">
            <v>140</v>
          </cell>
          <cell r="Q42">
            <v>-145</v>
          </cell>
          <cell r="R42" t="str">
            <v>XXX</v>
          </cell>
          <cell r="S42">
            <v>140</v>
          </cell>
          <cell r="T42">
            <v>74.726344323277999</v>
          </cell>
          <cell r="U42">
            <v>155</v>
          </cell>
          <cell r="V42" t="str">
            <v>XXX</v>
          </cell>
          <cell r="W42" t="str">
            <v>XXX</v>
          </cell>
          <cell r="X42">
            <v>155</v>
          </cell>
          <cell r="Y42">
            <v>455</v>
          </cell>
          <cell r="Z42">
            <v>66.854767480990191</v>
          </cell>
        </row>
        <row r="43">
          <cell r="A43">
            <v>16</v>
          </cell>
          <cell r="B43" t="str">
            <v>R</v>
          </cell>
          <cell r="C43">
            <v>2</v>
          </cell>
          <cell r="D43" t="str">
            <v>M</v>
          </cell>
          <cell r="E43" t="str">
            <v>Puertas Morcillo</v>
          </cell>
          <cell r="F43" t="str">
            <v>Carlos</v>
          </cell>
          <cell r="G43">
            <v>1998</v>
          </cell>
          <cell r="H43" t="str">
            <v>FUERZA TOLEDO</v>
          </cell>
          <cell r="I43">
            <v>81.22</v>
          </cell>
          <cell r="J43" t="str">
            <v>SNR</v>
          </cell>
          <cell r="K43" t="str">
            <v>83</v>
          </cell>
          <cell r="L43">
            <v>140</v>
          </cell>
          <cell r="M43">
            <v>152.5</v>
          </cell>
          <cell r="N43">
            <v>160</v>
          </cell>
          <cell r="O43">
            <v>160</v>
          </cell>
          <cell r="P43">
            <v>97.5</v>
          </cell>
          <cell r="Q43">
            <v>105</v>
          </cell>
          <cell r="R43">
            <v>-112.5</v>
          </cell>
          <cell r="S43">
            <v>105</v>
          </cell>
          <cell r="T43">
            <v>53.331902125906133</v>
          </cell>
          <cell r="U43">
            <v>175</v>
          </cell>
          <cell r="V43">
            <v>190</v>
          </cell>
          <cell r="W43">
            <v>200</v>
          </cell>
          <cell r="X43">
            <v>200</v>
          </cell>
          <cell r="Y43">
            <v>465</v>
          </cell>
          <cell r="Z43">
            <v>65.079113696574225</v>
          </cell>
        </row>
        <row r="44">
          <cell r="A44">
            <v>39</v>
          </cell>
          <cell r="B44" t="str">
            <v>R</v>
          </cell>
          <cell r="C44">
            <v>5</v>
          </cell>
          <cell r="D44" t="str">
            <v>M</v>
          </cell>
          <cell r="E44" t="str">
            <v>Del Valle Almoguera</v>
          </cell>
          <cell r="F44" t="str">
            <v>Diego José</v>
          </cell>
          <cell r="G44">
            <v>2001</v>
          </cell>
          <cell r="H44" t="str">
            <v>CROM GYM Madrid</v>
          </cell>
          <cell r="I44">
            <v>92.03</v>
          </cell>
          <cell r="J44" t="str">
            <v>JUN</v>
          </cell>
          <cell r="K44" t="str">
            <v>93</v>
          </cell>
          <cell r="L44">
            <v>-150</v>
          </cell>
          <cell r="M44">
            <v>150</v>
          </cell>
          <cell r="N44">
            <v>160</v>
          </cell>
          <cell r="O44">
            <v>160</v>
          </cell>
          <cell r="P44">
            <v>92.5</v>
          </cell>
          <cell r="Q44">
            <v>97.5</v>
          </cell>
          <cell r="R44">
            <v>105</v>
          </cell>
          <cell r="S44">
            <v>105</v>
          </cell>
          <cell r="T44">
            <v>50.073408975937987</v>
          </cell>
          <cell r="U44">
            <v>200</v>
          </cell>
          <cell r="V44">
            <v>212.5</v>
          </cell>
          <cell r="W44">
            <v>-222.5</v>
          </cell>
          <cell r="X44">
            <v>212.5</v>
          </cell>
          <cell r="Y44">
            <v>477.5</v>
          </cell>
          <cell r="Z44">
            <v>62.787974704143721</v>
          </cell>
        </row>
        <row r="45">
          <cell r="A45">
            <v>37</v>
          </cell>
          <cell r="B45" t="str">
            <v>R</v>
          </cell>
          <cell r="C45">
            <v>5</v>
          </cell>
          <cell r="D45" t="str">
            <v>M</v>
          </cell>
          <cell r="E45" t="str">
            <v>Viñuela Herrero</v>
          </cell>
          <cell r="F45" t="str">
            <v>Ignacio</v>
          </cell>
          <cell r="G45">
            <v>1999</v>
          </cell>
          <cell r="H45" t="str">
            <v>EDUARDO RALLO Madrid</v>
          </cell>
          <cell r="I45">
            <v>87.86</v>
          </cell>
          <cell r="J45" t="str">
            <v>JUN</v>
          </cell>
          <cell r="K45" t="str">
            <v>93</v>
          </cell>
          <cell r="L45">
            <v>155</v>
          </cell>
          <cell r="M45">
            <v>-165</v>
          </cell>
          <cell r="N45">
            <v>170</v>
          </cell>
          <cell r="O45">
            <v>170</v>
          </cell>
          <cell r="P45">
            <v>-110</v>
          </cell>
          <cell r="Q45">
            <v>110</v>
          </cell>
          <cell r="R45">
            <v>120</v>
          </cell>
          <cell r="S45">
            <v>120</v>
          </cell>
          <cell r="T45">
            <v>58.56098616341594</v>
          </cell>
          <cell r="U45">
            <v>160</v>
          </cell>
          <cell r="V45">
            <v>-175</v>
          </cell>
          <cell r="W45">
            <v>175</v>
          </cell>
          <cell r="X45">
            <v>175</v>
          </cell>
          <cell r="Y45">
            <v>465</v>
          </cell>
          <cell r="Z45">
            <v>62.558960781854701</v>
          </cell>
        </row>
        <row r="46">
          <cell r="A46">
            <v>49</v>
          </cell>
          <cell r="B46" t="str">
            <v>R</v>
          </cell>
          <cell r="C46">
            <v>6</v>
          </cell>
          <cell r="D46" t="str">
            <v>M</v>
          </cell>
          <cell r="E46" t="str">
            <v>Martínez Avial</v>
          </cell>
          <cell r="F46" t="str">
            <v>Jaime</v>
          </cell>
          <cell r="G46">
            <v>1995</v>
          </cell>
          <cell r="H46" t="str">
            <v>SOY POWERLIFTER Madrid</v>
          </cell>
          <cell r="I46">
            <v>114.58</v>
          </cell>
          <cell r="J46" t="str">
            <v>SNR</v>
          </cell>
          <cell r="K46" t="str">
            <v>120</v>
          </cell>
          <cell r="L46">
            <v>180</v>
          </cell>
          <cell r="M46">
            <v>195</v>
          </cell>
          <cell r="N46">
            <v>205</v>
          </cell>
          <cell r="O46">
            <v>205</v>
          </cell>
          <cell r="P46">
            <v>90</v>
          </cell>
          <cell r="Q46">
            <v>97.5</v>
          </cell>
          <cell r="R46">
            <v>102.5</v>
          </cell>
          <cell r="S46">
            <v>102.5</v>
          </cell>
          <cell r="T46">
            <v>44.120287824283423</v>
          </cell>
          <cell r="U46">
            <v>185</v>
          </cell>
          <cell r="V46">
            <v>200</v>
          </cell>
          <cell r="W46">
            <v>215</v>
          </cell>
          <cell r="X46">
            <v>215</v>
          </cell>
          <cell r="Y46">
            <v>522.5</v>
          </cell>
          <cell r="Z46">
            <v>61.990690817318615</v>
          </cell>
        </row>
        <row r="47">
          <cell r="A47">
            <v>19</v>
          </cell>
          <cell r="B47" t="str">
            <v>R</v>
          </cell>
          <cell r="C47">
            <v>2</v>
          </cell>
          <cell r="D47" t="str">
            <v>M</v>
          </cell>
          <cell r="E47" t="str">
            <v>Flores Santana</v>
          </cell>
          <cell r="F47" t="str">
            <v>Francisco</v>
          </cell>
          <cell r="G47">
            <v>1998</v>
          </cell>
          <cell r="H47" t="str">
            <v>MAD POWERLIFTING Madrid</v>
          </cell>
          <cell r="I47">
            <v>77.819999999999993</v>
          </cell>
          <cell r="J47" t="str">
            <v>SNR</v>
          </cell>
          <cell r="K47" t="str">
            <v>83</v>
          </cell>
          <cell r="L47">
            <v>142.5</v>
          </cell>
          <cell r="M47">
            <v>150</v>
          </cell>
          <cell r="N47">
            <v>157.5</v>
          </cell>
          <cell r="O47">
            <v>157.5</v>
          </cell>
          <cell r="P47">
            <v>92.5</v>
          </cell>
          <cell r="Q47">
            <v>97.5</v>
          </cell>
          <cell r="R47">
            <v>-102.5</v>
          </cell>
          <cell r="S47">
            <v>97.5</v>
          </cell>
          <cell r="T47">
            <v>50.635303801231643</v>
          </cell>
          <cell r="U47">
            <v>160</v>
          </cell>
          <cell r="V47">
            <v>170</v>
          </cell>
          <cell r="W47">
            <v>-180</v>
          </cell>
          <cell r="X47">
            <v>170</v>
          </cell>
          <cell r="Y47">
            <v>425</v>
          </cell>
          <cell r="Z47">
            <v>60.794135609792782</v>
          </cell>
        </row>
        <row r="48">
          <cell r="A48">
            <v>14</v>
          </cell>
          <cell r="B48" t="str">
            <v>R</v>
          </cell>
          <cell r="C48">
            <v>2</v>
          </cell>
          <cell r="D48" t="str">
            <v>M</v>
          </cell>
          <cell r="E48" t="str">
            <v xml:space="preserve">Fraile García </v>
          </cell>
          <cell r="F48" t="str">
            <v xml:space="preserve">Emilio </v>
          </cell>
          <cell r="G48">
            <v>1985</v>
          </cell>
          <cell r="H48" t="str">
            <v>DESHAFIO PINTO</v>
          </cell>
          <cell r="I48">
            <v>77.88</v>
          </cell>
          <cell r="J48" t="str">
            <v>SNR</v>
          </cell>
          <cell r="K48" t="str">
            <v>83</v>
          </cell>
          <cell r="L48">
            <v>120</v>
          </cell>
          <cell r="M48">
            <v>130</v>
          </cell>
          <cell r="N48">
            <v>142.5</v>
          </cell>
          <cell r="O48">
            <v>142.5</v>
          </cell>
          <cell r="P48">
            <v>70</v>
          </cell>
          <cell r="Q48">
            <v>82.5</v>
          </cell>
          <cell r="R48">
            <v>-87.5</v>
          </cell>
          <cell r="S48">
            <v>82.5</v>
          </cell>
          <cell r="T48">
            <v>42.82798622967303</v>
          </cell>
          <cell r="U48">
            <v>150</v>
          </cell>
          <cell r="V48">
            <v>175</v>
          </cell>
          <cell r="W48">
            <v>185</v>
          </cell>
          <cell r="X48">
            <v>185</v>
          </cell>
          <cell r="Y48">
            <v>410</v>
          </cell>
          <cell r="Z48">
            <v>58.625265961016105</v>
          </cell>
        </row>
        <row r="49">
          <cell r="A49">
            <v>9</v>
          </cell>
          <cell r="B49" t="str">
            <v>R</v>
          </cell>
          <cell r="C49">
            <v>1</v>
          </cell>
          <cell r="D49" t="str">
            <v>M</v>
          </cell>
          <cell r="E49" t="str">
            <v>Ladovic</v>
          </cell>
          <cell r="F49" t="str">
            <v>Stefan Joseph</v>
          </cell>
          <cell r="G49">
            <v>1999</v>
          </cell>
          <cell r="H49" t="str">
            <v>MAD POWERLIFTING Madrid</v>
          </cell>
          <cell r="I49">
            <v>73.69</v>
          </cell>
          <cell r="J49" t="str">
            <v>JUN</v>
          </cell>
          <cell r="K49" t="str">
            <v>74</v>
          </cell>
          <cell r="L49">
            <v>130</v>
          </cell>
          <cell r="M49">
            <v>-137.5</v>
          </cell>
          <cell r="N49">
            <v>137.5</v>
          </cell>
          <cell r="O49">
            <v>137.5</v>
          </cell>
          <cell r="P49">
            <v>80</v>
          </cell>
          <cell r="Q49">
            <v>-85</v>
          </cell>
          <cell r="R49">
            <v>85</v>
          </cell>
          <cell r="S49">
            <v>85</v>
          </cell>
          <cell r="T49">
            <v>45.43168729162857</v>
          </cell>
          <cell r="U49">
            <v>162.5</v>
          </cell>
          <cell r="V49">
            <v>170</v>
          </cell>
          <cell r="W49">
            <v>-180</v>
          </cell>
          <cell r="X49">
            <v>170</v>
          </cell>
          <cell r="Y49">
            <v>392.5</v>
          </cell>
          <cell r="Z49">
            <v>57.748572309140506</v>
          </cell>
        </row>
        <row r="50">
          <cell r="A50">
            <v>46</v>
          </cell>
          <cell r="B50" t="str">
            <v>R</v>
          </cell>
          <cell r="C50">
            <v>6</v>
          </cell>
          <cell r="D50" t="str">
            <v>M</v>
          </cell>
          <cell r="E50" t="str">
            <v>Fernandez Perez</v>
          </cell>
          <cell r="F50" t="str">
            <v>Israel Eloy</v>
          </cell>
          <cell r="G50">
            <v>1972</v>
          </cell>
          <cell r="H50" t="str">
            <v>ENTRENA INTENSO Madrid</v>
          </cell>
          <cell r="I50">
            <v>105.36</v>
          </cell>
          <cell r="J50" t="str">
            <v>M2</v>
          </cell>
          <cell r="K50" t="str">
            <v>120</v>
          </cell>
          <cell r="L50">
            <v>145</v>
          </cell>
          <cell r="M50">
            <v>-155</v>
          </cell>
          <cell r="N50">
            <v>-160</v>
          </cell>
          <cell r="O50">
            <v>145</v>
          </cell>
          <cell r="P50">
            <v>115</v>
          </cell>
          <cell r="Q50">
            <v>122.5</v>
          </cell>
          <cell r="R50">
            <v>-127.5</v>
          </cell>
          <cell r="S50">
            <v>122.5</v>
          </cell>
          <cell r="T50">
            <v>54.76464834345861</v>
          </cell>
          <cell r="U50">
            <v>160</v>
          </cell>
          <cell r="V50">
            <v>180</v>
          </cell>
          <cell r="W50">
            <v>200</v>
          </cell>
          <cell r="X50">
            <v>200</v>
          </cell>
          <cell r="Y50">
            <v>467.5</v>
          </cell>
          <cell r="Z50">
            <v>57.627723608225573</v>
          </cell>
        </row>
        <row r="51">
          <cell r="A51">
            <v>11</v>
          </cell>
          <cell r="B51" t="str">
            <v>R</v>
          </cell>
          <cell r="C51">
            <v>1</v>
          </cell>
          <cell r="D51" t="str">
            <v>M</v>
          </cell>
          <cell r="E51" t="str">
            <v>De La Cruz</v>
          </cell>
          <cell r="F51" t="str">
            <v>Daniel</v>
          </cell>
          <cell r="G51">
            <v>2005</v>
          </cell>
          <cell r="H51" t="str">
            <v>SOY POWERLIFTER Madrid</v>
          </cell>
          <cell r="I51">
            <v>68.78</v>
          </cell>
          <cell r="J51" t="str">
            <v>SBJ</v>
          </cell>
          <cell r="K51" t="str">
            <v>74</v>
          </cell>
          <cell r="L51">
            <v>130</v>
          </cell>
          <cell r="M51">
            <v>137.5</v>
          </cell>
          <cell r="N51">
            <v>-145</v>
          </cell>
          <cell r="O51">
            <v>137.5</v>
          </cell>
          <cell r="P51">
            <v>70</v>
          </cell>
          <cell r="Q51">
            <v>75</v>
          </cell>
          <cell r="R51">
            <v>80</v>
          </cell>
          <cell r="S51">
            <v>80</v>
          </cell>
          <cell r="T51">
            <v>44.370257895684624</v>
          </cell>
          <cell r="U51">
            <v>150</v>
          </cell>
          <cell r="V51">
            <v>160</v>
          </cell>
          <cell r="W51">
            <v>-170</v>
          </cell>
          <cell r="X51">
            <v>160</v>
          </cell>
          <cell r="Y51">
            <v>377.5</v>
          </cell>
          <cell r="Z51">
            <v>57.579696768599987</v>
          </cell>
        </row>
        <row r="52">
          <cell r="A52">
            <v>47</v>
          </cell>
          <cell r="B52" t="str">
            <v>E</v>
          </cell>
          <cell r="C52">
            <v>6</v>
          </cell>
          <cell r="D52" t="str">
            <v>M</v>
          </cell>
          <cell r="E52" t="str">
            <v>Madam Pérez</v>
          </cell>
          <cell r="F52" t="str">
            <v>Ramón</v>
          </cell>
          <cell r="G52">
            <v>1953</v>
          </cell>
          <cell r="H52" t="str">
            <v>CROM GYM Madrid</v>
          </cell>
          <cell r="I52">
            <v>107.6</v>
          </cell>
          <cell r="J52" t="str">
            <v>M3</v>
          </cell>
          <cell r="K52" t="str">
            <v>120</v>
          </cell>
          <cell r="L52">
            <v>120</v>
          </cell>
          <cell r="M52">
            <v>127.5</v>
          </cell>
          <cell r="N52">
            <v>-130</v>
          </cell>
          <cell r="O52">
            <v>127.5</v>
          </cell>
          <cell r="P52">
            <v>90</v>
          </cell>
          <cell r="Q52">
            <v>95</v>
          </cell>
          <cell r="R52">
            <v>100</v>
          </cell>
          <cell r="S52">
            <v>100</v>
          </cell>
          <cell r="T52">
            <v>30.709510233113924</v>
          </cell>
          <cell r="U52">
            <v>180</v>
          </cell>
          <cell r="V52">
            <v>190</v>
          </cell>
          <cell r="W52">
            <v>200</v>
          </cell>
          <cell r="X52">
            <v>200</v>
          </cell>
          <cell r="Y52">
            <v>427.5</v>
          </cell>
          <cell r="Z52">
            <v>43.219336207624629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D01F-C19C-4162-8937-8774CCF5B62F}">
  <sheetPr>
    <pageSetUpPr fitToPage="1"/>
  </sheetPr>
  <dimension ref="A1:T42"/>
  <sheetViews>
    <sheetView tabSelected="1" view="pageBreakPreview" zoomScaleSheetLayoutView="100" workbookViewId="0">
      <selection activeCell="A19" sqref="A19:XFD19"/>
    </sheetView>
  </sheetViews>
  <sheetFormatPr baseColWidth="10" defaultColWidth="11.44140625" defaultRowHeight="20.100000000000001" customHeight="1" x14ac:dyDescent="0.3"/>
  <cols>
    <col min="1" max="1" width="4.33203125" style="46" bestFit="1" customWidth="1"/>
    <col min="2" max="2" width="3.6640625" style="47" customWidth="1"/>
    <col min="3" max="3" width="28.6640625" style="48" customWidth="1"/>
    <col min="4" max="4" width="22.6640625" style="48" customWidth="1"/>
    <col min="5" max="5" width="5.6640625" style="50" customWidth="1"/>
    <col min="6" max="6" width="6.6640625" style="50" customWidth="1"/>
    <col min="7" max="7" width="5.6640625" style="50" customWidth="1"/>
    <col min="8" max="8" width="5.6640625" style="51" customWidth="1"/>
    <col min="9" max="16" width="6.33203125" style="52" customWidth="1"/>
    <col min="17" max="17" width="6.33203125" style="53" customWidth="1"/>
    <col min="18" max="18" width="6.6640625" style="52" customWidth="1"/>
    <col min="19" max="19" width="6.6640625" style="54" customWidth="1"/>
    <col min="20" max="20" width="2.6640625" style="55" customWidth="1"/>
    <col min="21" max="16384" width="11.44140625" style="50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tr">
        <f>[1]PESAJE!D2</f>
        <v>Asociación de Powerlifting de Madrid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tr">
        <f>[1]PESAJE!D3</f>
        <v>I Campeonato Entrena Intenso, AEP-3 de iniciación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tr">
        <f>[1]PESAJE!D4</f>
        <v>Rivas-Vaciamadrid, Madrid - 5 de marzo del 2022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14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14" s="45" customFormat="1" ht="13.8" x14ac:dyDescent="0.25">
      <c r="A8" s="34">
        <v>23</v>
      </c>
      <c r="B8" s="35" t="s">
        <v>15</v>
      </c>
      <c r="C8" s="36" t="str">
        <f>IF($A8&gt;0,CONCATENATE(VLOOKUP($A8,[1]DATOS!$A:$AA,6,0)," ",VLOOKUP($A8,[1]DATOS!$A:$AA,5,0)),"")</f>
        <v>Belén Maida Lazarte</v>
      </c>
      <c r="D8" s="37" t="str">
        <f>IF($A8&gt;0,VLOOKUP($A8,[1]DATOS!$A:$AA,8,0),"")</f>
        <v>CROM GYM Madrid</v>
      </c>
      <c r="E8" s="38">
        <f>IF($A8&gt;0,VLOOKUP($A8,[1]DATOS!$A:$AA,7,0),"")</f>
        <v>1996</v>
      </c>
      <c r="F8" s="39">
        <f>IF($A8&gt;0,VLOOKUP($A8,[1]DATOS!$A:$AA,9,0),"")</f>
        <v>55.82</v>
      </c>
      <c r="G8" s="40" t="str">
        <f>IF($A8&gt;0,VLOOKUP($A8,[1]DATOS!$A:$AA,10,0),"")</f>
        <v>SNR</v>
      </c>
      <c r="H8" s="41" t="str">
        <f>IF($A8&gt;0,VLOOKUP($A8,[1]DATOS!$A:$AA,11,0),"")</f>
        <v>57</v>
      </c>
      <c r="I8" s="42">
        <f>IF($A8&gt;0,VLOOKUP($A8,[1]DATOS!$A:$AA,25,0),"")</f>
        <v>310</v>
      </c>
      <c r="J8" s="43">
        <f>IF($A8&gt;0,VLOOKUP($A8,[1]DATOS!$A:$AA,26,0),"")</f>
        <v>73.88316269116649</v>
      </c>
      <c r="K8" s="44"/>
    </row>
    <row r="9" spans="1:14" s="45" customFormat="1" ht="13.8" x14ac:dyDescent="0.25">
      <c r="A9" s="34">
        <v>26</v>
      </c>
      <c r="B9" s="35" t="s">
        <v>16</v>
      </c>
      <c r="C9" s="36" t="str">
        <f>IF($A9&gt;0,CONCATENATE(VLOOKUP($A9,[1]DATOS!$A:$AA,6,0)," ",VLOOKUP($A9,[1]DATOS!$A:$AA,5,0)),"")</f>
        <v>Alba Ordóñez Rodríguez</v>
      </c>
      <c r="D9" s="37" t="str">
        <f>IF($A9&gt;0,VLOOKUP($A9,[1]DATOS!$A:$AA,8,0),"")</f>
        <v>CROM GYM Madrid</v>
      </c>
      <c r="E9" s="38">
        <f>IF($A9&gt;0,VLOOKUP($A9,[1]DATOS!$A:$AA,7,0),"")</f>
        <v>1998</v>
      </c>
      <c r="F9" s="39">
        <f>IF($A9&gt;0,VLOOKUP($A9,[1]DATOS!$A:$AA,9,0),"")</f>
        <v>55.93</v>
      </c>
      <c r="G9" s="40" t="str">
        <f>IF($A9&gt;0,VLOOKUP($A9,[1]DATOS!$A:$AA,10,0),"")</f>
        <v>SNR</v>
      </c>
      <c r="H9" s="41" t="str">
        <f>IF($A9&gt;0,VLOOKUP($A9,[1]DATOS!$A:$AA,11,0),"")</f>
        <v>57</v>
      </c>
      <c r="I9" s="42">
        <f>IF($A9&gt;0,VLOOKUP($A9,[1]DATOS!$A:$AA,25,0),"")</f>
        <v>310</v>
      </c>
      <c r="J9" s="43">
        <f>IF($A9&gt;0,VLOOKUP($A9,[1]DATOS!$A:$AA,26,0),"")</f>
        <v>73.770907753825327</v>
      </c>
      <c r="K9" s="44"/>
    </row>
    <row r="10" spans="1:14" s="45" customFormat="1" ht="13.8" x14ac:dyDescent="0.25">
      <c r="A10" s="34">
        <v>21</v>
      </c>
      <c r="B10" s="35" t="s">
        <v>17</v>
      </c>
      <c r="C10" s="36" t="str">
        <f>IF($A10&gt;0,CONCATENATE(VLOOKUP($A10,[1]DATOS!$A:$AA,6,0)," ",VLOOKUP($A10,[1]DATOS!$A:$AA,5,0)),"")</f>
        <v>Laura Cebada Almagro</v>
      </c>
      <c r="D10" s="37" t="str">
        <f>IF($A10&gt;0,VLOOKUP($A10,[1]DATOS!$A:$AA,8,0),"")</f>
        <v>FUERZA TOLEDO</v>
      </c>
      <c r="E10" s="38">
        <f>IF($A10&gt;0,VLOOKUP($A10,[1]DATOS!$A:$AA,7,0),"")</f>
        <v>1999</v>
      </c>
      <c r="F10" s="39">
        <f>IF($A10&gt;0,VLOOKUP($A10,[1]DATOS!$A:$AA,9,0),"")</f>
        <v>46.74</v>
      </c>
      <c r="G10" s="40" t="str">
        <f>IF($A10&gt;0,VLOOKUP($A10,[1]DATOS!$A:$AA,10,0),"")</f>
        <v>JUN</v>
      </c>
      <c r="H10" s="41" t="str">
        <f>IF($A10&gt;0,VLOOKUP($A10,[1]DATOS!$A:$AA,11,0),"")</f>
        <v>47</v>
      </c>
      <c r="I10" s="42">
        <f>IF($A10&gt;0,VLOOKUP($A10,[1]DATOS!$A:$AA,25,0),"")</f>
        <v>245</v>
      </c>
      <c r="J10" s="43">
        <f>IF($A10&gt;0,VLOOKUP($A10,[1]DATOS!$A:$AA,26,0),"")</f>
        <v>68.290344722859032</v>
      </c>
      <c r="K10" s="44"/>
    </row>
    <row r="11" spans="1:14" s="45" customFormat="1" ht="13.8" x14ac:dyDescent="0.25">
      <c r="A11" s="34">
        <v>31</v>
      </c>
      <c r="B11" s="35" t="s">
        <v>18</v>
      </c>
      <c r="C11" s="36" t="str">
        <f>IF($A11&gt;0,CONCATENATE(VLOOKUP($A11,[1]DATOS!$A:$AA,6,0)," ",VLOOKUP($A11,[1]DATOS!$A:$AA,5,0)),"")</f>
        <v>Alejandra Vidal Castiñeiras</v>
      </c>
      <c r="D11" s="37" t="str">
        <f>IF($A11&gt;0,VLOOKUP($A11,[1]DATOS!$A:$AA,8,0),"")</f>
        <v>ENTRENA INTENSO Madrid</v>
      </c>
      <c r="E11" s="38">
        <f>IF($A11&gt;0,VLOOKUP($A11,[1]DATOS!$A:$AA,7,0),"")</f>
        <v>2004</v>
      </c>
      <c r="F11" s="39">
        <f>IF($A11&gt;0,VLOOKUP($A11,[1]DATOS!$A:$AA,9,0),"")</f>
        <v>67.88</v>
      </c>
      <c r="G11" s="40" t="str">
        <f>IF($A11&gt;0,VLOOKUP($A11,[1]DATOS!$A:$AA,10,0),"")</f>
        <v>SBJ</v>
      </c>
      <c r="H11" s="41" t="str">
        <f>IF($A11&gt;0,VLOOKUP($A11,[1]DATOS!$A:$AA,11,0),"")</f>
        <v>69</v>
      </c>
      <c r="I11" s="42">
        <f>IF($A11&gt;0,VLOOKUP($A11,[1]DATOS!$A:$AA,25,0),"")</f>
        <v>322.5</v>
      </c>
      <c r="J11" s="43">
        <f>IF($A11&gt;0,VLOOKUP($A11,[1]DATOS!$A:$AA,26,0),"")</f>
        <v>67.432690424481905</v>
      </c>
      <c r="K11" s="44"/>
    </row>
    <row r="12" spans="1:14" s="45" customFormat="1" ht="13.8" x14ac:dyDescent="0.25">
      <c r="A12" s="34">
        <v>29</v>
      </c>
      <c r="B12" s="35" t="s">
        <v>19</v>
      </c>
      <c r="C12" s="36" t="str">
        <f>IF($A12&gt;0,CONCATENATE(VLOOKUP($A12,[1]DATOS!$A:$AA,6,0)," ",VLOOKUP($A12,[1]DATOS!$A:$AA,5,0)),"")</f>
        <v>Erika Jimenez Tajuelo</v>
      </c>
      <c r="D12" s="37" t="str">
        <f>IF($A12&gt;0,VLOOKUP($A12,[1]DATOS!$A:$AA,8,0),"")</f>
        <v>FUERZA TOLEDO</v>
      </c>
      <c r="E12" s="38">
        <f>IF($A12&gt;0,VLOOKUP($A12,[1]DATOS!$A:$AA,7,0),"")</f>
        <v>2000</v>
      </c>
      <c r="F12" s="39">
        <f>IF($A12&gt;0,VLOOKUP($A12,[1]DATOS!$A:$AA,9,0),"")</f>
        <v>66.16</v>
      </c>
      <c r="G12" s="40" t="str">
        <f>IF($A12&gt;0,VLOOKUP($A12,[1]DATOS!$A:$AA,10,0),"")</f>
        <v>JUN</v>
      </c>
      <c r="H12" s="41" t="str">
        <f>IF($A12&gt;0,VLOOKUP($A12,[1]DATOS!$A:$AA,11,0),"")</f>
        <v>69</v>
      </c>
      <c r="I12" s="42">
        <f>IF($A12&gt;0,VLOOKUP($A12,[1]DATOS!$A:$AA,25,0),"")</f>
        <v>312.5</v>
      </c>
      <c r="J12" s="43">
        <f>IF($A12&gt;0,VLOOKUP($A12,[1]DATOS!$A:$AA,26,0),"")</f>
        <v>66.32764209913168</v>
      </c>
      <c r="K12" s="44"/>
    </row>
    <row r="13" spans="1:14" s="45" customFormat="1" ht="13.8" x14ac:dyDescent="0.25">
      <c r="A13" s="34">
        <v>28</v>
      </c>
      <c r="B13" s="35" t="s">
        <v>20</v>
      </c>
      <c r="C13" s="36" t="str">
        <f>IF($A13&gt;0,CONCATENATE(VLOOKUP($A13,[1]DATOS!$A:$AA,6,0)," ",VLOOKUP($A13,[1]DATOS!$A:$AA,5,0)),"")</f>
        <v>Lucia Herraiz Ferrera</v>
      </c>
      <c r="D13" s="37" t="str">
        <f>IF($A13&gt;0,VLOOKUP($A13,[1]DATOS!$A:$AA,8,0),"")</f>
        <v>EDUARDO RALLO Madrid</v>
      </c>
      <c r="E13" s="38">
        <f>IF($A13&gt;0,VLOOKUP($A13,[1]DATOS!$A:$AA,7,0),"")</f>
        <v>1998</v>
      </c>
      <c r="F13" s="39">
        <f>IF($A13&gt;0,VLOOKUP($A13,[1]DATOS!$A:$AA,9,0),"")</f>
        <v>61.98</v>
      </c>
      <c r="G13" s="40" t="str">
        <f>IF($A13&gt;0,VLOOKUP($A13,[1]DATOS!$A:$AA,10,0),"")</f>
        <v>SNR</v>
      </c>
      <c r="H13" s="41" t="str">
        <f>IF($A13&gt;0,VLOOKUP($A13,[1]DATOS!$A:$AA,11,0),"")</f>
        <v>63</v>
      </c>
      <c r="I13" s="42">
        <f>IF($A13&gt;0,VLOOKUP($A13,[1]DATOS!$A:$AA,25,0),"")</f>
        <v>270</v>
      </c>
      <c r="J13" s="43">
        <f>IF($A13&gt;0,VLOOKUP($A13,[1]DATOS!$A:$AA,26,0),"")</f>
        <v>59.703591321398349</v>
      </c>
      <c r="K13" s="44"/>
    </row>
    <row r="14" spans="1:14" s="45" customFormat="1" ht="13.8" x14ac:dyDescent="0.25">
      <c r="A14" s="34">
        <v>30</v>
      </c>
      <c r="B14" s="35" t="s">
        <v>21</v>
      </c>
      <c r="C14" s="36" t="str">
        <f>IF($A14&gt;0,CONCATENATE(VLOOKUP($A14,[1]DATOS!$A:$AA,6,0)," ",VLOOKUP($A14,[1]DATOS!$A:$AA,5,0)),"")</f>
        <v>Lara Rincón Castilla</v>
      </c>
      <c r="D14" s="37" t="str">
        <f>IF($A14&gt;0,VLOOKUP($A14,[1]DATOS!$A:$AA,8,0),"")</f>
        <v>ALFA Forjando Atletas Madrid</v>
      </c>
      <c r="E14" s="38">
        <f>IF($A14&gt;0,VLOOKUP($A14,[1]DATOS!$A:$AA,7,0),"")</f>
        <v>1996</v>
      </c>
      <c r="F14" s="39">
        <f>IF($A14&gt;0,VLOOKUP($A14,[1]DATOS!$A:$AA,9,0),"")</f>
        <v>63.83</v>
      </c>
      <c r="G14" s="40" t="str">
        <f>IF($A14&gt;0,VLOOKUP($A14,[1]DATOS!$A:$AA,10,0),"")</f>
        <v>SNR</v>
      </c>
      <c r="H14" s="41" t="str">
        <f>IF($A14&gt;0,VLOOKUP($A14,[1]DATOS!$A:$AA,11,0),"")</f>
        <v>69</v>
      </c>
      <c r="I14" s="42">
        <f>IF($A14&gt;0,VLOOKUP($A14,[1]DATOS!$A:$AA,25,0),"")</f>
        <v>265</v>
      </c>
      <c r="J14" s="43">
        <f>IF($A14&gt;0,VLOOKUP($A14,[1]DATOS!$A:$AA,26,0),"")</f>
        <v>57.495951277088594</v>
      </c>
      <c r="K14" s="44"/>
    </row>
    <row r="15" spans="1:14" s="45" customFormat="1" ht="13.8" x14ac:dyDescent="0.25">
      <c r="A15" s="34">
        <v>24</v>
      </c>
      <c r="B15" s="35" t="s">
        <v>22</v>
      </c>
      <c r="C15" s="36" t="str">
        <f>IF($A15&gt;0,CONCATENATE(VLOOKUP($A15,[1]DATOS!$A:$AA,6,0)," ",VLOOKUP($A15,[1]DATOS!$A:$AA,5,0)),"")</f>
        <v>Sofía Pantoja Cano</v>
      </c>
      <c r="D15" s="37" t="str">
        <f>IF($A15&gt;0,VLOOKUP($A15,[1]DATOS!$A:$AA,8,0),"")</f>
        <v>ALFA Forjando Atletas Madrid</v>
      </c>
      <c r="E15" s="38">
        <f>IF($A15&gt;0,VLOOKUP($A15,[1]DATOS!$A:$AA,7,0),"")</f>
        <v>1999</v>
      </c>
      <c r="F15" s="39">
        <f>IF($A15&gt;0,VLOOKUP($A15,[1]DATOS!$A:$AA,9,0),"")</f>
        <v>53.01</v>
      </c>
      <c r="G15" s="40" t="str">
        <f>IF($A15&gt;0,VLOOKUP($A15,[1]DATOS!$A:$AA,10,0),"")</f>
        <v>JUN</v>
      </c>
      <c r="H15" s="41" t="str">
        <f>IF($A15&gt;0,VLOOKUP($A15,[1]DATOS!$A:$AA,11,0),"")</f>
        <v>57</v>
      </c>
      <c r="I15" s="42">
        <f>IF($A15&gt;0,VLOOKUP($A15,[1]DATOS!$A:$AA,25,0),"")</f>
        <v>222.5</v>
      </c>
      <c r="J15" s="43">
        <f>IF($A15&gt;0,VLOOKUP($A15,[1]DATOS!$A:$AA,26,0),"")</f>
        <v>55.276188873850536</v>
      </c>
      <c r="K15" s="44"/>
    </row>
    <row r="16" spans="1:14" s="45" customFormat="1" ht="13.8" x14ac:dyDescent="0.25">
      <c r="A16" s="34">
        <v>25</v>
      </c>
      <c r="B16" s="35" t="s">
        <v>23</v>
      </c>
      <c r="C16" s="36" t="str">
        <f>IF($A16&gt;0,CONCATENATE(VLOOKUP($A16,[1]DATOS!$A:$AA,6,0)," ",VLOOKUP($A16,[1]DATOS!$A:$AA,5,0)),"")</f>
        <v xml:space="preserve">Vanesa Mariana Casá </v>
      </c>
      <c r="D16" s="37" t="str">
        <f>IF($A16&gt;0,VLOOKUP($A16,[1]DATOS!$A:$AA,8,0),"")</f>
        <v>MAD POWERLIFTING Madrid</v>
      </c>
      <c r="E16" s="38">
        <f>IF($A16&gt;0,VLOOKUP($A16,[1]DATOS!$A:$AA,7,0),"")</f>
        <v>1974</v>
      </c>
      <c r="F16" s="39">
        <f>IF($A16&gt;0,VLOOKUP($A16,[1]DATOS!$A:$AA,9,0),"")</f>
        <v>55.22</v>
      </c>
      <c r="G16" s="40" t="str">
        <f>IF($A16&gt;0,VLOOKUP($A16,[1]DATOS!$A:$AA,10,0),"")</f>
        <v>M1</v>
      </c>
      <c r="H16" s="41" t="str">
        <f>IF($A16&gt;0,VLOOKUP($A16,[1]DATOS!$A:$AA,11,0),"")</f>
        <v>57</v>
      </c>
      <c r="I16" s="42">
        <f>IF($A16&gt;0,VLOOKUP($A16,[1]DATOS!$A:$AA,25,0),"")</f>
        <v>222.5</v>
      </c>
      <c r="J16" s="43">
        <f>IF($A16&gt;0,VLOOKUP($A16,[1]DATOS!$A:$AA,26,0),"")</f>
        <v>53.477745219165286</v>
      </c>
      <c r="K16" s="44"/>
    </row>
    <row r="17" spans="1:20" s="45" customFormat="1" ht="13.8" x14ac:dyDescent="0.25">
      <c r="A17" s="34">
        <v>32</v>
      </c>
      <c r="B17" s="35" t="s">
        <v>24</v>
      </c>
      <c r="C17" s="36" t="str">
        <f>IF($A17&gt;0,CONCATENATE(VLOOKUP($A17,[1]DATOS!$A:$AA,6,0)," ",VLOOKUP($A17,[1]DATOS!$A:$AA,5,0)),"")</f>
        <v>Mar Blanco Santisteban</v>
      </c>
      <c r="D17" s="37" t="str">
        <f>IF($A17&gt;0,VLOOKUP($A17,[1]DATOS!$A:$AA,8,0),"")</f>
        <v>ALFA Forjando Atletas Madrid</v>
      </c>
      <c r="E17" s="38">
        <f>IF($A17&gt;0,VLOOKUP($A17,[1]DATOS!$A:$AA,7,0),"")</f>
        <v>1998</v>
      </c>
      <c r="F17" s="39">
        <f>IF($A17&gt;0,VLOOKUP($A17,[1]DATOS!$A:$AA,9,0),"")</f>
        <v>72.73</v>
      </c>
      <c r="G17" s="40" t="str">
        <f>IF($A17&gt;0,VLOOKUP($A17,[1]DATOS!$A:$AA,10,0),"")</f>
        <v>SNR</v>
      </c>
      <c r="H17" s="41" t="str">
        <f>IF($A17&gt;0,VLOOKUP($A17,[1]DATOS!$A:$AA,11,0),"")</f>
        <v>76</v>
      </c>
      <c r="I17" s="42">
        <f>IF($A17&gt;0,VLOOKUP($A17,[1]DATOS!$A:$AA,25,0),"")</f>
        <v>262.5</v>
      </c>
      <c r="J17" s="43">
        <f>IF($A17&gt;0,VLOOKUP($A17,[1]DATOS!$A:$AA,26,0),"")</f>
        <v>52.880287158164379</v>
      </c>
      <c r="K17" s="44"/>
    </row>
    <row r="18" spans="1:20" s="45" customFormat="1" ht="13.8" x14ac:dyDescent="0.25">
      <c r="A18" s="34"/>
      <c r="B18" s="35"/>
      <c r="C18" s="36" t="str">
        <f>IF($A18&gt;0,CONCATENATE(VLOOKUP($A18,[1]DATOS!$A:$AA,6,0)," ",VLOOKUP($A18,[1]DATOS!$A:$AA,5,0)),"")</f>
        <v/>
      </c>
      <c r="D18" s="37" t="str">
        <f>IF($A18&gt;0,VLOOKUP($A18,[1]DATOS!$A:$AA,8,0),"")</f>
        <v/>
      </c>
      <c r="E18" s="38" t="str">
        <f>IF($A18&gt;0,VLOOKUP($A18,[1]DATOS!$A:$AA,7,0),"")</f>
        <v/>
      </c>
      <c r="F18" s="39" t="str">
        <f>IF($A18&gt;0,VLOOKUP($A18,[1]DATOS!$A:$AA,9,0),"")</f>
        <v/>
      </c>
      <c r="G18" s="40" t="str">
        <f>IF($A18&gt;0,VLOOKUP($A18,[1]DATOS!$A:$AA,10,0),"")</f>
        <v/>
      </c>
      <c r="H18" s="41" t="str">
        <f>IF($A18&gt;0,VLOOKUP($A18,[1]DATOS!$A:$AA,11,0),"")</f>
        <v/>
      </c>
      <c r="I18" s="42" t="str">
        <f>IF($A18&gt;0,VLOOKUP($A18,[1]DATOS!$A:$AA,25,0),"")</f>
        <v/>
      </c>
      <c r="J18" s="43" t="str">
        <f>IF($A18&gt;0,VLOOKUP($A18,[1]DATOS!$A:$AA,26,0),"")</f>
        <v/>
      </c>
      <c r="K18" s="44"/>
    </row>
    <row r="19" spans="1:20" ht="16.2" thickBot="1" x14ac:dyDescent="0.35">
      <c r="D19" s="49"/>
    </row>
    <row r="20" spans="1:20" s="25" customFormat="1" ht="15.6" x14ac:dyDescent="0.25">
      <c r="A20" s="15"/>
      <c r="B20" s="16"/>
      <c r="C20" s="17" t="s">
        <v>25</v>
      </c>
      <c r="D20" s="18"/>
      <c r="E20" s="19"/>
      <c r="F20" s="19"/>
      <c r="G20" s="20" t="s">
        <v>2</v>
      </c>
      <c r="H20" s="21" t="s">
        <v>3</v>
      </c>
      <c r="I20" s="56" t="s">
        <v>26</v>
      </c>
      <c r="J20" s="57"/>
      <c r="K20" s="58"/>
      <c r="L20" s="59" t="s">
        <v>27</v>
      </c>
      <c r="M20" s="60"/>
      <c r="N20" s="61"/>
      <c r="O20" s="62" t="s">
        <v>28</v>
      </c>
      <c r="P20" s="63"/>
      <c r="Q20" s="64"/>
      <c r="R20" s="22" t="s">
        <v>3</v>
      </c>
      <c r="S20" s="23" t="s">
        <v>4</v>
      </c>
      <c r="T20" s="24"/>
    </row>
    <row r="21" spans="1:20" s="25" customFormat="1" ht="15.6" x14ac:dyDescent="0.25">
      <c r="A21" s="15" t="s">
        <v>5</v>
      </c>
      <c r="B21" s="26" t="s">
        <v>6</v>
      </c>
      <c r="C21" s="27" t="s">
        <v>7</v>
      </c>
      <c r="D21" s="28" t="s">
        <v>8</v>
      </c>
      <c r="E21" s="29" t="s">
        <v>9</v>
      </c>
      <c r="F21" s="29" t="s">
        <v>10</v>
      </c>
      <c r="G21" s="30" t="s">
        <v>11</v>
      </c>
      <c r="H21" s="31" t="s">
        <v>12</v>
      </c>
      <c r="I21" s="65" t="s">
        <v>29</v>
      </c>
      <c r="J21" s="66" t="s">
        <v>30</v>
      </c>
      <c r="K21" s="67" t="s">
        <v>31</v>
      </c>
      <c r="L21" s="68" t="s">
        <v>29</v>
      </c>
      <c r="M21" s="69" t="s">
        <v>30</v>
      </c>
      <c r="N21" s="70" t="s">
        <v>31</v>
      </c>
      <c r="O21" s="71" t="s">
        <v>29</v>
      </c>
      <c r="P21" s="72" t="s">
        <v>30</v>
      </c>
      <c r="Q21" s="73" t="s">
        <v>31</v>
      </c>
      <c r="R21" s="32" t="s">
        <v>13</v>
      </c>
      <c r="S21" s="33" t="s">
        <v>32</v>
      </c>
      <c r="T21" s="24"/>
    </row>
    <row r="22" spans="1:20" s="45" customFormat="1" ht="13.8" x14ac:dyDescent="0.25">
      <c r="A22" s="34"/>
      <c r="B22" s="35"/>
      <c r="C22" s="74" t="s">
        <v>33</v>
      </c>
      <c r="D22" s="37"/>
      <c r="E22" s="38"/>
      <c r="F22" s="39"/>
      <c r="G22" s="40"/>
      <c r="H22" s="41"/>
      <c r="I22" s="75"/>
      <c r="J22" s="76"/>
      <c r="K22" s="77"/>
      <c r="L22" s="78"/>
      <c r="M22" s="79"/>
      <c r="N22" s="80"/>
      <c r="O22" s="81"/>
      <c r="P22" s="82"/>
      <c r="Q22" s="83"/>
      <c r="R22" s="42"/>
      <c r="S22" s="43"/>
      <c r="T22" s="84"/>
    </row>
    <row r="23" spans="1:20" s="45" customFormat="1" ht="13.8" x14ac:dyDescent="0.25">
      <c r="A23" s="34">
        <v>21</v>
      </c>
      <c r="B23" s="35" t="s">
        <v>15</v>
      </c>
      <c r="C23" s="36" t="str">
        <f>IF($A23&gt;0,CONCATENATE(VLOOKUP($A23,[1]DATOS!$A:$AA,6,0)," ",VLOOKUP($A23,[1]DATOS!$A:$AA,5,0)),"")</f>
        <v>Laura Cebada Almagro</v>
      </c>
      <c r="D23" s="37" t="str">
        <f>IF($A23&gt;0,VLOOKUP($A23,[1]DATOS!$A:$AA,8,0),"")</f>
        <v>FUERZA TOLEDO</v>
      </c>
      <c r="E23" s="38">
        <f>IF($A23&gt;0,VLOOKUP($A23,[1]DATOS!$A:$AA,7,0),"")</f>
        <v>1999</v>
      </c>
      <c r="F23" s="39">
        <f>IF($A23&gt;0,VLOOKUP($A23,[1]DATOS!$A:$AA,9,0),"")</f>
        <v>46.74</v>
      </c>
      <c r="G23" s="40" t="str">
        <f>IF($A23&gt;0,VLOOKUP($A23,[1]DATOS!$A:$AA,10,0),"")</f>
        <v>JUN</v>
      </c>
      <c r="H23" s="41" t="str">
        <f>IF($A23&gt;0,VLOOKUP($A23,[1]DATOS!$A:$AA,11,0),"")</f>
        <v>47</v>
      </c>
      <c r="I23" s="75">
        <f>IF($A23&gt;0,VLOOKUP($A23,[1]DATOS!$A:$AA,12,0),"")</f>
        <v>72.5</v>
      </c>
      <c r="J23" s="76">
        <f>IF($A23&gt;0,VLOOKUP($A23,[1]DATOS!$A:$AA,13,0),"")</f>
        <v>77.5</v>
      </c>
      <c r="K23" s="77">
        <f>IF($A23&gt;0,VLOOKUP($A23,[1]DATOS!$A:$AA,14,0),"")</f>
        <v>80</v>
      </c>
      <c r="L23" s="78">
        <f>IF($A23&gt;0,VLOOKUP($A23,[1]DATOS!$A:$AA,16,0),"")</f>
        <v>47.5</v>
      </c>
      <c r="M23" s="79">
        <f>IF($A23&gt;0,VLOOKUP($A23,[1]DATOS!$A:$AA,17,0),"")</f>
        <v>50</v>
      </c>
      <c r="N23" s="80">
        <f>IF($A23&gt;0,VLOOKUP($A23,[1]DATOS!$A:$AA,18,0),"")</f>
        <v>52.5</v>
      </c>
      <c r="O23" s="81">
        <f>IF($A23&gt;0,VLOOKUP($A23,[1]DATOS!$A:$AA,21,0),"")</f>
        <v>97.5</v>
      </c>
      <c r="P23" s="82">
        <f>IF($A23&gt;0,VLOOKUP($A23,[1]DATOS!$A:$AA,22,0),"")</f>
        <v>107.5</v>
      </c>
      <c r="Q23" s="83">
        <f>IF($A23&gt;0,VLOOKUP($A23,[1]DATOS!$A:$AA,23,0),"")</f>
        <v>112.5</v>
      </c>
      <c r="R23" s="42">
        <f>IF($A23&gt;0,VLOOKUP($A23,[1]DATOS!$A:$AA,25,0),"")</f>
        <v>245</v>
      </c>
      <c r="S23" s="43">
        <f>IF($A23&gt;0,VLOOKUP($A23,[1]DATOS!$A:$AA,26,0),"")</f>
        <v>68.290344722859032</v>
      </c>
      <c r="T23" s="84"/>
    </row>
    <row r="24" spans="1:20" s="45" customFormat="1" ht="13.8" x14ac:dyDescent="0.25">
      <c r="A24" s="34"/>
      <c r="B24" s="35"/>
      <c r="C24" s="74" t="s">
        <v>34</v>
      </c>
      <c r="D24" s="37"/>
      <c r="E24" s="38"/>
      <c r="F24" s="39"/>
      <c r="G24" s="40"/>
      <c r="H24" s="41"/>
      <c r="I24" s="75"/>
      <c r="J24" s="76"/>
      <c r="K24" s="77"/>
      <c r="L24" s="78"/>
      <c r="M24" s="79"/>
      <c r="N24" s="80"/>
      <c r="O24" s="81"/>
      <c r="P24" s="82"/>
      <c r="Q24" s="83"/>
      <c r="R24" s="42"/>
      <c r="S24" s="43"/>
      <c r="T24" s="84"/>
    </row>
    <row r="25" spans="1:20" s="45" customFormat="1" ht="13.8" x14ac:dyDescent="0.25">
      <c r="A25" s="34">
        <v>22</v>
      </c>
      <c r="B25" s="35" t="s">
        <v>15</v>
      </c>
      <c r="C25" s="36" t="str">
        <f>IF($A25&gt;0,CONCATENATE(VLOOKUP($A25,[1]DATOS!$A:$AA,6,0)," ",VLOOKUP($A25,[1]DATOS!$A:$AA,5,0)),"")</f>
        <v>Jesica Pradillo Lucendo</v>
      </c>
      <c r="D25" s="37" t="str">
        <f>IF($A25&gt;0,VLOOKUP($A25,[1]DATOS!$A:$AA,8,0),"")</f>
        <v>ALFA Forjando Atletas Madrid</v>
      </c>
      <c r="E25" s="38">
        <f>IF($A25&gt;0,VLOOKUP($A25,[1]DATOS!$A:$AA,7,0),"")</f>
        <v>1986</v>
      </c>
      <c r="F25" s="39">
        <f>IF($A25&gt;0,VLOOKUP($A25,[1]DATOS!$A:$AA,9,0),"")</f>
        <v>51.88</v>
      </c>
      <c r="G25" s="40" t="str">
        <f>IF($A25&gt;0,VLOOKUP($A25,[1]DATOS!$A:$AA,10,0),"")</f>
        <v>SNR</v>
      </c>
      <c r="H25" s="41" t="str">
        <f>IF($A25&gt;0,VLOOKUP($A25,[1]DATOS!$A:$AA,11,0),"")</f>
        <v>52</v>
      </c>
      <c r="I25" s="75">
        <f>IF($A25&gt;0,VLOOKUP($A25,[1]DATOS!$A:$AA,12,0),"")</f>
        <v>55</v>
      </c>
      <c r="J25" s="76">
        <f>IF($A25&gt;0,VLOOKUP($A25,[1]DATOS!$A:$AA,13,0),"")</f>
        <v>-65</v>
      </c>
      <c r="K25" s="77">
        <f>IF($A25&gt;0,VLOOKUP($A25,[1]DATOS!$A:$AA,14,0),"")</f>
        <v>-70</v>
      </c>
      <c r="L25" s="78">
        <f>IF($A25&gt;0,VLOOKUP($A25,[1]DATOS!$A:$AA,16,0),"")</f>
        <v>30</v>
      </c>
      <c r="M25" s="79">
        <f>IF($A25&gt;0,VLOOKUP($A25,[1]DATOS!$A:$AA,17,0),"")</f>
        <v>32.5</v>
      </c>
      <c r="N25" s="80">
        <f>IF($A25&gt;0,VLOOKUP($A25,[1]DATOS!$A:$AA,18,0),"")</f>
        <v>35</v>
      </c>
      <c r="O25" s="81">
        <f>IF($A25&gt;0,VLOOKUP($A25,[1]DATOS!$A:$AA,21,0),"")</f>
        <v>70</v>
      </c>
      <c r="P25" s="82">
        <f>IF($A25&gt;0,VLOOKUP($A25,[1]DATOS!$A:$AA,22,0),"")</f>
        <v>80</v>
      </c>
      <c r="Q25" s="83">
        <f>IF($A25&gt;0,VLOOKUP($A25,[1]DATOS!$A:$AA,23,0),"")</f>
        <v>-90</v>
      </c>
      <c r="R25" s="42">
        <f>IF($A25&gt;0,VLOOKUP($A25,[1]DATOS!$A:$AA,25,0),"")</f>
        <v>170</v>
      </c>
      <c r="S25" s="43">
        <f>IF($A25&gt;0,VLOOKUP($A25,[1]DATOS!$A:$AA,26,0),"")</f>
        <v>43.011602970914268</v>
      </c>
      <c r="T25" s="84"/>
    </row>
    <row r="26" spans="1:20" s="45" customFormat="1" ht="13.8" x14ac:dyDescent="0.25">
      <c r="A26" s="34"/>
      <c r="B26" s="35"/>
      <c r="C26" s="74" t="s">
        <v>35</v>
      </c>
      <c r="D26" s="37"/>
      <c r="E26" s="38"/>
      <c r="F26" s="39"/>
      <c r="G26" s="40"/>
      <c r="H26" s="41"/>
      <c r="I26" s="75"/>
      <c r="J26" s="76"/>
      <c r="K26" s="77"/>
      <c r="L26" s="78"/>
      <c r="M26" s="79"/>
      <c r="N26" s="80"/>
      <c r="O26" s="81"/>
      <c r="P26" s="82"/>
      <c r="Q26" s="83"/>
      <c r="R26" s="42"/>
      <c r="S26" s="43"/>
      <c r="T26" s="84"/>
    </row>
    <row r="27" spans="1:20" s="45" customFormat="1" ht="13.8" x14ac:dyDescent="0.25">
      <c r="A27" s="34">
        <v>23</v>
      </c>
      <c r="B27" s="35" t="s">
        <v>15</v>
      </c>
      <c r="C27" s="36" t="str">
        <f>IF($A27&gt;0,CONCATENATE(VLOOKUP($A27,[1]DATOS!$A:$AA,6,0)," ",VLOOKUP($A27,[1]DATOS!$A:$AA,5,0)),"")</f>
        <v>Belén Maida Lazarte</v>
      </c>
      <c r="D27" s="37" t="str">
        <f>IF($A27&gt;0,VLOOKUP($A27,[1]DATOS!$A:$AA,8,0),"")</f>
        <v>CROM GYM Madrid</v>
      </c>
      <c r="E27" s="38">
        <f>IF($A27&gt;0,VLOOKUP($A27,[1]DATOS!$A:$AA,7,0),"")</f>
        <v>1996</v>
      </c>
      <c r="F27" s="39">
        <f>IF($A27&gt;0,VLOOKUP($A27,[1]DATOS!$A:$AA,9,0),"")</f>
        <v>55.82</v>
      </c>
      <c r="G27" s="40" t="str">
        <f>IF($A27&gt;0,VLOOKUP($A27,[1]DATOS!$A:$AA,10,0),"")</f>
        <v>SNR</v>
      </c>
      <c r="H27" s="41" t="str">
        <f>IF($A27&gt;0,VLOOKUP($A27,[1]DATOS!$A:$AA,11,0),"")</f>
        <v>57</v>
      </c>
      <c r="I27" s="75">
        <f>IF($A27&gt;0,VLOOKUP($A27,[1]DATOS!$A:$AA,12,0),"")</f>
        <v>110</v>
      </c>
      <c r="J27" s="76">
        <f>IF($A27&gt;0,VLOOKUP($A27,[1]DATOS!$A:$AA,13,0),"")</f>
        <v>115</v>
      </c>
      <c r="K27" s="77">
        <f>IF($A27&gt;0,VLOOKUP($A27,[1]DATOS!$A:$AA,14,0),"")</f>
        <v>120</v>
      </c>
      <c r="L27" s="78">
        <f>IF($A27&gt;0,VLOOKUP($A27,[1]DATOS!$A:$AA,16,0),"")</f>
        <v>45</v>
      </c>
      <c r="M27" s="79">
        <f>IF($A27&gt;0,VLOOKUP($A27,[1]DATOS!$A:$AA,17,0),"")</f>
        <v>47.5</v>
      </c>
      <c r="N27" s="80">
        <f>IF($A27&gt;0,VLOOKUP($A27,[1]DATOS!$A:$AA,18,0),"")</f>
        <v>50</v>
      </c>
      <c r="O27" s="81">
        <f>IF($A27&gt;0,VLOOKUP($A27,[1]DATOS!$A:$AA,21,0),"")</f>
        <v>125</v>
      </c>
      <c r="P27" s="82">
        <f>IF($A27&gt;0,VLOOKUP($A27,[1]DATOS!$A:$AA,22,0),"")</f>
        <v>132.5</v>
      </c>
      <c r="Q27" s="83">
        <f>IF($A27&gt;0,VLOOKUP($A27,[1]DATOS!$A:$AA,23,0),"")</f>
        <v>140</v>
      </c>
      <c r="R27" s="42">
        <f>IF($A27&gt;0,VLOOKUP($A27,[1]DATOS!$A:$AA,25,0),"")</f>
        <v>310</v>
      </c>
      <c r="S27" s="43">
        <f>IF($A27&gt;0,VLOOKUP($A27,[1]DATOS!$A:$AA,26,0),"")</f>
        <v>73.88316269116649</v>
      </c>
      <c r="T27" s="84"/>
    </row>
    <row r="28" spans="1:20" s="45" customFormat="1" ht="13.8" x14ac:dyDescent="0.25">
      <c r="A28" s="34">
        <v>26</v>
      </c>
      <c r="B28" s="35" t="s">
        <v>16</v>
      </c>
      <c r="C28" s="36" t="str">
        <f>IF($A28&gt;0,CONCATENATE(VLOOKUP($A28,[1]DATOS!$A:$AA,6,0)," ",VLOOKUP($A28,[1]DATOS!$A:$AA,5,0)),"")</f>
        <v>Alba Ordóñez Rodríguez</v>
      </c>
      <c r="D28" s="37" t="str">
        <f>IF($A28&gt;0,VLOOKUP($A28,[1]DATOS!$A:$AA,8,0),"")</f>
        <v>CROM GYM Madrid</v>
      </c>
      <c r="E28" s="38">
        <f>IF($A28&gt;0,VLOOKUP($A28,[1]DATOS!$A:$AA,7,0),"")</f>
        <v>1998</v>
      </c>
      <c r="F28" s="39">
        <f>IF($A28&gt;0,VLOOKUP($A28,[1]DATOS!$A:$AA,9,0),"")</f>
        <v>55.93</v>
      </c>
      <c r="G28" s="40" t="str">
        <f>IF($A28&gt;0,VLOOKUP($A28,[1]DATOS!$A:$AA,10,0),"")</f>
        <v>SNR</v>
      </c>
      <c r="H28" s="41" t="str">
        <f>IF($A28&gt;0,VLOOKUP($A28,[1]DATOS!$A:$AA,11,0),"")</f>
        <v>57</v>
      </c>
      <c r="I28" s="75">
        <f>IF($A28&gt;0,VLOOKUP($A28,[1]DATOS!$A:$AA,12,0),"")</f>
        <v>105</v>
      </c>
      <c r="J28" s="76">
        <f>IF($A28&gt;0,VLOOKUP($A28,[1]DATOS!$A:$AA,13,0),"")</f>
        <v>112.5</v>
      </c>
      <c r="K28" s="77">
        <f>IF($A28&gt;0,VLOOKUP($A28,[1]DATOS!$A:$AA,14,0),"")</f>
        <v>117.5</v>
      </c>
      <c r="L28" s="78">
        <f>IF($A28&gt;0,VLOOKUP($A28,[1]DATOS!$A:$AA,16,0),"")</f>
        <v>57.5</v>
      </c>
      <c r="M28" s="79">
        <f>IF($A28&gt;0,VLOOKUP($A28,[1]DATOS!$A:$AA,17,0),"")</f>
        <v>60</v>
      </c>
      <c r="N28" s="80">
        <f>IF($A28&gt;0,VLOOKUP($A28,[1]DATOS!$A:$AA,18,0),"")</f>
        <v>-62.5</v>
      </c>
      <c r="O28" s="81">
        <f>IF($A28&gt;0,VLOOKUP($A28,[1]DATOS!$A:$AA,21,0),"")</f>
        <v>120</v>
      </c>
      <c r="P28" s="82">
        <f>IF($A28&gt;0,VLOOKUP($A28,[1]DATOS!$A:$AA,22,0),"")</f>
        <v>127.5</v>
      </c>
      <c r="Q28" s="83">
        <f>IF($A28&gt;0,VLOOKUP($A28,[1]DATOS!$A:$AA,23,0),"")</f>
        <v>132.5</v>
      </c>
      <c r="R28" s="42">
        <f>IF($A28&gt;0,VLOOKUP($A28,[1]DATOS!$A:$AA,25,0),"")</f>
        <v>310</v>
      </c>
      <c r="S28" s="43">
        <f>IF($A28&gt;0,VLOOKUP($A28,[1]DATOS!$A:$AA,26,0),"")</f>
        <v>73.770907753825327</v>
      </c>
      <c r="T28" s="84"/>
    </row>
    <row r="29" spans="1:20" s="45" customFormat="1" ht="13.8" x14ac:dyDescent="0.25">
      <c r="A29" s="34">
        <v>24</v>
      </c>
      <c r="B29" s="35" t="s">
        <v>17</v>
      </c>
      <c r="C29" s="36" t="str">
        <f>IF($A29&gt;0,CONCATENATE(VLOOKUP($A29,[1]DATOS!$A:$AA,6,0)," ",VLOOKUP($A29,[1]DATOS!$A:$AA,5,0)),"")</f>
        <v>Sofía Pantoja Cano</v>
      </c>
      <c r="D29" s="37" t="str">
        <f>IF($A29&gt;0,VLOOKUP($A29,[1]DATOS!$A:$AA,8,0),"")</f>
        <v>ALFA Forjando Atletas Madrid</v>
      </c>
      <c r="E29" s="38">
        <f>IF($A29&gt;0,VLOOKUP($A29,[1]DATOS!$A:$AA,7,0),"")</f>
        <v>1999</v>
      </c>
      <c r="F29" s="39">
        <f>IF($A29&gt;0,VLOOKUP($A29,[1]DATOS!$A:$AA,9,0),"")</f>
        <v>53.01</v>
      </c>
      <c r="G29" s="40" t="str">
        <f>IF($A29&gt;0,VLOOKUP($A29,[1]DATOS!$A:$AA,10,0),"")</f>
        <v>JUN</v>
      </c>
      <c r="H29" s="41" t="str">
        <f>IF($A29&gt;0,VLOOKUP($A29,[1]DATOS!$A:$AA,11,0),"")</f>
        <v>57</v>
      </c>
      <c r="I29" s="75">
        <f>IF($A29&gt;0,VLOOKUP($A29,[1]DATOS!$A:$AA,12,0),"")</f>
        <v>72.5</v>
      </c>
      <c r="J29" s="76">
        <f>IF($A29&gt;0,VLOOKUP($A29,[1]DATOS!$A:$AA,13,0),"")</f>
        <v>77.5</v>
      </c>
      <c r="K29" s="77">
        <f>IF($A29&gt;0,VLOOKUP($A29,[1]DATOS!$A:$AA,14,0),"")</f>
        <v>80</v>
      </c>
      <c r="L29" s="78">
        <f>IF($A29&gt;0,VLOOKUP($A29,[1]DATOS!$A:$AA,16,0),"")</f>
        <v>40</v>
      </c>
      <c r="M29" s="79">
        <f>IF($A29&gt;0,VLOOKUP($A29,[1]DATOS!$A:$AA,17,0),"")</f>
        <v>42.5</v>
      </c>
      <c r="N29" s="80">
        <f>IF($A29&gt;0,VLOOKUP($A29,[1]DATOS!$A:$AA,18,0),"")</f>
        <v>-45</v>
      </c>
      <c r="O29" s="81">
        <f>IF($A29&gt;0,VLOOKUP($A29,[1]DATOS!$A:$AA,21,0),"")</f>
        <v>100</v>
      </c>
      <c r="P29" s="82">
        <f>IF($A29&gt;0,VLOOKUP($A29,[1]DATOS!$A:$AA,22,0),"")</f>
        <v>-112.5</v>
      </c>
      <c r="Q29" s="83">
        <f>IF($A29&gt;0,VLOOKUP($A29,[1]DATOS!$A:$AA,23,0),"")</f>
        <v>-112.5</v>
      </c>
      <c r="R29" s="42">
        <f>IF($A29&gt;0,VLOOKUP($A29,[1]DATOS!$A:$AA,25,0),"")</f>
        <v>222.5</v>
      </c>
      <c r="S29" s="43">
        <f>IF($A29&gt;0,VLOOKUP($A29,[1]DATOS!$A:$AA,26,0),"")</f>
        <v>55.276188873850536</v>
      </c>
      <c r="T29" s="84"/>
    </row>
    <row r="30" spans="1:20" s="45" customFormat="1" ht="13.8" x14ac:dyDescent="0.25">
      <c r="A30" s="34">
        <v>25</v>
      </c>
      <c r="B30" s="35"/>
      <c r="C30" s="36" t="str">
        <f>IF($A30&gt;0,CONCATENATE(VLOOKUP($A30,[1]DATOS!$A:$AA,6,0)," ",VLOOKUP($A30,[1]DATOS!$A:$AA,5,0)),"")</f>
        <v xml:space="preserve">Vanesa Mariana Casá </v>
      </c>
      <c r="D30" s="37" t="str">
        <f>IF($A30&gt;0,VLOOKUP($A30,[1]DATOS!$A:$AA,8,0),"")</f>
        <v>MAD POWERLIFTING Madrid</v>
      </c>
      <c r="E30" s="38">
        <f>IF($A30&gt;0,VLOOKUP($A30,[1]DATOS!$A:$AA,7,0),"")</f>
        <v>1974</v>
      </c>
      <c r="F30" s="39">
        <f>IF($A30&gt;0,VLOOKUP($A30,[1]DATOS!$A:$AA,9,0),"")</f>
        <v>55.22</v>
      </c>
      <c r="G30" s="40" t="str">
        <f>IF($A30&gt;0,VLOOKUP($A30,[1]DATOS!$A:$AA,10,0),"")</f>
        <v>M1</v>
      </c>
      <c r="H30" s="41" t="str">
        <f>IF($A30&gt;0,VLOOKUP($A30,[1]DATOS!$A:$AA,11,0),"")</f>
        <v>57</v>
      </c>
      <c r="I30" s="75">
        <f>IF($A30&gt;0,VLOOKUP($A30,[1]DATOS!$A:$AA,12,0),"")</f>
        <v>75</v>
      </c>
      <c r="J30" s="76">
        <f>IF($A30&gt;0,VLOOKUP($A30,[1]DATOS!$A:$AA,13,0),"")</f>
        <v>77.5</v>
      </c>
      <c r="K30" s="77">
        <f>IF($A30&gt;0,VLOOKUP($A30,[1]DATOS!$A:$AA,14,0),"")</f>
        <v>82.5</v>
      </c>
      <c r="L30" s="78">
        <f>IF($A30&gt;0,VLOOKUP($A30,[1]DATOS!$A:$AA,16,0),"")</f>
        <v>35</v>
      </c>
      <c r="M30" s="79">
        <f>IF($A30&gt;0,VLOOKUP($A30,[1]DATOS!$A:$AA,17,0),"")</f>
        <v>37.5</v>
      </c>
      <c r="N30" s="80">
        <f>IF($A30&gt;0,VLOOKUP($A30,[1]DATOS!$A:$AA,18,0),"")</f>
        <v>40</v>
      </c>
      <c r="O30" s="81">
        <f>IF($A30&gt;0,VLOOKUP($A30,[1]DATOS!$A:$AA,21,0),"")</f>
        <v>92.5</v>
      </c>
      <c r="P30" s="82">
        <f>IF($A30&gt;0,VLOOKUP($A30,[1]DATOS!$A:$AA,22,0),"")</f>
        <v>-100</v>
      </c>
      <c r="Q30" s="83">
        <f>IF($A30&gt;0,VLOOKUP($A30,[1]DATOS!$A:$AA,23,0),"")</f>
        <v>100</v>
      </c>
      <c r="R30" s="42">
        <f>IF($A30&gt;0,VLOOKUP($A30,[1]DATOS!$A:$AA,25,0),"")</f>
        <v>222.5</v>
      </c>
      <c r="S30" s="43">
        <f>IF($A30&gt;0,VLOOKUP($A30,[1]DATOS!$A:$AA,26,0),"")</f>
        <v>53.477745219165286</v>
      </c>
      <c r="T30" s="84"/>
    </row>
    <row r="31" spans="1:20" s="45" customFormat="1" ht="13.8" x14ac:dyDescent="0.25">
      <c r="A31" s="34"/>
      <c r="B31" s="35"/>
      <c r="C31" s="74" t="s">
        <v>36</v>
      </c>
      <c r="D31" s="37"/>
      <c r="E31" s="38"/>
      <c r="F31" s="39"/>
      <c r="G31" s="40"/>
      <c r="H31" s="41"/>
      <c r="I31" s="75"/>
      <c r="J31" s="76"/>
      <c r="K31" s="77"/>
      <c r="L31" s="78"/>
      <c r="M31" s="79"/>
      <c r="N31" s="80"/>
      <c r="O31" s="81"/>
      <c r="P31" s="82"/>
      <c r="Q31" s="83"/>
      <c r="R31" s="42"/>
      <c r="S31" s="43"/>
      <c r="T31" s="84"/>
    </row>
    <row r="32" spans="1:20" s="45" customFormat="1" ht="13.8" x14ac:dyDescent="0.25">
      <c r="A32" s="34">
        <v>28</v>
      </c>
      <c r="B32" s="35" t="s">
        <v>15</v>
      </c>
      <c r="C32" s="36" t="str">
        <f>IF($A32&gt;0,CONCATENATE(VLOOKUP($A32,[1]DATOS!$A:$AA,6,0)," ",VLOOKUP($A32,[1]DATOS!$A:$AA,5,0)),"")</f>
        <v>Lucia Herraiz Ferrera</v>
      </c>
      <c r="D32" s="37" t="str">
        <f>IF($A32&gt;0,VLOOKUP($A32,[1]DATOS!$A:$AA,8,0),"")</f>
        <v>EDUARDO RALLO Madrid</v>
      </c>
      <c r="E32" s="38">
        <f>IF($A32&gt;0,VLOOKUP($A32,[1]DATOS!$A:$AA,7,0),"")</f>
        <v>1998</v>
      </c>
      <c r="F32" s="39">
        <f>IF($A32&gt;0,VLOOKUP($A32,[1]DATOS!$A:$AA,9,0),"")</f>
        <v>61.98</v>
      </c>
      <c r="G32" s="40" t="str">
        <f>IF($A32&gt;0,VLOOKUP($A32,[1]DATOS!$A:$AA,10,0),"")</f>
        <v>SNR</v>
      </c>
      <c r="H32" s="41" t="str">
        <f>IF($A32&gt;0,VLOOKUP($A32,[1]DATOS!$A:$AA,11,0),"")</f>
        <v>63</v>
      </c>
      <c r="I32" s="75">
        <f>IF($A32&gt;0,VLOOKUP($A32,[1]DATOS!$A:$AA,12,0),"")</f>
        <v>85</v>
      </c>
      <c r="J32" s="76">
        <f>IF($A32&gt;0,VLOOKUP($A32,[1]DATOS!$A:$AA,13,0),"")</f>
        <v>90</v>
      </c>
      <c r="K32" s="77">
        <f>IF($A32&gt;0,VLOOKUP($A32,[1]DATOS!$A:$AA,14,0),"")</f>
        <v>97.5</v>
      </c>
      <c r="L32" s="78">
        <f>IF($A32&gt;0,VLOOKUP($A32,[1]DATOS!$A:$AA,16,0),"")</f>
        <v>45</v>
      </c>
      <c r="M32" s="79">
        <f>IF($A32&gt;0,VLOOKUP($A32,[1]DATOS!$A:$AA,17,0),"")</f>
        <v>50</v>
      </c>
      <c r="N32" s="80">
        <f>IF($A32&gt;0,VLOOKUP($A32,[1]DATOS!$A:$AA,18,0),"")</f>
        <v>-52.5</v>
      </c>
      <c r="O32" s="81">
        <f>IF($A32&gt;0,VLOOKUP($A32,[1]DATOS!$A:$AA,21,0),"")</f>
        <v>112.5</v>
      </c>
      <c r="P32" s="82">
        <f>IF($A32&gt;0,VLOOKUP($A32,[1]DATOS!$A:$AA,22,0),"")</f>
        <v>122.5</v>
      </c>
      <c r="Q32" s="83">
        <f>IF($A32&gt;0,VLOOKUP($A32,[1]DATOS!$A:$AA,23,0),"")</f>
        <v>-130</v>
      </c>
      <c r="R32" s="42">
        <f>IF($A32&gt;0,VLOOKUP($A32,[1]DATOS!$A:$AA,25,0),"")</f>
        <v>270</v>
      </c>
      <c r="S32" s="43">
        <f>IF($A32&gt;0,VLOOKUP($A32,[1]DATOS!$A:$AA,26,0),"")</f>
        <v>59.703591321398349</v>
      </c>
      <c r="T32" s="84"/>
    </row>
    <row r="33" spans="1:20" s="45" customFormat="1" ht="13.8" x14ac:dyDescent="0.25">
      <c r="A33" s="34">
        <v>27</v>
      </c>
      <c r="B33" s="35" t="s">
        <v>16</v>
      </c>
      <c r="C33" s="36" t="str">
        <f>IF($A33&gt;0,CONCATENATE(VLOOKUP($A33,[1]DATOS!$A:$AA,6,0)," ",VLOOKUP($A33,[1]DATOS!$A:$AA,5,0)),"")</f>
        <v>Paula Uzcudum Aulló</v>
      </c>
      <c r="D33" s="37" t="str">
        <f>IF($A33&gt;0,VLOOKUP($A33,[1]DATOS!$A:$AA,8,0),"")</f>
        <v>ALFA Forjando Atletas Madrid</v>
      </c>
      <c r="E33" s="38">
        <f>IF($A33&gt;0,VLOOKUP($A33,[1]DATOS!$A:$AA,7,0),"")</f>
        <v>1985</v>
      </c>
      <c r="F33" s="39">
        <f>IF($A33&gt;0,VLOOKUP($A33,[1]DATOS!$A:$AA,9,0),"")</f>
        <v>62.94</v>
      </c>
      <c r="G33" s="40" t="str">
        <f>IF($A33&gt;0,VLOOKUP($A33,[1]DATOS!$A:$AA,10,0),"")</f>
        <v>SNR</v>
      </c>
      <c r="H33" s="41" t="str">
        <f>IF($A33&gt;0,VLOOKUP($A33,[1]DATOS!$A:$AA,11,0),"")</f>
        <v>63</v>
      </c>
      <c r="I33" s="75">
        <f>IF($A33&gt;0,VLOOKUP($A33,[1]DATOS!$A:$AA,12,0),"")</f>
        <v>75</v>
      </c>
      <c r="J33" s="76">
        <f>IF($A33&gt;0,VLOOKUP($A33,[1]DATOS!$A:$AA,13,0),"")</f>
        <v>82.5</v>
      </c>
      <c r="K33" s="77">
        <f>IF($A33&gt;0,VLOOKUP($A33,[1]DATOS!$A:$AA,14,0),"")</f>
        <v>87.5</v>
      </c>
      <c r="L33" s="78">
        <f>IF($A33&gt;0,VLOOKUP($A33,[1]DATOS!$A:$AA,16,0),"")</f>
        <v>37.5</v>
      </c>
      <c r="M33" s="79">
        <f>IF($A33&gt;0,VLOOKUP($A33,[1]DATOS!$A:$AA,17,0),"")</f>
        <v>-40</v>
      </c>
      <c r="N33" s="80">
        <f>IF($A33&gt;0,VLOOKUP($A33,[1]DATOS!$A:$AA,18,0),"")</f>
        <v>-42.5</v>
      </c>
      <c r="O33" s="81">
        <f>IF($A33&gt;0,VLOOKUP($A33,[1]DATOS!$A:$AA,21,0),"")</f>
        <v>90</v>
      </c>
      <c r="P33" s="82">
        <f>IF($A33&gt;0,VLOOKUP($A33,[1]DATOS!$A:$AA,22,0),"")</f>
        <v>100</v>
      </c>
      <c r="Q33" s="83">
        <f>IF($A33&gt;0,VLOOKUP($A33,[1]DATOS!$A:$AA,23,0),"")</f>
        <v>110</v>
      </c>
      <c r="R33" s="42">
        <f>IF($A33&gt;0,VLOOKUP($A33,[1]DATOS!$A:$AA,25,0),"")</f>
        <v>235</v>
      </c>
      <c r="S33" s="43">
        <f>IF($A33&gt;0,VLOOKUP($A33,[1]DATOS!$A:$AA,26,0),"")</f>
        <v>51.445618551700512</v>
      </c>
      <c r="T33" s="84"/>
    </row>
    <row r="34" spans="1:20" s="45" customFormat="1" ht="13.8" x14ac:dyDescent="0.25">
      <c r="A34" s="34"/>
      <c r="B34" s="35"/>
      <c r="C34" s="74" t="s">
        <v>37</v>
      </c>
      <c r="D34" s="37"/>
      <c r="E34" s="38"/>
      <c r="F34" s="39"/>
      <c r="G34" s="40"/>
      <c r="H34" s="41"/>
      <c r="I34" s="75"/>
      <c r="J34" s="76"/>
      <c r="K34" s="77"/>
      <c r="L34" s="78"/>
      <c r="M34" s="79"/>
      <c r="N34" s="80"/>
      <c r="O34" s="81"/>
      <c r="P34" s="82"/>
      <c r="Q34" s="83"/>
      <c r="R34" s="42"/>
      <c r="S34" s="43"/>
      <c r="T34" s="84"/>
    </row>
    <row r="35" spans="1:20" s="45" customFormat="1" ht="13.8" x14ac:dyDescent="0.25">
      <c r="A35" s="34">
        <v>31</v>
      </c>
      <c r="B35" s="35" t="s">
        <v>15</v>
      </c>
      <c r="C35" s="36" t="str">
        <f>IF($A35&gt;0,CONCATENATE(VLOOKUP($A35,[1]DATOS!$A:$AA,6,0)," ",VLOOKUP($A35,[1]DATOS!$A:$AA,5,0)),"")</f>
        <v>Alejandra Vidal Castiñeiras</v>
      </c>
      <c r="D35" s="37" t="str">
        <f>IF($A35&gt;0,VLOOKUP($A35,[1]DATOS!$A:$AA,8,0),"")</f>
        <v>ENTRENA INTENSO Madrid</v>
      </c>
      <c r="E35" s="38">
        <f>IF($A35&gt;0,VLOOKUP($A35,[1]DATOS!$A:$AA,7,0),"")</f>
        <v>2004</v>
      </c>
      <c r="F35" s="39">
        <f>IF($A35&gt;0,VLOOKUP($A35,[1]DATOS!$A:$AA,9,0),"")</f>
        <v>67.88</v>
      </c>
      <c r="G35" s="40" t="str">
        <f>IF($A35&gt;0,VLOOKUP($A35,[1]DATOS!$A:$AA,10,0),"")</f>
        <v>SBJ</v>
      </c>
      <c r="H35" s="41" t="str">
        <f>IF($A35&gt;0,VLOOKUP($A35,[1]DATOS!$A:$AA,11,0),"")</f>
        <v>69</v>
      </c>
      <c r="I35" s="75">
        <f>IF($A35&gt;0,VLOOKUP($A35,[1]DATOS!$A:$AA,12,0),"")</f>
        <v>-120</v>
      </c>
      <c r="J35" s="76">
        <f>IF($A35&gt;0,VLOOKUP($A35,[1]DATOS!$A:$AA,13,0),"")</f>
        <v>130</v>
      </c>
      <c r="K35" s="77">
        <f>IF($A35&gt;0,VLOOKUP($A35,[1]DATOS!$A:$AA,14,0),"")</f>
        <v>-135</v>
      </c>
      <c r="L35" s="78">
        <f>IF($A35&gt;0,VLOOKUP($A35,[1]DATOS!$A:$AA,16,0),"")</f>
        <v>-52.5</v>
      </c>
      <c r="M35" s="79">
        <f>IF($A35&gt;0,VLOOKUP($A35,[1]DATOS!$A:$AA,17,0),"")</f>
        <v>52.5</v>
      </c>
      <c r="N35" s="80">
        <f>IF($A35&gt;0,VLOOKUP($A35,[1]DATOS!$A:$AA,18,0),"")</f>
        <v>-55</v>
      </c>
      <c r="O35" s="81">
        <f>IF($A35&gt;0,VLOOKUP($A35,[1]DATOS!$A:$AA,21,0),"")</f>
        <v>-140</v>
      </c>
      <c r="P35" s="82">
        <f>IF($A35&gt;0,VLOOKUP($A35,[1]DATOS!$A:$AA,22,0),"")</f>
        <v>140</v>
      </c>
      <c r="Q35" s="83">
        <f>IF($A35&gt;0,VLOOKUP($A35,[1]DATOS!$A:$AA,23,0),"")</f>
        <v>-150</v>
      </c>
      <c r="R35" s="42">
        <f>IF($A35&gt;0,VLOOKUP($A35,[1]DATOS!$A:$AA,25,0),"")</f>
        <v>322.5</v>
      </c>
      <c r="S35" s="43">
        <f>IF($A35&gt;0,VLOOKUP($A35,[1]DATOS!$A:$AA,26,0),"")</f>
        <v>67.432690424481905</v>
      </c>
      <c r="T35" s="84"/>
    </row>
    <row r="36" spans="1:20" s="45" customFormat="1" ht="13.8" x14ac:dyDescent="0.25">
      <c r="A36" s="34">
        <v>29</v>
      </c>
      <c r="B36" s="35" t="s">
        <v>16</v>
      </c>
      <c r="C36" s="36" t="str">
        <f>IF($A36&gt;0,CONCATENATE(VLOOKUP($A36,[1]DATOS!$A:$AA,6,0)," ",VLOOKUP($A36,[1]DATOS!$A:$AA,5,0)),"")</f>
        <v>Erika Jimenez Tajuelo</v>
      </c>
      <c r="D36" s="37" t="str">
        <f>IF($A36&gt;0,VLOOKUP($A36,[1]DATOS!$A:$AA,8,0),"")</f>
        <v>FUERZA TOLEDO</v>
      </c>
      <c r="E36" s="38">
        <f>IF($A36&gt;0,VLOOKUP($A36,[1]DATOS!$A:$AA,7,0),"")</f>
        <v>2000</v>
      </c>
      <c r="F36" s="39">
        <f>IF($A36&gt;0,VLOOKUP($A36,[1]DATOS!$A:$AA,9,0),"")</f>
        <v>66.16</v>
      </c>
      <c r="G36" s="40" t="str">
        <f>IF($A36&gt;0,VLOOKUP($A36,[1]DATOS!$A:$AA,10,0),"")</f>
        <v>JUN</v>
      </c>
      <c r="H36" s="41" t="str">
        <f>IF($A36&gt;0,VLOOKUP($A36,[1]DATOS!$A:$AA,11,0),"")</f>
        <v>69</v>
      </c>
      <c r="I36" s="75">
        <f>IF($A36&gt;0,VLOOKUP($A36,[1]DATOS!$A:$AA,12,0),"")</f>
        <v>97.5</v>
      </c>
      <c r="J36" s="76">
        <f>IF($A36&gt;0,VLOOKUP($A36,[1]DATOS!$A:$AA,13,0),"")</f>
        <v>102.5</v>
      </c>
      <c r="K36" s="77">
        <f>IF($A36&gt;0,VLOOKUP($A36,[1]DATOS!$A:$AA,14,0),"")</f>
        <v>107.5</v>
      </c>
      <c r="L36" s="78">
        <f>IF($A36&gt;0,VLOOKUP($A36,[1]DATOS!$A:$AA,16,0),"")</f>
        <v>45</v>
      </c>
      <c r="M36" s="79">
        <f>IF($A36&gt;0,VLOOKUP($A36,[1]DATOS!$A:$AA,17,0),"")</f>
        <v>50</v>
      </c>
      <c r="N36" s="80">
        <f>IF($A36&gt;0,VLOOKUP($A36,[1]DATOS!$A:$AA,18,0),"")</f>
        <v>55</v>
      </c>
      <c r="O36" s="81">
        <f>IF($A36&gt;0,VLOOKUP($A36,[1]DATOS!$A:$AA,21,0),"")</f>
        <v>137.5</v>
      </c>
      <c r="P36" s="82">
        <f>IF($A36&gt;0,VLOOKUP($A36,[1]DATOS!$A:$AA,22,0),"")</f>
        <v>142.5</v>
      </c>
      <c r="Q36" s="83">
        <f>IF($A36&gt;0,VLOOKUP($A36,[1]DATOS!$A:$AA,23,0),"")</f>
        <v>150</v>
      </c>
      <c r="R36" s="42">
        <f>IF($A36&gt;0,VLOOKUP($A36,[1]DATOS!$A:$AA,25,0),"")</f>
        <v>312.5</v>
      </c>
      <c r="S36" s="43">
        <f>IF($A36&gt;0,VLOOKUP($A36,[1]DATOS!$A:$AA,26,0),"")</f>
        <v>66.32764209913168</v>
      </c>
      <c r="T36" s="84"/>
    </row>
    <row r="37" spans="1:20" s="45" customFormat="1" ht="13.8" x14ac:dyDescent="0.25">
      <c r="A37" s="34">
        <v>30</v>
      </c>
      <c r="B37" s="35" t="s">
        <v>17</v>
      </c>
      <c r="C37" s="36" t="str">
        <f>IF($A37&gt;0,CONCATENATE(VLOOKUP($A37,[1]DATOS!$A:$AA,6,0)," ",VLOOKUP($A37,[1]DATOS!$A:$AA,5,0)),"")</f>
        <v>Lara Rincón Castilla</v>
      </c>
      <c r="D37" s="37" t="str">
        <f>IF($A37&gt;0,VLOOKUP($A37,[1]DATOS!$A:$AA,8,0),"")</f>
        <v>ALFA Forjando Atletas Madrid</v>
      </c>
      <c r="E37" s="38">
        <f>IF($A37&gt;0,VLOOKUP($A37,[1]DATOS!$A:$AA,7,0),"")</f>
        <v>1996</v>
      </c>
      <c r="F37" s="39">
        <f>IF($A37&gt;0,VLOOKUP($A37,[1]DATOS!$A:$AA,9,0),"")</f>
        <v>63.83</v>
      </c>
      <c r="G37" s="40" t="str">
        <f>IF($A37&gt;0,VLOOKUP($A37,[1]DATOS!$A:$AA,10,0),"")</f>
        <v>SNR</v>
      </c>
      <c r="H37" s="41" t="str">
        <f>IF($A37&gt;0,VLOOKUP($A37,[1]DATOS!$A:$AA,11,0),"")</f>
        <v>69</v>
      </c>
      <c r="I37" s="75">
        <f>IF($A37&gt;0,VLOOKUP($A37,[1]DATOS!$A:$AA,12,0),"")</f>
        <v>82.5</v>
      </c>
      <c r="J37" s="76">
        <f>IF($A37&gt;0,VLOOKUP($A37,[1]DATOS!$A:$AA,13,0),"")</f>
        <v>87.5</v>
      </c>
      <c r="K37" s="77">
        <f>IF($A37&gt;0,VLOOKUP($A37,[1]DATOS!$A:$AA,14,0),"")</f>
        <v>92.5</v>
      </c>
      <c r="L37" s="78">
        <f>IF($A37&gt;0,VLOOKUP($A37,[1]DATOS!$A:$AA,16,0),"")</f>
        <v>52.5</v>
      </c>
      <c r="M37" s="79">
        <f>IF($A37&gt;0,VLOOKUP($A37,[1]DATOS!$A:$AA,17,0),"")</f>
        <v>-55</v>
      </c>
      <c r="N37" s="80">
        <f>IF($A37&gt;0,VLOOKUP($A37,[1]DATOS!$A:$AA,18,0),"")</f>
        <v>-55</v>
      </c>
      <c r="O37" s="81">
        <f>IF($A37&gt;0,VLOOKUP($A37,[1]DATOS!$A:$AA,21,0),"")</f>
        <v>105</v>
      </c>
      <c r="P37" s="82">
        <f>IF($A37&gt;0,VLOOKUP($A37,[1]DATOS!$A:$AA,22,0),"")</f>
        <v>115</v>
      </c>
      <c r="Q37" s="83">
        <f>IF($A37&gt;0,VLOOKUP($A37,[1]DATOS!$A:$AA,23,0),"")</f>
        <v>120</v>
      </c>
      <c r="R37" s="42">
        <f>IF($A37&gt;0,VLOOKUP($A37,[1]DATOS!$A:$AA,25,0),"")</f>
        <v>265</v>
      </c>
      <c r="S37" s="43">
        <f>IF($A37&gt;0,VLOOKUP($A37,[1]DATOS!$A:$AA,26,0),"")</f>
        <v>57.495951277088594</v>
      </c>
      <c r="T37" s="84"/>
    </row>
    <row r="38" spans="1:20" s="45" customFormat="1" ht="13.8" x14ac:dyDescent="0.25">
      <c r="A38" s="34"/>
      <c r="B38" s="35"/>
      <c r="C38" s="74" t="s">
        <v>38</v>
      </c>
      <c r="D38" s="37"/>
      <c r="E38" s="38"/>
      <c r="F38" s="39"/>
      <c r="G38" s="40"/>
      <c r="H38" s="41"/>
      <c r="I38" s="75"/>
      <c r="J38" s="76"/>
      <c r="K38" s="77"/>
      <c r="L38" s="78"/>
      <c r="M38" s="79"/>
      <c r="N38" s="80"/>
      <c r="O38" s="81"/>
      <c r="P38" s="82"/>
      <c r="Q38" s="83"/>
      <c r="R38" s="42"/>
      <c r="S38" s="43"/>
      <c r="T38" s="84"/>
    </row>
    <row r="39" spans="1:20" s="45" customFormat="1" ht="13.8" x14ac:dyDescent="0.25">
      <c r="A39" s="34">
        <v>32</v>
      </c>
      <c r="B39" s="35" t="s">
        <v>15</v>
      </c>
      <c r="C39" s="36" t="str">
        <f>IF($A39&gt;0,CONCATENATE(VLOOKUP($A39,[1]DATOS!$A:$AA,6,0)," ",VLOOKUP($A39,[1]DATOS!$A:$AA,5,0)),"")</f>
        <v>Mar Blanco Santisteban</v>
      </c>
      <c r="D39" s="37" t="str">
        <f>IF($A39&gt;0,VLOOKUP($A39,[1]DATOS!$A:$AA,8,0),"")</f>
        <v>ALFA Forjando Atletas Madrid</v>
      </c>
      <c r="E39" s="38">
        <f>IF($A39&gt;0,VLOOKUP($A39,[1]DATOS!$A:$AA,7,0),"")</f>
        <v>1998</v>
      </c>
      <c r="F39" s="39">
        <f>IF($A39&gt;0,VLOOKUP($A39,[1]DATOS!$A:$AA,9,0),"")</f>
        <v>72.73</v>
      </c>
      <c r="G39" s="40" t="str">
        <f>IF($A39&gt;0,VLOOKUP($A39,[1]DATOS!$A:$AA,10,0),"")</f>
        <v>SNR</v>
      </c>
      <c r="H39" s="41" t="str">
        <f>IF($A39&gt;0,VLOOKUP($A39,[1]DATOS!$A:$AA,11,0),"")</f>
        <v>76</v>
      </c>
      <c r="I39" s="75">
        <f>IF($A39&gt;0,VLOOKUP($A39,[1]DATOS!$A:$AA,12,0),"")</f>
        <v>90</v>
      </c>
      <c r="J39" s="76">
        <f>IF($A39&gt;0,VLOOKUP($A39,[1]DATOS!$A:$AA,13,0),"")</f>
        <v>100</v>
      </c>
      <c r="K39" s="77">
        <f>IF($A39&gt;0,VLOOKUP($A39,[1]DATOS!$A:$AA,14,0),"")</f>
        <v>-105</v>
      </c>
      <c r="L39" s="78">
        <f>IF($A39&gt;0,VLOOKUP($A39,[1]DATOS!$A:$AA,16,0),"")</f>
        <v>42.5</v>
      </c>
      <c r="M39" s="79">
        <f>IF($A39&gt;0,VLOOKUP($A39,[1]DATOS!$A:$AA,17,0),"")</f>
        <v>45</v>
      </c>
      <c r="N39" s="80">
        <f>IF($A39&gt;0,VLOOKUP($A39,[1]DATOS!$A:$AA,18,0),"")</f>
        <v>47.5</v>
      </c>
      <c r="O39" s="81">
        <f>IF($A39&gt;0,VLOOKUP($A39,[1]DATOS!$A:$AA,21,0),"")</f>
        <v>105</v>
      </c>
      <c r="P39" s="82">
        <f>IF($A39&gt;0,VLOOKUP($A39,[1]DATOS!$A:$AA,22,0),"")</f>
        <v>115</v>
      </c>
      <c r="Q39" s="83">
        <f>IF($A39&gt;0,VLOOKUP($A39,[1]DATOS!$A:$AA,23,0),"")</f>
        <v>-122.5</v>
      </c>
      <c r="R39" s="42">
        <f>IF($A39&gt;0,VLOOKUP($A39,[1]DATOS!$A:$AA,25,0),"")</f>
        <v>262.5</v>
      </c>
      <c r="S39" s="43">
        <f>IF($A39&gt;0,VLOOKUP($A39,[1]DATOS!$A:$AA,26,0),"")</f>
        <v>52.880287158164379</v>
      </c>
      <c r="T39" s="84"/>
    </row>
    <row r="40" spans="1:20" s="45" customFormat="1" ht="13.8" x14ac:dyDescent="0.25">
      <c r="A40" s="34"/>
      <c r="B40" s="35"/>
      <c r="C40" s="36"/>
      <c r="D40" s="37"/>
      <c r="E40" s="38"/>
      <c r="F40" s="39"/>
      <c r="G40" s="40"/>
      <c r="H40" s="41"/>
      <c r="I40" s="75"/>
      <c r="J40" s="76"/>
      <c r="K40" s="77"/>
      <c r="L40" s="78"/>
      <c r="M40" s="79"/>
      <c r="N40" s="80">
        <v>0</v>
      </c>
      <c r="O40" s="81"/>
      <c r="P40" s="82"/>
      <c r="Q40" s="83"/>
      <c r="R40" s="42"/>
      <c r="S40" s="43"/>
      <c r="T40" s="84"/>
    </row>
    <row r="41" spans="1:20" ht="15.6" x14ac:dyDescent="0.3"/>
    <row r="42" spans="1:20" ht="15.6" x14ac:dyDescent="0.3"/>
  </sheetData>
  <sheetProtection sort="0"/>
  <mergeCells count="8">
    <mergeCell ref="O20:Q20"/>
    <mergeCell ref="A1:M1"/>
    <mergeCell ref="A2:K2"/>
    <mergeCell ref="A3:K3"/>
    <mergeCell ref="A4:K4"/>
    <mergeCell ref="B5:K5"/>
    <mergeCell ref="I20:K20"/>
    <mergeCell ref="L20:N20"/>
  </mergeCells>
  <conditionalFormatting sqref="I40:Q40">
    <cfRule type="cellIs" dxfId="23" priority="23" stopIfTrue="1" operator="lessThan">
      <formula>0</formula>
    </cfRule>
    <cfRule type="cellIs" dxfId="22" priority="24" stopIfTrue="1" operator="equal">
      <formula>0</formula>
    </cfRule>
  </conditionalFormatting>
  <conditionalFormatting sqref="I22:Q22">
    <cfRule type="cellIs" dxfId="21" priority="21" stopIfTrue="1" operator="lessThan">
      <formula>0</formula>
    </cfRule>
    <cfRule type="cellIs" dxfId="20" priority="22" stopIfTrue="1" operator="equal">
      <formula>0</formula>
    </cfRule>
  </conditionalFormatting>
  <conditionalFormatting sqref="I23:Q23 I25:Q25 I27:Q30 I32:Q33">
    <cfRule type="cellIs" dxfId="19" priority="19" stopIfTrue="1" operator="lessThan">
      <formula>0</formula>
    </cfRule>
    <cfRule type="cellIs" dxfId="18" priority="20" stopIfTrue="1" operator="equal">
      <formula>0</formula>
    </cfRule>
  </conditionalFormatting>
  <conditionalFormatting sqref="I27:Q27"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I30:Q30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33:Q33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35:Q37 I39:Q39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24:Q24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26:Q26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31:Q31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34:Q34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38:Q38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39370078740157483" right="0.39370078740157483" top="0.59055118110236227" bottom="0.39370078740157483" header="0" footer="0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fem</vt:lpstr>
      <vt:lpstr>'Clasif. POWER fem'!Área_de_impresión</vt:lpstr>
      <vt:lpstr>'Clasif. POWER fem'!Títulos_a_imprimir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dcterms:created xsi:type="dcterms:W3CDTF">2022-04-24T10:07:47Z</dcterms:created>
  <dcterms:modified xsi:type="dcterms:W3CDTF">2022-04-24T10:08:32Z</dcterms:modified>
</cp:coreProperties>
</file>