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necthkuhk-my.sharepoint.com/personal/jaschu_connect_hku_hk/Documents/FYP/"/>
    </mc:Choice>
  </mc:AlternateContent>
  <xr:revisionPtr revIDLastSave="0" documentId="8_{A286CE6C-1B4C-4C04-8963-D62089F3B56F}" xr6:coauthVersionLast="47" xr6:coauthVersionMax="47" xr10:uidLastSave="{00000000-0000-0000-0000-000000000000}"/>
  <bookViews>
    <workbookView minimized="1" xWindow="780" yWindow="960" windowWidth="27640" windowHeight="15740" xr2:uid="{BFA3A560-D2DA-5041-9BD5-2D09020AD4B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4" i="1" l="1"/>
  <c r="AD44" i="1"/>
  <c r="AC44" i="1"/>
  <c r="AB44" i="1"/>
  <c r="AA44" i="1"/>
  <c r="Z44" i="1"/>
  <c r="Y44" i="1"/>
  <c r="T44" i="1"/>
  <c r="AE43" i="1"/>
  <c r="AD43" i="1"/>
  <c r="AC43" i="1"/>
  <c r="AB43" i="1"/>
  <c r="AA43" i="1"/>
  <c r="Z43" i="1"/>
  <c r="Y43" i="1"/>
  <c r="AE42" i="1"/>
  <c r="AD42" i="1"/>
  <c r="AC42" i="1"/>
  <c r="AB42" i="1"/>
  <c r="AA42" i="1"/>
  <c r="Z42" i="1"/>
  <c r="Y42" i="1"/>
  <c r="T42" i="1" s="1"/>
  <c r="U42" i="1" s="1"/>
  <c r="AE41" i="1"/>
  <c r="AD41" i="1"/>
  <c r="AC41" i="1"/>
  <c r="AB41" i="1"/>
  <c r="AA41" i="1"/>
  <c r="Z41" i="1"/>
  <c r="Y41" i="1"/>
  <c r="T41" i="1"/>
  <c r="U41" i="1" s="1"/>
  <c r="AE40" i="1"/>
  <c r="AD40" i="1"/>
  <c r="AC40" i="1"/>
  <c r="AB40" i="1"/>
  <c r="AA40" i="1"/>
  <c r="Z40" i="1"/>
  <c r="Y40" i="1"/>
  <c r="T40" i="1" s="1"/>
  <c r="U40" i="1" s="1"/>
  <c r="AD39" i="1"/>
  <c r="AA39" i="1"/>
  <c r="Z39" i="1"/>
  <c r="Y39" i="1"/>
  <c r="T39" i="1"/>
  <c r="U39" i="1" s="1"/>
  <c r="AE38" i="1"/>
  <c r="AD38" i="1"/>
  <c r="AC38" i="1"/>
  <c r="AB38" i="1"/>
  <c r="AA38" i="1"/>
  <c r="Z38" i="1"/>
  <c r="Y38" i="1"/>
  <c r="T38" i="1"/>
  <c r="U38" i="1" s="1"/>
  <c r="AE37" i="1"/>
  <c r="AD37" i="1"/>
  <c r="AC37" i="1"/>
  <c r="AB37" i="1"/>
  <c r="AA37" i="1"/>
  <c r="Z37" i="1"/>
  <c r="Y37" i="1"/>
  <c r="T37" i="1" s="1"/>
  <c r="U37" i="1" s="1"/>
  <c r="AE36" i="1"/>
  <c r="AD36" i="1"/>
  <c r="AC36" i="1"/>
  <c r="AB36" i="1"/>
  <c r="AA36" i="1"/>
  <c r="Z36" i="1"/>
  <c r="Y36" i="1"/>
  <c r="AE35" i="1"/>
  <c r="AD35" i="1"/>
  <c r="AC35" i="1"/>
  <c r="AB35" i="1"/>
  <c r="AA35" i="1"/>
  <c r="Z35" i="1"/>
  <c r="Y35" i="1"/>
  <c r="T35" i="1"/>
  <c r="U35" i="1" s="1"/>
  <c r="AE34" i="1"/>
  <c r="AD34" i="1"/>
  <c r="AC34" i="1"/>
  <c r="AB34" i="1"/>
  <c r="AA34" i="1"/>
  <c r="Z34" i="1"/>
  <c r="Y34" i="1"/>
  <c r="T34" i="1"/>
  <c r="U34" i="1" s="1"/>
  <c r="AE33" i="1"/>
  <c r="AD33" i="1"/>
  <c r="AC33" i="1"/>
  <c r="AB33" i="1"/>
  <c r="AA33" i="1"/>
  <c r="Z33" i="1"/>
  <c r="Y33" i="1"/>
  <c r="T33" i="1" s="1"/>
  <c r="U33" i="1" s="1"/>
  <c r="AD32" i="1"/>
  <c r="AA32" i="1"/>
  <c r="Z32" i="1"/>
  <c r="Y32" i="1"/>
  <c r="T32" i="1"/>
  <c r="U32" i="1" s="1"/>
  <c r="AE31" i="1"/>
  <c r="AD31" i="1"/>
  <c r="AC31" i="1"/>
  <c r="AB31" i="1"/>
  <c r="AA31" i="1"/>
  <c r="Z31" i="1"/>
  <c r="Y31" i="1"/>
  <c r="T31" i="1"/>
  <c r="U31" i="1" s="1"/>
  <c r="AE30" i="1"/>
  <c r="AD30" i="1"/>
  <c r="AC30" i="1"/>
  <c r="AB30" i="1"/>
  <c r="AA30" i="1"/>
  <c r="Z30" i="1"/>
  <c r="Y30" i="1"/>
  <c r="T30" i="1" s="1"/>
  <c r="U30" i="1" s="1"/>
  <c r="AE29" i="1"/>
  <c r="AD29" i="1"/>
  <c r="AC29" i="1"/>
  <c r="AB29" i="1"/>
  <c r="AA29" i="1"/>
  <c r="Z29" i="1"/>
  <c r="Y29" i="1"/>
  <c r="AE28" i="1"/>
  <c r="AD28" i="1"/>
  <c r="AC28" i="1"/>
  <c r="AB28" i="1"/>
  <c r="AA28" i="1"/>
  <c r="Z28" i="1"/>
  <c r="Y28" i="1"/>
  <c r="T28" i="1"/>
  <c r="U28" i="1" s="1"/>
  <c r="AE27" i="1"/>
  <c r="AD27" i="1"/>
  <c r="AC27" i="1"/>
  <c r="AB27" i="1"/>
  <c r="AA27" i="1"/>
  <c r="Z27" i="1"/>
  <c r="Y27" i="1"/>
  <c r="T27" i="1"/>
  <c r="U27" i="1" s="1"/>
  <c r="AE26" i="1"/>
  <c r="AD26" i="1"/>
  <c r="AC26" i="1"/>
  <c r="AB26" i="1"/>
  <c r="AA26" i="1"/>
  <c r="Z26" i="1"/>
  <c r="Y26" i="1"/>
  <c r="T26" i="1" s="1"/>
  <c r="U26" i="1" s="1"/>
  <c r="AD25" i="1"/>
  <c r="AA25" i="1"/>
  <c r="Z25" i="1"/>
  <c r="Y25" i="1"/>
  <c r="T25" i="1"/>
  <c r="U25" i="1" s="1"/>
  <c r="AE24" i="1"/>
  <c r="AD24" i="1"/>
  <c r="AC24" i="1"/>
  <c r="AB24" i="1"/>
  <c r="AA24" i="1"/>
  <c r="Z24" i="1"/>
  <c r="Y24" i="1"/>
  <c r="T24" i="1"/>
  <c r="U24" i="1" s="1"/>
  <c r="AE23" i="1"/>
  <c r="AD23" i="1"/>
  <c r="AC23" i="1"/>
  <c r="AB23" i="1"/>
  <c r="AA23" i="1"/>
  <c r="Z23" i="1"/>
  <c r="Y23" i="1"/>
  <c r="T23" i="1" s="1"/>
  <c r="U23" i="1" s="1"/>
  <c r="AE22" i="1"/>
  <c r="AD22" i="1"/>
  <c r="AC22" i="1"/>
  <c r="AB22" i="1"/>
  <c r="AA22" i="1"/>
  <c r="Z22" i="1"/>
  <c r="Y22" i="1"/>
  <c r="AE21" i="1"/>
  <c r="AD21" i="1"/>
  <c r="AC21" i="1"/>
  <c r="AB21" i="1"/>
  <c r="AA21" i="1"/>
  <c r="Z21" i="1"/>
  <c r="Y21" i="1"/>
  <c r="T21" i="1"/>
  <c r="U21" i="1" s="1"/>
  <c r="AE20" i="1"/>
  <c r="AD20" i="1"/>
  <c r="AC20" i="1"/>
  <c r="AB20" i="1"/>
  <c r="AA20" i="1"/>
  <c r="Z20" i="1"/>
  <c r="Y20" i="1"/>
  <c r="T20" i="1"/>
  <c r="U20" i="1" s="1"/>
  <c r="AE19" i="1"/>
  <c r="AD19" i="1"/>
  <c r="AC19" i="1"/>
  <c r="AB19" i="1"/>
  <c r="AA19" i="1"/>
  <c r="Z19" i="1"/>
  <c r="Y19" i="1"/>
  <c r="T19" i="1" s="1"/>
  <c r="U19" i="1" s="1"/>
  <c r="AD18" i="1"/>
  <c r="AA18" i="1"/>
  <c r="Z18" i="1"/>
  <c r="Y18" i="1"/>
  <c r="T18" i="1"/>
  <c r="U18" i="1" s="1"/>
  <c r="AE17" i="1"/>
  <c r="AD17" i="1"/>
  <c r="AC17" i="1"/>
  <c r="AB17" i="1"/>
  <c r="AA17" i="1"/>
  <c r="Z17" i="1"/>
  <c r="Y17" i="1"/>
  <c r="T17" i="1"/>
  <c r="U17" i="1" s="1"/>
  <c r="AE16" i="1"/>
  <c r="AD16" i="1"/>
  <c r="AC16" i="1"/>
  <c r="AB16" i="1"/>
  <c r="AA16" i="1"/>
  <c r="Z16" i="1"/>
  <c r="Y16" i="1"/>
  <c r="T16" i="1" s="1"/>
  <c r="U16" i="1" s="1"/>
  <c r="AE15" i="1"/>
  <c r="AD15" i="1"/>
  <c r="AC15" i="1"/>
  <c r="AB15" i="1"/>
  <c r="AA15" i="1"/>
  <c r="Z15" i="1"/>
  <c r="Y15" i="1"/>
  <c r="AE14" i="1"/>
  <c r="AD14" i="1"/>
  <c r="AC14" i="1"/>
  <c r="AB14" i="1"/>
  <c r="AA14" i="1"/>
  <c r="Z14" i="1"/>
  <c r="Y14" i="1"/>
  <c r="T14" i="1"/>
  <c r="U14" i="1" s="1"/>
  <c r="AE13" i="1"/>
  <c r="AD13" i="1"/>
  <c r="AC13" i="1"/>
  <c r="AB13" i="1"/>
  <c r="AA13" i="1"/>
  <c r="Z13" i="1"/>
  <c r="Y13" i="1"/>
  <c r="T13" i="1"/>
  <c r="U13" i="1" s="1"/>
  <c r="AE12" i="1"/>
  <c r="AD12" i="1"/>
  <c r="AC12" i="1"/>
  <c r="AB12" i="1"/>
  <c r="AA12" i="1"/>
  <c r="Z12" i="1"/>
  <c r="Y12" i="1"/>
  <c r="T12" i="1" s="1"/>
  <c r="U12" i="1" s="1"/>
  <c r="AD11" i="1"/>
  <c r="AA11" i="1"/>
  <c r="Z11" i="1"/>
  <c r="Y11" i="1"/>
  <c r="T11" i="1"/>
  <c r="U11" i="1" s="1"/>
  <c r="AE10" i="1"/>
  <c r="AD10" i="1"/>
  <c r="AC10" i="1"/>
  <c r="AB10" i="1"/>
  <c r="AA10" i="1"/>
  <c r="Z10" i="1"/>
  <c r="Y10" i="1"/>
  <c r="T10" i="1"/>
  <c r="U10" i="1" s="1"/>
  <c r="AE9" i="1"/>
  <c r="AD9" i="1"/>
  <c r="AC9" i="1"/>
  <c r="AB9" i="1"/>
  <c r="AA9" i="1"/>
  <c r="Z9" i="1"/>
  <c r="Y9" i="1"/>
  <c r="T9" i="1" s="1"/>
  <c r="U9" i="1" s="1"/>
  <c r="AE8" i="1"/>
  <c r="AD8" i="1"/>
  <c r="AC8" i="1"/>
  <c r="AB8" i="1"/>
  <c r="AA8" i="1"/>
  <c r="Z8" i="1"/>
  <c r="Y8" i="1"/>
  <c r="AE7" i="1"/>
  <c r="AD7" i="1"/>
  <c r="AC7" i="1"/>
  <c r="AB7" i="1"/>
  <c r="AA7" i="1"/>
  <c r="Z7" i="1"/>
  <c r="Y7" i="1"/>
  <c r="T7" i="1"/>
  <c r="U7" i="1" s="1"/>
  <c r="AG6" i="1"/>
  <c r="AE6" i="1"/>
  <c r="AD6" i="1"/>
  <c r="AC6" i="1"/>
  <c r="AB6" i="1"/>
  <c r="AA6" i="1"/>
  <c r="Z6" i="1"/>
  <c r="Y6" i="1"/>
  <c r="T6" i="1" s="1"/>
  <c r="U6" i="1" s="1"/>
  <c r="AE5" i="1"/>
  <c r="AD5" i="1"/>
  <c r="AC5" i="1"/>
  <c r="AB5" i="1"/>
  <c r="AA5" i="1"/>
  <c r="Z5" i="1"/>
  <c r="Y5" i="1"/>
  <c r="AD4" i="1"/>
  <c r="AA4" i="1"/>
  <c r="Z4" i="1"/>
  <c r="Y4" i="1"/>
  <c r="T4" i="1"/>
  <c r="U44" i="1" l="1"/>
  <c r="T43" i="1"/>
  <c r="U43" i="1" s="1"/>
  <c r="T5" i="1"/>
  <c r="U5" i="1" s="1"/>
  <c r="T8" i="1"/>
  <c r="U8" i="1" s="1"/>
  <c r="T15" i="1"/>
  <c r="U15" i="1" s="1"/>
  <c r="T22" i="1"/>
  <c r="U22" i="1" s="1"/>
  <c r="T29" i="1"/>
  <c r="U29" i="1" s="1"/>
  <c r="T36" i="1"/>
  <c r="U36" i="1" s="1"/>
</calcChain>
</file>

<file path=xl/sharedStrings.xml><?xml version="1.0" encoding="utf-8"?>
<sst xmlns="http://schemas.openxmlformats.org/spreadsheetml/2006/main" count="67" uniqueCount="40">
  <si>
    <t>Reference</t>
  </si>
  <si>
    <t>Soil</t>
  </si>
  <si>
    <t>Binder (%wt. based on dried raw soil mass)</t>
  </si>
  <si>
    <t>Natural moisture content</t>
  </si>
  <si>
    <t>Sand</t>
  </si>
  <si>
    <t>Silt</t>
  </si>
  <si>
    <t xml:space="preserve">Clay </t>
  </si>
  <si>
    <t>Specific Gravity</t>
  </si>
  <si>
    <t>Max dry density</t>
  </si>
  <si>
    <t>Optimum water content</t>
  </si>
  <si>
    <t>Liquid Limit (%)</t>
  </si>
  <si>
    <t>Plastic Limit (%)</t>
  </si>
  <si>
    <t>SiO2</t>
  </si>
  <si>
    <t>Al2O3</t>
  </si>
  <si>
    <t>CaO</t>
  </si>
  <si>
    <t>Fe2O3</t>
  </si>
  <si>
    <t>MgO</t>
  </si>
  <si>
    <t>SO3</t>
  </si>
  <si>
    <t>Ignition loss (%)</t>
  </si>
  <si>
    <t>Original</t>
  </si>
  <si>
    <t>Total treated water content</t>
  </si>
  <si>
    <t>GGBS dosage</t>
  </si>
  <si>
    <t>OPC dosage</t>
  </si>
  <si>
    <t>Quicklime dosage</t>
  </si>
  <si>
    <t>Fly ash dosage</t>
  </si>
  <si>
    <t>Carbide sludge dosage</t>
  </si>
  <si>
    <t xml:space="preserve">Total dosage </t>
  </si>
  <si>
    <t>NaOH</t>
  </si>
  <si>
    <t>UCS</t>
  </si>
  <si>
    <t>Curing days (d)</t>
  </si>
  <si>
    <t>Sampling location (XX, XX)</t>
  </si>
  <si>
    <t xml:space="preserve"> (%)</t>
  </si>
  <si>
    <t>(%)</t>
  </si>
  <si>
    <t>(Mg/m^3)</t>
  </si>
  <si>
    <t>Soil pH</t>
  </si>
  <si>
    <t xml:space="preserve"> (%wt)</t>
  </si>
  <si>
    <t>(%wt)</t>
  </si>
  <si>
    <t>(MPa)</t>
  </si>
  <si>
    <t>Wentao et al. (2022)</t>
  </si>
  <si>
    <t>singapore marine 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</si>
</sst>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sz val="12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000000"/>
      </patternFill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0" xfId="0" applyFont="1" applyFill="1" applyAlignment="1">
      <alignment vertical="center"/>
    </xf>
    <xf numFmtId="2" fontId="2" fillId="2" borderId="1" xfId="0" applyNumberFormat="1" applyFont="1" applyFill="1" applyBorder="1" applyAlignment="1">
      <alignment vertical="center"/>
    </xf>
    <xf numFmtId="2" fontId="2" fillId="2" borderId="0" xfId="0" applyNumberFormat="1" applyFont="1" applyFill="1" applyAlignment="1">
      <alignment vertical="center"/>
    </xf>
    <xf numFmtId="2" fontId="2" fillId="2" borderId="0" xfId="0" applyNumberFormat="1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2" fontId="2" fillId="2" borderId="1" xfId="0" applyNumberFormat="1" applyFont="1" applyFill="1" applyBorder="1" applyAlignment="1">
      <alignment vertical="center" wrapText="1"/>
    </xf>
    <xf numFmtId="0" fontId="3" fillId="2" borderId="0" xfId="0" applyFont="1" applyFill="1" applyAlignment="1">
      <alignment vertical="center"/>
    </xf>
    <xf numFmtId="0" fontId="2" fillId="2" borderId="3" xfId="0" applyFont="1" applyFill="1" applyBorder="1" applyAlignment="1">
      <alignment vertical="center" wrapText="1"/>
    </xf>
    <xf numFmtId="2" fontId="2" fillId="2" borderId="2" xfId="0" applyNumberFormat="1" applyFont="1" applyFill="1" applyBorder="1" applyAlignment="1">
      <alignment vertical="center"/>
    </xf>
    <xf numFmtId="2" fontId="2" fillId="2" borderId="3" xfId="0" applyNumberFormat="1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/>
    </xf>
    <xf numFmtId="0" fontId="0" fillId="0" borderId="4" xfId="0" applyBorder="1"/>
    <xf numFmtId="0" fontId="0" fillId="0" borderId="1" xfId="0" applyBorder="1"/>
    <xf numFmtId="0" fontId="0" fillId="0" borderId="0" xfId="1" applyNumberFormat="1" applyFont="1"/>
    <xf numFmtId="0" fontId="4" fillId="0" borderId="1" xfId="0" applyFont="1" applyBorder="1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2" fillId="3" borderId="0" xfId="0" applyFont="1" applyFill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/>
    </xf>
    <xf numFmtId="0" fontId="2" fillId="2" borderId="3" xfId="0" applyFont="1" applyFill="1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F3449-F733-3342-B7DF-76A10ED1A908}">
  <dimension ref="A1:AI44"/>
  <sheetViews>
    <sheetView tabSelected="1" zoomScale="81" workbookViewId="0">
      <selection activeCell="F50" sqref="F50"/>
    </sheetView>
  </sheetViews>
  <sheetFormatPr defaultColWidth="11" defaultRowHeight="15.95"/>
  <cols>
    <col min="7" max="8" width="0" hidden="1" customWidth="1"/>
    <col min="11" max="18" width="0" hidden="1" customWidth="1"/>
    <col min="22" max="24" width="0" hidden="1" customWidth="1"/>
  </cols>
  <sheetData>
    <row r="1" spans="1:35">
      <c r="A1" s="2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3" t="s">
        <v>2</v>
      </c>
      <c r="U1" s="4"/>
      <c r="V1" s="4"/>
      <c r="W1" s="4"/>
      <c r="X1" s="4"/>
      <c r="Y1" s="4"/>
      <c r="Z1" s="5"/>
      <c r="AA1" s="5"/>
      <c r="AB1" s="5"/>
      <c r="AC1" s="5"/>
      <c r="AD1" s="5"/>
      <c r="AE1" s="4"/>
      <c r="AF1" s="5"/>
      <c r="AG1" s="5"/>
      <c r="AH1" s="5"/>
      <c r="AI1" s="5"/>
    </row>
    <row r="2" spans="1:35" ht="68.099999999999994">
      <c r="A2" s="21"/>
      <c r="B2" s="5" t="s">
        <v>3</v>
      </c>
      <c r="C2" s="5" t="s">
        <v>4</v>
      </c>
      <c r="D2" s="5" t="s">
        <v>5</v>
      </c>
      <c r="E2" s="5" t="s">
        <v>6</v>
      </c>
      <c r="F2" s="23" t="s">
        <v>7</v>
      </c>
      <c r="G2" s="5" t="s">
        <v>8</v>
      </c>
      <c r="H2" s="5" t="s">
        <v>9</v>
      </c>
      <c r="I2" s="25" t="s">
        <v>10</v>
      </c>
      <c r="J2" s="25" t="s">
        <v>11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16</v>
      </c>
      <c r="P2" s="5" t="s">
        <v>17</v>
      </c>
      <c r="Q2" s="23" t="s">
        <v>18</v>
      </c>
      <c r="R2" s="5" t="s">
        <v>19</v>
      </c>
      <c r="S2" s="6" t="s">
        <v>20</v>
      </c>
      <c r="T2" s="4" t="s">
        <v>21</v>
      </c>
      <c r="U2" s="4" t="s">
        <v>22</v>
      </c>
      <c r="V2" s="4" t="s">
        <v>23</v>
      </c>
      <c r="W2" s="4" t="s">
        <v>24</v>
      </c>
      <c r="X2" s="4" t="s">
        <v>25</v>
      </c>
      <c r="Y2" s="4" t="s">
        <v>26</v>
      </c>
      <c r="Z2" s="5" t="s">
        <v>12</v>
      </c>
      <c r="AA2" s="5" t="s">
        <v>13</v>
      </c>
      <c r="AB2" s="5" t="s">
        <v>14</v>
      </c>
      <c r="AC2" s="5" t="s">
        <v>15</v>
      </c>
      <c r="AD2" s="5" t="s">
        <v>16</v>
      </c>
      <c r="AE2" s="4" t="s">
        <v>17</v>
      </c>
      <c r="AF2" s="5" t="s">
        <v>27</v>
      </c>
      <c r="AG2" s="7" t="s">
        <v>28</v>
      </c>
      <c r="AH2" s="27" t="s">
        <v>29</v>
      </c>
      <c r="AI2" s="19" t="s">
        <v>30</v>
      </c>
    </row>
    <row r="3" spans="1:35" ht="17.100000000000001">
      <c r="A3" s="22"/>
      <c r="B3" s="8" t="s">
        <v>31</v>
      </c>
      <c r="C3" s="8" t="s">
        <v>32</v>
      </c>
      <c r="D3" s="8" t="s">
        <v>32</v>
      </c>
      <c r="E3" s="8" t="s">
        <v>32</v>
      </c>
      <c r="F3" s="24"/>
      <c r="G3" s="8" t="s">
        <v>33</v>
      </c>
      <c r="H3" s="8" t="s">
        <v>32</v>
      </c>
      <c r="I3" s="26"/>
      <c r="J3" s="26"/>
      <c r="K3" s="8" t="s">
        <v>32</v>
      </c>
      <c r="L3" s="8" t="s">
        <v>32</v>
      </c>
      <c r="M3" s="8" t="s">
        <v>32</v>
      </c>
      <c r="N3" s="8" t="s">
        <v>32</v>
      </c>
      <c r="O3" s="8" t="s">
        <v>32</v>
      </c>
      <c r="P3" s="8" t="s">
        <v>32</v>
      </c>
      <c r="Q3" s="24"/>
      <c r="R3" s="8" t="s">
        <v>34</v>
      </c>
      <c r="S3" s="9" t="s">
        <v>32</v>
      </c>
      <c r="T3" s="10" t="s">
        <v>35</v>
      </c>
      <c r="U3" s="10" t="s">
        <v>36</v>
      </c>
      <c r="V3" s="10" t="s">
        <v>36</v>
      </c>
      <c r="W3" s="10" t="s">
        <v>36</v>
      </c>
      <c r="X3" s="10" t="s">
        <v>36</v>
      </c>
      <c r="Y3" s="10" t="s">
        <v>36</v>
      </c>
      <c r="Z3" s="8" t="s">
        <v>32</v>
      </c>
      <c r="AA3" s="8" t="s">
        <v>32</v>
      </c>
      <c r="AB3" s="8" t="s">
        <v>32</v>
      </c>
      <c r="AC3" s="8" t="s">
        <v>32</v>
      </c>
      <c r="AD3" s="8" t="s">
        <v>32</v>
      </c>
      <c r="AE3" s="10" t="s">
        <v>32</v>
      </c>
      <c r="AF3" s="8" t="s">
        <v>32</v>
      </c>
      <c r="AG3" s="11" t="s">
        <v>37</v>
      </c>
      <c r="AH3" s="28"/>
      <c r="AI3" s="20"/>
    </row>
    <row r="4" spans="1:35" hidden="1">
      <c r="A4" s="12" t="s">
        <v>38</v>
      </c>
      <c r="B4">
        <v>100</v>
      </c>
      <c r="F4">
        <v>2.72</v>
      </c>
      <c r="I4">
        <v>60</v>
      </c>
      <c r="J4">
        <v>23.6</v>
      </c>
      <c r="S4" s="13">
        <v>100</v>
      </c>
      <c r="T4">
        <f>Y4</f>
        <v>7.0588235294117645</v>
      </c>
      <c r="U4">
        <v>0</v>
      </c>
      <c r="V4">
        <v>0</v>
      </c>
      <c r="W4">
        <v>0</v>
      </c>
      <c r="Y4" s="14">
        <f>60/(1700/2)*100</f>
        <v>7.0588235294117645</v>
      </c>
      <c r="Z4">
        <f>28.28</f>
        <v>28.28</v>
      </c>
      <c r="AA4">
        <f>13.78</f>
        <v>13.78</v>
      </c>
      <c r="AB4">
        <v>43.04</v>
      </c>
      <c r="AC4">
        <v>0.49</v>
      </c>
      <c r="AD4">
        <f>7.02</f>
        <v>7.02</v>
      </c>
      <c r="AE4">
        <v>4.2300000000000004</v>
      </c>
      <c r="AF4">
        <v>0</v>
      </c>
      <c r="AG4">
        <v>0</v>
      </c>
      <c r="AH4">
        <v>7</v>
      </c>
      <c r="AI4" t="s">
        <v>39</v>
      </c>
    </row>
    <row r="5" spans="1:35" hidden="1">
      <c r="A5" s="13"/>
      <c r="B5">
        <v>100</v>
      </c>
      <c r="F5">
        <v>2.72</v>
      </c>
      <c r="I5">
        <v>60</v>
      </c>
      <c r="J5">
        <v>23.6</v>
      </c>
      <c r="S5" s="13">
        <v>100</v>
      </c>
      <c r="T5">
        <f>Y5*0.95</f>
        <v>6.7058823529411757</v>
      </c>
      <c r="U5">
        <f>Y5-T5</f>
        <v>0.35294117647058876</v>
      </c>
      <c r="V5">
        <v>0</v>
      </c>
      <c r="W5">
        <v>0</v>
      </c>
      <c r="Y5" s="14">
        <f t="shared" ref="Y5:Y10" si="0">60/(1700/2)*100</f>
        <v>7.0588235294117645</v>
      </c>
      <c r="Z5">
        <f>3.27*0.05+28.28*0.95</f>
        <v>27.029499999999999</v>
      </c>
      <c r="AA5">
        <f>1.53*0.05+13.78*0.95</f>
        <v>13.167499999999999</v>
      </c>
      <c r="AB5">
        <f>62.82*0.05+43.04*0.95</f>
        <v>44.028999999999996</v>
      </c>
      <c r="AC5">
        <f>0.49*0.95</f>
        <v>0.46549999999999997</v>
      </c>
      <c r="AD5">
        <f>7.02*0.95+0.93*0.05</f>
        <v>6.7154999999999996</v>
      </c>
      <c r="AE5">
        <f>4.23*0.95+0.51*0.05</f>
        <v>4.0440000000000005</v>
      </c>
      <c r="AF5">
        <v>0</v>
      </c>
      <c r="AG5">
        <v>0</v>
      </c>
      <c r="AH5">
        <v>7</v>
      </c>
    </row>
    <row r="6" spans="1:35" hidden="1">
      <c r="A6" s="13"/>
      <c r="B6">
        <v>100</v>
      </c>
      <c r="F6">
        <v>2.72</v>
      </c>
      <c r="I6">
        <v>60</v>
      </c>
      <c r="J6">
        <v>23.6</v>
      </c>
      <c r="S6" s="13">
        <v>100</v>
      </c>
      <c r="T6">
        <f>Y6*0.9</f>
        <v>6.3529411764705879</v>
      </c>
      <c r="U6">
        <f>Y6-T6</f>
        <v>0.70588235294117663</v>
      </c>
      <c r="V6">
        <v>0</v>
      </c>
      <c r="W6">
        <v>0</v>
      </c>
      <c r="Y6" s="14">
        <f t="shared" si="0"/>
        <v>7.0588235294117645</v>
      </c>
      <c r="Z6">
        <f>3.27*0.1+28.28*0.9</f>
        <v>25.779000000000003</v>
      </c>
      <c r="AA6">
        <f>1.53*0.1+13.78*0.9</f>
        <v>12.555</v>
      </c>
      <c r="AB6">
        <f>62.82*0.1+43.04*0.9</f>
        <v>45.018000000000001</v>
      </c>
      <c r="AC6">
        <f>0.49*0.9</f>
        <v>0.441</v>
      </c>
      <c r="AD6">
        <f>7.02*0.9+0.93*0.1</f>
        <v>6.4109999999999996</v>
      </c>
      <c r="AE6">
        <f>4.23*0.9+0.51*0.1</f>
        <v>3.8580000000000005</v>
      </c>
      <c r="AF6">
        <v>0</v>
      </c>
      <c r="AG6">
        <f>35*10^-3</f>
        <v>3.5000000000000003E-2</v>
      </c>
      <c r="AH6">
        <v>7</v>
      </c>
    </row>
    <row r="7" spans="1:35" hidden="1">
      <c r="A7" s="13"/>
      <c r="B7">
        <v>100</v>
      </c>
      <c r="F7">
        <v>2.72</v>
      </c>
      <c r="I7">
        <v>60</v>
      </c>
      <c r="J7">
        <v>23.6</v>
      </c>
      <c r="S7" s="13">
        <v>100</v>
      </c>
      <c r="T7">
        <f>Y7*0.85</f>
        <v>6</v>
      </c>
      <c r="U7">
        <f>Y7-T7</f>
        <v>1.0588235294117645</v>
      </c>
      <c r="V7">
        <v>0</v>
      </c>
      <c r="W7">
        <v>0</v>
      </c>
      <c r="Y7" s="14">
        <f t="shared" si="0"/>
        <v>7.0588235294117645</v>
      </c>
      <c r="Z7">
        <f>3.27*0.15+28.28*0.85</f>
        <v>24.528500000000001</v>
      </c>
      <c r="AA7">
        <f>1.53*0.15+13.78*0.85</f>
        <v>11.942499999999999</v>
      </c>
      <c r="AB7">
        <f>62.82*0.15+43.04*0.85</f>
        <v>46.006999999999998</v>
      </c>
      <c r="AC7">
        <f>0.49*0.85</f>
        <v>0.41649999999999998</v>
      </c>
      <c r="AD7">
        <f>7.02*0.85+0.93*0.15</f>
        <v>6.1064999999999996</v>
      </c>
      <c r="AE7">
        <f>4.23*0.85+0.51*0.15</f>
        <v>3.6720000000000002</v>
      </c>
      <c r="AF7">
        <v>0</v>
      </c>
      <c r="AG7">
        <v>6.25E-2</v>
      </c>
      <c r="AH7">
        <v>7</v>
      </c>
    </row>
    <row r="8" spans="1:35" hidden="1">
      <c r="A8" s="13"/>
      <c r="B8">
        <v>100</v>
      </c>
      <c r="F8">
        <v>2.72</v>
      </c>
      <c r="I8">
        <v>60</v>
      </c>
      <c r="J8">
        <v>23.6</v>
      </c>
      <c r="S8" s="13">
        <v>100</v>
      </c>
      <c r="T8">
        <f>Y8*0.8</f>
        <v>5.6470588235294121</v>
      </c>
      <c r="U8">
        <f>Y8-T8</f>
        <v>1.4117647058823524</v>
      </c>
      <c r="V8">
        <v>0</v>
      </c>
      <c r="W8">
        <v>0</v>
      </c>
      <c r="Y8" s="14">
        <f t="shared" si="0"/>
        <v>7.0588235294117645</v>
      </c>
      <c r="Z8">
        <f>3.27*0.2+28.28*0.8</f>
        <v>23.278000000000002</v>
      </c>
      <c r="AA8">
        <f>1.53*0.2+13.78*0.8</f>
        <v>11.330000000000002</v>
      </c>
      <c r="AB8">
        <f>62.82*0.2+43.04*0.8</f>
        <v>46.996000000000002</v>
      </c>
      <c r="AC8">
        <f>0.49*0.8</f>
        <v>0.39200000000000002</v>
      </c>
      <c r="AD8">
        <f>7.02*0.8+0.93*0.2</f>
        <v>5.8019999999999996</v>
      </c>
      <c r="AE8">
        <f>4.23*0.8+0.51*0.2</f>
        <v>3.4860000000000002</v>
      </c>
      <c r="AF8">
        <v>0</v>
      </c>
      <c r="AG8">
        <v>7.4999999999999997E-2</v>
      </c>
      <c r="AH8">
        <v>7</v>
      </c>
    </row>
    <row r="9" spans="1:35" hidden="1">
      <c r="A9" s="13"/>
      <c r="B9">
        <v>100</v>
      </c>
      <c r="F9">
        <v>2.72</v>
      </c>
      <c r="I9">
        <v>60</v>
      </c>
      <c r="J9">
        <v>23.6</v>
      </c>
      <c r="S9" s="13">
        <v>100</v>
      </c>
      <c r="T9">
        <f>Y9*0.75</f>
        <v>5.2941176470588234</v>
      </c>
      <c r="U9">
        <f>Y9-T9</f>
        <v>1.7647058823529411</v>
      </c>
      <c r="V9">
        <v>0</v>
      </c>
      <c r="W9">
        <v>0</v>
      </c>
      <c r="Y9" s="14">
        <f t="shared" si="0"/>
        <v>7.0588235294117645</v>
      </c>
      <c r="Z9">
        <f>3.27*0.25+28.28*0.75</f>
        <v>22.0275</v>
      </c>
      <c r="AA9">
        <f>1.53*0.25+13.78*0.75</f>
        <v>10.717499999999999</v>
      </c>
      <c r="AB9">
        <f>62.82*0.25+43.04*0.75</f>
        <v>47.984999999999999</v>
      </c>
      <c r="AC9">
        <f>0.49*0.75</f>
        <v>0.36749999999999999</v>
      </c>
      <c r="AD9">
        <f>7.02*0.75+0.93*0.25</f>
        <v>5.4974999999999996</v>
      </c>
      <c r="AE9">
        <f>4.23*0.75+0.51*0.25</f>
        <v>3.3000000000000003</v>
      </c>
      <c r="AF9">
        <v>0</v>
      </c>
      <c r="AG9">
        <v>7.4999999999999997E-2</v>
      </c>
      <c r="AH9">
        <v>7</v>
      </c>
    </row>
    <row r="10" spans="1:35" hidden="1">
      <c r="A10" s="13"/>
      <c r="B10">
        <v>100</v>
      </c>
      <c r="F10">
        <v>2.72</v>
      </c>
      <c r="I10">
        <v>60</v>
      </c>
      <c r="J10">
        <v>23.6</v>
      </c>
      <c r="S10" s="13">
        <v>100</v>
      </c>
      <c r="T10">
        <f>Y10*0.7</f>
        <v>4.9411764705882346</v>
      </c>
      <c r="U10">
        <f>Y10-T10</f>
        <v>2.1176470588235299</v>
      </c>
      <c r="V10">
        <v>0</v>
      </c>
      <c r="W10">
        <v>0</v>
      </c>
      <c r="Y10" s="14">
        <f t="shared" si="0"/>
        <v>7.0588235294117645</v>
      </c>
      <c r="Z10">
        <f>3.27*0.3+28.28*0.7</f>
        <v>20.777000000000001</v>
      </c>
      <c r="AA10">
        <f>1.53*0.3+13.78*0.7</f>
        <v>10.104999999999999</v>
      </c>
      <c r="AB10">
        <f>62.82*0.3+43.04*0.7</f>
        <v>48.973999999999997</v>
      </c>
      <c r="AC10">
        <f>0.49*0.7</f>
        <v>0.34299999999999997</v>
      </c>
      <c r="AD10">
        <f>7.02*0.7+0.93*0.3</f>
        <v>5.1929999999999996</v>
      </c>
      <c r="AE10">
        <f>4.23*0.7+0.51*0.3</f>
        <v>3.1140000000000003</v>
      </c>
      <c r="AF10">
        <v>0</v>
      </c>
      <c r="AG10">
        <v>6.25E-2</v>
      </c>
      <c r="AH10">
        <v>7</v>
      </c>
    </row>
    <row r="11" spans="1:35" hidden="1">
      <c r="A11" s="13"/>
      <c r="B11">
        <v>100</v>
      </c>
      <c r="F11">
        <v>2.72</v>
      </c>
      <c r="I11">
        <v>60</v>
      </c>
      <c r="J11">
        <v>23.6</v>
      </c>
      <c r="S11" s="13">
        <v>100</v>
      </c>
      <c r="T11">
        <f>Y11</f>
        <v>9.4117647058823533</v>
      </c>
      <c r="U11">
        <f>Y11-T11</f>
        <v>0</v>
      </c>
      <c r="V11">
        <v>0</v>
      </c>
      <c r="W11">
        <v>0</v>
      </c>
      <c r="Y11" s="14">
        <f>80/(1700/2)*100</f>
        <v>9.4117647058823533</v>
      </c>
      <c r="Z11">
        <f>28.28</f>
        <v>28.28</v>
      </c>
      <c r="AA11">
        <f>13.78</f>
        <v>13.78</v>
      </c>
      <c r="AB11">
        <v>43.04</v>
      </c>
      <c r="AC11">
        <v>0.49</v>
      </c>
      <c r="AD11">
        <f>7.02</f>
        <v>7.02</v>
      </c>
      <c r="AE11">
        <v>4.2300000000000004</v>
      </c>
      <c r="AF11">
        <v>0</v>
      </c>
      <c r="AG11">
        <v>0</v>
      </c>
      <c r="AH11">
        <v>7</v>
      </c>
    </row>
    <row r="12" spans="1:35" hidden="1">
      <c r="A12" s="13"/>
      <c r="B12">
        <v>100</v>
      </c>
      <c r="F12">
        <v>2.72</v>
      </c>
      <c r="I12">
        <v>60</v>
      </c>
      <c r="J12">
        <v>23.6</v>
      </c>
      <c r="S12" s="13">
        <v>100</v>
      </c>
      <c r="T12">
        <f>Y12*0.95</f>
        <v>8.9411764705882355</v>
      </c>
      <c r="U12">
        <f>Y12-T12</f>
        <v>0.47058823529411775</v>
      </c>
      <c r="V12">
        <v>0</v>
      </c>
      <c r="W12">
        <v>0</v>
      </c>
      <c r="Y12" s="14">
        <f t="shared" ref="Y12:Y17" si="1">80/(1700/2)*100</f>
        <v>9.4117647058823533</v>
      </c>
      <c r="Z12">
        <f>3.27*0.05+28.28*0.95</f>
        <v>27.029499999999999</v>
      </c>
      <c r="AA12">
        <f>1.53*0.05+13.78*0.95</f>
        <v>13.167499999999999</v>
      </c>
      <c r="AB12">
        <f>62.82*0.05+43.04*0.95</f>
        <v>44.028999999999996</v>
      </c>
      <c r="AC12">
        <f>0.49*0.95</f>
        <v>0.46549999999999997</v>
      </c>
      <c r="AD12">
        <f>7.02*0.95+0.93*0.05</f>
        <v>6.7154999999999996</v>
      </c>
      <c r="AE12">
        <f>4.23*0.95+0.51*0.05</f>
        <v>4.0440000000000005</v>
      </c>
      <c r="AF12">
        <v>0</v>
      </c>
      <c r="AG12">
        <v>0</v>
      </c>
      <c r="AH12">
        <v>7</v>
      </c>
    </row>
    <row r="13" spans="1:35" hidden="1">
      <c r="A13" s="13"/>
      <c r="B13">
        <v>100</v>
      </c>
      <c r="F13">
        <v>2.72</v>
      </c>
      <c r="I13">
        <v>60</v>
      </c>
      <c r="J13">
        <v>23.6</v>
      </c>
      <c r="S13" s="13">
        <v>100</v>
      </c>
      <c r="T13">
        <f>Y13*0.9</f>
        <v>8.4705882352941178</v>
      </c>
      <c r="U13">
        <f>Y13-T13</f>
        <v>0.9411764705882355</v>
      </c>
      <c r="V13">
        <v>0</v>
      </c>
      <c r="W13">
        <v>0</v>
      </c>
      <c r="Y13" s="14">
        <f t="shared" si="1"/>
        <v>9.4117647058823533</v>
      </c>
      <c r="Z13">
        <f>3.27*0.1+28.28*0.9</f>
        <v>25.779000000000003</v>
      </c>
      <c r="AA13">
        <f>1.53*0.1+13.78*0.9</f>
        <v>12.555</v>
      </c>
      <c r="AB13">
        <f>62.82*0.1+43.04*0.9</f>
        <v>45.018000000000001</v>
      </c>
      <c r="AC13">
        <f>0.49*0.9</f>
        <v>0.441</v>
      </c>
      <c r="AD13">
        <f>7.02*0.9+0.93*0.1</f>
        <v>6.4109999999999996</v>
      </c>
      <c r="AE13">
        <f>4.23*0.9+0.51*0.1</f>
        <v>3.8580000000000005</v>
      </c>
      <c r="AF13">
        <v>0</v>
      </c>
      <c r="AG13">
        <v>7.0000000000000007E-2</v>
      </c>
      <c r="AH13">
        <v>7</v>
      </c>
    </row>
    <row r="14" spans="1:35" hidden="1">
      <c r="A14" s="13"/>
      <c r="B14">
        <v>100</v>
      </c>
      <c r="F14">
        <v>2.72</v>
      </c>
      <c r="I14">
        <v>60</v>
      </c>
      <c r="J14">
        <v>23.6</v>
      </c>
      <c r="S14" s="13">
        <v>100</v>
      </c>
      <c r="T14">
        <f>Y14*0.85</f>
        <v>8</v>
      </c>
      <c r="U14">
        <f>Y14-T14</f>
        <v>1.4117647058823533</v>
      </c>
      <c r="V14">
        <v>0</v>
      </c>
      <c r="W14">
        <v>0</v>
      </c>
      <c r="Y14" s="14">
        <f t="shared" si="1"/>
        <v>9.4117647058823533</v>
      </c>
      <c r="Z14">
        <f>3.27*0.15+28.28*0.85</f>
        <v>24.528500000000001</v>
      </c>
      <c r="AA14">
        <f>1.53*0.15+13.78*0.85</f>
        <v>11.942499999999999</v>
      </c>
      <c r="AB14">
        <f>62.82*0.15+43.04*0.85</f>
        <v>46.006999999999998</v>
      </c>
      <c r="AC14">
        <f>0.49*0.85</f>
        <v>0.41649999999999998</v>
      </c>
      <c r="AD14">
        <f>7.02*0.85+0.93*0.15</f>
        <v>6.1064999999999996</v>
      </c>
      <c r="AE14">
        <f>4.23*0.85+0.51*0.15</f>
        <v>3.6720000000000002</v>
      </c>
      <c r="AF14">
        <v>0</v>
      </c>
      <c r="AG14">
        <v>9.5000000000000001E-2</v>
      </c>
      <c r="AH14">
        <v>7</v>
      </c>
    </row>
    <row r="15" spans="1:35" hidden="1">
      <c r="A15" s="13"/>
      <c r="B15">
        <v>100</v>
      </c>
      <c r="F15">
        <v>2.72</v>
      </c>
      <c r="I15">
        <v>60</v>
      </c>
      <c r="J15">
        <v>23.6</v>
      </c>
      <c r="S15" s="13">
        <v>100</v>
      </c>
      <c r="T15">
        <f>Y15*0.8</f>
        <v>7.5294117647058831</v>
      </c>
      <c r="U15">
        <f>Y15-T15</f>
        <v>1.8823529411764701</v>
      </c>
      <c r="V15">
        <v>0</v>
      </c>
      <c r="W15">
        <v>0</v>
      </c>
      <c r="Y15" s="14">
        <f t="shared" si="1"/>
        <v>9.4117647058823533</v>
      </c>
      <c r="Z15">
        <f>3.27*0.2+28.28*0.8</f>
        <v>23.278000000000002</v>
      </c>
      <c r="AA15">
        <f>1.53*0.2+13.78*0.8</f>
        <v>11.330000000000002</v>
      </c>
      <c r="AB15">
        <f>62.82*0.2+43.04*0.8</f>
        <v>46.996000000000002</v>
      </c>
      <c r="AC15">
        <f>0.49*0.8</f>
        <v>0.39200000000000002</v>
      </c>
      <c r="AD15">
        <f>7.02*0.8+0.93*0.2</f>
        <v>5.8019999999999996</v>
      </c>
      <c r="AE15">
        <f>4.23*0.8+0.51*0.2</f>
        <v>3.4860000000000002</v>
      </c>
      <c r="AF15">
        <v>0</v>
      </c>
      <c r="AG15">
        <v>0.13</v>
      </c>
      <c r="AH15">
        <v>7</v>
      </c>
    </row>
    <row r="16" spans="1:35" hidden="1">
      <c r="A16" s="13"/>
      <c r="B16">
        <v>100</v>
      </c>
      <c r="F16">
        <v>2.72</v>
      </c>
      <c r="I16">
        <v>60</v>
      </c>
      <c r="J16">
        <v>23.6</v>
      </c>
      <c r="S16" s="13">
        <v>100</v>
      </c>
      <c r="T16">
        <f>Y16*0.75</f>
        <v>7.0588235294117645</v>
      </c>
      <c r="U16">
        <f>Y16-T16</f>
        <v>2.3529411764705888</v>
      </c>
      <c r="V16">
        <v>0</v>
      </c>
      <c r="W16">
        <v>0</v>
      </c>
      <c r="Y16" s="14">
        <f t="shared" si="1"/>
        <v>9.4117647058823533</v>
      </c>
      <c r="Z16">
        <f>3.27*0.25+28.28*0.75</f>
        <v>22.0275</v>
      </c>
      <c r="AA16">
        <f>1.53*0.25+13.78*0.75</f>
        <v>10.717499999999999</v>
      </c>
      <c r="AB16">
        <f>62.82*0.25+43.04*0.75</f>
        <v>47.984999999999999</v>
      </c>
      <c r="AC16">
        <f>0.49*0.75</f>
        <v>0.36749999999999999</v>
      </c>
      <c r="AD16">
        <f>7.02*0.75+0.93*0.25</f>
        <v>5.4974999999999996</v>
      </c>
      <c r="AE16">
        <f>4.23*0.75+0.51*0.25</f>
        <v>3.3000000000000003</v>
      </c>
      <c r="AF16">
        <v>0</v>
      </c>
      <c r="AG16">
        <v>0.14000000000000001</v>
      </c>
      <c r="AH16">
        <v>7</v>
      </c>
    </row>
    <row r="17" spans="1:35" hidden="1">
      <c r="A17" s="13"/>
      <c r="B17">
        <v>100</v>
      </c>
      <c r="F17">
        <v>2.72</v>
      </c>
      <c r="I17">
        <v>60</v>
      </c>
      <c r="J17">
        <v>23.6</v>
      </c>
      <c r="S17" s="13">
        <v>100</v>
      </c>
      <c r="T17">
        <f>Y17*0.7</f>
        <v>6.5882352941176467</v>
      </c>
      <c r="U17">
        <f>Y17-T17</f>
        <v>2.8235294117647065</v>
      </c>
      <c r="V17">
        <v>0</v>
      </c>
      <c r="W17">
        <v>0</v>
      </c>
      <c r="Y17" s="14">
        <f t="shared" si="1"/>
        <v>9.4117647058823533</v>
      </c>
      <c r="Z17">
        <f>3.27*0.3+28.28*0.7</f>
        <v>20.777000000000001</v>
      </c>
      <c r="AA17">
        <f>1.53*0.3+13.78*0.7</f>
        <v>10.104999999999999</v>
      </c>
      <c r="AB17">
        <f>62.82*0.3+43.04*0.7</f>
        <v>48.973999999999997</v>
      </c>
      <c r="AC17">
        <f>0.49*0.7</f>
        <v>0.34299999999999997</v>
      </c>
      <c r="AD17">
        <f>7.02*0.7+0.93*0.3</f>
        <v>5.1929999999999996</v>
      </c>
      <c r="AE17">
        <f>4.23*0.7+0.51*0.3</f>
        <v>3.1140000000000003</v>
      </c>
      <c r="AF17">
        <v>0</v>
      </c>
      <c r="AG17">
        <v>0.12</v>
      </c>
      <c r="AH17">
        <v>7</v>
      </c>
    </row>
    <row r="18" spans="1:35">
      <c r="A18" s="15"/>
      <c r="B18">
        <v>100</v>
      </c>
      <c r="C18">
        <v>0</v>
      </c>
      <c r="D18">
        <v>0</v>
      </c>
      <c r="E18">
        <v>0</v>
      </c>
      <c r="F18">
        <v>2.72</v>
      </c>
      <c r="I18">
        <v>60</v>
      </c>
      <c r="J18">
        <v>23.6</v>
      </c>
      <c r="S18" s="13">
        <v>100</v>
      </c>
      <c r="T18">
        <f>Y18</f>
        <v>7.0588235294117645</v>
      </c>
      <c r="U18">
        <f>Y18-T18</f>
        <v>0</v>
      </c>
      <c r="V18">
        <v>0</v>
      </c>
      <c r="W18">
        <v>0</v>
      </c>
      <c r="Y18" s="14">
        <f>60/(1700/2)*100</f>
        <v>7.0588235294117645</v>
      </c>
      <c r="Z18">
        <f>28.28</f>
        <v>28.28</v>
      </c>
      <c r="AA18">
        <f>13.78</f>
        <v>13.78</v>
      </c>
      <c r="AB18">
        <v>43.04</v>
      </c>
      <c r="AC18">
        <v>0.49</v>
      </c>
      <c r="AD18">
        <f>7.02</f>
        <v>7.02</v>
      </c>
      <c r="AE18">
        <v>4.2300000000000004</v>
      </c>
      <c r="AF18">
        <v>0</v>
      </c>
      <c r="AG18">
        <v>5.6000000000000001E-2</v>
      </c>
      <c r="AH18">
        <v>28</v>
      </c>
      <c r="AI18" s="16"/>
    </row>
    <row r="19" spans="1:35">
      <c r="A19" s="15"/>
      <c r="B19">
        <v>100</v>
      </c>
      <c r="C19">
        <v>0</v>
      </c>
      <c r="D19">
        <v>0</v>
      </c>
      <c r="E19">
        <v>0</v>
      </c>
      <c r="F19">
        <v>2.72</v>
      </c>
      <c r="I19">
        <v>60</v>
      </c>
      <c r="J19">
        <v>23.6</v>
      </c>
      <c r="S19" s="13">
        <v>100</v>
      </c>
      <c r="T19">
        <f>Y19*0.95</f>
        <v>6.7058823529411757</v>
      </c>
      <c r="U19">
        <f>Y19-T19</f>
        <v>0.35294117647058876</v>
      </c>
      <c r="V19">
        <v>0</v>
      </c>
      <c r="W19">
        <v>0</v>
      </c>
      <c r="Y19" s="14">
        <f t="shared" ref="Y19:Y24" si="2">60/(1700/2)*100</f>
        <v>7.0588235294117645</v>
      </c>
      <c r="Z19">
        <f>3.27*0.05+28.28*0.95</f>
        <v>27.029499999999999</v>
      </c>
      <c r="AA19">
        <f>1.53*0.05+13.78*0.95</f>
        <v>13.167499999999999</v>
      </c>
      <c r="AB19">
        <f>62.82*0.05+43.04*0.95</f>
        <v>44.028999999999996</v>
      </c>
      <c r="AC19">
        <f>0.49*0.95</f>
        <v>0.46549999999999997</v>
      </c>
      <c r="AD19">
        <f>7.02*0.95+0.93*0.05</f>
        <v>6.7154999999999996</v>
      </c>
      <c r="AE19">
        <f>4.23*0.95+0.51*0.05</f>
        <v>4.0440000000000005</v>
      </c>
      <c r="AF19">
        <v>0</v>
      </c>
      <c r="AG19">
        <v>8.3000000000000004E-2</v>
      </c>
      <c r="AH19">
        <v>28</v>
      </c>
      <c r="AI19" s="16"/>
    </row>
    <row r="20" spans="1:35">
      <c r="A20" s="15"/>
      <c r="B20">
        <v>100</v>
      </c>
      <c r="C20">
        <v>0</v>
      </c>
      <c r="D20">
        <v>0</v>
      </c>
      <c r="E20">
        <v>0</v>
      </c>
      <c r="F20">
        <v>2.72</v>
      </c>
      <c r="I20">
        <v>60</v>
      </c>
      <c r="J20">
        <v>23.6</v>
      </c>
      <c r="S20" s="13">
        <v>100</v>
      </c>
      <c r="T20">
        <f>Y20*0.9</f>
        <v>6.3529411764705879</v>
      </c>
      <c r="U20">
        <f>Y20-T20</f>
        <v>0.70588235294117663</v>
      </c>
      <c r="V20">
        <v>0</v>
      </c>
      <c r="W20">
        <v>0</v>
      </c>
      <c r="Y20" s="14">
        <f t="shared" si="2"/>
        <v>7.0588235294117645</v>
      </c>
      <c r="Z20">
        <f>3.27*0.1+28.28*0.9</f>
        <v>25.779000000000003</v>
      </c>
      <c r="AA20">
        <f>1.53*0.1+13.78*0.9</f>
        <v>12.555</v>
      </c>
      <c r="AB20">
        <f>62.82*0.1+43.04*0.9</f>
        <v>45.018000000000001</v>
      </c>
      <c r="AC20">
        <f>0.49*0.9</f>
        <v>0.441</v>
      </c>
      <c r="AD20">
        <f>7.02*0.9+0.93*0.1</f>
        <v>6.4109999999999996</v>
      </c>
      <c r="AE20">
        <f>4.23*0.9+0.51*0.1</f>
        <v>3.8580000000000005</v>
      </c>
      <c r="AF20">
        <v>0</v>
      </c>
      <c r="AG20">
        <v>0.11600000000000001</v>
      </c>
      <c r="AH20">
        <v>28</v>
      </c>
      <c r="AI20" s="16"/>
    </row>
    <row r="21" spans="1:35">
      <c r="A21" s="15"/>
      <c r="B21">
        <v>100</v>
      </c>
      <c r="C21">
        <v>0</v>
      </c>
      <c r="D21">
        <v>0</v>
      </c>
      <c r="E21">
        <v>0</v>
      </c>
      <c r="F21">
        <v>2.72</v>
      </c>
      <c r="I21">
        <v>60</v>
      </c>
      <c r="J21">
        <v>23.6</v>
      </c>
      <c r="S21" s="13">
        <v>100</v>
      </c>
      <c r="T21">
        <f>Y21*0.85</f>
        <v>6</v>
      </c>
      <c r="U21">
        <f>Y21-T21</f>
        <v>1.0588235294117645</v>
      </c>
      <c r="V21">
        <v>0</v>
      </c>
      <c r="W21">
        <v>0</v>
      </c>
      <c r="Y21" s="14">
        <f t="shared" si="2"/>
        <v>7.0588235294117645</v>
      </c>
      <c r="Z21">
        <f>3.27*0.15+28.28*0.85</f>
        <v>24.528500000000001</v>
      </c>
      <c r="AA21">
        <f>1.53*0.15+13.78*0.85</f>
        <v>11.942499999999999</v>
      </c>
      <c r="AB21">
        <f>62.82*0.15+43.04*0.85</f>
        <v>46.006999999999998</v>
      </c>
      <c r="AC21">
        <f>0.49*0.85</f>
        <v>0.41649999999999998</v>
      </c>
      <c r="AD21">
        <f>7.02*0.85+0.93*0.15</f>
        <v>6.1064999999999996</v>
      </c>
      <c r="AE21">
        <f>4.23*0.85+0.51*0.15</f>
        <v>3.6720000000000002</v>
      </c>
      <c r="AF21">
        <v>0</v>
      </c>
      <c r="AG21">
        <v>0.16600000000000001</v>
      </c>
      <c r="AH21">
        <v>28</v>
      </c>
      <c r="AI21" s="16"/>
    </row>
    <row r="22" spans="1:35">
      <c r="A22" s="15"/>
      <c r="B22">
        <v>100</v>
      </c>
      <c r="C22">
        <v>0</v>
      </c>
      <c r="D22">
        <v>0</v>
      </c>
      <c r="E22">
        <v>0</v>
      </c>
      <c r="F22">
        <v>2.72</v>
      </c>
      <c r="I22">
        <v>60</v>
      </c>
      <c r="J22">
        <v>23.6</v>
      </c>
      <c r="S22" s="13">
        <v>100</v>
      </c>
      <c r="T22">
        <f>Y22*0.8</f>
        <v>5.6470588235294121</v>
      </c>
      <c r="U22">
        <f>Y22-T22</f>
        <v>1.4117647058823524</v>
      </c>
      <c r="V22">
        <v>0</v>
      </c>
      <c r="W22">
        <v>0</v>
      </c>
      <c r="Y22" s="14">
        <f t="shared" si="2"/>
        <v>7.0588235294117645</v>
      </c>
      <c r="Z22">
        <f>3.27*0.2+28.28*0.8</f>
        <v>23.278000000000002</v>
      </c>
      <c r="AA22">
        <f>1.53*0.2+13.78*0.8</f>
        <v>11.330000000000002</v>
      </c>
      <c r="AB22">
        <f>62.82*0.2+43.04*0.8</f>
        <v>46.996000000000002</v>
      </c>
      <c r="AC22">
        <f>0.49*0.8</f>
        <v>0.39200000000000002</v>
      </c>
      <c r="AD22">
        <f>7.02*0.8+0.93*0.2</f>
        <v>5.8019999999999996</v>
      </c>
      <c r="AE22">
        <f>4.23*0.8+0.51*0.2</f>
        <v>3.4860000000000002</v>
      </c>
      <c r="AF22">
        <v>0</v>
      </c>
      <c r="AG22">
        <v>0.22</v>
      </c>
      <c r="AH22">
        <v>28</v>
      </c>
      <c r="AI22" s="16"/>
    </row>
    <row r="23" spans="1:35">
      <c r="A23" s="15"/>
      <c r="B23">
        <v>100</v>
      </c>
      <c r="C23">
        <v>0</v>
      </c>
      <c r="D23">
        <v>0</v>
      </c>
      <c r="E23">
        <v>0</v>
      </c>
      <c r="F23">
        <v>2.72</v>
      </c>
      <c r="I23">
        <v>60</v>
      </c>
      <c r="J23">
        <v>23.6</v>
      </c>
      <c r="S23" s="13">
        <v>100</v>
      </c>
      <c r="T23">
        <f>Y23*0.75</f>
        <v>5.2941176470588234</v>
      </c>
      <c r="U23">
        <f>Y23-T23</f>
        <v>1.7647058823529411</v>
      </c>
      <c r="V23">
        <v>0</v>
      </c>
      <c r="W23">
        <v>0</v>
      </c>
      <c r="Y23" s="14">
        <f t="shared" si="2"/>
        <v>7.0588235294117645</v>
      </c>
      <c r="Z23">
        <f>3.27*0.25+28.28*0.75</f>
        <v>22.0275</v>
      </c>
      <c r="AA23">
        <f>1.53*0.25+13.78*0.75</f>
        <v>10.717499999999999</v>
      </c>
      <c r="AB23">
        <f>62.82*0.25+43.04*0.75</f>
        <v>47.984999999999999</v>
      </c>
      <c r="AC23">
        <f>0.49*0.75</f>
        <v>0.36749999999999999</v>
      </c>
      <c r="AD23">
        <f>7.02*0.75+0.93*0.25</f>
        <v>5.4974999999999996</v>
      </c>
      <c r="AE23">
        <f>4.23*0.75+0.51*0.25</f>
        <v>3.3000000000000003</v>
      </c>
      <c r="AF23">
        <v>0</v>
      </c>
      <c r="AG23">
        <v>0.19500000000000001</v>
      </c>
      <c r="AH23">
        <v>28</v>
      </c>
      <c r="AI23" s="16"/>
    </row>
    <row r="24" spans="1:35">
      <c r="A24" s="15"/>
      <c r="B24">
        <v>100</v>
      </c>
      <c r="C24">
        <v>0</v>
      </c>
      <c r="D24">
        <v>0</v>
      </c>
      <c r="E24">
        <v>0</v>
      </c>
      <c r="F24">
        <v>2.72</v>
      </c>
      <c r="I24">
        <v>60</v>
      </c>
      <c r="J24">
        <v>23.6</v>
      </c>
      <c r="S24" s="13">
        <v>100</v>
      </c>
      <c r="T24">
        <f>Y24*0.7</f>
        <v>4.9411764705882346</v>
      </c>
      <c r="U24">
        <f>Y24-T24</f>
        <v>2.1176470588235299</v>
      </c>
      <c r="V24">
        <v>0</v>
      </c>
      <c r="W24">
        <v>0</v>
      </c>
      <c r="Y24" s="14">
        <f t="shared" si="2"/>
        <v>7.0588235294117645</v>
      </c>
      <c r="Z24">
        <f>3.27*0.3+28.28*0.7</f>
        <v>20.777000000000001</v>
      </c>
      <c r="AA24">
        <f>1.53*0.3+13.78*0.7</f>
        <v>10.104999999999999</v>
      </c>
      <c r="AB24">
        <f>62.82*0.3+43.04*0.7</f>
        <v>48.973999999999997</v>
      </c>
      <c r="AC24">
        <f>0.49*0.7</f>
        <v>0.34299999999999997</v>
      </c>
      <c r="AD24">
        <f>7.02*0.7+0.93*0.3</f>
        <v>5.1929999999999996</v>
      </c>
      <c r="AE24">
        <f>4.23*0.7+0.51*0.3</f>
        <v>3.1140000000000003</v>
      </c>
      <c r="AF24">
        <v>0</v>
      </c>
      <c r="AG24">
        <v>0.13</v>
      </c>
      <c r="AH24">
        <v>28</v>
      </c>
      <c r="AI24" s="16"/>
    </row>
    <row r="25" spans="1:35">
      <c r="A25" s="15"/>
      <c r="B25">
        <v>100</v>
      </c>
      <c r="C25">
        <v>0</v>
      </c>
      <c r="D25">
        <v>0</v>
      </c>
      <c r="E25">
        <v>0</v>
      </c>
      <c r="F25">
        <v>2.72</v>
      </c>
      <c r="I25">
        <v>60</v>
      </c>
      <c r="J25">
        <v>23.6</v>
      </c>
      <c r="S25" s="13">
        <v>100</v>
      </c>
      <c r="T25">
        <f>Y25</f>
        <v>9.4117647058823533</v>
      </c>
      <c r="U25">
        <f>Y25-T25</f>
        <v>0</v>
      </c>
      <c r="V25">
        <v>0</v>
      </c>
      <c r="W25">
        <v>0</v>
      </c>
      <c r="Y25" s="14">
        <f>80/(1700/2)*100</f>
        <v>9.4117647058823533</v>
      </c>
      <c r="Z25">
        <f>28.28</f>
        <v>28.28</v>
      </c>
      <c r="AA25">
        <f>13.78</f>
        <v>13.78</v>
      </c>
      <c r="AB25">
        <v>43.04</v>
      </c>
      <c r="AC25">
        <v>0.49</v>
      </c>
      <c r="AD25">
        <f>7.02</f>
        <v>7.02</v>
      </c>
      <c r="AE25">
        <v>4.2300000000000004</v>
      </c>
      <c r="AF25">
        <v>0</v>
      </c>
      <c r="AG25">
        <v>0.13</v>
      </c>
      <c r="AH25">
        <v>28</v>
      </c>
      <c r="AI25" s="16"/>
    </row>
    <row r="26" spans="1:35">
      <c r="A26" s="15"/>
      <c r="B26">
        <v>100</v>
      </c>
      <c r="C26">
        <v>0</v>
      </c>
      <c r="D26">
        <v>0</v>
      </c>
      <c r="E26">
        <v>0</v>
      </c>
      <c r="F26">
        <v>2.72</v>
      </c>
      <c r="I26">
        <v>60</v>
      </c>
      <c r="J26">
        <v>23.6</v>
      </c>
      <c r="S26" s="13">
        <v>100</v>
      </c>
      <c r="T26">
        <f>Y26*0.95</f>
        <v>8.9411764705882355</v>
      </c>
      <c r="U26">
        <f>Y26-T26</f>
        <v>0.47058823529411775</v>
      </c>
      <c r="V26">
        <v>0</v>
      </c>
      <c r="W26">
        <v>0</v>
      </c>
      <c r="Y26" s="14">
        <f t="shared" ref="Y26:Y31" si="3">80/(1700/2)*100</f>
        <v>9.4117647058823533</v>
      </c>
      <c r="Z26">
        <f>3.27*0.05+28.28*0.95</f>
        <v>27.029499999999999</v>
      </c>
      <c r="AA26">
        <f>1.53*0.05+13.78*0.95</f>
        <v>13.167499999999999</v>
      </c>
      <c r="AB26">
        <f>62.82*0.05+43.04*0.95</f>
        <v>44.028999999999996</v>
      </c>
      <c r="AC26">
        <f>0.49*0.95</f>
        <v>0.46549999999999997</v>
      </c>
      <c r="AD26">
        <f>7.02*0.95+0.93*0.05</f>
        <v>6.7154999999999996</v>
      </c>
      <c r="AE26">
        <f>4.23*0.95+0.51*0.05</f>
        <v>4.0440000000000005</v>
      </c>
      <c r="AF26">
        <v>0</v>
      </c>
      <c r="AG26">
        <v>0.17499999999999999</v>
      </c>
      <c r="AH26">
        <v>28</v>
      </c>
      <c r="AI26" s="16"/>
    </row>
    <row r="27" spans="1:35">
      <c r="A27" s="15"/>
      <c r="B27">
        <v>100</v>
      </c>
      <c r="C27">
        <v>0</v>
      </c>
      <c r="D27">
        <v>0</v>
      </c>
      <c r="E27">
        <v>0</v>
      </c>
      <c r="F27">
        <v>2.72</v>
      </c>
      <c r="I27">
        <v>60</v>
      </c>
      <c r="J27">
        <v>23.6</v>
      </c>
      <c r="S27" s="13">
        <v>100</v>
      </c>
      <c r="T27">
        <f>Y27*0.9</f>
        <v>8.4705882352941178</v>
      </c>
      <c r="U27">
        <f>Y27-T27</f>
        <v>0.9411764705882355</v>
      </c>
      <c r="V27">
        <v>0</v>
      </c>
      <c r="W27">
        <v>0</v>
      </c>
      <c r="Y27" s="14">
        <f t="shared" si="3"/>
        <v>9.4117647058823533</v>
      </c>
      <c r="Z27">
        <f>3.27*0.1+28.28*0.9</f>
        <v>25.779000000000003</v>
      </c>
      <c r="AA27">
        <f>1.53*0.1+13.78*0.9</f>
        <v>12.555</v>
      </c>
      <c r="AB27">
        <f>62.82*0.1+43.04*0.9</f>
        <v>45.018000000000001</v>
      </c>
      <c r="AC27">
        <f>0.49*0.9</f>
        <v>0.441</v>
      </c>
      <c r="AD27">
        <f>7.02*0.9+0.93*0.1</f>
        <v>6.4109999999999996</v>
      </c>
      <c r="AE27">
        <f>4.23*0.9+0.51*0.1</f>
        <v>3.8580000000000005</v>
      </c>
      <c r="AF27">
        <v>0</v>
      </c>
      <c r="AG27">
        <v>0.23499999999999999</v>
      </c>
      <c r="AH27">
        <v>28</v>
      </c>
      <c r="AI27" s="16"/>
    </row>
    <row r="28" spans="1:35">
      <c r="A28" s="15"/>
      <c r="B28">
        <v>100</v>
      </c>
      <c r="C28">
        <v>0</v>
      </c>
      <c r="D28">
        <v>0</v>
      </c>
      <c r="E28">
        <v>0</v>
      </c>
      <c r="F28">
        <v>2.72</v>
      </c>
      <c r="I28">
        <v>60</v>
      </c>
      <c r="J28">
        <v>23.6</v>
      </c>
      <c r="S28" s="13">
        <v>100</v>
      </c>
      <c r="T28">
        <f>Y28*0.85</f>
        <v>8</v>
      </c>
      <c r="U28">
        <f>Y28-T28</f>
        <v>1.4117647058823533</v>
      </c>
      <c r="V28">
        <v>0</v>
      </c>
      <c r="W28">
        <v>0</v>
      </c>
      <c r="Y28" s="14">
        <f t="shared" si="3"/>
        <v>9.4117647058823533</v>
      </c>
      <c r="Z28">
        <f>3.27*0.15+28.28*0.85</f>
        <v>24.528500000000001</v>
      </c>
      <c r="AA28">
        <f>1.53*0.15+13.78*0.85</f>
        <v>11.942499999999999</v>
      </c>
      <c r="AB28">
        <f>62.82*0.15+43.04*0.85</f>
        <v>46.006999999999998</v>
      </c>
      <c r="AC28">
        <f>0.49*0.85</f>
        <v>0.41649999999999998</v>
      </c>
      <c r="AD28">
        <f>7.02*0.85+0.93*0.15</f>
        <v>6.1064999999999996</v>
      </c>
      <c r="AE28">
        <f>4.23*0.85+0.51*0.15</f>
        <v>3.6720000000000002</v>
      </c>
      <c r="AF28">
        <v>0</v>
      </c>
      <c r="AG28">
        <v>0.32500000000000001</v>
      </c>
      <c r="AH28">
        <v>28</v>
      </c>
      <c r="AI28" s="16"/>
    </row>
    <row r="29" spans="1:35">
      <c r="A29" s="15"/>
      <c r="B29">
        <v>100</v>
      </c>
      <c r="C29">
        <v>0</v>
      </c>
      <c r="D29">
        <v>0</v>
      </c>
      <c r="E29">
        <v>0</v>
      </c>
      <c r="F29">
        <v>2.72</v>
      </c>
      <c r="I29">
        <v>60</v>
      </c>
      <c r="J29">
        <v>23.6</v>
      </c>
      <c r="S29" s="13">
        <v>100</v>
      </c>
      <c r="T29">
        <f>Y29*0.8</f>
        <v>7.5294117647058831</v>
      </c>
      <c r="U29">
        <f>Y29-T29</f>
        <v>1.8823529411764701</v>
      </c>
      <c r="V29">
        <v>0</v>
      </c>
      <c r="W29">
        <v>0</v>
      </c>
      <c r="Y29" s="14">
        <f t="shared" si="3"/>
        <v>9.4117647058823533</v>
      </c>
      <c r="Z29">
        <f>3.27*0.2+28.28*0.8</f>
        <v>23.278000000000002</v>
      </c>
      <c r="AA29">
        <f>1.53*0.2+13.78*0.8</f>
        <v>11.330000000000002</v>
      </c>
      <c r="AB29">
        <f>62.82*0.2+43.04*0.8</f>
        <v>46.996000000000002</v>
      </c>
      <c r="AC29">
        <f>0.49*0.8</f>
        <v>0.39200000000000002</v>
      </c>
      <c r="AD29">
        <f>7.02*0.8+0.93*0.2</f>
        <v>5.8019999999999996</v>
      </c>
      <c r="AE29">
        <f>4.23*0.8+0.51*0.2</f>
        <v>3.4860000000000002</v>
      </c>
      <c r="AF29">
        <v>0</v>
      </c>
      <c r="AG29">
        <v>0.4</v>
      </c>
      <c r="AH29">
        <v>28</v>
      </c>
      <c r="AI29" s="16"/>
    </row>
    <row r="30" spans="1:35">
      <c r="A30" s="15"/>
      <c r="B30">
        <v>100</v>
      </c>
      <c r="C30">
        <v>0</v>
      </c>
      <c r="D30">
        <v>0</v>
      </c>
      <c r="E30">
        <v>0</v>
      </c>
      <c r="F30">
        <v>2.72</v>
      </c>
      <c r="I30">
        <v>60</v>
      </c>
      <c r="J30">
        <v>23.6</v>
      </c>
      <c r="S30" s="13">
        <v>100</v>
      </c>
      <c r="T30">
        <f>Y30*0.75</f>
        <v>7.0588235294117645</v>
      </c>
      <c r="U30">
        <f>Y30-T30</f>
        <v>2.3529411764705888</v>
      </c>
      <c r="V30">
        <v>0</v>
      </c>
      <c r="W30">
        <v>0</v>
      </c>
      <c r="Y30" s="14">
        <f t="shared" si="3"/>
        <v>9.4117647058823533</v>
      </c>
      <c r="Z30">
        <f>3.27*0.25+28.28*0.75</f>
        <v>22.0275</v>
      </c>
      <c r="AA30">
        <f>1.53*0.25+13.78*0.75</f>
        <v>10.717499999999999</v>
      </c>
      <c r="AB30">
        <f>62.82*0.25+43.04*0.75</f>
        <v>47.984999999999999</v>
      </c>
      <c r="AC30">
        <f>0.49*0.75</f>
        <v>0.36749999999999999</v>
      </c>
      <c r="AD30">
        <f>7.02*0.75+0.93*0.25</f>
        <v>5.4974999999999996</v>
      </c>
      <c r="AE30">
        <f>4.23*0.75+0.51*0.25</f>
        <v>3.3000000000000003</v>
      </c>
      <c r="AF30">
        <v>0</v>
      </c>
      <c r="AG30">
        <v>0.29499999999999998</v>
      </c>
      <c r="AH30">
        <v>28</v>
      </c>
      <c r="AI30" s="16"/>
    </row>
    <row r="31" spans="1:35">
      <c r="A31" s="15"/>
      <c r="B31">
        <v>100</v>
      </c>
      <c r="C31">
        <v>0</v>
      </c>
      <c r="D31">
        <v>0</v>
      </c>
      <c r="E31">
        <v>0</v>
      </c>
      <c r="F31">
        <v>2.72</v>
      </c>
      <c r="I31">
        <v>60</v>
      </c>
      <c r="J31">
        <v>23.6</v>
      </c>
      <c r="S31" s="13">
        <v>100</v>
      </c>
      <c r="T31">
        <f>Y31*0.7</f>
        <v>6.5882352941176467</v>
      </c>
      <c r="U31">
        <f>Y31-T31</f>
        <v>2.8235294117647065</v>
      </c>
      <c r="V31">
        <v>0</v>
      </c>
      <c r="W31">
        <v>0</v>
      </c>
      <c r="Y31" s="14">
        <f t="shared" si="3"/>
        <v>9.4117647058823533</v>
      </c>
      <c r="Z31">
        <f>3.27*0.3+28.28*0.7</f>
        <v>20.777000000000001</v>
      </c>
      <c r="AA31">
        <f>1.53*0.3+13.78*0.7</f>
        <v>10.104999999999999</v>
      </c>
      <c r="AB31">
        <f>62.82*0.3+43.04*0.7</f>
        <v>48.973999999999997</v>
      </c>
      <c r="AC31">
        <f>0.49*0.7</f>
        <v>0.34299999999999997</v>
      </c>
      <c r="AD31">
        <f>7.02*0.7+0.93*0.3</f>
        <v>5.1929999999999996</v>
      </c>
      <c r="AE31">
        <f>4.23*0.7+0.51*0.3</f>
        <v>3.1140000000000003</v>
      </c>
      <c r="AF31">
        <v>0</v>
      </c>
      <c r="AG31">
        <v>0.24</v>
      </c>
      <c r="AH31">
        <v>28</v>
      </c>
      <c r="AI31" s="16"/>
    </row>
    <row r="32" spans="1:35" hidden="1">
      <c r="A32" s="13"/>
      <c r="B32">
        <v>100</v>
      </c>
      <c r="F32">
        <v>2.72</v>
      </c>
      <c r="I32">
        <v>60</v>
      </c>
      <c r="J32">
        <v>23.6</v>
      </c>
      <c r="S32" s="13">
        <v>100</v>
      </c>
      <c r="T32">
        <f>Y32</f>
        <v>7.0588235294117645</v>
      </c>
      <c r="U32">
        <f>Y32-T32</f>
        <v>0</v>
      </c>
      <c r="V32">
        <v>0</v>
      </c>
      <c r="W32">
        <v>0</v>
      </c>
      <c r="Y32" s="14">
        <f>60/(1700/2)*100</f>
        <v>7.0588235294117645</v>
      </c>
      <c r="Z32">
        <f>28.28</f>
        <v>28.28</v>
      </c>
      <c r="AA32">
        <f>13.78</f>
        <v>13.78</v>
      </c>
      <c r="AB32">
        <v>43.04</v>
      </c>
      <c r="AC32">
        <v>0.49</v>
      </c>
      <c r="AD32">
        <f>7.02</f>
        <v>7.02</v>
      </c>
      <c r="AE32">
        <v>4.2300000000000004</v>
      </c>
      <c r="AF32">
        <v>0</v>
      </c>
      <c r="AG32">
        <v>0.09</v>
      </c>
      <c r="AH32">
        <v>56</v>
      </c>
    </row>
    <row r="33" spans="1:35" hidden="1">
      <c r="A33" s="13"/>
      <c r="B33">
        <v>100</v>
      </c>
      <c r="F33">
        <v>2.72</v>
      </c>
      <c r="I33">
        <v>60</v>
      </c>
      <c r="J33">
        <v>23.6</v>
      </c>
      <c r="S33" s="13">
        <v>100</v>
      </c>
      <c r="T33">
        <f>Y33*0.95</f>
        <v>6.7058823529411757</v>
      </c>
      <c r="U33">
        <f>Y33-T33</f>
        <v>0.35294117647058876</v>
      </c>
      <c r="V33">
        <v>0</v>
      </c>
      <c r="W33">
        <v>0</v>
      </c>
      <c r="Y33" s="14">
        <f t="shared" ref="Y33:Y38" si="4">60/(1700/2)*100</f>
        <v>7.0588235294117645</v>
      </c>
      <c r="Z33">
        <f>3.27*0.05+28.28*0.95</f>
        <v>27.029499999999999</v>
      </c>
      <c r="AA33">
        <f>1.53*0.05+13.78*0.95</f>
        <v>13.167499999999999</v>
      </c>
      <c r="AB33">
        <f>62.82*0.05+43.04*0.95</f>
        <v>44.028999999999996</v>
      </c>
      <c r="AC33">
        <f>0.49*0.95</f>
        <v>0.46549999999999997</v>
      </c>
      <c r="AD33">
        <f>7.02*0.95+0.93*0.05</f>
        <v>6.7154999999999996</v>
      </c>
      <c r="AE33">
        <f>4.23*0.95+0.51*0.05</f>
        <v>4.0440000000000005</v>
      </c>
      <c r="AF33">
        <v>0</v>
      </c>
      <c r="AG33">
        <v>0.11600000000000001</v>
      </c>
      <c r="AH33">
        <v>56</v>
      </c>
    </row>
    <row r="34" spans="1:35" hidden="1">
      <c r="A34" s="13"/>
      <c r="B34">
        <v>100</v>
      </c>
      <c r="F34">
        <v>2.72</v>
      </c>
      <c r="I34">
        <v>60</v>
      </c>
      <c r="J34">
        <v>23.6</v>
      </c>
      <c r="S34" s="13">
        <v>100</v>
      </c>
      <c r="T34">
        <f>Y34*0.9</f>
        <v>6.3529411764705879</v>
      </c>
      <c r="U34">
        <f>Y34-T34</f>
        <v>0.70588235294117663</v>
      </c>
      <c r="V34">
        <v>0</v>
      </c>
      <c r="W34">
        <v>0</v>
      </c>
      <c r="Y34" s="14">
        <f t="shared" si="4"/>
        <v>7.0588235294117645</v>
      </c>
      <c r="Z34">
        <f>3.27*0.1+28.28*0.9</f>
        <v>25.779000000000003</v>
      </c>
      <c r="AA34">
        <f>1.53*0.1+13.78*0.9</f>
        <v>12.555</v>
      </c>
      <c r="AB34">
        <f>62.82*0.1+43.04*0.9</f>
        <v>45.018000000000001</v>
      </c>
      <c r="AC34">
        <f>0.49*0.9</f>
        <v>0.441</v>
      </c>
      <c r="AD34">
        <f>7.02*0.9+0.93*0.1</f>
        <v>6.4109999999999996</v>
      </c>
      <c r="AE34">
        <f>4.23*0.9+0.51*0.1</f>
        <v>3.8580000000000005</v>
      </c>
      <c r="AF34">
        <v>0</v>
      </c>
      <c r="AG34">
        <v>0.13300000000000001</v>
      </c>
      <c r="AH34">
        <v>56</v>
      </c>
    </row>
    <row r="35" spans="1:35" hidden="1">
      <c r="A35" s="13"/>
      <c r="B35">
        <v>100</v>
      </c>
      <c r="F35">
        <v>2.72</v>
      </c>
      <c r="I35">
        <v>60</v>
      </c>
      <c r="J35">
        <v>23.6</v>
      </c>
      <c r="S35" s="13">
        <v>100</v>
      </c>
      <c r="T35">
        <f>Y35*0.85</f>
        <v>6</v>
      </c>
      <c r="U35">
        <f>Y35-T35</f>
        <v>1.0588235294117645</v>
      </c>
      <c r="V35">
        <v>0</v>
      </c>
      <c r="W35">
        <v>0</v>
      </c>
      <c r="Y35" s="14">
        <f t="shared" si="4"/>
        <v>7.0588235294117645</v>
      </c>
      <c r="Z35">
        <f>3.27*0.15+28.28*0.85</f>
        <v>24.528500000000001</v>
      </c>
      <c r="AA35">
        <f>1.53*0.15+13.78*0.85</f>
        <v>11.942499999999999</v>
      </c>
      <c r="AB35">
        <f>62.82*0.15+43.04*0.85</f>
        <v>46.006999999999998</v>
      </c>
      <c r="AC35">
        <f>0.49*0.85</f>
        <v>0.41649999999999998</v>
      </c>
      <c r="AD35">
        <f>7.02*0.85+0.93*0.15</f>
        <v>6.1064999999999996</v>
      </c>
      <c r="AE35">
        <f>4.23*0.85+0.51*0.15</f>
        <v>3.6720000000000002</v>
      </c>
      <c r="AF35">
        <v>0</v>
      </c>
      <c r="AG35">
        <v>0.19500000000000001</v>
      </c>
      <c r="AH35">
        <v>56</v>
      </c>
    </row>
    <row r="36" spans="1:35" hidden="1">
      <c r="A36" s="13"/>
      <c r="B36">
        <v>100</v>
      </c>
      <c r="F36">
        <v>2.72</v>
      </c>
      <c r="I36">
        <v>60</v>
      </c>
      <c r="J36">
        <v>23.6</v>
      </c>
      <c r="S36" s="13">
        <v>100</v>
      </c>
      <c r="T36">
        <f>Y36*0.8</f>
        <v>5.6470588235294121</v>
      </c>
      <c r="U36">
        <f>Y36-T36</f>
        <v>1.4117647058823524</v>
      </c>
      <c r="V36">
        <v>0</v>
      </c>
      <c r="W36">
        <v>0</v>
      </c>
      <c r="Y36" s="14">
        <f t="shared" si="4"/>
        <v>7.0588235294117645</v>
      </c>
      <c r="Z36">
        <f>3.27*0.2+28.28*0.8</f>
        <v>23.278000000000002</v>
      </c>
      <c r="AA36">
        <f>1.53*0.2+13.78*0.8</f>
        <v>11.330000000000002</v>
      </c>
      <c r="AB36">
        <f>62.82*0.2+43.04*0.8</f>
        <v>46.996000000000002</v>
      </c>
      <c r="AC36">
        <f>0.49*0.8</f>
        <v>0.39200000000000002</v>
      </c>
      <c r="AD36">
        <f>7.02*0.8+0.93*0.2</f>
        <v>5.8019999999999996</v>
      </c>
      <c r="AE36">
        <f>4.23*0.8+0.51*0.2</f>
        <v>3.4860000000000002</v>
      </c>
      <c r="AF36">
        <v>0</v>
      </c>
      <c r="AG36">
        <v>0.23300000000000001</v>
      </c>
      <c r="AH36">
        <v>56</v>
      </c>
    </row>
    <row r="37" spans="1:35" hidden="1">
      <c r="A37" s="13"/>
      <c r="B37">
        <v>100</v>
      </c>
      <c r="F37">
        <v>2.72</v>
      </c>
      <c r="I37">
        <v>60</v>
      </c>
      <c r="J37">
        <v>23.6</v>
      </c>
      <c r="S37" s="13">
        <v>100</v>
      </c>
      <c r="T37">
        <f>Y37*0.75</f>
        <v>5.2941176470588234</v>
      </c>
      <c r="U37">
        <f>Y37-T37</f>
        <v>1.7647058823529411</v>
      </c>
      <c r="V37">
        <v>0</v>
      </c>
      <c r="W37">
        <v>0</v>
      </c>
      <c r="Y37" s="14">
        <f t="shared" si="4"/>
        <v>7.0588235294117645</v>
      </c>
      <c r="Z37">
        <f>3.27*0.25+28.28*0.75</f>
        <v>22.0275</v>
      </c>
      <c r="AA37">
        <f>1.53*0.25+13.78*0.75</f>
        <v>10.717499999999999</v>
      </c>
      <c r="AB37">
        <f>62.82*0.25+43.04*0.75</f>
        <v>47.984999999999999</v>
      </c>
      <c r="AC37">
        <f>0.49*0.75</f>
        <v>0.36749999999999999</v>
      </c>
      <c r="AD37">
        <f>7.02*0.75+0.93*0.25</f>
        <v>5.4974999999999996</v>
      </c>
      <c r="AE37">
        <f>4.23*0.75+0.51*0.25</f>
        <v>3.3000000000000003</v>
      </c>
      <c r="AF37">
        <v>0</v>
      </c>
      <c r="AG37">
        <v>0.22800000000000001</v>
      </c>
      <c r="AH37">
        <v>56</v>
      </c>
    </row>
    <row r="38" spans="1:35" hidden="1">
      <c r="A38" s="13"/>
      <c r="B38">
        <v>100</v>
      </c>
      <c r="F38">
        <v>2.72</v>
      </c>
      <c r="I38">
        <v>60</v>
      </c>
      <c r="J38">
        <v>23.6</v>
      </c>
      <c r="S38" s="13">
        <v>100</v>
      </c>
      <c r="T38">
        <f>Y38*0.7</f>
        <v>4.9411764705882346</v>
      </c>
      <c r="U38">
        <f>Y38-T38</f>
        <v>2.1176470588235299</v>
      </c>
      <c r="V38">
        <v>0</v>
      </c>
      <c r="W38">
        <v>0</v>
      </c>
      <c r="Y38" s="14">
        <f t="shared" si="4"/>
        <v>7.0588235294117645</v>
      </c>
      <c r="Z38">
        <f>3.27*0.3+28.28*0.7</f>
        <v>20.777000000000001</v>
      </c>
      <c r="AA38">
        <f>1.53*0.3+13.78*0.7</f>
        <v>10.104999999999999</v>
      </c>
      <c r="AB38">
        <f>62.82*0.3+43.04*0.7</f>
        <v>48.973999999999997</v>
      </c>
      <c r="AC38">
        <f>0.49*0.7</f>
        <v>0.34299999999999997</v>
      </c>
      <c r="AD38">
        <f>7.02*0.7+0.93*0.3</f>
        <v>5.1929999999999996</v>
      </c>
      <c r="AE38">
        <f>4.23*0.7+0.51*0.3</f>
        <v>3.1140000000000003</v>
      </c>
      <c r="AF38">
        <v>0</v>
      </c>
      <c r="AG38">
        <v>0.13300000000000001</v>
      </c>
      <c r="AH38">
        <v>56</v>
      </c>
    </row>
    <row r="39" spans="1:35" hidden="1">
      <c r="A39" s="13"/>
      <c r="B39">
        <v>100</v>
      </c>
      <c r="F39">
        <v>2.72</v>
      </c>
      <c r="I39">
        <v>60</v>
      </c>
      <c r="J39">
        <v>23.6</v>
      </c>
      <c r="S39" s="13">
        <v>100</v>
      </c>
      <c r="T39">
        <f>Y39</f>
        <v>9.4117647058823533</v>
      </c>
      <c r="U39">
        <f>Y39-T39</f>
        <v>0</v>
      </c>
      <c r="V39">
        <v>0</v>
      </c>
      <c r="W39">
        <v>0</v>
      </c>
      <c r="Y39" s="14">
        <f>80/(1700/2)*100</f>
        <v>9.4117647058823533</v>
      </c>
      <c r="Z39">
        <f>28.28</f>
        <v>28.28</v>
      </c>
      <c r="AA39">
        <f>13.78</f>
        <v>13.78</v>
      </c>
      <c r="AB39">
        <v>43.04</v>
      </c>
      <c r="AC39">
        <v>0.49</v>
      </c>
      <c r="AD39">
        <f>7.02</f>
        <v>7.02</v>
      </c>
      <c r="AE39">
        <v>4.2300000000000004</v>
      </c>
      <c r="AF39">
        <v>0</v>
      </c>
      <c r="AG39">
        <v>0.23300000000000001</v>
      </c>
      <c r="AH39">
        <v>56</v>
      </c>
    </row>
    <row r="40" spans="1:35" hidden="1">
      <c r="A40" s="13"/>
      <c r="B40">
        <v>100</v>
      </c>
      <c r="F40">
        <v>2.72</v>
      </c>
      <c r="I40">
        <v>60</v>
      </c>
      <c r="J40">
        <v>23.6</v>
      </c>
      <c r="S40" s="13">
        <v>100</v>
      </c>
      <c r="T40">
        <f>Y40*0.95</f>
        <v>8.9411764705882355</v>
      </c>
      <c r="U40">
        <f>Y40-T40</f>
        <v>0.47058823529411775</v>
      </c>
      <c r="V40">
        <v>0</v>
      </c>
      <c r="W40">
        <v>0</v>
      </c>
      <c r="Y40" s="14">
        <f t="shared" ref="Y40:Y44" si="5">80/(1700/2)*100</f>
        <v>9.4117647058823533</v>
      </c>
      <c r="Z40">
        <f>3.27*0.05+28.28*0.95</f>
        <v>27.029499999999999</v>
      </c>
      <c r="AA40">
        <f>1.53*0.05+13.78*0.95</f>
        <v>13.167499999999999</v>
      </c>
      <c r="AB40">
        <f>62.82*0.05+43.04*0.95</f>
        <v>44.028999999999996</v>
      </c>
      <c r="AC40">
        <f>0.49*0.95</f>
        <v>0.46549999999999997</v>
      </c>
      <c r="AD40">
        <f>7.02*0.95+0.93*0.05</f>
        <v>6.7154999999999996</v>
      </c>
      <c r="AE40">
        <f>4.23*0.95+0.51*0.05</f>
        <v>4.0440000000000005</v>
      </c>
      <c r="AF40">
        <v>0</v>
      </c>
      <c r="AG40">
        <v>0.30599999999999999</v>
      </c>
      <c r="AH40">
        <v>56</v>
      </c>
    </row>
    <row r="41" spans="1:35" hidden="1">
      <c r="A41" s="13"/>
      <c r="B41">
        <v>100</v>
      </c>
      <c r="F41">
        <v>2.72</v>
      </c>
      <c r="I41">
        <v>60</v>
      </c>
      <c r="J41">
        <v>23.6</v>
      </c>
      <c r="S41" s="13">
        <v>100</v>
      </c>
      <c r="T41">
        <f>Y41*0.9</f>
        <v>8.4705882352941178</v>
      </c>
      <c r="U41">
        <f>Y41-T41</f>
        <v>0.9411764705882355</v>
      </c>
      <c r="V41">
        <v>0</v>
      </c>
      <c r="W41">
        <v>0</v>
      </c>
      <c r="Y41" s="14">
        <f t="shared" si="5"/>
        <v>9.4117647058823533</v>
      </c>
      <c r="Z41">
        <f>3.27*0.1+28.28*0.9</f>
        <v>25.779000000000003</v>
      </c>
      <c r="AA41">
        <f>1.53*0.1+13.78*0.9</f>
        <v>12.555</v>
      </c>
      <c r="AB41">
        <f>62.82*0.1+43.04*0.9</f>
        <v>45.018000000000001</v>
      </c>
      <c r="AC41">
        <f>0.49*0.9</f>
        <v>0.441</v>
      </c>
      <c r="AD41">
        <f>7.02*0.9+0.93*0.1</f>
        <v>6.4109999999999996</v>
      </c>
      <c r="AE41">
        <f>4.23*0.9+0.51*0.1</f>
        <v>3.8580000000000005</v>
      </c>
      <c r="AF41">
        <v>0</v>
      </c>
      <c r="AG41">
        <v>0.43</v>
      </c>
      <c r="AH41">
        <v>56</v>
      </c>
    </row>
    <row r="42" spans="1:35" hidden="1">
      <c r="A42" s="13"/>
      <c r="B42">
        <v>100</v>
      </c>
      <c r="F42">
        <v>2.72</v>
      </c>
      <c r="I42">
        <v>60</v>
      </c>
      <c r="J42">
        <v>23.6</v>
      </c>
      <c r="S42" s="13">
        <v>100</v>
      </c>
      <c r="T42">
        <f>Y42*0.85</f>
        <v>8</v>
      </c>
      <c r="U42">
        <f>Y42-T42</f>
        <v>1.4117647058823533</v>
      </c>
      <c r="V42">
        <v>0</v>
      </c>
      <c r="W42">
        <v>0</v>
      </c>
      <c r="Y42" s="14">
        <f t="shared" si="5"/>
        <v>9.4117647058823533</v>
      </c>
      <c r="Z42">
        <f>3.27*0.15+28.28*0.85</f>
        <v>24.528500000000001</v>
      </c>
      <c r="AA42">
        <f>1.53*0.15+13.78*0.85</f>
        <v>11.942499999999999</v>
      </c>
      <c r="AB42">
        <f>62.82*0.15+43.04*0.85</f>
        <v>46.006999999999998</v>
      </c>
      <c r="AC42">
        <f>0.49*0.85</f>
        <v>0.41649999999999998</v>
      </c>
      <c r="AD42">
        <f>7.02*0.85+0.93*0.15</f>
        <v>6.1064999999999996</v>
      </c>
      <c r="AE42">
        <f>4.23*0.85+0.51*0.15</f>
        <v>3.6720000000000002</v>
      </c>
      <c r="AF42">
        <v>0</v>
      </c>
      <c r="AG42">
        <v>0.5</v>
      </c>
      <c r="AH42">
        <v>56</v>
      </c>
    </row>
    <row r="43" spans="1:35" hidden="1">
      <c r="A43" s="13"/>
      <c r="B43">
        <v>100</v>
      </c>
      <c r="F43">
        <v>2.72</v>
      </c>
      <c r="I43">
        <v>60</v>
      </c>
      <c r="J43">
        <v>23.6</v>
      </c>
      <c r="S43" s="13">
        <v>100</v>
      </c>
      <c r="T43">
        <f>Y43*0.8</f>
        <v>7.5294117647058831</v>
      </c>
      <c r="U43">
        <f>Y43-T43</f>
        <v>1.8823529411764701</v>
      </c>
      <c r="V43">
        <v>0</v>
      </c>
      <c r="W43">
        <v>0</v>
      </c>
      <c r="Y43" s="14">
        <f t="shared" si="5"/>
        <v>9.4117647058823533</v>
      </c>
      <c r="Z43">
        <f>3.27*0.2+28.28*0.8</f>
        <v>23.278000000000002</v>
      </c>
      <c r="AA43">
        <f>1.53*0.2+13.78*0.8</f>
        <v>11.330000000000002</v>
      </c>
      <c r="AB43">
        <f>62.82*0.2+43.04*0.8</f>
        <v>46.996000000000002</v>
      </c>
      <c r="AC43">
        <f>0.49*0.8</f>
        <v>0.39200000000000002</v>
      </c>
      <c r="AD43">
        <f>7.02*0.8+0.93*0.2</f>
        <v>5.8019999999999996</v>
      </c>
      <c r="AE43">
        <f>4.23*0.8+0.51*0.2</f>
        <v>3.4860000000000002</v>
      </c>
      <c r="AF43">
        <v>0</v>
      </c>
      <c r="AG43">
        <v>0.38</v>
      </c>
      <c r="AH43">
        <v>56</v>
      </c>
    </row>
    <row r="44" spans="1:35" hidden="1">
      <c r="A44" s="17"/>
      <c r="B44" s="18">
        <v>100</v>
      </c>
      <c r="C44" s="18"/>
      <c r="D44" s="18"/>
      <c r="E44" s="18"/>
      <c r="F44" s="18">
        <v>2.72</v>
      </c>
      <c r="G44" s="18"/>
      <c r="H44" s="18"/>
      <c r="I44" s="18">
        <v>60</v>
      </c>
      <c r="J44" s="18">
        <v>23.6</v>
      </c>
      <c r="K44" s="18"/>
      <c r="L44" s="18"/>
      <c r="M44" s="18"/>
      <c r="N44" s="18"/>
      <c r="O44" s="18"/>
      <c r="P44" s="18"/>
      <c r="Q44" s="18"/>
      <c r="R44" s="18"/>
      <c r="S44" s="17">
        <v>100</v>
      </c>
      <c r="T44">
        <f>Y44*0.75</f>
        <v>7.0588235294117645</v>
      </c>
      <c r="U44">
        <f>Y44-T44</f>
        <v>2.3529411764705888</v>
      </c>
      <c r="V44" s="18">
        <v>0</v>
      </c>
      <c r="W44" s="18">
        <v>0</v>
      </c>
      <c r="Y44" s="14">
        <f t="shared" si="5"/>
        <v>9.4117647058823533</v>
      </c>
      <c r="Z44" s="18">
        <f>3.27*0.25+28.28*0.75</f>
        <v>22.0275</v>
      </c>
      <c r="AA44" s="18">
        <f>1.53*0.25+13.78*0.75</f>
        <v>10.717499999999999</v>
      </c>
      <c r="AB44" s="18">
        <f>62.82*0.25+43.04*0.75</f>
        <v>47.984999999999999</v>
      </c>
      <c r="AC44" s="18">
        <f>0.49*0.75</f>
        <v>0.36749999999999999</v>
      </c>
      <c r="AD44" s="18">
        <f>7.02*0.75+0.93*0.25</f>
        <v>5.4974999999999996</v>
      </c>
      <c r="AE44" s="18">
        <f>4.23*0.75+0.51*0.25</f>
        <v>3.3000000000000003</v>
      </c>
      <c r="AF44" s="18">
        <v>0</v>
      </c>
      <c r="AG44" s="18">
        <v>0.31</v>
      </c>
      <c r="AH44" s="18">
        <v>56</v>
      </c>
      <c r="AI44" s="18"/>
    </row>
  </sheetData>
  <mergeCells count="7">
    <mergeCell ref="AI2:AI3"/>
    <mergeCell ref="A1:A3"/>
    <mergeCell ref="F2:F3"/>
    <mergeCell ref="I2:I3"/>
    <mergeCell ref="J2:J3"/>
    <mergeCell ref="Q2:Q3"/>
    <mergeCell ref="AH2:A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Chu Chun Ching</dc:creator>
  <cp:keywords/>
  <dc:description/>
  <cp:lastModifiedBy/>
  <cp:revision/>
  <dcterms:created xsi:type="dcterms:W3CDTF">2024-02-27T08:36:31Z</dcterms:created>
  <dcterms:modified xsi:type="dcterms:W3CDTF">2024-02-27T08:43:18Z</dcterms:modified>
  <cp:category/>
  <cp:contentStatus/>
</cp:coreProperties>
</file>