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7290" activeTab="2"/>
  </bookViews>
  <sheets>
    <sheet name="基本公式" sheetId="1" r:id="rId1"/>
    <sheet name="Sheet3" sheetId="3" r:id="rId2"/>
    <sheet name="单位兵攻防" sheetId="2" r:id="rId3"/>
    <sheet name="兵种战力" sheetId="4" r:id="rId4"/>
    <sheet name="其他表格" sheetId="5" r:id="rId5"/>
  </sheets>
  <calcPr calcId="144525"/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29" i="2"/>
  <c r="J28" i="2"/>
  <c r="J27" i="2"/>
  <c r="J26" i="2"/>
  <c r="J25" i="2"/>
  <c r="J24" i="2"/>
  <c r="J23" i="2"/>
  <c r="J22" i="2"/>
  <c r="G4" i="5"/>
  <c r="G5" i="5" s="1"/>
  <c r="G6" i="5" s="1"/>
  <c r="G7" i="5" s="1"/>
  <c r="G8" i="5" s="1"/>
  <c r="G9" i="5" s="1"/>
  <c r="G10" i="5" s="1"/>
  <c r="G11" i="5" s="1"/>
  <c r="G3" i="5"/>
  <c r="R33" i="2"/>
  <c r="R34" i="2"/>
  <c r="R35" i="2"/>
  <c r="R36" i="2"/>
  <c r="R37" i="2"/>
  <c r="R38" i="2"/>
  <c r="R39" i="2"/>
  <c r="R32" i="2"/>
  <c r="P33" i="2"/>
  <c r="P34" i="2"/>
  <c r="P35" i="2"/>
  <c r="P36" i="2"/>
  <c r="P37" i="2"/>
  <c r="P38" i="2"/>
  <c r="P39" i="2"/>
  <c r="P32" i="2"/>
  <c r="F32" i="2"/>
  <c r="AC29" i="2"/>
  <c r="V29" i="2"/>
  <c r="O29" i="2"/>
  <c r="AC28" i="2"/>
  <c r="V28" i="2"/>
  <c r="O28" i="2"/>
  <c r="AC27" i="2"/>
  <c r="V27" i="2"/>
  <c r="O27" i="2"/>
  <c r="AC26" i="2"/>
  <c r="V26" i="2"/>
  <c r="O26" i="2"/>
  <c r="AC25" i="2"/>
  <c r="V25" i="2"/>
  <c r="O25" i="2"/>
  <c r="AC24" i="2"/>
  <c r="V24" i="2"/>
  <c r="O24" i="2"/>
  <c r="AC23" i="2"/>
  <c r="V23" i="2"/>
  <c r="O23" i="2"/>
  <c r="AC22" i="2"/>
  <c r="AD22" i="2" s="1"/>
  <c r="O22" i="2"/>
  <c r="L22" i="2"/>
  <c r="H22" i="2" s="1"/>
  <c r="F22" i="2"/>
  <c r="D22" i="2"/>
  <c r="U22" i="2" s="1"/>
  <c r="F39" i="2"/>
  <c r="F38" i="2"/>
  <c r="F37" i="2"/>
  <c r="F36" i="2"/>
  <c r="F35" i="2"/>
  <c r="F34" i="2"/>
  <c r="F33" i="2"/>
  <c r="N38" i="2"/>
  <c r="N33" i="2"/>
  <c r="F29" i="2"/>
  <c r="D29" i="2"/>
  <c r="N39" i="2" s="1"/>
  <c r="F28" i="2"/>
  <c r="D28" i="2"/>
  <c r="Y28" i="2" s="1"/>
  <c r="F27" i="2"/>
  <c r="AD27" i="2" s="1"/>
  <c r="D27" i="2"/>
  <c r="F26" i="2"/>
  <c r="D26" i="2"/>
  <c r="N36" i="2" s="1"/>
  <c r="F25" i="2"/>
  <c r="D25" i="2"/>
  <c r="N35" i="2" s="1"/>
  <c r="F24" i="2"/>
  <c r="D24" i="2"/>
  <c r="N34" i="2" s="1"/>
  <c r="F23" i="2"/>
  <c r="D23" i="2"/>
  <c r="Y29" i="2"/>
  <c r="U28" i="2"/>
  <c r="AF27" i="2"/>
  <c r="Y27" i="2"/>
  <c r="U27" i="2"/>
  <c r="Y26" i="2"/>
  <c r="AF25" i="2"/>
  <c r="Y25" i="2"/>
  <c r="U25" i="2"/>
  <c r="U24" i="2"/>
  <c r="AF23" i="2"/>
  <c r="Y23" i="2"/>
  <c r="U23" i="2"/>
  <c r="N24" i="2"/>
  <c r="N29" i="2"/>
  <c r="M29" i="2"/>
  <c r="M28" i="2"/>
  <c r="N27" i="2"/>
  <c r="M27" i="2"/>
  <c r="M26" i="2"/>
  <c r="N25" i="2"/>
  <c r="M25" i="2"/>
  <c r="M23" i="2"/>
  <c r="L39" i="2"/>
  <c r="L38" i="2"/>
  <c r="L37" i="2"/>
  <c r="L36" i="2"/>
  <c r="L35" i="2"/>
  <c r="L34" i="2"/>
  <c r="L33" i="2"/>
  <c r="L32" i="2"/>
  <c r="D39" i="2"/>
  <c r="D38" i="2"/>
  <c r="D37" i="2"/>
  <c r="D36" i="2"/>
  <c r="D35" i="2"/>
  <c r="D34" i="2"/>
  <c r="D33" i="2"/>
  <c r="D32" i="2"/>
  <c r="L29" i="2"/>
  <c r="L28" i="2"/>
  <c r="L27" i="2"/>
  <c r="L26" i="2"/>
  <c r="H26" i="2" s="1"/>
  <c r="L25" i="2"/>
  <c r="L24" i="2"/>
  <c r="L23" i="2"/>
  <c r="H25" i="2" l="1"/>
  <c r="H29" i="2"/>
  <c r="H23" i="2"/>
  <c r="H33" i="2"/>
  <c r="T33" i="2" s="1"/>
  <c r="H27" i="2"/>
  <c r="AE27" i="2" s="1"/>
  <c r="H37" i="2"/>
  <c r="T37" i="2" s="1"/>
  <c r="H24" i="2"/>
  <c r="H28" i="2"/>
  <c r="H34" i="2"/>
  <c r="T34" i="2" s="1"/>
  <c r="H38" i="2"/>
  <c r="H35" i="2"/>
  <c r="T35" i="2" s="1"/>
  <c r="H39" i="2"/>
  <c r="T39" i="2" s="1"/>
  <c r="H32" i="2"/>
  <c r="T32" i="2" s="1"/>
  <c r="H36" i="2"/>
  <c r="T36" i="2" s="1"/>
  <c r="T38" i="2"/>
  <c r="O32" i="2"/>
  <c r="AE22" i="2"/>
  <c r="W22" i="2"/>
  <c r="X22" i="2" s="1"/>
  <c r="Y22" i="2"/>
  <c r="N22" i="2"/>
  <c r="R22" i="2" s="1"/>
  <c r="T22" i="2" s="1"/>
  <c r="V22" i="2"/>
  <c r="Z22" i="2"/>
  <c r="P22" i="2"/>
  <c r="AF22" i="2"/>
  <c r="N32" i="2"/>
  <c r="M22" i="2"/>
  <c r="W25" i="2"/>
  <c r="U26" i="2"/>
  <c r="Z23" i="2"/>
  <c r="AA23" i="2" s="1"/>
  <c r="AB23" i="2" s="1"/>
  <c r="Z27" i="2"/>
  <c r="AA27" i="2" s="1"/>
  <c r="AB27" i="2" s="1"/>
  <c r="N37" i="2"/>
  <c r="AG23" i="2"/>
  <c r="W23" i="2"/>
  <c r="O39" i="2"/>
  <c r="M24" i="2"/>
  <c r="N26" i="2"/>
  <c r="Y24" i="2"/>
  <c r="W27" i="2"/>
  <c r="O35" i="2"/>
  <c r="AA24" i="2"/>
  <c r="AB24" i="2" s="1"/>
  <c r="N23" i="2"/>
  <c r="R24" i="2"/>
  <c r="P23" i="2"/>
  <c r="W24" i="2"/>
  <c r="P25" i="2"/>
  <c r="R25" i="2" s="1"/>
  <c r="Z25" i="2"/>
  <c r="AA25" i="2" s="1"/>
  <c r="AB25" i="2" s="1"/>
  <c r="W26" i="2"/>
  <c r="P27" i="2"/>
  <c r="W28" i="2"/>
  <c r="U29" i="2"/>
  <c r="W29" i="2" s="1"/>
  <c r="O36" i="2"/>
  <c r="AG27" i="2"/>
  <c r="P24" i="2"/>
  <c r="Z24" i="2"/>
  <c r="P26" i="2"/>
  <c r="R26" i="2" s="1"/>
  <c r="Z26" i="2"/>
  <c r="AA26" i="2" s="1"/>
  <c r="AB26" i="2" s="1"/>
  <c r="P28" i="2"/>
  <c r="Z28" i="2"/>
  <c r="AA28" i="2" s="1"/>
  <c r="AB28" i="2" s="1"/>
  <c r="O38" i="2"/>
  <c r="O34" i="2"/>
  <c r="R27" i="2"/>
  <c r="AF24" i="2"/>
  <c r="AF26" i="2"/>
  <c r="AF28" i="2"/>
  <c r="AG28" i="2" s="1"/>
  <c r="AF29" i="2"/>
  <c r="AG29" i="2" s="1"/>
  <c r="AH29" i="2" s="1"/>
  <c r="O37" i="2"/>
  <c r="O33" i="2"/>
  <c r="AD26" i="2"/>
  <c r="AE26" i="2" s="1"/>
  <c r="AD28" i="2"/>
  <c r="AG25" i="2"/>
  <c r="Q23" i="2"/>
  <c r="Q25" i="2"/>
  <c r="Q26" i="2"/>
  <c r="Q27" i="2"/>
  <c r="Q28" i="2"/>
  <c r="Q29" i="2"/>
  <c r="AD23" i="2"/>
  <c r="AD24" i="2"/>
  <c r="AD25" i="2"/>
  <c r="AD29" i="2"/>
  <c r="P29" i="2"/>
  <c r="R29" i="2" s="1"/>
  <c r="T29" i="2" s="1"/>
  <c r="Z29" i="2"/>
  <c r="AA29" i="2" s="1"/>
  <c r="AB29" i="2" s="1"/>
  <c r="AG26" i="2"/>
  <c r="AH26" i="2" s="1"/>
  <c r="N28" i="2"/>
  <c r="R28" i="2" s="1"/>
  <c r="T28" i="2" s="1"/>
  <c r="M32" i="2"/>
  <c r="M34" i="2"/>
  <c r="M36" i="2"/>
  <c r="M38" i="2"/>
  <c r="M33" i="2"/>
  <c r="M35" i="2"/>
  <c r="M37" i="2"/>
  <c r="M39" i="2"/>
  <c r="X23" i="2" l="1"/>
  <c r="S25" i="2"/>
  <c r="AE29" i="2"/>
  <c r="S29" i="2"/>
  <c r="AH23" i="2"/>
  <c r="X29" i="2"/>
  <c r="AH27" i="2"/>
  <c r="AE24" i="2"/>
  <c r="S28" i="2"/>
  <c r="AH28" i="2"/>
  <c r="T27" i="2"/>
  <c r="T24" i="2"/>
  <c r="X27" i="2"/>
  <c r="X24" i="2"/>
  <c r="S27" i="2"/>
  <c r="T26" i="2"/>
  <c r="S26" i="2"/>
  <c r="X26" i="2"/>
  <c r="AE25" i="2"/>
  <c r="AE28" i="2"/>
  <c r="X25" i="2"/>
  <c r="X28" i="2"/>
  <c r="T25" i="2"/>
  <c r="AH25" i="2"/>
  <c r="AG22" i="2"/>
  <c r="AH22" i="2" s="1"/>
  <c r="Q22" i="2"/>
  <c r="S22" i="2" s="1"/>
  <c r="AA22" i="2"/>
  <c r="AB22" i="2" s="1"/>
  <c r="S23" i="2"/>
  <c r="AE23" i="2"/>
  <c r="R23" i="2"/>
  <c r="T23" i="2" s="1"/>
  <c r="Q24" i="2"/>
  <c r="S24" i="2" s="1"/>
  <c r="AG24" i="2"/>
  <c r="AH24" i="2" s="1"/>
  <c r="Q36" i="2"/>
  <c r="Q32" i="2"/>
  <c r="Q39" i="2"/>
  <c r="Q33" i="2"/>
  <c r="Q34" i="2"/>
  <c r="Q35" i="2"/>
  <c r="Q38" i="2"/>
  <c r="Q37" i="2"/>
  <c r="S37" i="2" l="1"/>
  <c r="B37" i="2"/>
  <c r="S35" i="2"/>
  <c r="B35" i="2"/>
  <c r="S36" i="2"/>
  <c r="B36" i="2"/>
  <c r="S39" i="2"/>
  <c r="B39" i="2"/>
  <c r="S33" i="2"/>
  <c r="B33" i="2"/>
  <c r="S38" i="2"/>
  <c r="B38" i="2"/>
  <c r="S34" i="2"/>
  <c r="B34" i="2"/>
  <c r="S32" i="2"/>
  <c r="B32" i="2"/>
</calcChain>
</file>

<file path=xl/sharedStrings.xml><?xml version="1.0" encoding="utf-8"?>
<sst xmlns="http://schemas.openxmlformats.org/spreadsheetml/2006/main" count="92" uniqueCount="82">
  <si>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</si>
  <si>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</si>
  <si>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</si>
  <si>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</si>
  <si>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</si>
  <si>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</si>
  <si>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</si>
  <si>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</si>
  <si>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</si>
  <si>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</si>
  <si>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</si>
  <si>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</si>
  <si>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兵力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</si>
  <si>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</si>
  <si>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</si>
  <si>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</si>
  <si>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</si>
  <si>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</si>
  <si>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</si>
  <si>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</si>
  <si>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</si>
  <si>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</si>
  <si>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</si>
  <si>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</si>
  <si>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</si>
  <si>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</si>
  <si>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军团伤害值=(我方攻击力*攻击力绝对伤害因子+(我方攻击力-敌方的防御力+900)^2/力量方差因子)*(我方兵力+敌方兵力)/兵力数量级因子</t>
    <phoneticPr fontId="1" type="noConversion"/>
  </si>
  <si>
    <t>攻击力绝对伤害指数</t>
    <phoneticPr fontId="1" type="noConversion"/>
  </si>
  <si>
    <t>攻击力绝对伤害因子</t>
    <phoneticPr fontId="1" type="noConversion"/>
  </si>
  <si>
    <t>攻击力绝对伤害因子=1</t>
    <phoneticPr fontId="1" type="noConversion"/>
  </si>
  <si>
    <t>力量方差因子=2000</t>
    <phoneticPr fontId="1" type="noConversion"/>
  </si>
  <si>
    <t>兵力数量级因子=8000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</si>
  <si>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</si>
  <si>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</si>
  <si>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5000兵力进攻其他伤害值</t>
    <phoneticPr fontId="1" type="noConversion"/>
  </si>
  <si>
    <t>5000兵力进攻攻防伤害指数</t>
    <phoneticPr fontId="1" type="noConversion"/>
  </si>
  <si>
    <t>5000兵力进攻伤害比率</t>
    <phoneticPr fontId="1" type="noConversion"/>
  </si>
  <si>
    <t>5000兵力防守攻防伤害指数</t>
    <phoneticPr fontId="1" type="noConversion"/>
  </si>
  <si>
    <t>5000兵力防守受伤害值</t>
    <phoneticPr fontId="1" type="noConversion"/>
  </si>
  <si>
    <t>5000兵力防守受伤害比率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</si>
  <si>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</si>
  <si>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</si>
  <si>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</si>
  <si>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</si>
  <si>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</si>
  <si>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</si>
  <si>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</si>
  <si>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军团基础攻击力=(单位兵的攻击力/1000*兵力)^0.53</t>
    <phoneticPr fontId="1" type="noConversion"/>
  </si>
  <si>
    <t>军团基础防御力=(单位兵的防御力/1000*兵力)^0.53</t>
    <phoneticPr fontId="1" type="noConversion"/>
  </si>
  <si>
    <t>速度</t>
    <phoneticPr fontId="1" type="noConversion"/>
  </si>
  <si>
    <t>攻击速度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</si>
  <si>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</si>
  <si>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</si>
  <si>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</si>
  <si>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</si>
  <si>
    <t>范围获得的加成数</t>
    <phoneticPr fontId="1" type="noConversion"/>
  </si>
  <si>
    <t>兵种范围属性</t>
    <phoneticPr fontId="1" type="noConversion"/>
  </si>
  <si>
    <t>获得的额外攻击次数</t>
  </si>
  <si>
    <t>解释</t>
    <phoneticPr fontId="1" type="noConversion"/>
  </si>
  <si>
    <t>中间可以放枪兵、工兵或者骑兵，防护可能更大</t>
    <phoneticPr fontId="1" type="noConversion"/>
  </si>
  <si>
    <t>后期加成效果成长不会变快</t>
    <phoneticPr fontId="1" type="noConversion"/>
  </si>
  <si>
    <t>士兵战力值</t>
    <phoneticPr fontId="1" type="noConversion"/>
  </si>
  <si>
    <t>攻击力绝对伤害指数</t>
    <phoneticPr fontId="1" type="noConversion"/>
  </si>
  <si>
    <t>攻击力绝对受伤害指数</t>
    <phoneticPr fontId="1" type="noConversion"/>
  </si>
  <si>
    <t>士兵战力值</t>
    <phoneticPr fontId="1" type="noConversion"/>
  </si>
  <si>
    <t>0级士兵配置</t>
    <phoneticPr fontId="1" type="noConversion"/>
  </si>
  <si>
    <t>0级士兵</t>
    <phoneticPr fontId="1" type="noConversion"/>
  </si>
  <si>
    <t>士兵战力值=(当前士兵造成的伤害-0级士兵造成的伤害) + (0级士兵受到的损害-当前士兵受到的损害)</t>
    <phoneticPr fontId="1" type="noConversion"/>
  </si>
  <si>
    <t>以上作战对手均为0级士兵</t>
    <phoneticPr fontId="1" type="noConversion"/>
  </si>
  <si>
    <t>弓兵</t>
    <phoneticPr fontId="1" type="noConversion"/>
  </si>
  <si>
    <t>获得的额外攻击优势</t>
    <phoneticPr fontId="1" type="noConversion"/>
  </si>
  <si>
    <t>同等级攻击指数</t>
    <phoneticPr fontId="1" type="noConversion"/>
  </si>
  <si>
    <t>同等级防御指数</t>
    <phoneticPr fontId="1" type="noConversion"/>
  </si>
  <si>
    <t>同等兵力受到伤害值</t>
    <phoneticPr fontId="1" type="noConversion"/>
  </si>
  <si>
    <t>敌方攻击力绝对指数</t>
    <phoneticPr fontId="1" type="noConversion"/>
  </si>
  <si>
    <t>中间可以放枪兵或者工兵，本兵种获得防护效果估算为多了30%攻击次数</t>
    <phoneticPr fontId="1" type="noConversion"/>
  </si>
  <si>
    <t>同等兵力受到的伤害比率</t>
    <phoneticPr fontId="1" type="noConversion"/>
  </si>
  <si>
    <t>解释</t>
    <phoneticPr fontId="1" type="noConversion"/>
  </si>
  <si>
    <t>定义：攻击力，防御力为0，速度为125(px/30s)，攻击速度3(次/s)，攻击范围1(格)</t>
    <phoneticPr fontId="1" type="noConversion"/>
  </si>
  <si>
    <t>未知</t>
    <phoneticPr fontId="1" type="noConversion"/>
  </si>
  <si>
    <t>兵种速度属性(px/30s)</t>
    <phoneticPr fontId="1" type="noConversion"/>
  </si>
  <si>
    <t>速度获得的加成数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</si>
</sst>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8168889431442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单位兵攻防!$S$22:$S$29</c:f>
              <c:numCache>
                <c:formatCode>0.00%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单位兵攻防!$X$22:$X$29</c:f>
              <c:numCache>
                <c:formatCode>0.00%</c:formatCode>
                <c:ptCount val="8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单位兵攻防!$AB$22:$AB$29</c:f>
              <c:numCache>
                <c:formatCode>0.00%</c:formatCode>
                <c:ptCount val="8"/>
                <c:pt idx="0">
                  <c:v>0.1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5.8500000000000003E-2</c:v>
                </c:pt>
                <c:pt idx="7">
                  <c:v>5.8400000000000001E-2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4832"/>
        <c:axId val="109866368"/>
      </c:lineChart>
      <c:catAx>
        <c:axId val="1098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66368"/>
        <c:crosses val="autoZero"/>
        <c:auto val="1"/>
        <c:lblAlgn val="ctr"/>
        <c:lblOffset val="100"/>
        <c:noMultiLvlLbl val="0"/>
      </c:catAx>
      <c:valAx>
        <c:axId val="109866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8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单位兵攻防!$AE$22:$AE$29</c:f>
              <c:numCache>
                <c:formatCode>0.00%</c:formatCode>
                <c:ptCount val="8"/>
                <c:pt idx="0">
                  <c:v>1</c:v>
                </c:pt>
                <c:pt idx="1">
                  <c:v>0.66</c:v>
                </c:pt>
                <c:pt idx="2">
                  <c:v>0.36</c:v>
                </c:pt>
                <c:pt idx="3">
                  <c:v>0.21</c:v>
                </c:pt>
                <c:pt idx="4">
                  <c:v>0.12</c:v>
                </c:pt>
                <c:pt idx="5">
                  <c:v>0.09</c:v>
                </c:pt>
                <c:pt idx="6">
                  <c:v>7.4999999999999997E-2</c:v>
                </c:pt>
                <c:pt idx="7">
                  <c:v>6.6000000000000003E-2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单位兵攻防!$AH$22:$AH$29</c:f>
              <c:numCache>
                <c:formatCode>0.00%</c:formatCode>
                <c:ptCount val="8"/>
                <c:pt idx="0">
                  <c:v>0.14000000000000001</c:v>
                </c:pt>
                <c:pt idx="1">
                  <c:v>0.152</c:v>
                </c:pt>
                <c:pt idx="2">
                  <c:v>0.16600000000000001</c:v>
                </c:pt>
                <c:pt idx="3">
                  <c:v>0.192</c:v>
                </c:pt>
                <c:pt idx="4">
                  <c:v>0.27600000000000002</c:v>
                </c:pt>
                <c:pt idx="5">
                  <c:v>0.41199999999999998</c:v>
                </c:pt>
                <c:pt idx="6">
                  <c:v>0.68799999999999994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9040"/>
        <c:axId val="110040576"/>
      </c:lineChart>
      <c:catAx>
        <c:axId val="1100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40576"/>
        <c:crosses val="autoZero"/>
        <c:auto val="1"/>
        <c:lblAlgn val="ctr"/>
        <c:lblOffset val="100"/>
        <c:noMultiLvlLbl val="0"/>
      </c:catAx>
      <c:valAx>
        <c:axId val="1100405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00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14</xdr:col>
      <xdr:colOff>381000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3</xdr:row>
      <xdr:rowOff>57150</xdr:rowOff>
    </xdr:from>
    <xdr:to>
      <xdr:col>26</xdr:col>
      <xdr:colOff>923925</xdr:colOff>
      <xdr:row>19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5" workbookViewId="0">
      <selection activeCell="A39" sqref="A39"/>
    </sheetView>
  </sheetViews>
  <sheetFormatPr defaultRowHeight="13.5" x14ac:dyDescent="0.15"/>
  <cols>
    <col min="1" max="1" width="120.125" style="7" customWidth="1"/>
  </cols>
  <sheetData>
    <row r="1" spans="1:1" s="1" customFormat="1" x14ac:dyDescent="0.15">
      <c r="A1" s="3" t="s">
        <v>0</v>
      </c>
    </row>
    <row r="2" spans="1:1" x14ac:dyDescent="0.15">
      <c r="A2" s="4"/>
    </row>
    <row r="3" spans="1:1" s="2" customFormat="1" x14ac:dyDescent="0.15">
      <c r="A3" s="5" t="s">
        <v>13</v>
      </c>
    </row>
    <row r="4" spans="1:1" x14ac:dyDescent="0.15">
      <c r="A4" s="6" t="s">
        <v>16</v>
      </c>
    </row>
    <row r="5" spans="1:1" x14ac:dyDescent="0.15">
      <c r="A5" s="6" t="s">
        <v>20</v>
      </c>
    </row>
    <row r="7" spans="1:1" x14ac:dyDescent="0.15">
      <c r="A7" s="4" t="s">
        <v>1</v>
      </c>
    </row>
    <row r="8" spans="1:1" x14ac:dyDescent="0.15">
      <c r="A8" s="7" t="s">
        <v>3</v>
      </c>
    </row>
    <row r="9" spans="1:1" x14ac:dyDescent="0.15">
      <c r="A9" s="6" t="s">
        <v>47</v>
      </c>
    </row>
    <row r="10" spans="1:1" x14ac:dyDescent="0.15">
      <c r="A10" s="6" t="s">
        <v>17</v>
      </c>
    </row>
    <row r="12" spans="1:1" x14ac:dyDescent="0.15">
      <c r="A12" s="4" t="s">
        <v>4</v>
      </c>
    </row>
    <row r="13" spans="1:1" x14ac:dyDescent="0.15">
      <c r="A13" s="7" t="s">
        <v>5</v>
      </c>
    </row>
    <row r="15" spans="1:1" x14ac:dyDescent="0.15">
      <c r="A15" s="4" t="s">
        <v>14</v>
      </c>
    </row>
    <row r="16" spans="1:1" x14ac:dyDescent="0.15">
      <c r="A16" s="7" t="s">
        <v>6</v>
      </c>
    </row>
    <row r="17" spans="1:1" x14ac:dyDescent="0.15">
      <c r="A17" s="7" t="s">
        <v>15</v>
      </c>
    </row>
    <row r="19" spans="1:1" x14ac:dyDescent="0.15">
      <c r="A19" s="4" t="s">
        <v>7</v>
      </c>
    </row>
    <row r="20" spans="1:1" x14ac:dyDescent="0.15">
      <c r="A20" s="7" t="s">
        <v>19</v>
      </c>
    </row>
    <row r="21" spans="1:1" x14ac:dyDescent="0.15">
      <c r="A21" s="7" t="s">
        <v>18</v>
      </c>
    </row>
    <row r="23" spans="1:1" s="2" customFormat="1" x14ac:dyDescent="0.15">
      <c r="A23" s="5" t="s">
        <v>21</v>
      </c>
    </row>
    <row r="24" spans="1:1" x14ac:dyDescent="0.15">
      <c r="A24" s="7" t="s">
        <v>22</v>
      </c>
    </row>
    <row r="26" spans="1:1" x14ac:dyDescent="0.15">
      <c r="A26" s="4" t="s">
        <v>8</v>
      </c>
    </row>
    <row r="27" spans="1:1" x14ac:dyDescent="0.15">
      <c r="A27" s="7" t="s">
        <v>48</v>
      </c>
    </row>
    <row r="29" spans="1:1" x14ac:dyDescent="0.15">
      <c r="A29" s="4" t="s">
        <v>9</v>
      </c>
    </row>
    <row r="30" spans="1:1" x14ac:dyDescent="0.15">
      <c r="A30" s="7" t="s">
        <v>10</v>
      </c>
    </row>
    <row r="32" spans="1:1" s="2" customFormat="1" x14ac:dyDescent="0.15">
      <c r="A32" s="5" t="s">
        <v>23</v>
      </c>
    </row>
    <row r="33" spans="1:2" x14ac:dyDescent="0.15">
      <c r="A33" s="7" t="s">
        <v>26</v>
      </c>
    </row>
    <row r="34" spans="1:2" x14ac:dyDescent="0.15">
      <c r="A34" s="7" t="s">
        <v>29</v>
      </c>
      <c r="B34">
        <v>1</v>
      </c>
    </row>
    <row r="35" spans="1:2" x14ac:dyDescent="0.15">
      <c r="A35" s="7" t="s">
        <v>30</v>
      </c>
      <c r="B35">
        <v>2000</v>
      </c>
    </row>
    <row r="36" spans="1:2" x14ac:dyDescent="0.15">
      <c r="A36" s="7" t="s">
        <v>31</v>
      </c>
      <c r="B36">
        <v>8000</v>
      </c>
    </row>
    <row r="38" spans="1:2" s="2" customFormat="1" x14ac:dyDescent="0.15">
      <c r="A38" s="5" t="s">
        <v>66</v>
      </c>
    </row>
    <row r="39" spans="1:2" x14ac:dyDescent="0.15">
      <c r="A39" s="6" t="s">
        <v>78</v>
      </c>
    </row>
    <row r="41" spans="1:2" s="2" customFormat="1" x14ac:dyDescent="0.15">
      <c r="A41" s="5" t="s">
        <v>64</v>
      </c>
    </row>
    <row r="42" spans="1:2" x14ac:dyDescent="0.15">
      <c r="A42" s="7" t="s">
        <v>67</v>
      </c>
    </row>
    <row r="43" spans="1:2" x14ac:dyDescent="0.15">
      <c r="A43" s="7" t="s">
        <v>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pane xSplit="1" ySplit="2" topLeftCell="B21" activePane="bottomRight" state="frozenSplit"/>
      <selection pane="topRight" activeCell="B1" sqref="B1"/>
      <selection pane="bottomLeft" activeCell="A3" sqref="A3"/>
      <selection pane="bottomRight" activeCell="D33" sqref="D33"/>
    </sheetView>
  </sheetViews>
  <sheetFormatPr defaultRowHeight="13.5" x14ac:dyDescent="0.15"/>
  <cols>
    <col min="1" max="1" width="11.5" customWidth="1"/>
    <col min="2" max="2" width="11.5" style="19" customWidth="1"/>
    <col min="4" max="4" width="9.125" customWidth="1"/>
    <col min="6" max="6" width="9" customWidth="1"/>
    <col min="10" max="10" width="9" style="11"/>
    <col min="13" max="13" width="11" bestFit="1" customWidth="1"/>
    <col min="14" max="14" width="11" customWidth="1"/>
    <col min="15" max="15" width="11" bestFit="1" customWidth="1"/>
    <col min="16" max="16" width="11" customWidth="1"/>
    <col min="17" max="17" width="8.125" customWidth="1"/>
    <col min="18" max="18" width="10.25" customWidth="1"/>
    <col min="19" max="20" width="12" style="13" customWidth="1"/>
    <col min="21" max="21" width="12" style="11" customWidth="1"/>
    <col min="22" max="22" width="13.375" style="11" bestFit="1" customWidth="1"/>
    <col min="23" max="23" width="12.125" style="11" customWidth="1"/>
    <col min="24" max="24" width="12" style="13" customWidth="1"/>
    <col min="25" max="25" width="12" style="11" customWidth="1"/>
    <col min="26" max="26" width="13.375" bestFit="1" customWidth="1"/>
    <col min="27" max="27" width="13.375" customWidth="1"/>
    <col min="28" max="28" width="12" style="13" customWidth="1"/>
    <col min="29" max="29" width="13.375" hidden="1" customWidth="1"/>
    <col min="30" max="30" width="12.625" customWidth="1"/>
    <col min="31" max="31" width="11.125" style="13" customWidth="1"/>
    <col min="32" max="32" width="12.5" hidden="1" customWidth="1"/>
    <col min="33" max="33" width="10.875" customWidth="1"/>
    <col min="34" max="34" width="12" style="13" customWidth="1"/>
    <col min="35" max="36" width="11.75" style="8" customWidth="1"/>
    <col min="37" max="37" width="9" style="8"/>
    <col min="38" max="38" width="8.75" style="8" customWidth="1"/>
    <col min="39" max="39" width="9" style="8"/>
  </cols>
  <sheetData>
    <row r="1" spans="1:39" x14ac:dyDescent="0.15">
      <c r="A1" t="s">
        <v>41</v>
      </c>
      <c r="U1" s="11" t="s">
        <v>42</v>
      </c>
      <c r="V1" s="11" t="s">
        <v>42</v>
      </c>
      <c r="W1" s="11" t="s">
        <v>42</v>
      </c>
      <c r="X1" s="13" t="s">
        <v>42</v>
      </c>
      <c r="Y1" s="11" t="s">
        <v>42</v>
      </c>
      <c r="Z1" s="11" t="s">
        <v>42</v>
      </c>
      <c r="AA1" s="11" t="s">
        <v>42</v>
      </c>
      <c r="AB1" s="13" t="s">
        <v>42</v>
      </c>
    </row>
    <row r="2" spans="1:39" s="7" customFormat="1" ht="27" x14ac:dyDescent="0.15">
      <c r="A2" s="7" t="s">
        <v>12</v>
      </c>
      <c r="B2" s="20" t="s">
        <v>61</v>
      </c>
      <c r="C2" s="16" t="s">
        <v>11</v>
      </c>
      <c r="D2" s="7" t="s">
        <v>2</v>
      </c>
      <c r="E2" s="16" t="s">
        <v>54</v>
      </c>
      <c r="F2" s="7" t="s">
        <v>8</v>
      </c>
      <c r="G2" s="16" t="s">
        <v>50</v>
      </c>
      <c r="H2" s="7" t="s">
        <v>51</v>
      </c>
      <c r="I2" s="16" t="s">
        <v>49</v>
      </c>
      <c r="J2" s="12" t="s">
        <v>81</v>
      </c>
      <c r="K2" s="16" t="s">
        <v>53</v>
      </c>
      <c r="L2" s="12" t="s">
        <v>55</v>
      </c>
      <c r="M2" s="7" t="s">
        <v>27</v>
      </c>
      <c r="N2" s="7" t="s">
        <v>74</v>
      </c>
      <c r="O2" s="7" t="s">
        <v>71</v>
      </c>
      <c r="P2" s="7" t="s">
        <v>72</v>
      </c>
      <c r="Q2" s="7" t="s">
        <v>32</v>
      </c>
      <c r="R2" s="7" t="s">
        <v>73</v>
      </c>
      <c r="S2" s="14" t="s">
        <v>33</v>
      </c>
      <c r="T2" s="14" t="s">
        <v>76</v>
      </c>
      <c r="U2" s="12" t="s">
        <v>62</v>
      </c>
      <c r="V2" s="12" t="s">
        <v>40</v>
      </c>
      <c r="W2" s="12" t="s">
        <v>32</v>
      </c>
      <c r="X2" s="14" t="s">
        <v>33</v>
      </c>
      <c r="Y2" s="12" t="s">
        <v>63</v>
      </c>
      <c r="Z2" s="12" t="s">
        <v>44</v>
      </c>
      <c r="AA2" s="12" t="s">
        <v>45</v>
      </c>
      <c r="AB2" s="14" t="s">
        <v>46</v>
      </c>
      <c r="AC2" s="7" t="s">
        <v>35</v>
      </c>
      <c r="AD2" s="7" t="s">
        <v>34</v>
      </c>
      <c r="AE2" s="14" t="s">
        <v>36</v>
      </c>
      <c r="AF2" s="7" t="s">
        <v>37</v>
      </c>
      <c r="AG2" s="7" t="s">
        <v>38</v>
      </c>
      <c r="AH2" s="14" t="s">
        <v>39</v>
      </c>
      <c r="AI2" s="9" t="s">
        <v>52</v>
      </c>
      <c r="AJ2" s="9" t="s">
        <v>28</v>
      </c>
      <c r="AK2" s="9" t="s">
        <v>24</v>
      </c>
      <c r="AL2" s="9" t="s">
        <v>43</v>
      </c>
      <c r="AM2" s="9" t="s">
        <v>25</v>
      </c>
    </row>
    <row r="20" spans="1:39" x14ac:dyDescent="0.15">
      <c r="U20"/>
      <c r="Y20"/>
    </row>
    <row r="21" spans="1:39" x14ac:dyDescent="0.15">
      <c r="A21" t="s">
        <v>65</v>
      </c>
      <c r="U21"/>
      <c r="Y21"/>
    </row>
    <row r="22" spans="1:39" x14ac:dyDescent="0.15">
      <c r="A22">
        <v>100</v>
      </c>
      <c r="B22" s="19">
        <v>0</v>
      </c>
      <c r="C22" s="1">
        <v>0</v>
      </c>
      <c r="D22">
        <f>ROUND(POWER($A$22*C22/100,$AI$22),0)</f>
        <v>0</v>
      </c>
      <c r="E22" s="1">
        <v>0</v>
      </c>
      <c r="F22">
        <f>ROUND(POWER($A$22*E22/100,$AI$22),0)</f>
        <v>0</v>
      </c>
      <c r="G22" s="1">
        <v>3</v>
      </c>
      <c r="H22">
        <f ca="1">ROUND(30/G22*L22*J22,0)</f>
        <v>10</v>
      </c>
      <c r="I22" s="1">
        <v>125</v>
      </c>
      <c r="J22" s="11">
        <f ca="1">OFFSET(其他表格!G1,I22/100,0)</f>
        <v>1</v>
      </c>
      <c r="K22" s="1">
        <v>1</v>
      </c>
      <c r="L22" s="11">
        <f ca="1">OFFSET(其他表格!B1,K22,0)</f>
        <v>1</v>
      </c>
      <c r="M22">
        <f>ROUND(($D$22+200)*$AJ$22,0)</f>
        <v>30</v>
      </c>
      <c r="N22">
        <f>ROUND(($D$22+200)*$AJ$22,0)</f>
        <v>30</v>
      </c>
      <c r="O22">
        <f>ROUND(POWER(($D$22+200-$F$22-200+$AL$22),2)/$AK$22,0)</f>
        <v>42</v>
      </c>
      <c r="P22">
        <f>ROUND(POWER(($F$22+200-$D$22-200+$AL$22),2)/$AK$22,0)</f>
        <v>42</v>
      </c>
      <c r="Q22">
        <f>ROUND(($M$22+$O$22)*($A$22+$A$22)/$AM$22,0)</f>
        <v>1</v>
      </c>
      <c r="R22">
        <f>ROUND((N22+P22)*($A$22+$A$22)/$AM$22,0)</f>
        <v>1</v>
      </c>
      <c r="S22" s="15">
        <f ca="1">MIN(ROUND(Q22/$A$22*$H$22,4),1)</f>
        <v>0.1</v>
      </c>
      <c r="T22" s="15">
        <f ca="1">MIN(ROUND($R$22/$A$22*$H$22,4),1)</f>
        <v>0.1</v>
      </c>
      <c r="U22">
        <f>ROUND(($D$22+250)*$AJ$22,0)</f>
        <v>38</v>
      </c>
      <c r="V22">
        <f>ROUND(POWER(($D$22+250-$F$22-100+$AL$22),2)/$AK$22,0)</f>
        <v>70</v>
      </c>
      <c r="W22">
        <f>ROUND(($U$22+$V$22)*($A$22+$A$22)/$AM$22,0)</f>
        <v>2</v>
      </c>
      <c r="X22" s="15">
        <f ca="1">MIN(ROUND(W22/$A$22*$H$22,4),1)</f>
        <v>0.2</v>
      </c>
      <c r="Y22">
        <f>ROUND(($D$22+100)*$AJ$22,0)</f>
        <v>15</v>
      </c>
      <c r="Z22" s="10">
        <f>ROUND(POWER(($D$22+100-$F$22-250+$AL$22),2)/$AK$22,0)</f>
        <v>20</v>
      </c>
      <c r="AA22" s="10">
        <f>ROUND(($Y$22+$Z$22)*($A$22+$A$22)/$AM$22,0)</f>
        <v>1</v>
      </c>
      <c r="AB22" s="15">
        <f>MIN(ROUND($AA$22/$A$22*10,4),1)</f>
        <v>0.1</v>
      </c>
      <c r="AC22" s="10">
        <f>ROUND(POWER(($D$26+200-$F$22-200+$AL$22),2)/$AK$22,0)</f>
        <v>42</v>
      </c>
      <c r="AD22" s="10">
        <f>ROUND(($M$26+$AC$22)*($A$26+$A$22)/$AM$22,0)</f>
        <v>31</v>
      </c>
      <c r="AE22" s="15">
        <f ca="1">MIN(ROUND($AD$22/$A$22*$H$22,4),1)</f>
        <v>1</v>
      </c>
      <c r="AF22" s="10">
        <f>ROUND(POWER(($D$22+200-$F$26-200+900),2)/$AK$22,0)</f>
        <v>135</v>
      </c>
      <c r="AG22" s="10">
        <f>ROUND(($M$22+$AF$22)*($A$26+$A$22)/$AM$22,0)</f>
        <v>70</v>
      </c>
      <c r="AH22" s="15">
        <f ca="1">MIN(ROUND($AG$22/$A$26*$H$22,4),1)</f>
        <v>0.14000000000000001</v>
      </c>
      <c r="AI22" s="8">
        <v>0.5</v>
      </c>
      <c r="AJ22" s="8">
        <v>0.15</v>
      </c>
      <c r="AK22" s="8">
        <v>6000</v>
      </c>
      <c r="AL22" s="8">
        <v>500</v>
      </c>
      <c r="AM22" s="8">
        <v>12000</v>
      </c>
    </row>
    <row r="23" spans="1:39" x14ac:dyDescent="0.15">
      <c r="A23">
        <v>500</v>
      </c>
      <c r="B23" s="19">
        <v>0</v>
      </c>
      <c r="C23" s="1">
        <v>0</v>
      </c>
      <c r="D23">
        <f>ROUND(POWER($A$23*C23/100,$AI$23),0)</f>
        <v>0</v>
      </c>
      <c r="E23" s="1">
        <v>0</v>
      </c>
      <c r="F23">
        <f>ROUND(POWER($A$23*E23/100,$AI$23),0)</f>
        <v>0</v>
      </c>
      <c r="G23" s="1">
        <v>3</v>
      </c>
      <c r="H23">
        <f t="shared" ref="H23:H29" ca="1" si="0">ROUND(30/G23*L23*J23,0)</f>
        <v>10</v>
      </c>
      <c r="I23" s="1">
        <v>125</v>
      </c>
      <c r="J23" s="11">
        <f ca="1">OFFSET(其他表格!G1,I23/100,0)</f>
        <v>1</v>
      </c>
      <c r="K23" s="1">
        <v>1</v>
      </c>
      <c r="L23" s="11">
        <f ca="1">OFFSET(其他表格!B1,K23,0)</f>
        <v>1</v>
      </c>
      <c r="M23">
        <f>ROUND(($D$23+200)*$AJ$23,0)</f>
        <v>30</v>
      </c>
      <c r="N23">
        <f>ROUND(($D$23+200)*$AJ$23,0)</f>
        <v>30</v>
      </c>
      <c r="O23">
        <f>ROUND(POWER(($D$23+200-$F$23-200+$AL$22),2)/$AK$23,0)</f>
        <v>42</v>
      </c>
      <c r="P23">
        <f>ROUND(POWER(($F$23+200-$D$23-200+$AL$23),2)/$AK$23,0)</f>
        <v>42</v>
      </c>
      <c r="Q23">
        <f>ROUND(($M$23+$O$23)*($A$23+$A$23)/$AM$23,0)</f>
        <v>6</v>
      </c>
      <c r="R23">
        <f>ROUND((N23+P23)*($A$23+$A$23)/$AM$23,0)</f>
        <v>6</v>
      </c>
      <c r="S23" s="15">
        <f ca="1">MIN(ROUND(Q23/$A$23*$H$23,4),1)</f>
        <v>0.12</v>
      </c>
      <c r="T23" s="15">
        <f ca="1">MIN(ROUND($R$23/$A$23*$H$23,4),1)</f>
        <v>0.12</v>
      </c>
      <c r="U23">
        <f>ROUND(($D$23+250)*$AJ$23,0)</f>
        <v>38</v>
      </c>
      <c r="V23">
        <f>ROUND(POWER(($D$23+250-$F$23-100+$AL$22),2)/$AK$23,0)</f>
        <v>70</v>
      </c>
      <c r="W23">
        <f>ROUND(($U$23+$V$23)*($A$23+$A$23)/$AM$23,0)</f>
        <v>9</v>
      </c>
      <c r="X23" s="15">
        <f ca="1">MIN(ROUND(W23/$A$23*$H$23,4),1)</f>
        <v>0.18</v>
      </c>
      <c r="Y23">
        <f>ROUND(($D$23+100)*$AJ$23,0)</f>
        <v>15</v>
      </c>
      <c r="Z23" s="10">
        <f>ROUND(POWER(($D$23+100-$F$23-250+$AL$23),2)/$AK$23,0)</f>
        <v>20</v>
      </c>
      <c r="AA23" s="10">
        <f>ROUND(($Y$23+$Z$23)*($A$23+$A$23)/$AM$23,0)</f>
        <v>3</v>
      </c>
      <c r="AB23" s="15">
        <f>MIN(ROUND($AA$23/$A$23*10,4),1)</f>
        <v>0.06</v>
      </c>
      <c r="AC23" s="10">
        <f>ROUND(POWER(($D$26+200-$F$23-200+$AL$22),2)/$AK$23,0)</f>
        <v>42</v>
      </c>
      <c r="AD23" s="10">
        <f>ROUND(($M$26+$AC$23)*($A$26+$A$23)/$AM$23,0)</f>
        <v>33</v>
      </c>
      <c r="AE23" s="15">
        <f ca="1">MIN(ROUND($AD$23/$A$23*$H$23,4),1)</f>
        <v>0.66</v>
      </c>
      <c r="AF23" s="10">
        <f>ROUND(POWER(($D$23+200-$F$26-200+900),2)/$AK$23,0)</f>
        <v>135</v>
      </c>
      <c r="AG23" s="10">
        <f>ROUND(($M$23+$AF$23)*($A$26+$A$23)/$AM$23,0)</f>
        <v>76</v>
      </c>
      <c r="AH23" s="15">
        <f ca="1">MIN(ROUND($AG$23/$A$26*$H$23,4),1)</f>
        <v>0.152</v>
      </c>
      <c r="AI23" s="8">
        <v>0.5</v>
      </c>
      <c r="AJ23" s="8">
        <v>0.15</v>
      </c>
      <c r="AK23" s="8">
        <v>6000</v>
      </c>
      <c r="AL23" s="8">
        <v>500</v>
      </c>
      <c r="AM23" s="8">
        <v>12000</v>
      </c>
    </row>
    <row r="24" spans="1:39" x14ac:dyDescent="0.15">
      <c r="A24">
        <v>1000</v>
      </c>
      <c r="B24" s="19">
        <v>0</v>
      </c>
      <c r="C24" s="1">
        <v>0</v>
      </c>
      <c r="D24">
        <f>ROUND(POWER($A$24*C24/100,$AI$24),0)</f>
        <v>0</v>
      </c>
      <c r="E24" s="1">
        <v>0</v>
      </c>
      <c r="F24">
        <f>ROUND(POWER($A$24*E24/100,$AI$24),0)</f>
        <v>0</v>
      </c>
      <c r="G24" s="1">
        <v>3</v>
      </c>
      <c r="H24">
        <f t="shared" ca="1" si="0"/>
        <v>10</v>
      </c>
      <c r="I24" s="1">
        <v>125</v>
      </c>
      <c r="J24" s="11">
        <f ca="1">OFFSET(其他表格!G1,I24/100,0)</f>
        <v>1</v>
      </c>
      <c r="K24" s="1">
        <v>1</v>
      </c>
      <c r="L24" s="11">
        <f ca="1">OFFSET(其他表格!B1,K24,0)</f>
        <v>1</v>
      </c>
      <c r="M24">
        <f>ROUND(($D$24+200)*$AJ$24,0)</f>
        <v>30</v>
      </c>
      <c r="N24">
        <f>ROUND(($D$24+200)*$AJ$24,0)</f>
        <v>30</v>
      </c>
      <c r="O24">
        <f>ROUND(POWER(($D$24+200-$F$24-200+$AL$22),2)/$AK$24,0)</f>
        <v>42</v>
      </c>
      <c r="P24">
        <f>ROUND(POWER(($F$24+200-$D$24-200+$AL$24),2)/$AK$24,0)</f>
        <v>42</v>
      </c>
      <c r="Q24">
        <f>ROUND(($M$24+$O$24)*($A$24+$A$24)/$AM$24,0)</f>
        <v>12</v>
      </c>
      <c r="R24">
        <f>ROUND((N24+P24)*($A$24+$A$24)/$AM$24,0)</f>
        <v>12</v>
      </c>
      <c r="S24" s="15">
        <f ca="1">MIN(ROUND(Q24/$A$24*$H$24,4),1)</f>
        <v>0.12</v>
      </c>
      <c r="T24" s="15">
        <f ca="1">MIN(ROUND($R$24/$A$24*$H$24,4),1)</f>
        <v>0.12</v>
      </c>
      <c r="U24">
        <f>ROUND(($D$24+250)*$AJ$24,0)</f>
        <v>38</v>
      </c>
      <c r="V24">
        <f>ROUND(POWER(($D$24+250-$F$24-100+$AL$22),2)/$AK$24,0)</f>
        <v>70</v>
      </c>
      <c r="W24">
        <f>ROUND(($U$24+$V$24)*($A$24+$A$24)/$AM$24,0)</f>
        <v>18</v>
      </c>
      <c r="X24" s="15">
        <f ca="1">MIN(ROUND(W24/$A$24*$H$24,4),1)</f>
        <v>0.18</v>
      </c>
      <c r="Y24">
        <f>ROUND(($D$24+100)*$AJ$24,0)</f>
        <v>15</v>
      </c>
      <c r="Z24" s="10">
        <f>ROUND(POWER(($D$24+100-$F$24-250+$AL$24),2)/$AK$24,0)</f>
        <v>20</v>
      </c>
      <c r="AA24" s="10">
        <f>ROUND(($Y$24+$Z$24)*($A$24+$A$24)/$AM$24,0)</f>
        <v>6</v>
      </c>
      <c r="AB24" s="15">
        <f>MIN(ROUND($AA$24/$A$24*10,4),1)</f>
        <v>0.06</v>
      </c>
      <c r="AC24" s="10">
        <f>ROUND(POWER(($D$26+200-$F$24-200+$AL$22),2)/$AK$24,0)</f>
        <v>42</v>
      </c>
      <c r="AD24" s="10">
        <f>ROUND(($M$26+$AC$24)*($A$26+$A$24)/$AM$24,0)</f>
        <v>36</v>
      </c>
      <c r="AE24" s="15">
        <f ca="1">MIN(ROUND($AD$24/$A$24*$H$24,4),1)</f>
        <v>0.36</v>
      </c>
      <c r="AF24" s="10">
        <f>ROUND(POWER(($D$24+200-$F$26-200+900),2)/$AK$24,0)</f>
        <v>135</v>
      </c>
      <c r="AG24" s="10">
        <f>ROUND(($M$24+$AF$24)*($A$26+$A$24)/$AM$24,0)</f>
        <v>83</v>
      </c>
      <c r="AH24" s="15">
        <f ca="1">MIN(ROUND($AG$24/$A$26*$H$24,4),1)</f>
        <v>0.16600000000000001</v>
      </c>
      <c r="AI24" s="8">
        <v>0.5</v>
      </c>
      <c r="AJ24" s="8">
        <v>0.15</v>
      </c>
      <c r="AK24" s="8">
        <v>6000</v>
      </c>
      <c r="AL24" s="8">
        <v>500</v>
      </c>
      <c r="AM24" s="8">
        <v>12000</v>
      </c>
    </row>
    <row r="25" spans="1:39" x14ac:dyDescent="0.15">
      <c r="A25">
        <v>2000</v>
      </c>
      <c r="B25" s="19">
        <v>0</v>
      </c>
      <c r="C25" s="1">
        <v>0</v>
      </c>
      <c r="D25">
        <f>ROUND(POWER($A$25*C25/100,$AI$25),0)</f>
        <v>0</v>
      </c>
      <c r="E25" s="1">
        <v>0</v>
      </c>
      <c r="F25">
        <f>ROUND(POWER($A$25*E25/100,$AI$25),0)</f>
        <v>0</v>
      </c>
      <c r="G25" s="1">
        <v>3</v>
      </c>
      <c r="H25">
        <f t="shared" ca="1" si="0"/>
        <v>10</v>
      </c>
      <c r="I25" s="1">
        <v>125</v>
      </c>
      <c r="J25" s="11">
        <f ca="1">OFFSET(其他表格!G1,I25/100,0)</f>
        <v>1</v>
      </c>
      <c r="K25" s="1">
        <v>1</v>
      </c>
      <c r="L25" s="11">
        <f ca="1">OFFSET(其他表格!B1,K25,0)</f>
        <v>1</v>
      </c>
      <c r="M25">
        <f>ROUND(($D$25+200)*$AJ$25,0)</f>
        <v>30</v>
      </c>
      <c r="N25">
        <f>ROUND(($D$25+200)*$AJ$25,0)</f>
        <v>30</v>
      </c>
      <c r="O25">
        <f>ROUND(POWER(($D$25+200-$F$25-200+$AL$22),2)/$AK$25,0)</f>
        <v>42</v>
      </c>
      <c r="P25">
        <f>ROUND(POWER(($F$25+200-$D$25-200+$AL$25),2)/$AK$25,0)</f>
        <v>42</v>
      </c>
      <c r="Q25">
        <f>ROUND(($M$25+$O$25)*($A$25+$A$25)/$AM$25,0)</f>
        <v>24</v>
      </c>
      <c r="R25">
        <f>ROUND((N25+P25)*($A$25+$A$25)/$AM$25,0)</f>
        <v>24</v>
      </c>
      <c r="S25" s="15">
        <f ca="1">MIN(ROUND(Q25/$A$25*$H$25,4),1)</f>
        <v>0.12</v>
      </c>
      <c r="T25" s="15">
        <f ca="1">MIN(ROUND($R$25/$A$25*$H$25,4),1)</f>
        <v>0.12</v>
      </c>
      <c r="U25">
        <f>ROUND(($D$25+250)*$AJ$25,0)</f>
        <v>38</v>
      </c>
      <c r="V25">
        <f>ROUND(POWER(($D$25+250-$F$25-100+$AL$22),2)/$AK$25,0)</f>
        <v>70</v>
      </c>
      <c r="W25">
        <f>ROUND(($U$25+$V$25)*($A$25+$A$25)/$AM$25,0)</f>
        <v>36</v>
      </c>
      <c r="X25" s="15">
        <f ca="1">MIN(ROUND(W25/$A$25*$H$25,4),1)</f>
        <v>0.18</v>
      </c>
      <c r="Y25">
        <f>ROUND(($D$25+100)*$AJ$25,0)</f>
        <v>15</v>
      </c>
      <c r="Z25" s="10">
        <f>ROUND(POWER(($D$25+100-$F$25-250+$AL$25),2)/$AK$25,0)</f>
        <v>20</v>
      </c>
      <c r="AA25" s="10">
        <f>ROUND(($Y$25+$Z$25)*($A$25+$A$25)/$AM$25,0)</f>
        <v>12</v>
      </c>
      <c r="AB25" s="15">
        <f>MIN(ROUND($AA$25/$A$25*10,4),1)</f>
        <v>0.06</v>
      </c>
      <c r="AC25" s="10">
        <f>ROUND(POWER(($D$26+200-$F$25-200+$AL$22),2)/$AK$25,0)</f>
        <v>42</v>
      </c>
      <c r="AD25" s="10">
        <f>ROUND(($M$26+$AC$25)*($A$26+$A$25)/$AM$25,0)</f>
        <v>42</v>
      </c>
      <c r="AE25" s="15">
        <f ca="1">MIN(ROUND($AD$25/$A$25*$H$25,4),1)</f>
        <v>0.21</v>
      </c>
      <c r="AF25" s="10">
        <f>ROUND(POWER(($D$25+200-$F$26-200+900),2)/$AK$25,0)</f>
        <v>135</v>
      </c>
      <c r="AG25" s="10">
        <f>ROUND(($M$25+$AF$25)*($A$26+$A$25)/$AM$25,0)</f>
        <v>96</v>
      </c>
      <c r="AH25" s="15">
        <f ca="1">MIN(ROUND($AG$25/$A$26*$H$25,4),1)</f>
        <v>0.192</v>
      </c>
      <c r="AI25" s="8">
        <v>0.5</v>
      </c>
      <c r="AJ25" s="8">
        <v>0.15</v>
      </c>
      <c r="AK25" s="8">
        <v>6000</v>
      </c>
      <c r="AL25" s="8">
        <v>500</v>
      </c>
      <c r="AM25" s="8">
        <v>12000</v>
      </c>
    </row>
    <row r="26" spans="1:39" x14ac:dyDescent="0.15">
      <c r="A26">
        <v>5000</v>
      </c>
      <c r="B26" s="19">
        <v>0</v>
      </c>
      <c r="C26" s="1">
        <v>0</v>
      </c>
      <c r="D26">
        <f>ROUND(POWER($A$26*C26/100,$AI$26),0)</f>
        <v>0</v>
      </c>
      <c r="E26" s="1">
        <v>0</v>
      </c>
      <c r="F26">
        <f>ROUND(POWER($A$26*E26/100,$AI$26),0)</f>
        <v>0</v>
      </c>
      <c r="G26" s="1">
        <v>3</v>
      </c>
      <c r="H26">
        <f t="shared" ca="1" si="0"/>
        <v>10</v>
      </c>
      <c r="I26" s="1">
        <v>125</v>
      </c>
      <c r="J26" s="11">
        <f ca="1">OFFSET(其他表格!G1,I26/100,0)</f>
        <v>1</v>
      </c>
      <c r="K26" s="1">
        <v>1</v>
      </c>
      <c r="L26" s="11">
        <f ca="1">OFFSET(其他表格!B1,K26,0)</f>
        <v>1</v>
      </c>
      <c r="M26">
        <f>ROUND(($D$26+200)*$AJ$26,0)</f>
        <v>30</v>
      </c>
      <c r="N26">
        <f>ROUND(($D$26+200)*$AJ$26,0)</f>
        <v>30</v>
      </c>
      <c r="O26">
        <f>ROUND(POWER(($D$26+200-$F$26-200+$AL$22),2)/$AK$26,0)</f>
        <v>42</v>
      </c>
      <c r="P26">
        <f>ROUND(POWER(($F$26+200-$D$26-200+$AL$26),2)/$AK$26,0)</f>
        <v>42</v>
      </c>
      <c r="Q26">
        <f>ROUND(($M$26+$O$26)*($A$26+$A$26)/$AM$26,0)</f>
        <v>60</v>
      </c>
      <c r="R26">
        <f>ROUND((N26+P26)*($A$26+$A$26)/$AM$26,0)</f>
        <v>60</v>
      </c>
      <c r="S26" s="15">
        <f ca="1">MIN(ROUND(Q26/$A$26*$H$26,4),1)</f>
        <v>0.12</v>
      </c>
      <c r="T26" s="15">
        <f ca="1">MIN(ROUND($R$26/$A$26*$H$26,4),1)</f>
        <v>0.12</v>
      </c>
      <c r="U26">
        <f>ROUND(($D$26+250)*$AJ$26,0)</f>
        <v>38</v>
      </c>
      <c r="V26">
        <f>ROUND(POWER(($D$26+250-$F$26-100+$AL$22),2)/$AK$26,0)</f>
        <v>70</v>
      </c>
      <c r="W26">
        <f>ROUND(($U$26+$V$26)*($A$26+$A$26)/$AM$26,0)</f>
        <v>90</v>
      </c>
      <c r="X26" s="15">
        <f ca="1">MIN(ROUND(W26/$A$26*$H$26,4),1)</f>
        <v>0.18</v>
      </c>
      <c r="Y26">
        <f>ROUND(($D$26+100)*$AJ$26,0)</f>
        <v>15</v>
      </c>
      <c r="Z26" s="10">
        <f>ROUND(POWER(($D$26+100-$F$26-250+$AL$26),2)/$AK$26,0)</f>
        <v>20</v>
      </c>
      <c r="AA26" s="10">
        <f>ROUND(($Y$26+$Z$26)*($A$26+$A$26)/$AM$26,0)</f>
        <v>29</v>
      </c>
      <c r="AB26" s="15">
        <f>MIN(ROUND($AA$26/$A$26*10,4),1)</f>
        <v>5.8000000000000003E-2</v>
      </c>
      <c r="AC26" s="10">
        <f>ROUND(POWER(($D$26+200-$F$26-200+$AL$22),2)/$AK$26,0)</f>
        <v>42</v>
      </c>
      <c r="AD26" s="10">
        <f>ROUND(($M$26+$AC$26)*($A$26+$A$26)/$AM$26,0)</f>
        <v>60</v>
      </c>
      <c r="AE26" s="15">
        <f ca="1">MIN(ROUND($AD$26/$A$26*$H$26,4),1)</f>
        <v>0.12</v>
      </c>
      <c r="AF26" s="10">
        <f>ROUND(POWER(($D$26+200-$F$26-200+900),2)/$AK$26,0)</f>
        <v>135</v>
      </c>
      <c r="AG26" s="10">
        <f>ROUND(($M$26+$AF$26)*($A$26+$A$26)/$AM$26,0)</f>
        <v>138</v>
      </c>
      <c r="AH26" s="15">
        <f ca="1">MIN(ROUND($AG$26/$A$26*$H$26,4),1)</f>
        <v>0.27600000000000002</v>
      </c>
      <c r="AI26" s="8">
        <v>0.5</v>
      </c>
      <c r="AJ26" s="8">
        <v>0.15</v>
      </c>
      <c r="AK26" s="8">
        <v>6000</v>
      </c>
      <c r="AL26" s="8">
        <v>500</v>
      </c>
      <c r="AM26" s="8">
        <v>12000</v>
      </c>
    </row>
    <row r="27" spans="1:39" x14ac:dyDescent="0.15">
      <c r="A27">
        <v>10000</v>
      </c>
      <c r="B27" s="19">
        <v>0</v>
      </c>
      <c r="C27" s="1">
        <v>0</v>
      </c>
      <c r="D27">
        <f>ROUND(POWER($A$27*C27/100,$AI$27),0)</f>
        <v>0</v>
      </c>
      <c r="E27" s="1">
        <v>0</v>
      </c>
      <c r="F27">
        <f>ROUND(POWER($A$27*E27/100,$AI$27),0)</f>
        <v>0</v>
      </c>
      <c r="G27" s="1">
        <v>3</v>
      </c>
      <c r="H27">
        <f t="shared" ca="1" si="0"/>
        <v>10</v>
      </c>
      <c r="I27" s="1">
        <v>125</v>
      </c>
      <c r="J27" s="11">
        <f ca="1">OFFSET(其他表格!G1,I27/100,0)</f>
        <v>1</v>
      </c>
      <c r="K27" s="1">
        <v>1</v>
      </c>
      <c r="L27" s="11">
        <f ca="1">OFFSET(其他表格!B1,K27,0)</f>
        <v>1</v>
      </c>
      <c r="M27">
        <f>ROUND(($D$27+200)*$AJ$27,0)</f>
        <v>30</v>
      </c>
      <c r="N27">
        <f>ROUND(($D$27+200)*$AJ$27,0)</f>
        <v>30</v>
      </c>
      <c r="O27">
        <f>ROUND(POWER(($D$27+200-$F$27-200+$AL$22),2)/$AK$27,0)</f>
        <v>42</v>
      </c>
      <c r="P27">
        <f>ROUND(POWER(($F$27+200-$D$27-200+$AL$27),2)/$AK$27,0)</f>
        <v>42</v>
      </c>
      <c r="Q27">
        <f>ROUND(($M$27+$O$27)*($A$27+$A$27)/$AM$27,0)</f>
        <v>120</v>
      </c>
      <c r="R27">
        <f>ROUND((N27+P27)*($A$27+$A$27)/$AM$27,0)</f>
        <v>120</v>
      </c>
      <c r="S27" s="15">
        <f ca="1">MIN(ROUND(Q27/$A$27*$H$27,4),1)</f>
        <v>0.12</v>
      </c>
      <c r="T27" s="15">
        <f ca="1">MIN(ROUND($R$27/$A$27*$H$27,4),1)</f>
        <v>0.12</v>
      </c>
      <c r="U27">
        <f>ROUND(($D$27+250)*$AJ$27,0)</f>
        <v>38</v>
      </c>
      <c r="V27">
        <f>ROUND(POWER(($D$27+250-$F$27-100+$AL$22),2)/$AK$27,0)</f>
        <v>70</v>
      </c>
      <c r="W27">
        <f>ROUND(($U$27+$V$27)*($A$27+$A$27)/$AM$27,0)</f>
        <v>180</v>
      </c>
      <c r="X27" s="15">
        <f ca="1">MIN(ROUND(W27/$A$27*$H$27,4),1)</f>
        <v>0.18</v>
      </c>
      <c r="Y27">
        <f>ROUND(($D$27+100)*$AJ$27,0)</f>
        <v>15</v>
      </c>
      <c r="Z27" s="10">
        <f>ROUND(POWER(($D$27+100-$F$27-250+$AL$27),2)/$AK$27,0)</f>
        <v>20</v>
      </c>
      <c r="AA27" s="10">
        <f>ROUND(($Y$27+$Z$27)*($A$27+$A$27)/$AM$27,0)</f>
        <v>58</v>
      </c>
      <c r="AB27" s="15">
        <f>MIN(ROUND($AA$27/$A$27*10,4),1)</f>
        <v>5.8000000000000003E-2</v>
      </c>
      <c r="AC27" s="10">
        <f>ROUND(POWER(($D$26+200-$F$27-200+$AL$22),2)/$AK$27,0)</f>
        <v>42</v>
      </c>
      <c r="AD27" s="10">
        <f>ROUND(($M$26+$AC$27)*($A$26+$A$27)/$AM$27,0)</f>
        <v>90</v>
      </c>
      <c r="AE27" s="15">
        <f ca="1">MIN(ROUND($AD$27/$A$27*$H$27,4),1)</f>
        <v>0.09</v>
      </c>
      <c r="AF27" s="10">
        <f>ROUND(POWER(($D$27+200-$F$26-200+900),2)/$AK$27,0)</f>
        <v>135</v>
      </c>
      <c r="AG27" s="10">
        <f>ROUND(($M$27+$AF$27)*($A$26+$A$27)/$AM$27,0)</f>
        <v>206</v>
      </c>
      <c r="AH27" s="15">
        <f ca="1">MIN(ROUND($AG$27/$A$26*$H$27,4),1)</f>
        <v>0.41199999999999998</v>
      </c>
      <c r="AI27" s="8">
        <v>0.5</v>
      </c>
      <c r="AJ27" s="8">
        <v>0.15</v>
      </c>
      <c r="AK27" s="8">
        <v>6000</v>
      </c>
      <c r="AL27" s="8">
        <v>500</v>
      </c>
      <c r="AM27" s="8">
        <v>12000</v>
      </c>
    </row>
    <row r="28" spans="1:39" x14ac:dyDescent="0.15">
      <c r="A28">
        <v>20000</v>
      </c>
      <c r="B28" s="19">
        <v>0</v>
      </c>
      <c r="C28" s="1">
        <v>0</v>
      </c>
      <c r="D28">
        <f>ROUND(POWER($A$28*C28/100,$AI$28),0)</f>
        <v>0</v>
      </c>
      <c r="E28" s="1">
        <v>0</v>
      </c>
      <c r="F28">
        <f>ROUND(POWER($A$28*E28/100,$AI$28),0)</f>
        <v>0</v>
      </c>
      <c r="G28" s="1">
        <v>3</v>
      </c>
      <c r="H28">
        <f t="shared" ca="1" si="0"/>
        <v>10</v>
      </c>
      <c r="I28" s="1">
        <v>125</v>
      </c>
      <c r="J28" s="11">
        <f ca="1">OFFSET(其他表格!G1,I28/100,0)</f>
        <v>1</v>
      </c>
      <c r="K28" s="1">
        <v>1</v>
      </c>
      <c r="L28" s="11">
        <f ca="1">OFFSET(其他表格!B1,K28,0)</f>
        <v>1</v>
      </c>
      <c r="M28">
        <f>ROUND(($D$28+200)*$AJ$28,0)</f>
        <v>30</v>
      </c>
      <c r="N28">
        <f>ROUND(($D$28+200)*$AJ$28,0)</f>
        <v>30</v>
      </c>
      <c r="O28">
        <f>ROUND(POWER(($D$28+200-$F$28-200+$AL$22),2)/$AK$28,0)</f>
        <v>42</v>
      </c>
      <c r="P28">
        <f>ROUND(POWER(($F$28+200-$D$28-200+$AL$28),2)/$AK$28,0)</f>
        <v>42</v>
      </c>
      <c r="Q28">
        <f>ROUND(($M$28+$O$28)*($A$28+$A$28)/$AM$28,0)</f>
        <v>240</v>
      </c>
      <c r="R28">
        <f>ROUND((N28+P28)*($A$28+$A$28)/$AM$28,0)</f>
        <v>240</v>
      </c>
      <c r="S28" s="15">
        <f ca="1">MIN(ROUND(Q28/$A$28*$H$28,4),1)</f>
        <v>0.12</v>
      </c>
      <c r="T28" s="15">
        <f ca="1">MIN(ROUND($R$28/$A$28*$H$28,4),1)</f>
        <v>0.12</v>
      </c>
      <c r="U28">
        <f>ROUND(($D$28+250)*$AJ$28,0)</f>
        <v>38</v>
      </c>
      <c r="V28">
        <f>ROUND(POWER(($D$28+250-$F$28-100+$AL$22),2)/$AK$28,0)</f>
        <v>70</v>
      </c>
      <c r="W28">
        <f>ROUND(($U$28+$V$28)*($A$28+$A$28)/$AM$28,0)</f>
        <v>360</v>
      </c>
      <c r="X28" s="15">
        <f ca="1">MIN(ROUND(W28/$A$28*$H$28,4),1)</f>
        <v>0.18</v>
      </c>
      <c r="Y28">
        <f>ROUND(($D$28+100)*$AJ$28,0)</f>
        <v>15</v>
      </c>
      <c r="Z28" s="10">
        <f>ROUND(POWER(($D$28+100-$F$28-250+$AL$28),2)/$AK$28,0)</f>
        <v>20</v>
      </c>
      <c r="AA28" s="10">
        <f>ROUND(($Y$28+$Z$28)*($A$28+$A$28)/$AM$28,0)</f>
        <v>117</v>
      </c>
      <c r="AB28" s="15">
        <f>MIN(ROUND($AA$28/$A$28*10,4),1)</f>
        <v>5.8500000000000003E-2</v>
      </c>
      <c r="AC28" s="10">
        <f>ROUND(POWER(($D$26+200-$F$28-200+$AL$22),2)/$AK$28,0)</f>
        <v>42</v>
      </c>
      <c r="AD28" s="10">
        <f>ROUND(($M$26+$AC$28)*($A$26+$A$28)/$AM$28,0)</f>
        <v>150</v>
      </c>
      <c r="AE28" s="15">
        <f ca="1">MIN(ROUND($AD$28/$A$28*$H$28,4),1)</f>
        <v>7.4999999999999997E-2</v>
      </c>
      <c r="AF28" s="10">
        <f>ROUND(POWER(($D$28+200-$F$26-200+900),2)/$AK$28,0)</f>
        <v>135</v>
      </c>
      <c r="AG28" s="10">
        <f>ROUND(($M$28+$AF$28)*($A$26+$A$28)/$AM$28,0)</f>
        <v>344</v>
      </c>
      <c r="AH28" s="15">
        <f ca="1">MIN(ROUND($AG$28/$A$26*$H$28,4),1)</f>
        <v>0.68799999999999994</v>
      </c>
      <c r="AI28" s="8">
        <v>0.5</v>
      </c>
      <c r="AJ28" s="8">
        <v>0.15</v>
      </c>
      <c r="AK28" s="8">
        <v>6000</v>
      </c>
      <c r="AL28" s="8">
        <v>500</v>
      </c>
      <c r="AM28" s="8">
        <v>12000</v>
      </c>
    </row>
    <row r="29" spans="1:39" x14ac:dyDescent="0.15">
      <c r="A29">
        <v>50000</v>
      </c>
      <c r="B29" s="19">
        <v>0</v>
      </c>
      <c r="C29" s="1">
        <v>0</v>
      </c>
      <c r="D29">
        <f>ROUND(POWER($A$29*C29/100,$AI$29),0)</f>
        <v>0</v>
      </c>
      <c r="E29" s="1">
        <v>0</v>
      </c>
      <c r="F29">
        <f>ROUND(POWER($A$29*E29/100,$AI$29),0)</f>
        <v>0</v>
      </c>
      <c r="G29" s="1">
        <v>3</v>
      </c>
      <c r="H29">
        <f t="shared" ca="1" si="0"/>
        <v>10</v>
      </c>
      <c r="I29" s="1">
        <v>125</v>
      </c>
      <c r="J29" s="11">
        <f ca="1">OFFSET(其他表格!G1,I29/100,0)</f>
        <v>1</v>
      </c>
      <c r="K29" s="1">
        <v>1</v>
      </c>
      <c r="L29" s="11">
        <f ca="1">OFFSET(其他表格!B1,K29,0)</f>
        <v>1</v>
      </c>
      <c r="M29">
        <f>ROUND(($D$29+200)*$AJ$29,0)</f>
        <v>30</v>
      </c>
      <c r="N29">
        <f>ROUND(($D$29+200)*$AJ$29,0)</f>
        <v>30</v>
      </c>
      <c r="O29">
        <f>ROUND(POWER(($D$29+200-$F$29-200+$AL$22),2)/$AK$29,0)</f>
        <v>42</v>
      </c>
      <c r="P29">
        <f>ROUND(POWER(($F$29+200-$D$29-200+$AL$29),2)/$AK$29,0)</f>
        <v>42</v>
      </c>
      <c r="Q29">
        <f>ROUND(($M$29+$O$29)*($A$29+$A$29)/$AM$29,0)</f>
        <v>600</v>
      </c>
      <c r="R29">
        <f>ROUND((N29+P29)*($A$29+$A$29)/$AM$29,0)</f>
        <v>600</v>
      </c>
      <c r="S29" s="15">
        <f ca="1">MIN(ROUND(Q29/$A$29*$H$29,4),1)</f>
        <v>0.12</v>
      </c>
      <c r="T29" s="15">
        <f ca="1">MIN(ROUND($R$29/$A$29*$H$29,4),1)</f>
        <v>0.12</v>
      </c>
      <c r="U29">
        <f>ROUND(($D$29+250)*$AJ$29,0)</f>
        <v>38</v>
      </c>
      <c r="V29">
        <f>ROUND(POWER(($D$29+250-$F$29-100+$AL$22),2)/$AK$29,0)</f>
        <v>70</v>
      </c>
      <c r="W29">
        <f>ROUND(($U$29+$V$29)*($A$29+$A$29)/$AM$29,0)</f>
        <v>900</v>
      </c>
      <c r="X29" s="15">
        <f ca="1">MIN(ROUND(W29/$A$29*$H$29,4),1)</f>
        <v>0.18</v>
      </c>
      <c r="Y29">
        <f>ROUND(($D$29+100)*$AJ$29,0)</f>
        <v>15</v>
      </c>
      <c r="Z29" s="10">
        <f>ROUND(POWER(($D$29+100-$F$29-250+$AL$29),2)/$AK$29,0)</f>
        <v>20</v>
      </c>
      <c r="AA29" s="10">
        <f>ROUND(($Y$29+$Z$29)*($A$29+$A$29)/$AM$29,0)</f>
        <v>292</v>
      </c>
      <c r="AB29" s="15">
        <f>MIN(ROUND($AA$29/$A$29*10,4),1)</f>
        <v>5.8400000000000001E-2</v>
      </c>
      <c r="AC29" s="10">
        <f>ROUND(POWER(($D$26+200-$F$29-200+$AL$22),2)/$AK$29,0)</f>
        <v>42</v>
      </c>
      <c r="AD29" s="10">
        <f>ROUND(($M$26+$AC$29)*($A$26+$A$29)/$AM$29,0)</f>
        <v>330</v>
      </c>
      <c r="AE29" s="15">
        <f ca="1">MIN(ROUND($AD$29/$A$29*$H$29,4),1)</f>
        <v>6.6000000000000003E-2</v>
      </c>
      <c r="AF29" s="10">
        <f>ROUND(POWER(($D$29+200-$F$26-200+900),2)/$AK$29,0)</f>
        <v>135</v>
      </c>
      <c r="AG29" s="10">
        <f>ROUND(($M$29+$AF$29)*($A$26+$A$29)/$AM$29,0)</f>
        <v>756</v>
      </c>
      <c r="AH29" s="15">
        <f ca="1">MIN(ROUND($AG$29/$A$26*$H$29,4),1)</f>
        <v>1</v>
      </c>
      <c r="AI29" s="8">
        <v>0.5</v>
      </c>
      <c r="AJ29" s="8">
        <v>0.15</v>
      </c>
      <c r="AK29" s="8">
        <v>6000</v>
      </c>
      <c r="AL29" s="8">
        <v>500</v>
      </c>
      <c r="AM29" s="8">
        <v>12000</v>
      </c>
    </row>
    <row r="30" spans="1:39" x14ac:dyDescent="0.15">
      <c r="U30"/>
    </row>
    <row r="31" spans="1:39" x14ac:dyDescent="0.15">
      <c r="A31" t="s">
        <v>69</v>
      </c>
    </row>
    <row r="32" spans="1:39" x14ac:dyDescent="0.15">
      <c r="A32">
        <v>100</v>
      </c>
      <c r="B32" s="19">
        <f ca="1">ROUND(((Q32-Q22)+(R22-R32))*H32,0)</f>
        <v>0</v>
      </c>
      <c r="C32" s="1">
        <v>10</v>
      </c>
      <c r="D32">
        <f>ROUND(POWER(A32*C32/100,AI32),0)</f>
        <v>3</v>
      </c>
      <c r="E32" s="1">
        <v>5</v>
      </c>
      <c r="F32">
        <f>ROUND(POWER($A$22*E32/100,$AI$22),0)</f>
        <v>2</v>
      </c>
      <c r="G32" s="1">
        <v>3</v>
      </c>
      <c r="H32">
        <f ca="1">ROUND(30/G32*L32*J32,0)</f>
        <v>15</v>
      </c>
      <c r="I32" s="1">
        <v>250</v>
      </c>
      <c r="J32" s="11">
        <f ca="1">OFFSET(其他表格!G1,I32/100,0)</f>
        <v>1.05</v>
      </c>
      <c r="K32" s="1">
        <v>6</v>
      </c>
      <c r="L32" s="11">
        <f ca="1">OFFSET(其他表格!B1,K32,0)</f>
        <v>1.45</v>
      </c>
      <c r="M32">
        <f>ROUND((D32+200)*AJ32,0)</f>
        <v>30</v>
      </c>
      <c r="N32">
        <f>ROUND(($D$22+200)*$AJ$22,0)</f>
        <v>30</v>
      </c>
      <c r="O32">
        <f>ROUND(POWER((D32+200-F22-200+AL32),2)/AK32,0)</f>
        <v>42</v>
      </c>
      <c r="P32">
        <f>ROUND(POWER((D22+200-F32-200+AL32),2)/AK32,0)</f>
        <v>41</v>
      </c>
      <c r="Q32">
        <f>ROUND((M32+O32)*(A32+A32)/AM32,0)</f>
        <v>1</v>
      </c>
      <c r="R32">
        <f>ROUND((N32+P32)*(A32+A32)/AM32,0)</f>
        <v>1</v>
      </c>
      <c r="S32" s="15">
        <f ca="1">MIN(ROUND(Q32/A32*H32,4),1)</f>
        <v>0.15</v>
      </c>
      <c r="T32" s="15">
        <f ca="1">MIN(ROUND(R32/A32*H32,4),1)</f>
        <v>0.15</v>
      </c>
      <c r="U32"/>
      <c r="V32"/>
      <c r="W32"/>
      <c r="X32" s="15"/>
      <c r="Y32"/>
      <c r="Z32" s="10"/>
      <c r="AA32" s="10"/>
      <c r="AB32" s="15"/>
      <c r="AC32" s="10"/>
      <c r="AD32" s="10"/>
      <c r="AE32" s="15"/>
      <c r="AF32" s="10"/>
      <c r="AG32" s="10"/>
      <c r="AH32" s="15"/>
      <c r="AI32" s="8">
        <v>0.5</v>
      </c>
      <c r="AJ32" s="8">
        <v>0.15</v>
      </c>
      <c r="AK32" s="8">
        <v>6000</v>
      </c>
      <c r="AL32" s="8">
        <v>500</v>
      </c>
      <c r="AM32" s="8">
        <v>12000</v>
      </c>
    </row>
    <row r="33" spans="1:39" x14ac:dyDescent="0.15">
      <c r="A33">
        <v>500</v>
      </c>
      <c r="B33" s="19">
        <f t="shared" ref="B33:B39" ca="1" si="1">ROUND(((Q33-Q23)+(R23-R33))*H33,0)</f>
        <v>0</v>
      </c>
      <c r="C33" s="1">
        <v>10</v>
      </c>
      <c r="D33">
        <f>ROUND(POWER(A33*C33/100,AI33),0)</f>
        <v>7</v>
      </c>
      <c r="E33" s="1">
        <v>5</v>
      </c>
      <c r="F33">
        <f>ROUND(POWER($A$23*E33/100,$AI$23),0)</f>
        <v>5</v>
      </c>
      <c r="G33" s="1">
        <v>3</v>
      </c>
      <c r="H33">
        <f t="shared" ref="H33:H39" ca="1" si="2">ROUND(30/G33*L33*J33,0)</f>
        <v>15</v>
      </c>
      <c r="I33" s="1">
        <v>250</v>
      </c>
      <c r="J33" s="11">
        <f ca="1">OFFSET(其他表格!G1,I33/100,0)</f>
        <v>1.05</v>
      </c>
      <c r="K33" s="1">
        <v>6</v>
      </c>
      <c r="L33" s="11">
        <f ca="1">OFFSET(其他表格!B1,K33,0)</f>
        <v>1.45</v>
      </c>
      <c r="M33">
        <f>ROUND((D33+200)*AJ33,0)</f>
        <v>31</v>
      </c>
      <c r="N33">
        <f>ROUND(($D$23+200)*$AJ$23,0)</f>
        <v>30</v>
      </c>
      <c r="O33">
        <f>ROUND(POWER((D33+200-F23-200+AL33),2)/AK33,0)</f>
        <v>43</v>
      </c>
      <c r="P33">
        <f t="shared" ref="P33:P39" si="3">ROUND(POWER((D23+200-F33-200+AL33),2)/AK33,0)</f>
        <v>41</v>
      </c>
      <c r="Q33">
        <f>ROUND((M33+O33)*(A33+A33)/AM33,0)</f>
        <v>6</v>
      </c>
      <c r="R33">
        <f t="shared" ref="R33:R39" si="4">ROUND((N33+P33)*(A33+A33)/AM33,0)</f>
        <v>6</v>
      </c>
      <c r="S33" s="15">
        <f ca="1">MIN(ROUND(Q33/A33*H33,4),1)</f>
        <v>0.18</v>
      </c>
      <c r="T33" s="15">
        <f t="shared" ref="T33:T39" ca="1" si="5">MIN(ROUND(R33/A33*H33,4),1)</f>
        <v>0.18</v>
      </c>
      <c r="U33"/>
      <c r="V33"/>
      <c r="W33"/>
      <c r="X33" s="15"/>
      <c r="Y33"/>
      <c r="Z33" s="10"/>
      <c r="AA33" s="10"/>
      <c r="AB33" s="15"/>
      <c r="AC33" s="10"/>
      <c r="AD33" s="10"/>
      <c r="AE33" s="15"/>
      <c r="AF33" s="10"/>
      <c r="AG33" s="10"/>
      <c r="AH33" s="15"/>
      <c r="AI33" s="8">
        <v>0.5</v>
      </c>
      <c r="AJ33" s="8">
        <v>0.15</v>
      </c>
      <c r="AK33" s="8">
        <v>6000</v>
      </c>
      <c r="AL33" s="8">
        <v>500</v>
      </c>
      <c r="AM33" s="8">
        <v>12000</v>
      </c>
    </row>
    <row r="34" spans="1:39" x14ac:dyDescent="0.15">
      <c r="A34">
        <v>1000</v>
      </c>
      <c r="B34" s="19">
        <f t="shared" ca="1" si="1"/>
        <v>15</v>
      </c>
      <c r="C34" s="1">
        <v>10</v>
      </c>
      <c r="D34">
        <f>ROUND(POWER(A34*C34/100,AI34),0)</f>
        <v>10</v>
      </c>
      <c r="E34" s="1">
        <v>5</v>
      </c>
      <c r="F34">
        <f>ROUND(POWER($A$24*E34/100,$AI$24),0)</f>
        <v>7</v>
      </c>
      <c r="G34" s="1">
        <v>3</v>
      </c>
      <c r="H34">
        <f t="shared" ca="1" si="2"/>
        <v>15</v>
      </c>
      <c r="I34" s="1">
        <v>250</v>
      </c>
      <c r="J34" s="11">
        <f ca="1">OFFSET(其他表格!G1,I34/100,0)</f>
        <v>1.05</v>
      </c>
      <c r="K34" s="1">
        <v>6</v>
      </c>
      <c r="L34" s="11">
        <f ca="1">OFFSET(其他表格!B1,K34,0)</f>
        <v>1.45</v>
      </c>
      <c r="M34">
        <f>ROUND((D34+200)*AJ34,0)</f>
        <v>32</v>
      </c>
      <c r="N34">
        <f>ROUND(($D$24+200)*$AJ$24,0)</f>
        <v>30</v>
      </c>
      <c r="O34">
        <f>ROUND(POWER((D34+200-F24-200+AL34),2)/AK34,0)</f>
        <v>43</v>
      </c>
      <c r="P34">
        <f t="shared" si="3"/>
        <v>41</v>
      </c>
      <c r="Q34">
        <f>ROUND((M34+O34)*(A34+A34)/AM34,0)</f>
        <v>13</v>
      </c>
      <c r="R34">
        <f t="shared" si="4"/>
        <v>12</v>
      </c>
      <c r="S34" s="15">
        <f ca="1">MIN(ROUND(Q34/A34*H34,4),1)</f>
        <v>0.19500000000000001</v>
      </c>
      <c r="T34" s="15">
        <f t="shared" ca="1" si="5"/>
        <v>0.18</v>
      </c>
      <c r="U34"/>
      <c r="V34"/>
      <c r="W34"/>
      <c r="X34" s="15"/>
      <c r="Y34"/>
      <c r="Z34" s="10"/>
      <c r="AA34" s="10"/>
      <c r="AB34" s="15"/>
      <c r="AC34" s="10"/>
      <c r="AD34" s="10"/>
      <c r="AE34" s="15"/>
      <c r="AF34" s="10"/>
      <c r="AG34" s="10"/>
      <c r="AH34" s="15"/>
      <c r="AI34" s="8">
        <v>0.5</v>
      </c>
      <c r="AJ34" s="8">
        <v>0.15</v>
      </c>
      <c r="AK34" s="8">
        <v>6000</v>
      </c>
      <c r="AL34" s="8">
        <v>500</v>
      </c>
      <c r="AM34" s="8">
        <v>12000</v>
      </c>
    </row>
    <row r="35" spans="1:39" x14ac:dyDescent="0.15">
      <c r="A35">
        <v>2000</v>
      </c>
      <c r="B35" s="19">
        <f t="shared" ca="1" si="1"/>
        <v>30</v>
      </c>
      <c r="C35" s="1">
        <v>10</v>
      </c>
      <c r="D35">
        <f>ROUND(POWER(A35*C35/100,AI35),0)</f>
        <v>14</v>
      </c>
      <c r="E35" s="1">
        <v>5</v>
      </c>
      <c r="F35">
        <f>ROUND(POWER($A$25*E35/100,$AI$25),0)</f>
        <v>10</v>
      </c>
      <c r="G35" s="1">
        <v>3</v>
      </c>
      <c r="H35">
        <f t="shared" ca="1" si="2"/>
        <v>15</v>
      </c>
      <c r="I35" s="1">
        <v>250</v>
      </c>
      <c r="J35" s="11">
        <f ca="1">OFFSET(其他表格!G1,I35/100,0)</f>
        <v>1.05</v>
      </c>
      <c r="K35" s="1">
        <v>6</v>
      </c>
      <c r="L35" s="11">
        <f ca="1">OFFSET(其他表格!B1,K35,0)</f>
        <v>1.45</v>
      </c>
      <c r="M35">
        <f>ROUND((D35+200)*AJ35,0)</f>
        <v>32</v>
      </c>
      <c r="N35">
        <f>ROUND(($D$25+200)*$AJ$25,0)</f>
        <v>30</v>
      </c>
      <c r="O35">
        <f>ROUND(POWER((D35+200-F25-200+AL35),2)/AK35,0)</f>
        <v>44</v>
      </c>
      <c r="P35">
        <f t="shared" si="3"/>
        <v>40</v>
      </c>
      <c r="Q35">
        <f>ROUND((M35+O35)*(A35+A35)/AM35,0)</f>
        <v>25</v>
      </c>
      <c r="R35">
        <f t="shared" si="4"/>
        <v>23</v>
      </c>
      <c r="S35" s="15">
        <f ca="1">MIN(ROUND(Q35/A35*H35,4),1)</f>
        <v>0.1875</v>
      </c>
      <c r="T35" s="15">
        <f t="shared" ca="1" si="5"/>
        <v>0.17249999999999999</v>
      </c>
      <c r="U35"/>
      <c r="V35"/>
      <c r="W35"/>
      <c r="X35" s="15"/>
      <c r="Y35"/>
      <c r="Z35" s="10"/>
      <c r="AA35" s="10"/>
      <c r="AB35" s="15"/>
      <c r="AC35" s="10"/>
      <c r="AD35" s="10"/>
      <c r="AE35" s="15"/>
      <c r="AF35" s="10"/>
      <c r="AG35" s="10"/>
      <c r="AH35" s="15"/>
      <c r="AI35" s="8">
        <v>0.5</v>
      </c>
      <c r="AJ35" s="8">
        <v>0.15</v>
      </c>
      <c r="AK35" s="8">
        <v>6000</v>
      </c>
      <c r="AL35" s="8">
        <v>500</v>
      </c>
      <c r="AM35" s="8">
        <v>12000</v>
      </c>
    </row>
    <row r="36" spans="1:39" x14ac:dyDescent="0.15">
      <c r="A36">
        <v>5000</v>
      </c>
      <c r="B36" s="19">
        <f t="shared" ca="1" si="1"/>
        <v>105</v>
      </c>
      <c r="C36" s="1">
        <v>10</v>
      </c>
      <c r="D36">
        <f>ROUND(POWER(A36*C36/100,AI36),0)</f>
        <v>22</v>
      </c>
      <c r="E36" s="1">
        <v>5</v>
      </c>
      <c r="F36">
        <f>ROUND(POWER($A$26*E36/100,$AI$26),0)</f>
        <v>16</v>
      </c>
      <c r="G36" s="1">
        <v>3</v>
      </c>
      <c r="H36">
        <f t="shared" ca="1" si="2"/>
        <v>15</v>
      </c>
      <c r="I36" s="1">
        <v>250</v>
      </c>
      <c r="J36" s="11">
        <f ca="1">OFFSET(其他表格!G1,I36/100,0)</f>
        <v>1.05</v>
      </c>
      <c r="K36" s="1">
        <v>6</v>
      </c>
      <c r="L36" s="11">
        <f ca="1">OFFSET(其他表格!B1,K36,0)</f>
        <v>1.45</v>
      </c>
      <c r="M36">
        <f>ROUND((D36+200)*AJ36,0)</f>
        <v>33</v>
      </c>
      <c r="N36">
        <f>ROUND(($D$26+200)*$AJ$26,0)</f>
        <v>30</v>
      </c>
      <c r="O36">
        <f>ROUND(POWER((D36+200-F26-200+AL36),2)/AK36,0)</f>
        <v>45</v>
      </c>
      <c r="P36">
        <f t="shared" si="3"/>
        <v>39</v>
      </c>
      <c r="Q36">
        <f>ROUND((M36+O36)*(A36+A36)/AM36,0)</f>
        <v>65</v>
      </c>
      <c r="R36">
        <f t="shared" si="4"/>
        <v>58</v>
      </c>
      <c r="S36" s="15">
        <f ca="1">MIN(ROUND(Q36/A36*H36,4),1)</f>
        <v>0.19500000000000001</v>
      </c>
      <c r="T36" s="15">
        <f t="shared" ca="1" si="5"/>
        <v>0.17399999999999999</v>
      </c>
      <c r="U36"/>
      <c r="V36"/>
      <c r="W36"/>
      <c r="X36" s="15"/>
      <c r="Y36"/>
      <c r="Z36" s="10"/>
      <c r="AA36" s="10"/>
      <c r="AB36" s="15"/>
      <c r="AC36" s="10"/>
      <c r="AD36" s="10"/>
      <c r="AE36" s="15"/>
      <c r="AF36" s="10"/>
      <c r="AG36" s="10"/>
      <c r="AH36" s="15"/>
      <c r="AI36" s="8">
        <v>0.5</v>
      </c>
      <c r="AJ36" s="8">
        <v>0.15</v>
      </c>
      <c r="AK36" s="8">
        <v>6000</v>
      </c>
      <c r="AL36" s="8">
        <v>500</v>
      </c>
      <c r="AM36" s="8">
        <v>12000</v>
      </c>
    </row>
    <row r="37" spans="1:39" x14ac:dyDescent="0.15">
      <c r="A37">
        <v>10000</v>
      </c>
      <c r="B37" s="19">
        <f t="shared" ca="1" si="1"/>
        <v>360</v>
      </c>
      <c r="C37" s="1">
        <v>10</v>
      </c>
      <c r="D37">
        <f>ROUND(POWER(A37*C37/100,AI37),0)</f>
        <v>32</v>
      </c>
      <c r="E37" s="1">
        <v>5</v>
      </c>
      <c r="F37">
        <f>ROUND(POWER($A$27*E37/100,$AI$27),0)</f>
        <v>22</v>
      </c>
      <c r="G37" s="1">
        <v>3</v>
      </c>
      <c r="H37">
        <f t="shared" ca="1" si="2"/>
        <v>15</v>
      </c>
      <c r="I37" s="1">
        <v>250</v>
      </c>
      <c r="J37" s="11">
        <f ca="1">OFFSET(其他表格!G1,I37/100,0)</f>
        <v>1.05</v>
      </c>
      <c r="K37" s="1">
        <v>6</v>
      </c>
      <c r="L37" s="11">
        <f ca="1">OFFSET(其他表格!B1,K37,0)</f>
        <v>1.45</v>
      </c>
      <c r="M37">
        <f>ROUND((D37+200)*AJ37,0)</f>
        <v>35</v>
      </c>
      <c r="N37">
        <f>ROUND(($D$27+200)*$AJ$27,0)</f>
        <v>30</v>
      </c>
      <c r="O37">
        <f>ROUND(POWER((D37+200-F27-200+AL37),2)/AK37,0)</f>
        <v>47</v>
      </c>
      <c r="P37">
        <f t="shared" si="3"/>
        <v>38</v>
      </c>
      <c r="Q37">
        <f>ROUND((M37+O37)*(A37+A37)/AM37,0)</f>
        <v>137</v>
      </c>
      <c r="R37">
        <f t="shared" si="4"/>
        <v>113</v>
      </c>
      <c r="S37" s="15">
        <f ca="1">MIN(ROUND(Q37/A37*H37,4),1)</f>
        <v>0.20549999999999999</v>
      </c>
      <c r="T37" s="15">
        <f t="shared" ca="1" si="5"/>
        <v>0.16950000000000001</v>
      </c>
      <c r="U37"/>
      <c r="V37"/>
      <c r="W37"/>
      <c r="X37" s="15"/>
      <c r="Y37"/>
      <c r="Z37" s="10"/>
      <c r="AA37" s="10"/>
      <c r="AB37" s="15"/>
      <c r="AC37" s="10"/>
      <c r="AD37" s="10"/>
      <c r="AE37" s="15"/>
      <c r="AF37" s="10"/>
      <c r="AG37" s="10"/>
      <c r="AH37" s="15"/>
      <c r="AI37" s="8">
        <v>0.5</v>
      </c>
      <c r="AJ37" s="8">
        <v>0.15</v>
      </c>
      <c r="AK37" s="8">
        <v>6000</v>
      </c>
      <c r="AL37" s="8">
        <v>500</v>
      </c>
      <c r="AM37" s="8">
        <v>12000</v>
      </c>
    </row>
    <row r="38" spans="1:39" x14ac:dyDescent="0.15">
      <c r="A38">
        <v>20000</v>
      </c>
      <c r="B38" s="19">
        <f t="shared" ca="1" si="1"/>
        <v>1005</v>
      </c>
      <c r="C38" s="1">
        <v>10</v>
      </c>
      <c r="D38">
        <f>ROUND(POWER(A38*C38/100,AI38),0)</f>
        <v>45</v>
      </c>
      <c r="E38" s="1">
        <v>5</v>
      </c>
      <c r="F38">
        <f>ROUND(POWER($A$28*E38/100,$AI$28),0)</f>
        <v>32</v>
      </c>
      <c r="G38" s="1">
        <v>3</v>
      </c>
      <c r="H38">
        <f t="shared" ca="1" si="2"/>
        <v>15</v>
      </c>
      <c r="I38" s="1">
        <v>250</v>
      </c>
      <c r="J38" s="11">
        <f ca="1">OFFSET(其他表格!G1,I38/100,0)</f>
        <v>1.05</v>
      </c>
      <c r="K38" s="1">
        <v>6</v>
      </c>
      <c r="L38" s="11">
        <f ca="1">OFFSET(其他表格!B1,K38,0)</f>
        <v>1.45</v>
      </c>
      <c r="M38">
        <f>ROUND((D38+200)*AJ38,0)</f>
        <v>37</v>
      </c>
      <c r="N38">
        <f>ROUND(($D$28+200)*$AJ$28,0)</f>
        <v>30</v>
      </c>
      <c r="O38">
        <f>ROUND(POWER((D38+200-F28-200+AL38),2)/AK38,0)</f>
        <v>50</v>
      </c>
      <c r="P38">
        <f t="shared" si="3"/>
        <v>37</v>
      </c>
      <c r="Q38">
        <f>ROUND((M38+O38)*(A38+A38)/AM38,0)</f>
        <v>290</v>
      </c>
      <c r="R38">
        <f t="shared" si="4"/>
        <v>223</v>
      </c>
      <c r="S38" s="15">
        <f ca="1">MIN(ROUND(Q38/A38*H38,4),1)</f>
        <v>0.2175</v>
      </c>
      <c r="T38" s="15">
        <f t="shared" ca="1" si="5"/>
        <v>0.1673</v>
      </c>
      <c r="U38"/>
      <c r="V38"/>
      <c r="W38"/>
      <c r="X38" s="15"/>
      <c r="Y38"/>
      <c r="Z38" s="10"/>
      <c r="AA38" s="10"/>
      <c r="AB38" s="15"/>
      <c r="AC38" s="10"/>
      <c r="AD38" s="10"/>
      <c r="AE38" s="15"/>
      <c r="AF38" s="10"/>
      <c r="AG38" s="10"/>
      <c r="AH38" s="15"/>
      <c r="AI38" s="8">
        <v>0.5</v>
      </c>
      <c r="AJ38" s="8">
        <v>0.15</v>
      </c>
      <c r="AK38" s="8">
        <v>6000</v>
      </c>
      <c r="AL38" s="8">
        <v>500</v>
      </c>
      <c r="AM38" s="8">
        <v>12000</v>
      </c>
    </row>
    <row r="39" spans="1:39" x14ac:dyDescent="0.15">
      <c r="A39">
        <v>50000</v>
      </c>
      <c r="B39" s="19">
        <f t="shared" ca="1" si="1"/>
        <v>3885</v>
      </c>
      <c r="C39" s="1">
        <v>10</v>
      </c>
      <c r="D39">
        <f>ROUND(POWER(A39*C39/100,AI39),0)</f>
        <v>71</v>
      </c>
      <c r="E39" s="1">
        <v>5</v>
      </c>
      <c r="F39">
        <f>ROUND(POWER($A$29*E39/100,$AI$29),0)</f>
        <v>50</v>
      </c>
      <c r="G39" s="1">
        <v>3</v>
      </c>
      <c r="H39">
        <f t="shared" ca="1" si="2"/>
        <v>15</v>
      </c>
      <c r="I39" s="1">
        <v>250</v>
      </c>
      <c r="J39" s="11">
        <f ca="1">OFFSET(其他表格!G1,I39/100,0)</f>
        <v>1.05</v>
      </c>
      <c r="K39" s="1">
        <v>6</v>
      </c>
      <c r="L39" s="11">
        <f ca="1">OFFSET(其他表格!B1,K39,0)</f>
        <v>1.45</v>
      </c>
      <c r="M39">
        <f>ROUND((D39+200)*AJ39,0)</f>
        <v>41</v>
      </c>
      <c r="N39">
        <f>ROUND(($D$29+200)*$AJ$29,0)</f>
        <v>30</v>
      </c>
      <c r="O39">
        <f>ROUND(POWER((D39+200-F29-200+AL39),2)/AK39,0)</f>
        <v>54</v>
      </c>
      <c r="P39">
        <f t="shared" si="3"/>
        <v>34</v>
      </c>
      <c r="Q39">
        <f>ROUND((M39+O39)*(A39+A39)/AM39,0)</f>
        <v>792</v>
      </c>
      <c r="R39">
        <f t="shared" si="4"/>
        <v>533</v>
      </c>
      <c r="S39" s="15">
        <f ca="1">MIN(ROUND(Q39/A39*H39,4),1)</f>
        <v>0.23760000000000001</v>
      </c>
      <c r="T39" s="15">
        <f t="shared" ca="1" si="5"/>
        <v>0.15989999999999999</v>
      </c>
      <c r="U39"/>
      <c r="V39"/>
      <c r="W39"/>
      <c r="X39" s="15"/>
      <c r="Y39"/>
      <c r="Z39" s="10"/>
      <c r="AA39" s="10"/>
      <c r="AB39" s="15"/>
      <c r="AC39" s="10"/>
      <c r="AD39" s="10"/>
      <c r="AE39" s="15"/>
      <c r="AF39" s="10"/>
      <c r="AG39" s="10"/>
      <c r="AH39" s="15"/>
      <c r="AI39" s="8">
        <v>0.5</v>
      </c>
      <c r="AJ39" s="8">
        <v>0.15</v>
      </c>
      <c r="AK39" s="8">
        <v>6000</v>
      </c>
      <c r="AL39" s="8">
        <v>500</v>
      </c>
      <c r="AM39" s="8">
        <v>12000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7" sqref="H7"/>
    </sheetView>
  </sheetViews>
  <sheetFormatPr defaultRowHeight="13.5" x14ac:dyDescent="0.15"/>
  <cols>
    <col min="1" max="1" width="7.25" customWidth="1"/>
    <col min="2" max="2" width="10.5" customWidth="1"/>
    <col min="5" max="5" width="9" style="18"/>
    <col min="6" max="6" width="10.875" customWidth="1"/>
    <col min="7" max="7" width="10.5" customWidth="1"/>
  </cols>
  <sheetData>
    <row r="1" spans="1:8" s="7" customFormat="1" ht="27" x14ac:dyDescent="0.15">
      <c r="A1" s="7" t="s">
        <v>56</v>
      </c>
      <c r="B1" s="7" t="s">
        <v>57</v>
      </c>
      <c r="C1" s="7" t="s">
        <v>58</v>
      </c>
      <c r="E1" s="17"/>
      <c r="F1" s="7" t="s">
        <v>80</v>
      </c>
      <c r="G1" s="7" t="s">
        <v>70</v>
      </c>
      <c r="H1" s="7" t="s">
        <v>77</v>
      </c>
    </row>
    <row r="2" spans="1:8" x14ac:dyDescent="0.15">
      <c r="A2">
        <v>1</v>
      </c>
      <c r="B2">
        <v>1</v>
      </c>
      <c r="F2">
        <v>100</v>
      </c>
      <c r="G2">
        <v>1</v>
      </c>
      <c r="H2" t="s">
        <v>79</v>
      </c>
    </row>
    <row r="3" spans="1:8" x14ac:dyDescent="0.15">
      <c r="A3">
        <v>2</v>
      </c>
      <c r="B3">
        <v>1.05</v>
      </c>
      <c r="F3">
        <v>200</v>
      </c>
      <c r="G3">
        <f>G2+0.05</f>
        <v>1.05</v>
      </c>
    </row>
    <row r="4" spans="1:8" x14ac:dyDescent="0.15">
      <c r="A4">
        <v>3</v>
      </c>
      <c r="B4">
        <v>1.3</v>
      </c>
      <c r="C4" t="s">
        <v>75</v>
      </c>
      <c r="F4">
        <v>300</v>
      </c>
      <c r="G4">
        <f t="shared" ref="G4:G11" si="0">G3+0.05</f>
        <v>1.1000000000000001</v>
      </c>
    </row>
    <row r="5" spans="1:8" x14ac:dyDescent="0.15">
      <c r="A5">
        <v>4</v>
      </c>
      <c r="B5">
        <v>1.35</v>
      </c>
      <c r="C5" t="s">
        <v>59</v>
      </c>
      <c r="F5">
        <v>400</v>
      </c>
      <c r="G5">
        <f t="shared" si="0"/>
        <v>1.1500000000000001</v>
      </c>
    </row>
    <row r="6" spans="1:8" x14ac:dyDescent="0.15">
      <c r="A6">
        <v>5</v>
      </c>
      <c r="B6">
        <v>1.4</v>
      </c>
      <c r="F6">
        <v>500</v>
      </c>
      <c r="G6">
        <f t="shared" si="0"/>
        <v>1.2000000000000002</v>
      </c>
    </row>
    <row r="7" spans="1:8" x14ac:dyDescent="0.15">
      <c r="A7">
        <v>6</v>
      </c>
      <c r="B7">
        <v>1.45</v>
      </c>
      <c r="F7">
        <v>600</v>
      </c>
      <c r="G7">
        <f t="shared" si="0"/>
        <v>1.2500000000000002</v>
      </c>
    </row>
    <row r="8" spans="1:8" x14ac:dyDescent="0.15">
      <c r="A8">
        <v>7</v>
      </c>
      <c r="B8">
        <v>1.5</v>
      </c>
      <c r="F8">
        <v>700</v>
      </c>
      <c r="G8">
        <f t="shared" si="0"/>
        <v>1.3000000000000003</v>
      </c>
    </row>
    <row r="9" spans="1:8" x14ac:dyDescent="0.15">
      <c r="A9">
        <v>8</v>
      </c>
      <c r="B9">
        <v>1.5</v>
      </c>
      <c r="F9">
        <v>800</v>
      </c>
      <c r="G9">
        <f t="shared" si="0"/>
        <v>1.3500000000000003</v>
      </c>
    </row>
    <row r="10" spans="1:8" x14ac:dyDescent="0.15">
      <c r="A10">
        <v>9</v>
      </c>
      <c r="B10">
        <v>1.55</v>
      </c>
      <c r="F10">
        <v>900</v>
      </c>
      <c r="G10">
        <f t="shared" si="0"/>
        <v>1.4000000000000004</v>
      </c>
    </row>
    <row r="11" spans="1:8" x14ac:dyDescent="0.15">
      <c r="A11">
        <v>10</v>
      </c>
      <c r="B11">
        <v>1.55</v>
      </c>
      <c r="C11" t="s">
        <v>60</v>
      </c>
      <c r="F11">
        <v>1000</v>
      </c>
      <c r="G11">
        <f t="shared" si="0"/>
        <v>1.4500000000000004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基本公式</vt:lpstr>
      <vt:lpstr>Sheet3</vt:lpstr>
      <vt:lpstr>单位兵攻防</vt:lpstr>
      <vt:lpstr>兵种战力</vt:lpstr>
      <vt:lpstr>其他表格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2013-09-16T10:21:14Z</dcterms:modified>
</cp:coreProperties>
</file>