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7290" activeTab="2"/>
  </bookViews>
  <sheets>
    <sheet name="基本公式" sheetId="1" r:id="rId1"/>
    <sheet name="Sheet3" sheetId="3" r:id="rId2"/>
    <sheet name="单位兵攻防" sheetId="2" r:id="rId3"/>
    <sheet name="其他表格" sheetId="5" r:id="rId4"/>
  </sheets>
  <calcPr calcId="144525"/>
</workbook>
</file>

<file path=xl/calcChain.xml><?xml version="1.0" encoding="utf-8"?>
<calcChain xmlns="http://schemas.openxmlformats.org/spreadsheetml/2006/main">
  <c r="B10" i="1" l="1"/>
  <c r="B39" i="1"/>
  <c r="B38" i="1"/>
  <c r="B37" i="1"/>
  <c r="B36" i="1"/>
  <c r="B29" i="1"/>
  <c r="K89" i="2" l="1"/>
  <c r="K88" i="2"/>
  <c r="K87" i="2"/>
  <c r="K86" i="2"/>
  <c r="K85" i="2"/>
  <c r="K84" i="2"/>
  <c r="K83" i="2"/>
  <c r="K82" i="2"/>
  <c r="K22" i="2"/>
  <c r="K23" i="2"/>
  <c r="K24" i="2"/>
  <c r="K25" i="2"/>
  <c r="K26" i="2"/>
  <c r="K27" i="2"/>
  <c r="K28" i="2"/>
  <c r="K29" i="2"/>
  <c r="C114" i="2"/>
  <c r="C104" i="2"/>
  <c r="C84" i="2"/>
  <c r="C74" i="2"/>
  <c r="O119" i="2"/>
  <c r="M119" i="2"/>
  <c r="K119" i="2"/>
  <c r="G119" i="2"/>
  <c r="Q119" i="2" s="1"/>
  <c r="E119" i="2"/>
  <c r="P119" i="2" s="1"/>
  <c r="O118" i="2"/>
  <c r="M118" i="2"/>
  <c r="K118" i="2"/>
  <c r="G118" i="2"/>
  <c r="Q118" i="2" s="1"/>
  <c r="E118" i="2"/>
  <c r="N118" i="2" s="1"/>
  <c r="O117" i="2"/>
  <c r="M117" i="2"/>
  <c r="K117" i="2"/>
  <c r="G117" i="2"/>
  <c r="Q117" i="2" s="1"/>
  <c r="E117" i="2"/>
  <c r="N117" i="2" s="1"/>
  <c r="O116" i="2"/>
  <c r="M116" i="2"/>
  <c r="K116" i="2"/>
  <c r="G116" i="2"/>
  <c r="Q116" i="2" s="1"/>
  <c r="E116" i="2"/>
  <c r="P116" i="2" s="1"/>
  <c r="O115" i="2"/>
  <c r="M115" i="2"/>
  <c r="K115" i="2"/>
  <c r="G115" i="2"/>
  <c r="Q115" i="2" s="1"/>
  <c r="E115" i="2"/>
  <c r="P115" i="2" s="1"/>
  <c r="O114" i="2"/>
  <c r="M114" i="2"/>
  <c r="K114" i="2"/>
  <c r="G114" i="2"/>
  <c r="Q114" i="2" s="1"/>
  <c r="E114" i="2"/>
  <c r="N114" i="2" s="1"/>
  <c r="O113" i="2"/>
  <c r="M113" i="2"/>
  <c r="K113" i="2"/>
  <c r="G113" i="2"/>
  <c r="Q113" i="2" s="1"/>
  <c r="E113" i="2"/>
  <c r="N113" i="2" s="1"/>
  <c r="O112" i="2"/>
  <c r="M112" i="2"/>
  <c r="K112" i="2"/>
  <c r="G112" i="2"/>
  <c r="Q112" i="2" s="1"/>
  <c r="E112" i="2"/>
  <c r="P112" i="2" s="1"/>
  <c r="O109" i="2"/>
  <c r="M109" i="2"/>
  <c r="K109" i="2"/>
  <c r="G109" i="2"/>
  <c r="Q109" i="2" s="1"/>
  <c r="E109" i="2"/>
  <c r="P109" i="2" s="1"/>
  <c r="O108" i="2"/>
  <c r="M108" i="2"/>
  <c r="K108" i="2"/>
  <c r="G108" i="2"/>
  <c r="Q108" i="2" s="1"/>
  <c r="E108" i="2"/>
  <c r="P108" i="2" s="1"/>
  <c r="O107" i="2"/>
  <c r="M107" i="2"/>
  <c r="K107" i="2"/>
  <c r="G107" i="2"/>
  <c r="Q107" i="2" s="1"/>
  <c r="E107" i="2"/>
  <c r="N107" i="2" s="1"/>
  <c r="O106" i="2"/>
  <c r="M106" i="2"/>
  <c r="K106" i="2"/>
  <c r="G106" i="2"/>
  <c r="Q106" i="2" s="1"/>
  <c r="E106" i="2"/>
  <c r="P106" i="2" s="1"/>
  <c r="O105" i="2"/>
  <c r="M105" i="2"/>
  <c r="K105" i="2"/>
  <c r="G105" i="2"/>
  <c r="Q105" i="2" s="1"/>
  <c r="E105" i="2"/>
  <c r="P105" i="2" s="1"/>
  <c r="O104" i="2"/>
  <c r="M104" i="2"/>
  <c r="K104" i="2"/>
  <c r="G104" i="2"/>
  <c r="Q104" i="2" s="1"/>
  <c r="E104" i="2"/>
  <c r="P104" i="2" s="1"/>
  <c r="O103" i="2"/>
  <c r="M103" i="2"/>
  <c r="K103" i="2"/>
  <c r="G103" i="2"/>
  <c r="Q103" i="2" s="1"/>
  <c r="E103" i="2"/>
  <c r="N103" i="2" s="1"/>
  <c r="O102" i="2"/>
  <c r="M102" i="2"/>
  <c r="K102" i="2"/>
  <c r="G102" i="2"/>
  <c r="Q102" i="2" s="1"/>
  <c r="E102" i="2"/>
  <c r="P102" i="2" s="1"/>
  <c r="O99" i="2"/>
  <c r="M99" i="2"/>
  <c r="K99" i="2"/>
  <c r="G99" i="2"/>
  <c r="Q99" i="2" s="1"/>
  <c r="E99" i="2"/>
  <c r="P99" i="2" s="1"/>
  <c r="O98" i="2"/>
  <c r="M98" i="2"/>
  <c r="K98" i="2"/>
  <c r="G98" i="2"/>
  <c r="Q98" i="2" s="1"/>
  <c r="E98" i="2"/>
  <c r="P98" i="2" s="1"/>
  <c r="O97" i="2"/>
  <c r="M97" i="2"/>
  <c r="K97" i="2"/>
  <c r="G97" i="2"/>
  <c r="Q97" i="2" s="1"/>
  <c r="E97" i="2"/>
  <c r="P97" i="2" s="1"/>
  <c r="O96" i="2"/>
  <c r="M96" i="2"/>
  <c r="K96" i="2"/>
  <c r="G96" i="2"/>
  <c r="Q96" i="2" s="1"/>
  <c r="E96" i="2"/>
  <c r="N96" i="2" s="1"/>
  <c r="O95" i="2"/>
  <c r="M95" i="2"/>
  <c r="K95" i="2"/>
  <c r="G95" i="2"/>
  <c r="Q95" i="2" s="1"/>
  <c r="E95" i="2"/>
  <c r="P95" i="2" s="1"/>
  <c r="O94" i="2"/>
  <c r="M94" i="2"/>
  <c r="K94" i="2"/>
  <c r="G94" i="2"/>
  <c r="Q94" i="2" s="1"/>
  <c r="E94" i="2"/>
  <c r="P94" i="2" s="1"/>
  <c r="O93" i="2"/>
  <c r="M93" i="2"/>
  <c r="K93" i="2"/>
  <c r="G93" i="2"/>
  <c r="Q93" i="2" s="1"/>
  <c r="E93" i="2"/>
  <c r="P93" i="2" s="1"/>
  <c r="O92" i="2"/>
  <c r="M92" i="2"/>
  <c r="K92" i="2"/>
  <c r="G92" i="2"/>
  <c r="Q92" i="2" s="1"/>
  <c r="E92" i="2"/>
  <c r="N92" i="2" s="1"/>
  <c r="O89" i="2"/>
  <c r="M89" i="2"/>
  <c r="G89" i="2"/>
  <c r="Q89" i="2" s="1"/>
  <c r="E89" i="2"/>
  <c r="N89" i="2" s="1"/>
  <c r="Q88" i="2"/>
  <c r="O88" i="2"/>
  <c r="M88" i="2"/>
  <c r="G88" i="2"/>
  <c r="E88" i="2"/>
  <c r="P88" i="2" s="1"/>
  <c r="O87" i="2"/>
  <c r="M87" i="2"/>
  <c r="G87" i="2"/>
  <c r="Q87" i="2" s="1"/>
  <c r="E87" i="2"/>
  <c r="P87" i="2" s="1"/>
  <c r="O86" i="2"/>
  <c r="M86" i="2"/>
  <c r="G86" i="2"/>
  <c r="Q86" i="2" s="1"/>
  <c r="E86" i="2"/>
  <c r="N86" i="2" s="1"/>
  <c r="O85" i="2"/>
  <c r="M85" i="2"/>
  <c r="G85" i="2"/>
  <c r="Q85" i="2" s="1"/>
  <c r="E85" i="2"/>
  <c r="P85" i="2" s="1"/>
  <c r="O84" i="2"/>
  <c r="M84" i="2"/>
  <c r="G84" i="2"/>
  <c r="Q84" i="2" s="1"/>
  <c r="E84" i="2"/>
  <c r="P84" i="2" s="1"/>
  <c r="O83" i="2"/>
  <c r="M83" i="2"/>
  <c r="G83" i="2"/>
  <c r="Q83" i="2" s="1"/>
  <c r="E83" i="2"/>
  <c r="P83" i="2" s="1"/>
  <c r="O82" i="2"/>
  <c r="M82" i="2"/>
  <c r="G82" i="2"/>
  <c r="Q82" i="2" s="1"/>
  <c r="E82" i="2"/>
  <c r="N82" i="2" s="1"/>
  <c r="O79" i="2"/>
  <c r="M79" i="2"/>
  <c r="K79" i="2"/>
  <c r="G79" i="2"/>
  <c r="Q79" i="2" s="1"/>
  <c r="E79" i="2"/>
  <c r="P79" i="2" s="1"/>
  <c r="O78" i="2"/>
  <c r="M78" i="2"/>
  <c r="K78" i="2"/>
  <c r="G78" i="2"/>
  <c r="Q78" i="2" s="1"/>
  <c r="E78" i="2"/>
  <c r="N78" i="2" s="1"/>
  <c r="O77" i="2"/>
  <c r="M77" i="2"/>
  <c r="K77" i="2"/>
  <c r="G77" i="2"/>
  <c r="Q77" i="2" s="1"/>
  <c r="E77" i="2"/>
  <c r="N77" i="2" s="1"/>
  <c r="O76" i="2"/>
  <c r="M76" i="2"/>
  <c r="K76" i="2"/>
  <c r="G76" i="2"/>
  <c r="Q76" i="2" s="1"/>
  <c r="E76" i="2"/>
  <c r="P76" i="2" s="1"/>
  <c r="O75" i="2"/>
  <c r="M75" i="2"/>
  <c r="K75" i="2"/>
  <c r="G75" i="2"/>
  <c r="Q75" i="2" s="1"/>
  <c r="E75" i="2"/>
  <c r="P75" i="2" s="1"/>
  <c r="P74" i="2"/>
  <c r="O74" i="2"/>
  <c r="M74" i="2"/>
  <c r="K74" i="2"/>
  <c r="G74" i="2"/>
  <c r="Q74" i="2" s="1"/>
  <c r="E74" i="2"/>
  <c r="N74" i="2" s="1"/>
  <c r="O73" i="2"/>
  <c r="M73" i="2"/>
  <c r="K73" i="2"/>
  <c r="G73" i="2"/>
  <c r="Q73" i="2" s="1"/>
  <c r="E73" i="2"/>
  <c r="N73" i="2" s="1"/>
  <c r="O72" i="2"/>
  <c r="M72" i="2"/>
  <c r="K72" i="2"/>
  <c r="G72" i="2"/>
  <c r="Q72" i="2" s="1"/>
  <c r="E72" i="2"/>
  <c r="P72" i="2" s="1"/>
  <c r="O69" i="2"/>
  <c r="M69" i="2"/>
  <c r="K69" i="2"/>
  <c r="G69" i="2"/>
  <c r="Q69" i="2" s="1"/>
  <c r="E69" i="2"/>
  <c r="P69" i="2" s="1"/>
  <c r="O68" i="2"/>
  <c r="M68" i="2"/>
  <c r="K68" i="2"/>
  <c r="G68" i="2"/>
  <c r="Q68" i="2" s="1"/>
  <c r="E68" i="2"/>
  <c r="N68" i="2" s="1"/>
  <c r="O67" i="2"/>
  <c r="M67" i="2"/>
  <c r="K67" i="2"/>
  <c r="G67" i="2"/>
  <c r="Q67" i="2" s="1"/>
  <c r="E67" i="2"/>
  <c r="N67" i="2" s="1"/>
  <c r="O66" i="2"/>
  <c r="M66" i="2"/>
  <c r="K66" i="2"/>
  <c r="G66" i="2"/>
  <c r="Q66" i="2" s="1"/>
  <c r="E66" i="2"/>
  <c r="P66" i="2" s="1"/>
  <c r="O65" i="2"/>
  <c r="M65" i="2"/>
  <c r="K65" i="2"/>
  <c r="G65" i="2"/>
  <c r="Q65" i="2" s="1"/>
  <c r="E65" i="2"/>
  <c r="P65" i="2" s="1"/>
  <c r="O64" i="2"/>
  <c r="M64" i="2"/>
  <c r="K64" i="2"/>
  <c r="G64" i="2"/>
  <c r="Q64" i="2" s="1"/>
  <c r="E64" i="2"/>
  <c r="P64" i="2" s="1"/>
  <c r="O63" i="2"/>
  <c r="M63" i="2"/>
  <c r="K63" i="2"/>
  <c r="G63" i="2"/>
  <c r="Q63" i="2" s="1"/>
  <c r="E63" i="2"/>
  <c r="N63" i="2" s="1"/>
  <c r="O62" i="2"/>
  <c r="M62" i="2"/>
  <c r="K62" i="2"/>
  <c r="G62" i="2"/>
  <c r="Q62" i="2" s="1"/>
  <c r="E62" i="2"/>
  <c r="N62" i="2" s="1"/>
  <c r="C54" i="2"/>
  <c r="O59" i="2"/>
  <c r="M59" i="2"/>
  <c r="K59" i="2"/>
  <c r="G59" i="2"/>
  <c r="Q59" i="2" s="1"/>
  <c r="E59" i="2"/>
  <c r="P59" i="2" s="1"/>
  <c r="O58" i="2"/>
  <c r="M58" i="2"/>
  <c r="K58" i="2"/>
  <c r="G58" i="2"/>
  <c r="Q58" i="2" s="1"/>
  <c r="E58" i="2"/>
  <c r="N58" i="2" s="1"/>
  <c r="O57" i="2"/>
  <c r="M57" i="2"/>
  <c r="K57" i="2"/>
  <c r="G57" i="2"/>
  <c r="Q57" i="2" s="1"/>
  <c r="E57" i="2"/>
  <c r="N57" i="2" s="1"/>
  <c r="O56" i="2"/>
  <c r="M56" i="2"/>
  <c r="K56" i="2"/>
  <c r="G56" i="2"/>
  <c r="Q56" i="2" s="1"/>
  <c r="E56" i="2"/>
  <c r="P56" i="2" s="1"/>
  <c r="O55" i="2"/>
  <c r="M55" i="2"/>
  <c r="K55" i="2"/>
  <c r="G55" i="2"/>
  <c r="Q55" i="2" s="1"/>
  <c r="E55" i="2"/>
  <c r="P55" i="2" s="1"/>
  <c r="O54" i="2"/>
  <c r="M54" i="2"/>
  <c r="K54" i="2"/>
  <c r="G54" i="2"/>
  <c r="Q54" i="2" s="1"/>
  <c r="E54" i="2"/>
  <c r="N54" i="2" s="1"/>
  <c r="O53" i="2"/>
  <c r="M53" i="2"/>
  <c r="K53" i="2"/>
  <c r="G53" i="2"/>
  <c r="Q53" i="2" s="1"/>
  <c r="E53" i="2"/>
  <c r="P53" i="2" s="1"/>
  <c r="O52" i="2"/>
  <c r="M52" i="2"/>
  <c r="K52" i="2"/>
  <c r="G52" i="2"/>
  <c r="Q52" i="2" s="1"/>
  <c r="E52" i="2"/>
  <c r="P52" i="2" s="1"/>
  <c r="M49" i="2"/>
  <c r="K49" i="2"/>
  <c r="G49" i="2"/>
  <c r="Q49" i="2" s="1"/>
  <c r="E49" i="2"/>
  <c r="N49" i="2" s="1"/>
  <c r="M48" i="2"/>
  <c r="K48" i="2"/>
  <c r="G48" i="2"/>
  <c r="Q48" i="2" s="1"/>
  <c r="E48" i="2"/>
  <c r="M47" i="2"/>
  <c r="K47" i="2"/>
  <c r="G47" i="2"/>
  <c r="Q47" i="2" s="1"/>
  <c r="E47" i="2"/>
  <c r="N47" i="2" s="1"/>
  <c r="M46" i="2"/>
  <c r="K46" i="2"/>
  <c r="G46" i="2"/>
  <c r="Q46" i="2" s="1"/>
  <c r="E46" i="2"/>
  <c r="M45" i="2"/>
  <c r="K45" i="2"/>
  <c r="G45" i="2"/>
  <c r="Q45" i="2" s="1"/>
  <c r="E45" i="2"/>
  <c r="P45" i="2" s="1"/>
  <c r="M44" i="2"/>
  <c r="K44" i="2"/>
  <c r="G44" i="2"/>
  <c r="Q44" i="2" s="1"/>
  <c r="E44" i="2"/>
  <c r="M43" i="2"/>
  <c r="K43" i="2"/>
  <c r="G43" i="2"/>
  <c r="E43" i="2"/>
  <c r="P43" i="2" s="1"/>
  <c r="M42" i="2"/>
  <c r="K42" i="2"/>
  <c r="G42" i="2"/>
  <c r="E42" i="2"/>
  <c r="M39" i="2"/>
  <c r="K39" i="2"/>
  <c r="G39" i="2"/>
  <c r="E39" i="2"/>
  <c r="M38" i="2"/>
  <c r="K38" i="2"/>
  <c r="G38" i="2"/>
  <c r="E38" i="2"/>
  <c r="M37" i="2"/>
  <c r="K37" i="2"/>
  <c r="G37" i="2"/>
  <c r="E37" i="2"/>
  <c r="N37" i="2" s="1"/>
  <c r="M36" i="2"/>
  <c r="K36" i="2"/>
  <c r="G36" i="2"/>
  <c r="E36" i="2"/>
  <c r="P36" i="2" s="1"/>
  <c r="M35" i="2"/>
  <c r="K35" i="2"/>
  <c r="G35" i="2"/>
  <c r="E35" i="2"/>
  <c r="M34" i="2"/>
  <c r="K34" i="2"/>
  <c r="G34" i="2"/>
  <c r="E34" i="2"/>
  <c r="M33" i="2"/>
  <c r="K33" i="2"/>
  <c r="G33" i="2"/>
  <c r="E33" i="2"/>
  <c r="N33" i="2" s="1"/>
  <c r="M32" i="2"/>
  <c r="K32" i="2"/>
  <c r="G32" i="2"/>
  <c r="E32" i="2"/>
  <c r="P32" i="2" s="1"/>
  <c r="AA29" i="2"/>
  <c r="Z29" i="2"/>
  <c r="AB29" i="2" s="1"/>
  <c r="V29" i="2"/>
  <c r="X29" i="2" s="1"/>
  <c r="M29" i="2"/>
  <c r="G29" i="2"/>
  <c r="E29" i="2"/>
  <c r="W29" i="2" s="1"/>
  <c r="V28" i="2"/>
  <c r="M28" i="2"/>
  <c r="G28" i="2"/>
  <c r="AD28" i="2" s="1"/>
  <c r="E28" i="2"/>
  <c r="W28" i="2" s="1"/>
  <c r="M27" i="2"/>
  <c r="G27" i="2"/>
  <c r="AD27" i="2" s="1"/>
  <c r="AE27" i="2" s="1"/>
  <c r="E27" i="2"/>
  <c r="Z27" i="2" s="1"/>
  <c r="Z26" i="2"/>
  <c r="V26" i="2"/>
  <c r="M26" i="2"/>
  <c r="G26" i="2"/>
  <c r="AG26" i="2" s="1"/>
  <c r="E26" i="2"/>
  <c r="AD29" i="2" s="1"/>
  <c r="AE29" i="2" s="1"/>
  <c r="AA25" i="2"/>
  <c r="Z25" i="2"/>
  <c r="AB25" i="2" s="1"/>
  <c r="V25" i="2"/>
  <c r="X25" i="2" s="1"/>
  <c r="M25" i="2"/>
  <c r="G25" i="2"/>
  <c r="AD25" i="2" s="1"/>
  <c r="AE25" i="2" s="1"/>
  <c r="E25" i="2"/>
  <c r="W25" i="2" s="1"/>
  <c r="AG24" i="2"/>
  <c r="AA24" i="2"/>
  <c r="V24" i="2"/>
  <c r="M24" i="2"/>
  <c r="G24" i="2"/>
  <c r="AD24" i="2" s="1"/>
  <c r="E24" i="2"/>
  <c r="W24" i="2" s="1"/>
  <c r="M23" i="2"/>
  <c r="G23" i="2"/>
  <c r="Q23" i="2" s="1"/>
  <c r="E23" i="2"/>
  <c r="P23" i="2" s="1"/>
  <c r="Z22" i="2"/>
  <c r="V22" i="2"/>
  <c r="M22" i="2"/>
  <c r="G22" i="2"/>
  <c r="AD22" i="2" s="1"/>
  <c r="AE22" i="2" s="1"/>
  <c r="E22" i="2"/>
  <c r="W22" i="2" s="1"/>
  <c r="X22" i="2" s="1"/>
  <c r="Q29" i="2"/>
  <c r="O29" i="2"/>
  <c r="Q28" i="2"/>
  <c r="P28" i="2"/>
  <c r="Q27" i="2"/>
  <c r="P27" i="2"/>
  <c r="P26" i="2"/>
  <c r="O26" i="2"/>
  <c r="N26" i="2"/>
  <c r="AE28" i="2" s="1"/>
  <c r="Q25" i="2"/>
  <c r="Q24" i="2"/>
  <c r="O24" i="2"/>
  <c r="Q22" i="2"/>
  <c r="O22" i="2"/>
  <c r="N22" i="2"/>
  <c r="P49" i="2"/>
  <c r="P48" i="2"/>
  <c r="N48" i="2"/>
  <c r="P47" i="2"/>
  <c r="P46" i="2"/>
  <c r="O46" i="2"/>
  <c r="N46" i="2"/>
  <c r="N45" i="2"/>
  <c r="P44" i="2"/>
  <c r="N44" i="2"/>
  <c r="N43" i="2"/>
  <c r="Q42" i="2"/>
  <c r="P42" i="2"/>
  <c r="O42" i="2"/>
  <c r="N42" i="2"/>
  <c r="Q39" i="2"/>
  <c r="P39" i="2"/>
  <c r="O39" i="2"/>
  <c r="Q38" i="2"/>
  <c r="P38" i="2"/>
  <c r="O38" i="2"/>
  <c r="O37" i="2"/>
  <c r="Q36" i="2"/>
  <c r="O36" i="2"/>
  <c r="Q35" i="2"/>
  <c r="P35" i="2"/>
  <c r="P34" i="2"/>
  <c r="O34" i="2"/>
  <c r="O33" i="2"/>
  <c r="Q32" i="2"/>
  <c r="O32" i="2"/>
  <c r="N39" i="2"/>
  <c r="N38" i="2"/>
  <c r="N36" i="2"/>
  <c r="N35" i="2"/>
  <c r="N34" i="2"/>
  <c r="N32" i="2"/>
  <c r="P114" i="2" l="1"/>
  <c r="P118" i="2"/>
  <c r="N116" i="2"/>
  <c r="N112" i="2"/>
  <c r="P103" i="2"/>
  <c r="N106" i="2"/>
  <c r="P107" i="2"/>
  <c r="N102" i="2"/>
  <c r="N93" i="2"/>
  <c r="N95" i="2"/>
  <c r="N97" i="2"/>
  <c r="N99" i="2"/>
  <c r="N87" i="2"/>
  <c r="N85" i="2"/>
  <c r="N83" i="2"/>
  <c r="P89" i="2"/>
  <c r="N76" i="2"/>
  <c r="P78" i="2"/>
  <c r="N72" i="2"/>
  <c r="P68" i="2"/>
  <c r="N64" i="2"/>
  <c r="N66" i="2"/>
  <c r="I113" i="2"/>
  <c r="I117" i="2"/>
  <c r="I118" i="2"/>
  <c r="I119" i="2"/>
  <c r="I102" i="2"/>
  <c r="I105" i="2"/>
  <c r="I99" i="2"/>
  <c r="I103" i="2"/>
  <c r="I112" i="2"/>
  <c r="I114" i="2"/>
  <c r="I115" i="2"/>
  <c r="I116" i="2"/>
  <c r="P113" i="2"/>
  <c r="N115" i="2"/>
  <c r="P117" i="2"/>
  <c r="N119" i="2"/>
  <c r="I106" i="2"/>
  <c r="I109" i="2"/>
  <c r="I84" i="2"/>
  <c r="I107" i="2"/>
  <c r="I108" i="2"/>
  <c r="I73" i="2"/>
  <c r="I92" i="2"/>
  <c r="I95" i="2"/>
  <c r="I104" i="2"/>
  <c r="N105" i="2"/>
  <c r="N109" i="2"/>
  <c r="I96" i="2"/>
  <c r="N104" i="2"/>
  <c r="N108" i="2"/>
  <c r="I97" i="2"/>
  <c r="I93" i="2"/>
  <c r="I83" i="2"/>
  <c r="I98" i="2"/>
  <c r="I85" i="2"/>
  <c r="I87" i="2"/>
  <c r="I88" i="2"/>
  <c r="I94" i="2"/>
  <c r="I67" i="2"/>
  <c r="I89" i="2"/>
  <c r="P92" i="2"/>
  <c r="N94" i="2"/>
  <c r="P96" i="2"/>
  <c r="N98" i="2"/>
  <c r="I82" i="2"/>
  <c r="I86" i="2"/>
  <c r="I77" i="2"/>
  <c r="I78" i="2"/>
  <c r="I79" i="2"/>
  <c r="P82" i="2"/>
  <c r="N84" i="2"/>
  <c r="P86" i="2"/>
  <c r="N88" i="2"/>
  <c r="I63" i="2"/>
  <c r="I72" i="2"/>
  <c r="I74" i="2"/>
  <c r="I75" i="2"/>
  <c r="I68" i="2"/>
  <c r="I69" i="2"/>
  <c r="I76" i="2"/>
  <c r="P73" i="2"/>
  <c r="N75" i="2"/>
  <c r="P77" i="2"/>
  <c r="N79" i="2"/>
  <c r="I64" i="2"/>
  <c r="I65" i="2"/>
  <c r="I62" i="2"/>
  <c r="I66" i="2"/>
  <c r="P63" i="2"/>
  <c r="N65" i="2"/>
  <c r="P67" i="2"/>
  <c r="N69" i="2"/>
  <c r="P62" i="2"/>
  <c r="N53" i="2"/>
  <c r="P54" i="2"/>
  <c r="P58" i="2"/>
  <c r="N56" i="2"/>
  <c r="I54" i="2"/>
  <c r="I58" i="2"/>
  <c r="I55" i="2"/>
  <c r="I57" i="2"/>
  <c r="I59" i="2"/>
  <c r="I53" i="2"/>
  <c r="I52" i="2"/>
  <c r="I56" i="2"/>
  <c r="N52" i="2"/>
  <c r="N55" i="2"/>
  <c r="P57" i="2"/>
  <c r="N59" i="2"/>
  <c r="I29" i="2"/>
  <c r="I23" i="2"/>
  <c r="I32" i="2"/>
  <c r="S32" i="2" s="1"/>
  <c r="U32" i="2" s="1"/>
  <c r="I34" i="2"/>
  <c r="I35" i="2"/>
  <c r="I37" i="2"/>
  <c r="I38" i="2"/>
  <c r="I39" i="2"/>
  <c r="I42" i="2"/>
  <c r="I43" i="2"/>
  <c r="I44" i="2"/>
  <c r="I45" i="2"/>
  <c r="I46" i="2"/>
  <c r="I47" i="2"/>
  <c r="I49" i="2"/>
  <c r="I27" i="2"/>
  <c r="I24" i="2"/>
  <c r="I28" i="2"/>
  <c r="I33" i="2"/>
  <c r="I36" i="2"/>
  <c r="I48" i="2"/>
  <c r="I22" i="2"/>
  <c r="I26" i="2"/>
  <c r="I25" i="2"/>
  <c r="X28" i="2"/>
  <c r="AB22" i="2"/>
  <c r="X24" i="2"/>
  <c r="AH22" i="2"/>
  <c r="O23" i="2"/>
  <c r="P22" i="2"/>
  <c r="AD23" i="2"/>
  <c r="AE23" i="2" s="1"/>
  <c r="P33" i="2"/>
  <c r="Q34" i="2"/>
  <c r="P37" i="2"/>
  <c r="Q26" i="2"/>
  <c r="N28" i="2"/>
  <c r="P24" i="2"/>
  <c r="AA22" i="2"/>
  <c r="AG22" i="2"/>
  <c r="Z23" i="2"/>
  <c r="AB23" i="2" s="1"/>
  <c r="Q33" i="2"/>
  <c r="O35" i="2"/>
  <c r="Q37" i="2"/>
  <c r="O43" i="2"/>
  <c r="O44" i="2"/>
  <c r="O45" i="2"/>
  <c r="O47" i="2"/>
  <c r="O48" i="2"/>
  <c r="O49" i="2"/>
  <c r="O27" i="2"/>
  <c r="O28" i="2"/>
  <c r="P29" i="2"/>
  <c r="V23" i="2"/>
  <c r="X23" i="2" s="1"/>
  <c r="AA23" i="2"/>
  <c r="AG23" i="2"/>
  <c r="Z24" i="2"/>
  <c r="AB24" i="2" s="1"/>
  <c r="AE24" i="2"/>
  <c r="W26" i="2"/>
  <c r="X26" i="2" s="1"/>
  <c r="AH26" i="2"/>
  <c r="V27" i="2"/>
  <c r="X27" i="2" s="1"/>
  <c r="AA27" i="2"/>
  <c r="AB27" i="2" s="1"/>
  <c r="AG27" i="2"/>
  <c r="Z28" i="2"/>
  <c r="W23" i="2"/>
  <c r="AD26" i="2"/>
  <c r="AE26" i="2" s="1"/>
  <c r="W27" i="2"/>
  <c r="AA28" i="2"/>
  <c r="AG28" i="2"/>
  <c r="AG29" i="2"/>
  <c r="Q43" i="2"/>
  <c r="AG25" i="2"/>
  <c r="AA26" i="2"/>
  <c r="AB26" i="2" s="1"/>
  <c r="N23" i="2"/>
  <c r="N24" i="2"/>
  <c r="N25" i="2"/>
  <c r="N27" i="2"/>
  <c r="N29" i="2"/>
  <c r="O25" i="2"/>
  <c r="P25" i="2"/>
  <c r="G4" i="5"/>
  <c r="G5" i="5" s="1"/>
  <c r="G6" i="5" s="1"/>
  <c r="G7" i="5" s="1"/>
  <c r="G8" i="5" s="1"/>
  <c r="G9" i="5" s="1"/>
  <c r="G10" i="5" s="1"/>
  <c r="G11" i="5" s="1"/>
  <c r="G3" i="5"/>
  <c r="S115" i="2" l="1"/>
  <c r="U115" i="2" s="1"/>
  <c r="R115" i="2"/>
  <c r="S118" i="2"/>
  <c r="U118" i="2" s="1"/>
  <c r="R118" i="2"/>
  <c r="S114" i="2"/>
  <c r="U114" i="2" s="1"/>
  <c r="R114" i="2"/>
  <c r="S117" i="2"/>
  <c r="U117" i="2" s="1"/>
  <c r="R117" i="2"/>
  <c r="S112" i="2"/>
  <c r="U112" i="2" s="1"/>
  <c r="R112" i="2"/>
  <c r="S113" i="2"/>
  <c r="U113" i="2" s="1"/>
  <c r="R113" i="2"/>
  <c r="S116" i="2"/>
  <c r="U116" i="2" s="1"/>
  <c r="R116" i="2"/>
  <c r="S119" i="2"/>
  <c r="U119" i="2" s="1"/>
  <c r="R119" i="2"/>
  <c r="S109" i="2"/>
  <c r="U109" i="2" s="1"/>
  <c r="R109" i="2"/>
  <c r="S105" i="2"/>
  <c r="U105" i="2" s="1"/>
  <c r="R105" i="2"/>
  <c r="S104" i="2"/>
  <c r="U104" i="2" s="1"/>
  <c r="R104" i="2"/>
  <c r="S106" i="2"/>
  <c r="U106" i="2" s="1"/>
  <c r="R106" i="2"/>
  <c r="S102" i="2"/>
  <c r="U102" i="2" s="1"/>
  <c r="R102" i="2"/>
  <c r="S108" i="2"/>
  <c r="U108" i="2" s="1"/>
  <c r="R108" i="2"/>
  <c r="S107" i="2"/>
  <c r="U107" i="2" s="1"/>
  <c r="R107" i="2"/>
  <c r="S103" i="2"/>
  <c r="U103" i="2" s="1"/>
  <c r="R103" i="2"/>
  <c r="S97" i="2"/>
  <c r="U97" i="2" s="1"/>
  <c r="R97" i="2"/>
  <c r="S95" i="2"/>
  <c r="U95" i="2" s="1"/>
  <c r="R95" i="2"/>
  <c r="S96" i="2"/>
  <c r="U96" i="2" s="1"/>
  <c r="R96" i="2"/>
  <c r="S93" i="2"/>
  <c r="U93" i="2" s="1"/>
  <c r="R93" i="2"/>
  <c r="S94" i="2"/>
  <c r="U94" i="2" s="1"/>
  <c r="R94" i="2"/>
  <c r="S98" i="2"/>
  <c r="U98" i="2" s="1"/>
  <c r="R98" i="2"/>
  <c r="S92" i="2"/>
  <c r="U92" i="2" s="1"/>
  <c r="R92" i="2"/>
  <c r="S99" i="2"/>
  <c r="U99" i="2" s="1"/>
  <c r="R99" i="2"/>
  <c r="S82" i="2"/>
  <c r="U82" i="2" s="1"/>
  <c r="R82" i="2"/>
  <c r="S89" i="2"/>
  <c r="U89" i="2" s="1"/>
  <c r="R89" i="2"/>
  <c r="S87" i="2"/>
  <c r="U87" i="2" s="1"/>
  <c r="R87" i="2"/>
  <c r="S88" i="2"/>
  <c r="U88" i="2" s="1"/>
  <c r="R88" i="2"/>
  <c r="S85" i="2"/>
  <c r="U85" i="2" s="1"/>
  <c r="R85" i="2"/>
  <c r="S86" i="2"/>
  <c r="U86" i="2" s="1"/>
  <c r="R86" i="2"/>
  <c r="S84" i="2"/>
  <c r="U84" i="2" s="1"/>
  <c r="R84" i="2"/>
  <c r="S83" i="2"/>
  <c r="U83" i="2" s="1"/>
  <c r="R83" i="2"/>
  <c r="S74" i="2"/>
  <c r="U74" i="2" s="1"/>
  <c r="R74" i="2"/>
  <c r="S75" i="2"/>
  <c r="U75" i="2" s="1"/>
  <c r="R75" i="2"/>
  <c r="S79" i="2"/>
  <c r="U79" i="2" s="1"/>
  <c r="R79" i="2"/>
  <c r="S76" i="2"/>
  <c r="U76" i="2" s="1"/>
  <c r="R76" i="2"/>
  <c r="S78" i="2"/>
  <c r="U78" i="2" s="1"/>
  <c r="R78" i="2"/>
  <c r="S72" i="2"/>
  <c r="U72" i="2" s="1"/>
  <c r="R72" i="2"/>
  <c r="S77" i="2"/>
  <c r="U77" i="2" s="1"/>
  <c r="R77" i="2"/>
  <c r="S73" i="2"/>
  <c r="U73" i="2" s="1"/>
  <c r="R73" i="2"/>
  <c r="S64" i="2"/>
  <c r="U64" i="2" s="1"/>
  <c r="R64" i="2"/>
  <c r="S66" i="2"/>
  <c r="U66" i="2" s="1"/>
  <c r="R66" i="2"/>
  <c r="S62" i="2"/>
  <c r="U62" i="2" s="1"/>
  <c r="R62" i="2"/>
  <c r="S69" i="2"/>
  <c r="U69" i="2" s="1"/>
  <c r="R69" i="2"/>
  <c r="S65" i="2"/>
  <c r="U65" i="2" s="1"/>
  <c r="R65" i="2"/>
  <c r="S68" i="2"/>
  <c r="U68" i="2" s="1"/>
  <c r="R68" i="2"/>
  <c r="S63" i="2"/>
  <c r="U63" i="2" s="1"/>
  <c r="R63" i="2"/>
  <c r="S67" i="2"/>
  <c r="U67" i="2" s="1"/>
  <c r="R67" i="2"/>
  <c r="R59" i="2"/>
  <c r="S59" i="2"/>
  <c r="U59" i="2" s="1"/>
  <c r="R54" i="2"/>
  <c r="S54" i="2"/>
  <c r="U54" i="2" s="1"/>
  <c r="R52" i="2"/>
  <c r="S52" i="2"/>
  <c r="U52" i="2" s="1"/>
  <c r="R55" i="2"/>
  <c r="S55" i="2"/>
  <c r="U55" i="2" s="1"/>
  <c r="S53" i="2"/>
  <c r="U53" i="2" s="1"/>
  <c r="R53" i="2"/>
  <c r="S58" i="2"/>
  <c r="U58" i="2" s="1"/>
  <c r="R58" i="2"/>
  <c r="R57" i="2"/>
  <c r="S57" i="2"/>
  <c r="U57" i="2" s="1"/>
  <c r="S56" i="2"/>
  <c r="U56" i="2" s="1"/>
  <c r="R56" i="2"/>
  <c r="S49" i="2"/>
  <c r="U49" i="2" s="1"/>
  <c r="R49" i="2"/>
  <c r="S47" i="2"/>
  <c r="U47" i="2" s="1"/>
  <c r="R47" i="2"/>
  <c r="S43" i="2"/>
  <c r="U43" i="2" s="1"/>
  <c r="R43" i="2"/>
  <c r="S48" i="2"/>
  <c r="U48" i="2" s="1"/>
  <c r="R48" i="2"/>
  <c r="S46" i="2"/>
  <c r="U46" i="2" s="1"/>
  <c r="R46" i="2"/>
  <c r="S42" i="2"/>
  <c r="U42" i="2" s="1"/>
  <c r="R42" i="2"/>
  <c r="S45" i="2"/>
  <c r="U45" i="2" s="1"/>
  <c r="R45" i="2"/>
  <c r="S44" i="2"/>
  <c r="U44" i="2" s="1"/>
  <c r="R44" i="2"/>
  <c r="R37" i="2"/>
  <c r="S37" i="2"/>
  <c r="U37" i="2" s="1"/>
  <c r="R35" i="2"/>
  <c r="S35" i="2"/>
  <c r="U35" i="2" s="1"/>
  <c r="R33" i="2"/>
  <c r="S33" i="2"/>
  <c r="U33" i="2" s="1"/>
  <c r="R38" i="2"/>
  <c r="S38" i="2"/>
  <c r="U38" i="2" s="1"/>
  <c r="R36" i="2"/>
  <c r="S36" i="2"/>
  <c r="U36" i="2" s="1"/>
  <c r="R39" i="2"/>
  <c r="S39" i="2"/>
  <c r="U39" i="2" s="1"/>
  <c r="R34" i="2"/>
  <c r="S34" i="2"/>
  <c r="U34" i="2" s="1"/>
  <c r="R32" i="2"/>
  <c r="S28" i="2"/>
  <c r="U28" i="2" s="1"/>
  <c r="S29" i="2"/>
  <c r="U29" i="2" s="1"/>
  <c r="S26" i="2"/>
  <c r="U26" i="2" s="1"/>
  <c r="S27" i="2"/>
  <c r="U27" i="2" s="1"/>
  <c r="S24" i="2"/>
  <c r="U24" i="2" s="1"/>
  <c r="S25" i="2"/>
  <c r="U25" i="2" s="1"/>
  <c r="S22" i="2"/>
  <c r="U22" i="2" s="1"/>
  <c r="S23" i="2"/>
  <c r="U23" i="2" s="1"/>
  <c r="R28" i="2"/>
  <c r="T28" i="2" s="1"/>
  <c r="R29" i="2"/>
  <c r="T29" i="2" s="1"/>
  <c r="R26" i="2"/>
  <c r="R27" i="2"/>
  <c r="T27" i="2" s="1"/>
  <c r="R24" i="2"/>
  <c r="T24" i="2" s="1"/>
  <c r="R25" i="2"/>
  <c r="T25" i="2" s="1"/>
  <c r="R22" i="2"/>
  <c r="T22" i="2" s="1"/>
  <c r="R23" i="2"/>
  <c r="T23" i="2" s="1"/>
  <c r="AH25" i="2"/>
  <c r="AB28" i="2"/>
  <c r="AH24" i="2"/>
  <c r="AH28" i="2"/>
  <c r="AH29" i="2"/>
  <c r="AH23" i="2"/>
  <c r="AH27" i="2"/>
  <c r="AF22" i="2"/>
  <c r="AF27" i="2"/>
  <c r="AC23" i="2"/>
  <c r="AC27" i="2"/>
  <c r="AC24" i="2"/>
  <c r="AC25" i="2"/>
  <c r="AC26" i="2"/>
  <c r="AC28" i="2"/>
  <c r="AC29" i="2"/>
  <c r="T119" i="2" l="1"/>
  <c r="B119" i="2"/>
  <c r="T113" i="2"/>
  <c r="B113" i="2"/>
  <c r="T117" i="2"/>
  <c r="B117" i="2"/>
  <c r="T118" i="2"/>
  <c r="B118" i="2"/>
  <c r="T116" i="2"/>
  <c r="B116" i="2"/>
  <c r="T112" i="2"/>
  <c r="B112" i="2"/>
  <c r="T114" i="2"/>
  <c r="B114" i="2"/>
  <c r="T115" i="2"/>
  <c r="B115" i="2"/>
  <c r="T103" i="2"/>
  <c r="B103" i="2"/>
  <c r="T108" i="2"/>
  <c r="B108" i="2"/>
  <c r="T106" i="2"/>
  <c r="B106" i="2"/>
  <c r="T105" i="2"/>
  <c r="B105" i="2"/>
  <c r="T107" i="2"/>
  <c r="B107" i="2"/>
  <c r="T102" i="2"/>
  <c r="B102" i="2"/>
  <c r="T104" i="2"/>
  <c r="B104" i="2"/>
  <c r="T109" i="2"/>
  <c r="B109" i="2"/>
  <c r="T99" i="2"/>
  <c r="B99" i="2"/>
  <c r="T98" i="2"/>
  <c r="B98" i="2"/>
  <c r="T93" i="2"/>
  <c r="B93" i="2"/>
  <c r="T95" i="2"/>
  <c r="B95" i="2"/>
  <c r="T92" i="2"/>
  <c r="B92" i="2"/>
  <c r="T94" i="2"/>
  <c r="B94" i="2"/>
  <c r="T96" i="2"/>
  <c r="B96" i="2"/>
  <c r="T97" i="2"/>
  <c r="B97" i="2"/>
  <c r="T83" i="2"/>
  <c r="B83" i="2"/>
  <c r="T86" i="2"/>
  <c r="B86" i="2"/>
  <c r="T88" i="2"/>
  <c r="B88" i="2"/>
  <c r="T89" i="2"/>
  <c r="B89" i="2"/>
  <c r="T84" i="2"/>
  <c r="B84" i="2"/>
  <c r="T85" i="2"/>
  <c r="B85" i="2"/>
  <c r="T87" i="2"/>
  <c r="B87" i="2"/>
  <c r="T82" i="2"/>
  <c r="B82" i="2"/>
  <c r="T73" i="2"/>
  <c r="B73" i="2"/>
  <c r="T72" i="2"/>
  <c r="B72" i="2"/>
  <c r="T76" i="2"/>
  <c r="B76" i="2"/>
  <c r="T75" i="2"/>
  <c r="B75" i="2"/>
  <c r="T77" i="2"/>
  <c r="B77" i="2"/>
  <c r="T78" i="2"/>
  <c r="B78" i="2"/>
  <c r="T79" i="2"/>
  <c r="B79" i="2"/>
  <c r="T74" i="2"/>
  <c r="B74" i="2"/>
  <c r="T67" i="2"/>
  <c r="B67" i="2"/>
  <c r="T68" i="2"/>
  <c r="B68" i="2"/>
  <c r="T69" i="2"/>
  <c r="B69" i="2"/>
  <c r="T66" i="2"/>
  <c r="B66" i="2"/>
  <c r="T63" i="2"/>
  <c r="B63" i="2"/>
  <c r="T65" i="2"/>
  <c r="B65" i="2"/>
  <c r="T62" i="2"/>
  <c r="B62" i="2"/>
  <c r="T64" i="2"/>
  <c r="B64" i="2"/>
  <c r="T56" i="2"/>
  <c r="B56" i="2"/>
  <c r="T58" i="2"/>
  <c r="B58" i="2"/>
  <c r="T55" i="2"/>
  <c r="B55" i="2"/>
  <c r="T54" i="2"/>
  <c r="B54" i="2"/>
  <c r="T53" i="2"/>
  <c r="B53" i="2"/>
  <c r="T57" i="2"/>
  <c r="B57" i="2"/>
  <c r="T52" i="2"/>
  <c r="B52" i="2"/>
  <c r="T59" i="2"/>
  <c r="B59" i="2"/>
  <c r="T46" i="2"/>
  <c r="B46" i="2"/>
  <c r="T44" i="2"/>
  <c r="B44" i="2"/>
  <c r="T42" i="2"/>
  <c r="B42" i="2"/>
  <c r="T48" i="2"/>
  <c r="B48" i="2"/>
  <c r="T47" i="2"/>
  <c r="B47" i="2"/>
  <c r="T45" i="2"/>
  <c r="B45" i="2"/>
  <c r="T43" i="2"/>
  <c r="B43" i="2"/>
  <c r="T49" i="2"/>
  <c r="B49" i="2"/>
  <c r="T32" i="2"/>
  <c r="B32" i="2"/>
  <c r="C32" i="2" s="1"/>
  <c r="C92" i="2" s="1"/>
  <c r="T38" i="2"/>
  <c r="B38" i="2"/>
  <c r="C38" i="2" s="1"/>
  <c r="C98" i="2" s="1"/>
  <c r="T35" i="2"/>
  <c r="B35" i="2"/>
  <c r="C35" i="2" s="1"/>
  <c r="C95" i="2" s="1"/>
  <c r="T34" i="2"/>
  <c r="B34" i="2"/>
  <c r="C34" i="2" s="1"/>
  <c r="T36" i="2"/>
  <c r="B36" i="2"/>
  <c r="C36" i="2" s="1"/>
  <c r="C96" i="2" s="1"/>
  <c r="T33" i="2"/>
  <c r="B33" i="2"/>
  <c r="C33" i="2" s="1"/>
  <c r="C93" i="2" s="1"/>
  <c r="T37" i="2"/>
  <c r="B37" i="2"/>
  <c r="C37" i="2" s="1"/>
  <c r="C97" i="2" s="1"/>
  <c r="T39" i="2"/>
  <c r="B39" i="2"/>
  <c r="C39" i="2" s="1"/>
  <c r="C99" i="2" s="1"/>
  <c r="T26" i="2"/>
  <c r="AF26" i="2"/>
  <c r="Y22" i="2"/>
  <c r="AI26" i="2"/>
  <c r="AI29" i="2"/>
  <c r="Y23" i="2"/>
  <c r="AF29" i="2"/>
  <c r="AI23" i="2"/>
  <c r="Y29" i="2"/>
  <c r="AI27" i="2"/>
  <c r="AF24" i="2"/>
  <c r="AI28" i="2"/>
  <c r="Y27" i="2"/>
  <c r="Y24" i="2"/>
  <c r="Y26" i="2"/>
  <c r="AF25" i="2"/>
  <c r="AF28" i="2"/>
  <c r="Y25" i="2"/>
  <c r="Y28" i="2"/>
  <c r="AI25" i="2"/>
  <c r="AI22" i="2"/>
  <c r="AC22" i="2"/>
  <c r="AF23" i="2"/>
  <c r="AI24" i="2"/>
  <c r="C66" i="2" l="1"/>
  <c r="C62" i="2"/>
  <c r="C46" i="2"/>
  <c r="C106" i="2" s="1"/>
  <c r="C42" i="2"/>
  <c r="C102" i="2" s="1"/>
  <c r="C64" i="2"/>
  <c r="C94" i="2"/>
  <c r="C43" i="2"/>
  <c r="C103" i="2" s="1"/>
  <c r="C63" i="2"/>
  <c r="C48" i="2"/>
  <c r="C108" i="2" s="1"/>
  <c r="C68" i="2"/>
  <c r="C45" i="2"/>
  <c r="C105" i="2" s="1"/>
  <c r="C65" i="2"/>
  <c r="C47" i="2"/>
  <c r="C107" i="2" s="1"/>
  <c r="C67" i="2"/>
  <c r="C49" i="2"/>
  <c r="C109" i="2" s="1"/>
  <c r="C69" i="2"/>
  <c r="C56" i="2" l="1"/>
  <c r="C116" i="2" s="1"/>
  <c r="C72" i="2"/>
  <c r="C76" i="2"/>
  <c r="C52" i="2"/>
  <c r="C112" i="2" s="1"/>
  <c r="C57" i="2"/>
  <c r="C77" i="2"/>
  <c r="C58" i="2"/>
  <c r="C78" i="2"/>
  <c r="C59" i="2"/>
  <c r="C79" i="2"/>
  <c r="C55" i="2"/>
  <c r="C75" i="2"/>
  <c r="C53" i="2"/>
  <c r="C73" i="2"/>
  <c r="C86" i="2" l="1"/>
  <c r="C82" i="2"/>
  <c r="C83" i="2"/>
  <c r="C113" i="2"/>
  <c r="C89" i="2"/>
  <c r="C119" i="2"/>
  <c r="C87" i="2"/>
  <c r="C117" i="2"/>
  <c r="C85" i="2"/>
  <c r="C115" i="2"/>
  <c r="C88" i="2"/>
  <c r="C118" i="2"/>
</calcChain>
</file>

<file path=xl/sharedStrings.xml><?xml version="1.0" encoding="utf-8"?>
<sst xmlns="http://schemas.openxmlformats.org/spreadsheetml/2006/main" count="123" uniqueCount="107">
  <si>
    <t>战斗核心基础公式设计</t>
    <phoneticPr fontId="1" type="noConversion"/>
  </si>
  <si>
    <t>军团基础攻击力</t>
  </si>
  <si>
    <t>军团基础攻击力</t>
    <phoneticPr fontId="1" type="noConversion"/>
  </si>
  <si>
    <t>概述：该攻击力由军团内每个兵的攻击力加成得到，基本思路为兵力越多，基础攻击力越高。</t>
    <phoneticPr fontId="1" type="noConversion"/>
  </si>
  <si>
    <t>单位兵的攻击力</t>
  </si>
  <si>
    <t>具体可见表格设计</t>
    <phoneticPr fontId="1" type="noConversion"/>
  </si>
  <si>
    <t>概述：类似三国志9中武将的统帅，决定兵团的部分攻击力</t>
    <phoneticPr fontId="1" type="noConversion"/>
  </si>
  <si>
    <t>兵团士气</t>
  </si>
  <si>
    <t>军团基础防御力</t>
    <phoneticPr fontId="1" type="noConversion"/>
  </si>
  <si>
    <t>单位兵的防御力</t>
  </si>
  <si>
    <t>设计见表格</t>
    <phoneticPr fontId="1" type="noConversion"/>
  </si>
  <si>
    <t>攻击力</t>
    <phoneticPr fontId="1" type="noConversion"/>
  </si>
  <si>
    <t>兵力</t>
    <phoneticPr fontId="1" type="noConversion"/>
  </si>
  <si>
    <t>军团攻击力</t>
    <phoneticPr fontId="1" type="noConversion"/>
  </si>
  <si>
    <t>武将统帅力</t>
    <phoneticPr fontId="1" type="noConversion"/>
  </si>
  <si>
    <t>取值范围：30-150</t>
    <phoneticPr fontId="1" type="noConversion"/>
  </si>
  <si>
    <t>军团攻击力=武将统帅力+军团基础攻击力+兵团士气</t>
    <phoneticPr fontId="1" type="noConversion"/>
  </si>
  <si>
    <t>取值范围：0-150</t>
    <phoneticPr fontId="1" type="noConversion"/>
  </si>
  <si>
    <t>取值范围：0-100</t>
    <phoneticPr fontId="1" type="noConversion"/>
  </si>
  <si>
    <t>概述：基本类似三国志9中的士气概念</t>
    <phoneticPr fontId="1" type="noConversion"/>
  </si>
  <si>
    <t>取值范围：30-400</t>
    <phoneticPr fontId="1" type="noConversion"/>
  </si>
  <si>
    <t>军团防御力</t>
    <phoneticPr fontId="1" type="noConversion"/>
  </si>
  <si>
    <t>军团防御力=武将统帅力+军团基础防御力+兵团士气</t>
    <phoneticPr fontId="1" type="noConversion"/>
  </si>
  <si>
    <t>伤害计算</t>
    <phoneticPr fontId="1" type="noConversion"/>
  </si>
  <si>
    <t>力量方差因子</t>
    <phoneticPr fontId="1" type="noConversion"/>
  </si>
  <si>
    <t>兵力数量级因子</t>
  </si>
  <si>
    <t>攻击力绝对伤害指数</t>
    <phoneticPr fontId="1" type="noConversion"/>
  </si>
  <si>
    <t>攻击力绝对伤害因子</t>
    <phoneticPr fontId="1" type="noConversion"/>
  </si>
  <si>
    <t>同等兵力伤害值</t>
    <phoneticPr fontId="1" type="noConversion"/>
  </si>
  <si>
    <t>同等兵力造成的伤害比率</t>
    <phoneticPr fontId="1" type="noConversion"/>
  </si>
  <si>
    <t>5000兵力进攻其他伤害值</t>
    <phoneticPr fontId="1" type="noConversion"/>
  </si>
  <si>
    <t>5000兵力进攻攻防伤害指数</t>
    <phoneticPr fontId="1" type="noConversion"/>
  </si>
  <si>
    <t>5000兵力进攻伤害比率</t>
    <phoneticPr fontId="1" type="noConversion"/>
  </si>
  <si>
    <t>5000兵力防守攻防伤害指数</t>
    <phoneticPr fontId="1" type="noConversion"/>
  </si>
  <si>
    <t>5000兵力防守受伤害值</t>
    <phoneticPr fontId="1" type="noConversion"/>
  </si>
  <si>
    <t>5000兵力防守受伤害比率</t>
    <phoneticPr fontId="1" type="noConversion"/>
  </si>
  <si>
    <t>同等兵力伤害指数</t>
    <phoneticPr fontId="1" type="noConversion"/>
  </si>
  <si>
    <t>设统帅为100，士气为100</t>
    <phoneticPr fontId="1" type="noConversion"/>
  </si>
  <si>
    <t>统帅士气+150</t>
    <phoneticPr fontId="1" type="noConversion"/>
  </si>
  <si>
    <t>力量方差调节因子</t>
    <phoneticPr fontId="1" type="noConversion"/>
  </si>
  <si>
    <t>同等兵力受伤害指数</t>
    <phoneticPr fontId="1" type="noConversion"/>
  </si>
  <si>
    <t>同等兵力受伤害值</t>
    <phoneticPr fontId="1" type="noConversion"/>
  </si>
  <si>
    <t>同等兵力受伤害比率</t>
    <phoneticPr fontId="1" type="noConversion"/>
  </si>
  <si>
    <t>速度</t>
    <phoneticPr fontId="1" type="noConversion"/>
  </si>
  <si>
    <t>每回合攻击次数</t>
    <phoneticPr fontId="1" type="noConversion"/>
  </si>
  <si>
    <t>军团攻击力调节因子</t>
    <phoneticPr fontId="1" type="noConversion"/>
  </si>
  <si>
    <t>范围</t>
    <phoneticPr fontId="1" type="noConversion"/>
  </si>
  <si>
    <t>防御力</t>
    <phoneticPr fontId="1" type="noConversion"/>
  </si>
  <si>
    <t>范围获得的加成数</t>
    <phoneticPr fontId="1" type="noConversion"/>
  </si>
  <si>
    <t>兵种范围属性</t>
    <phoneticPr fontId="1" type="noConversion"/>
  </si>
  <si>
    <t>获得的额外攻击次数</t>
  </si>
  <si>
    <t>解释</t>
    <phoneticPr fontId="1" type="noConversion"/>
  </si>
  <si>
    <t>中间可以放枪兵、工兵或者骑兵，防护可能更大</t>
    <phoneticPr fontId="1" type="noConversion"/>
  </si>
  <si>
    <t>后期加成效果成长不会变快</t>
    <phoneticPr fontId="1" type="noConversion"/>
  </si>
  <si>
    <t>士兵战力值</t>
    <phoneticPr fontId="1" type="noConversion"/>
  </si>
  <si>
    <t>攻击力绝对伤害指数</t>
    <phoneticPr fontId="1" type="noConversion"/>
  </si>
  <si>
    <t>攻击力绝对受伤害指数</t>
    <phoneticPr fontId="1" type="noConversion"/>
  </si>
  <si>
    <t>士兵战力值</t>
    <phoneticPr fontId="1" type="noConversion"/>
  </si>
  <si>
    <t>0级士兵配置</t>
    <phoneticPr fontId="1" type="noConversion"/>
  </si>
  <si>
    <t>0级士兵</t>
    <phoneticPr fontId="1" type="noConversion"/>
  </si>
  <si>
    <t>士兵战力值=(当前士兵造成的伤害-0级士兵造成的伤害) + (0级士兵受到的损害-当前士兵受到的损害)</t>
    <phoneticPr fontId="1" type="noConversion"/>
  </si>
  <si>
    <t>以上作战对手均为0级士兵</t>
    <phoneticPr fontId="1" type="noConversion"/>
  </si>
  <si>
    <t>获得的额外攻击优势</t>
    <phoneticPr fontId="1" type="noConversion"/>
  </si>
  <si>
    <t>同等级攻击指数</t>
    <phoneticPr fontId="1" type="noConversion"/>
  </si>
  <si>
    <t>同等级防御指数</t>
    <phoneticPr fontId="1" type="noConversion"/>
  </si>
  <si>
    <t>同等兵力受到伤害值</t>
    <phoneticPr fontId="1" type="noConversion"/>
  </si>
  <si>
    <t>敌方攻击力绝对指数</t>
    <phoneticPr fontId="1" type="noConversion"/>
  </si>
  <si>
    <t>中间可以放枪兵或者工兵，本兵种获得防护效果估算为多了30%攻击次数</t>
    <phoneticPr fontId="1" type="noConversion"/>
  </si>
  <si>
    <t>同等兵力受到的伤害比率</t>
    <phoneticPr fontId="1" type="noConversion"/>
  </si>
  <si>
    <t>解释</t>
    <phoneticPr fontId="1" type="noConversion"/>
  </si>
  <si>
    <t>定义：攻击力，防御力为0，速度为125(px/30s)，攻击速度3(次/s)，攻击范围1(格)</t>
    <phoneticPr fontId="1" type="noConversion"/>
  </si>
  <si>
    <t>未知</t>
    <phoneticPr fontId="1" type="noConversion"/>
  </si>
  <si>
    <t>兵种速度属性(px/30s)</t>
    <phoneticPr fontId="1" type="noConversion"/>
  </si>
  <si>
    <t>速度获得的加成数</t>
    <phoneticPr fontId="1" type="noConversion"/>
  </si>
  <si>
    <t>短弓兵</t>
    <phoneticPr fontId="1" type="noConversion"/>
  </si>
  <si>
    <t>长弓兵</t>
    <phoneticPr fontId="1" type="noConversion"/>
  </si>
  <si>
    <t>目标战力值</t>
    <phoneticPr fontId="1" type="noConversion"/>
  </si>
  <si>
    <t>攻击间隔</t>
    <phoneticPr fontId="1" type="noConversion"/>
  </si>
  <si>
    <t>连弩兵</t>
    <phoneticPr fontId="1" type="noConversion"/>
  </si>
  <si>
    <t>1格范围只能打四向的敌对，是个很大的弱项</t>
    <phoneticPr fontId="1" type="noConversion"/>
  </si>
  <si>
    <t>特点</t>
    <phoneticPr fontId="1" type="noConversion"/>
  </si>
  <si>
    <t>特点</t>
    <phoneticPr fontId="1" type="noConversion"/>
  </si>
  <si>
    <t>攻防弱，攻击速度适中，速度适中，攻击范围较大</t>
    <phoneticPr fontId="1" type="noConversion"/>
  </si>
  <si>
    <t>攻击速度最快，攻防较弱，速度较快，范围非常大</t>
    <phoneticPr fontId="1" type="noConversion"/>
  </si>
  <si>
    <t>攻击防御适中，攻击速度慢，速度较快，攻击范围最大</t>
    <phoneticPr fontId="1" type="noConversion"/>
  </si>
  <si>
    <t>枪兵</t>
    <phoneticPr fontId="1" type="noConversion"/>
  </si>
  <si>
    <t>特点</t>
    <phoneticPr fontId="1" type="noConversion"/>
  </si>
  <si>
    <t>长牌兵</t>
    <phoneticPr fontId="1" type="noConversion"/>
  </si>
  <si>
    <t>重牌兵</t>
    <phoneticPr fontId="1" type="noConversion"/>
  </si>
  <si>
    <t>轻骑兵</t>
    <phoneticPr fontId="1" type="noConversion"/>
  </si>
  <si>
    <t>重骑兵</t>
    <phoneticPr fontId="1" type="noConversion"/>
  </si>
  <si>
    <t>虎豹骑</t>
    <phoneticPr fontId="1" type="noConversion"/>
  </si>
  <si>
    <t>攻击较弱，防御弱，攻击速度较快，速度较慢，攻击范围小</t>
    <phoneticPr fontId="1" type="noConversion"/>
  </si>
  <si>
    <t>攻防适中，攻击速度较慢，速度慢，攻击范围适中</t>
    <phoneticPr fontId="1" type="noConversion"/>
  </si>
  <si>
    <t>攻防弱，攻击速度适中，速度最快，攻击范围小</t>
    <phoneticPr fontId="1" type="noConversion"/>
  </si>
  <si>
    <t>攻高，防适中，攻击速度较慢，速度快，攻击范围最小</t>
    <phoneticPr fontId="1" type="noConversion"/>
  </si>
  <si>
    <t>攻防极高，攻击速度适中，速度最慢，攻击范围小</t>
    <phoneticPr fontId="1" type="noConversion"/>
  </si>
  <si>
    <t>攻高，防御适中，攻击速度适中，速度快，攻击范围小</t>
    <phoneticPr fontId="1" type="noConversion"/>
  </si>
  <si>
    <t>军团攻击力调节因子</t>
  </si>
  <si>
    <t>军团攻击力调节因子</t>
    <phoneticPr fontId="1" type="noConversion"/>
  </si>
  <si>
    <t>军团伤害值=(我方攻击力*攻击力绝对伤害因子+(我方攻击力-敌方的防御力+力量方差调节因子)^2/力量方差因子)*(我方兵力+敌方兵力)/兵力数量级因子</t>
    <phoneticPr fontId="1" type="noConversion"/>
  </si>
  <si>
    <t>力量方差调节因子</t>
  </si>
  <si>
    <t>力量方差因子</t>
    <phoneticPr fontId="1" type="noConversion"/>
  </si>
  <si>
    <t>攻击力绝对伤害因子</t>
    <phoneticPr fontId="1" type="noConversion"/>
  </si>
  <si>
    <t>兵力数量级因子</t>
    <phoneticPr fontId="1" type="noConversion"/>
  </si>
  <si>
    <t>军团基础防御力=(单位兵的防御力/1000*兵力)^军团防御力调节因子</t>
    <phoneticPr fontId="1" type="noConversion"/>
  </si>
  <si>
    <t>军团基础攻击力=(单位兵的攻击力/100*兵力)^军团攻击力调节因子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</si>
</sst>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9" tint="0.79998168889431442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AFDD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10" fontId="0" fillId="5" borderId="0" xfId="0" applyNumberFormat="1" applyFill="1">
      <alignment vertical="center"/>
    </xf>
    <xf numFmtId="0" fontId="0" fillId="2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>
      <alignment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vertical="center" wrapText="1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center" wrapText="1"/>
    </xf>
    <xf numFmtId="0" fontId="5" fillId="8" borderId="0" xfId="0" applyFont="1" applyFill="1">
      <alignment vertical="center"/>
    </xf>
    <xf numFmtId="0" fontId="0" fillId="8" borderId="0" xfId="0" applyFill="1">
      <alignment vertical="center"/>
    </xf>
    <xf numFmtId="0" fontId="4" fillId="8" borderId="0" xfId="0" applyFont="1" applyFill="1">
      <alignment vertical="center"/>
    </xf>
    <xf numFmtId="0" fontId="6" fillId="8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DAFDD7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同等兵力</c:v>
          </c:tx>
          <c:marker>
            <c:symbol val="none"/>
          </c:marker>
          <c:cat>
            <c:numRef>
              <c:f>单位兵攻防!$A$22:$A$29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cat>
          <c:val>
            <c:numRef>
              <c:f>单位兵攻防!$T$22:$T$29</c:f>
              <c:numCache>
                <c:formatCode>0.00%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5.0200000000000002E-2</c:v>
                </c:pt>
                <c:pt idx="5">
                  <c:v>5.0200000000000002E-2</c:v>
                </c:pt>
                <c:pt idx="6">
                  <c:v>5.0200000000000002E-2</c:v>
                </c:pt>
                <c:pt idx="7">
                  <c:v>5.0200000000000002E-2</c:v>
                </c:pt>
              </c:numCache>
            </c:numRef>
          </c:val>
          <c:smooth val="0"/>
        </c:ser>
        <c:ser>
          <c:idx val="1"/>
          <c:order val="1"/>
          <c:tx>
            <c:v>统帅士气+150~同等兵力~进攻</c:v>
          </c:tx>
          <c:marker>
            <c:symbol val="none"/>
          </c:marker>
          <c:cat>
            <c:numRef>
              <c:f>单位兵攻防!$A$22:$A$29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cat>
          <c:val>
            <c:numRef>
              <c:f>单位兵攻防!$Y$22:$Y$29</c:f>
              <c:numCache>
                <c:formatCode>0.00%</c:formatCode>
                <c:ptCount val="8"/>
                <c:pt idx="0">
                  <c:v>7.0000000000000007E-2</c:v>
                </c:pt>
                <c:pt idx="1">
                  <c:v>7.0000000000000007E-2</c:v>
                </c:pt>
                <c:pt idx="2">
                  <c:v>7.6999999999999999E-2</c:v>
                </c:pt>
                <c:pt idx="3">
                  <c:v>7.6999999999999999E-2</c:v>
                </c:pt>
                <c:pt idx="4">
                  <c:v>7.5600000000000001E-2</c:v>
                </c:pt>
                <c:pt idx="5">
                  <c:v>7.5600000000000001E-2</c:v>
                </c:pt>
                <c:pt idx="6">
                  <c:v>7.5600000000000001E-2</c:v>
                </c:pt>
                <c:pt idx="7">
                  <c:v>7.5600000000000001E-2</c:v>
                </c:pt>
              </c:numCache>
            </c:numRef>
          </c:val>
          <c:smooth val="0"/>
        </c:ser>
        <c:ser>
          <c:idx val="4"/>
          <c:order val="2"/>
          <c:tx>
            <c:v>统帅士气+150~同等兵力~防守</c:v>
          </c:tx>
          <c:marker>
            <c:symbol val="none"/>
          </c:marker>
          <c:cat>
            <c:numRef>
              <c:f>单位兵攻防!$A$22:$A$29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cat>
          <c:val>
            <c:numRef>
              <c:f>单位兵攻防!$AC$22:$AC$29</c:f>
              <c:numCache>
                <c:formatCode>0.00%</c:formatCode>
                <c:ptCount val="8"/>
                <c:pt idx="0">
                  <c:v>0</c:v>
                </c:pt>
                <c:pt idx="1">
                  <c:v>0.04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3.5999999999999997E-2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74464"/>
        <c:axId val="112722304"/>
      </c:lineChart>
      <c:catAx>
        <c:axId val="1129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722304"/>
        <c:crosses val="autoZero"/>
        <c:auto val="1"/>
        <c:lblAlgn val="ctr"/>
        <c:lblOffset val="100"/>
        <c:noMultiLvlLbl val="0"/>
      </c:catAx>
      <c:valAx>
        <c:axId val="1127223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297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5000兵力进攻</c:v>
          </c:tx>
          <c:cat>
            <c:numRef>
              <c:f>单位兵攻防!$A$22:$A$29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cat>
          <c:val>
            <c:numRef>
              <c:f>单位兵攻防!$AF$22:$AF$29</c:f>
              <c:numCache>
                <c:formatCode>0.00%</c:formatCode>
                <c:ptCount val="8"/>
                <c:pt idx="0">
                  <c:v>1</c:v>
                </c:pt>
                <c:pt idx="1">
                  <c:v>0.28000000000000003</c:v>
                </c:pt>
                <c:pt idx="2">
                  <c:v>0.154</c:v>
                </c:pt>
                <c:pt idx="3">
                  <c:v>8.7499999999999994E-2</c:v>
                </c:pt>
                <c:pt idx="4">
                  <c:v>5.04E-2</c:v>
                </c:pt>
                <c:pt idx="5">
                  <c:v>3.78E-2</c:v>
                </c:pt>
                <c:pt idx="6">
                  <c:v>3.15E-2</c:v>
                </c:pt>
                <c:pt idx="7">
                  <c:v>2.7699999999999999E-2</c:v>
                </c:pt>
              </c:numCache>
            </c:numRef>
          </c:val>
          <c:smooth val="0"/>
        </c:ser>
        <c:ser>
          <c:idx val="1"/>
          <c:order val="1"/>
          <c:tx>
            <c:v>5000兵力防守</c:v>
          </c:tx>
          <c:cat>
            <c:numRef>
              <c:f>单位兵攻防!$A$22:$A$29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cat>
          <c:val>
            <c:numRef>
              <c:f>单位兵攻防!$AI$22:$AI$29</c:f>
              <c:numCache>
                <c:formatCode>0.00%</c:formatCode>
                <c:ptCount val="8"/>
                <c:pt idx="0">
                  <c:v>5.8799999999999998E-2</c:v>
                </c:pt>
                <c:pt idx="1">
                  <c:v>6.3E-2</c:v>
                </c:pt>
                <c:pt idx="2">
                  <c:v>7.0000000000000007E-2</c:v>
                </c:pt>
                <c:pt idx="3">
                  <c:v>8.1199999999999994E-2</c:v>
                </c:pt>
                <c:pt idx="4">
                  <c:v>0.1162</c:v>
                </c:pt>
                <c:pt idx="5">
                  <c:v>0.1736</c:v>
                </c:pt>
                <c:pt idx="6">
                  <c:v>0.28839999999999999</c:v>
                </c:pt>
                <c:pt idx="7">
                  <c:v>0.63560000000000005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47648"/>
        <c:axId val="112749184"/>
      </c:lineChart>
      <c:catAx>
        <c:axId val="1127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749184"/>
        <c:crosses val="autoZero"/>
        <c:auto val="1"/>
        <c:lblAlgn val="ctr"/>
        <c:lblOffset val="100"/>
        <c:noMultiLvlLbl val="0"/>
      </c:catAx>
      <c:valAx>
        <c:axId val="11274918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274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66675</xdr:rowOff>
    </xdr:from>
    <xdr:to>
      <xdr:col>15</xdr:col>
      <xdr:colOff>381000</xdr:colOff>
      <xdr:row>19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685800</xdr:colOff>
      <xdr:row>3</xdr:row>
      <xdr:rowOff>76200</xdr:rowOff>
    </xdr:from>
    <xdr:to>
      <xdr:col>21</xdr:col>
      <xdr:colOff>657225</xdr:colOff>
      <xdr:row>19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A41" sqref="A41"/>
    </sheetView>
  </sheetViews>
  <sheetFormatPr defaultRowHeight="13.5"/>
  <cols>
    <col min="1" max="1" width="120.125" style="7" customWidth="1"/>
  </cols>
  <sheetData>
    <row r="1" spans="1:2" s="1" customFormat="1">
      <c r="A1" s="3" t="s">
        <v>0</v>
      </c>
    </row>
    <row r="2" spans="1:2">
      <c r="A2" s="4"/>
    </row>
    <row r="3" spans="1:2" s="2" customFormat="1">
      <c r="A3" s="5" t="s">
        <v>13</v>
      </c>
    </row>
    <row r="4" spans="1:2">
      <c r="A4" s="6" t="s">
        <v>16</v>
      </c>
    </row>
    <row r="5" spans="1:2">
      <c r="A5" s="6" t="s">
        <v>20</v>
      </c>
    </row>
    <row r="7" spans="1:2">
      <c r="A7" s="4" t="s">
        <v>1</v>
      </c>
    </row>
    <row r="8" spans="1:2">
      <c r="A8" s="7" t="s">
        <v>3</v>
      </c>
    </row>
    <row r="9" spans="1:2">
      <c r="A9" s="6" t="s">
        <v>106</v>
      </c>
    </row>
    <row r="10" spans="1:2">
      <c r="A10" s="6" t="s">
        <v>98</v>
      </c>
      <c r="B10">
        <f>单位兵攻防!AJ22</f>
        <v>0.5</v>
      </c>
    </row>
    <row r="11" spans="1:2">
      <c r="A11" s="6" t="s">
        <v>17</v>
      </c>
    </row>
    <row r="13" spans="1:2">
      <c r="A13" s="4" t="s">
        <v>4</v>
      </c>
    </row>
    <row r="14" spans="1:2">
      <c r="A14" s="7" t="s">
        <v>5</v>
      </c>
    </row>
    <row r="16" spans="1:2">
      <c r="A16" s="4" t="s">
        <v>14</v>
      </c>
    </row>
    <row r="17" spans="1:2">
      <c r="A17" s="7" t="s">
        <v>6</v>
      </c>
    </row>
    <row r="18" spans="1:2">
      <c r="A18" s="7" t="s">
        <v>15</v>
      </c>
    </row>
    <row r="20" spans="1:2">
      <c r="A20" s="4" t="s">
        <v>7</v>
      </c>
    </row>
    <row r="21" spans="1:2">
      <c r="A21" s="7" t="s">
        <v>19</v>
      </c>
    </row>
    <row r="22" spans="1:2">
      <c r="A22" s="7" t="s">
        <v>18</v>
      </c>
    </row>
    <row r="24" spans="1:2" s="2" customFormat="1">
      <c r="A24" s="5" t="s">
        <v>21</v>
      </c>
    </row>
    <row r="25" spans="1:2">
      <c r="A25" s="7" t="s">
        <v>22</v>
      </c>
    </row>
    <row r="27" spans="1:2">
      <c r="A27" s="4" t="s">
        <v>8</v>
      </c>
    </row>
    <row r="28" spans="1:2">
      <c r="A28" s="7" t="s">
        <v>105</v>
      </c>
    </row>
    <row r="29" spans="1:2">
      <c r="A29" s="7" t="s">
        <v>99</v>
      </c>
      <c r="B29">
        <f>单位兵攻防!AJ22</f>
        <v>0.5</v>
      </c>
    </row>
    <row r="31" spans="1:2">
      <c r="A31" s="4" t="s">
        <v>9</v>
      </c>
    </row>
    <row r="32" spans="1:2">
      <c r="A32" s="7" t="s">
        <v>10</v>
      </c>
    </row>
    <row r="34" spans="1:2" s="2" customFormat="1">
      <c r="A34" s="5" t="s">
        <v>23</v>
      </c>
    </row>
    <row r="35" spans="1:2" ht="27">
      <c r="A35" s="7" t="s">
        <v>100</v>
      </c>
    </row>
    <row r="36" spans="1:2">
      <c r="A36" s="7" t="s">
        <v>103</v>
      </c>
      <c r="B36">
        <f>单位兵攻防!AK22</f>
        <v>0.15</v>
      </c>
    </row>
    <row r="37" spans="1:2">
      <c r="A37" s="7" t="s">
        <v>102</v>
      </c>
      <c r="B37">
        <f>单位兵攻防!AL22</f>
        <v>6000</v>
      </c>
    </row>
    <row r="38" spans="1:2">
      <c r="A38" s="7" t="s">
        <v>101</v>
      </c>
      <c r="B38">
        <f>单位兵攻防!AM22</f>
        <v>500</v>
      </c>
    </row>
    <row r="39" spans="1:2">
      <c r="A39" s="7" t="s">
        <v>104</v>
      </c>
      <c r="B39">
        <f>单位兵攻防!AN22</f>
        <v>20000</v>
      </c>
    </row>
    <row r="41" spans="1:2" s="2" customFormat="1">
      <c r="A41" s="5" t="s">
        <v>59</v>
      </c>
    </row>
    <row r="42" spans="1:2">
      <c r="A42" s="6" t="s">
        <v>70</v>
      </c>
    </row>
    <row r="44" spans="1:2" s="2" customFormat="1">
      <c r="A44" s="5" t="s">
        <v>57</v>
      </c>
    </row>
    <row r="45" spans="1:2">
      <c r="A45" s="7" t="s">
        <v>60</v>
      </c>
    </row>
    <row r="46" spans="1:2">
      <c r="A46" s="7" t="s">
        <v>61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9"/>
  <sheetViews>
    <sheetView tabSelected="1" workbookViewId="0">
      <pane xSplit="1" ySplit="2" topLeftCell="M3" activePane="bottomRight" state="frozenSplit"/>
      <selection pane="topRight" activeCell="B1" sqref="B1"/>
      <selection pane="bottomLeft" activeCell="A3" sqref="A3"/>
      <selection pane="bottomRight" activeCell="Y14" sqref="Y14"/>
    </sheetView>
  </sheetViews>
  <sheetFormatPr defaultRowHeight="13.5"/>
  <cols>
    <col min="1" max="1" width="11.5" customWidth="1"/>
    <col min="2" max="2" width="11.5" style="19" customWidth="1"/>
    <col min="3" max="3" width="6.875" style="21" customWidth="1"/>
    <col min="4" max="4" width="6.25" customWidth="1"/>
    <col min="5" max="5" width="9.125" customWidth="1"/>
    <col min="7" max="7" width="9" customWidth="1"/>
    <col min="11" max="11" width="9" style="11"/>
    <col min="13" max="13" width="8.875" customWidth="1"/>
    <col min="14" max="14" width="11" bestFit="1" customWidth="1"/>
    <col min="15" max="15" width="11" customWidth="1"/>
    <col min="16" max="16" width="11" bestFit="1" customWidth="1"/>
    <col min="17" max="17" width="11" customWidth="1"/>
    <col min="18" max="18" width="8.125" customWidth="1"/>
    <col min="19" max="19" width="10.25" customWidth="1"/>
    <col min="20" max="21" width="12" style="13" customWidth="1"/>
    <col min="22" max="22" width="12" style="11" customWidth="1"/>
    <col min="23" max="23" width="13.375" style="11" bestFit="1" customWidth="1"/>
    <col min="24" max="24" width="12.125" style="11" customWidth="1"/>
    <col min="25" max="25" width="12" style="13" customWidth="1"/>
    <col min="26" max="26" width="12" style="11" customWidth="1"/>
    <col min="27" max="27" width="13.375" bestFit="1" customWidth="1"/>
    <col min="28" max="28" width="13.375" customWidth="1"/>
    <col min="29" max="29" width="12" style="13" customWidth="1"/>
    <col min="30" max="30" width="13.375" hidden="1" customWidth="1"/>
    <col min="31" max="31" width="12.625" customWidth="1"/>
    <col min="32" max="32" width="11.125" style="13" customWidth="1"/>
    <col min="33" max="33" width="12.5" hidden="1" customWidth="1"/>
    <col min="34" max="34" width="10.875" customWidth="1"/>
    <col min="35" max="35" width="12" style="13" customWidth="1"/>
    <col min="36" max="37" width="11.75" style="8" customWidth="1"/>
    <col min="38" max="38" width="9" style="8"/>
    <col min="39" max="39" width="8.75" style="8" customWidth="1"/>
    <col min="40" max="40" width="9" style="8"/>
  </cols>
  <sheetData>
    <row r="1" spans="1:40">
      <c r="A1" t="s">
        <v>37</v>
      </c>
      <c r="V1" s="11" t="s">
        <v>38</v>
      </c>
      <c r="W1" s="11" t="s">
        <v>38</v>
      </c>
      <c r="X1" s="11" t="s">
        <v>38</v>
      </c>
      <c r="Y1" s="13" t="s">
        <v>38</v>
      </c>
      <c r="Z1" s="11" t="s">
        <v>38</v>
      </c>
      <c r="AA1" s="11" t="s">
        <v>38</v>
      </c>
      <c r="AB1" s="11" t="s">
        <v>38</v>
      </c>
      <c r="AC1" s="13" t="s">
        <v>38</v>
      </c>
    </row>
    <row r="2" spans="1:40" s="7" customFormat="1" ht="27">
      <c r="A2" s="7" t="s">
        <v>12</v>
      </c>
      <c r="B2" s="20" t="s">
        <v>54</v>
      </c>
      <c r="C2" s="22" t="s">
        <v>76</v>
      </c>
      <c r="D2" s="16" t="s">
        <v>11</v>
      </c>
      <c r="E2" s="7" t="s">
        <v>2</v>
      </c>
      <c r="F2" s="16" t="s">
        <v>47</v>
      </c>
      <c r="G2" s="7" t="s">
        <v>8</v>
      </c>
      <c r="H2" s="16" t="s">
        <v>77</v>
      </c>
      <c r="I2" s="7" t="s">
        <v>44</v>
      </c>
      <c r="J2" s="16" t="s">
        <v>43</v>
      </c>
      <c r="K2" s="12" t="s">
        <v>73</v>
      </c>
      <c r="L2" s="16" t="s">
        <v>46</v>
      </c>
      <c r="M2" s="12" t="s">
        <v>48</v>
      </c>
      <c r="N2" s="7" t="s">
        <v>26</v>
      </c>
      <c r="O2" s="7" t="s">
        <v>66</v>
      </c>
      <c r="P2" s="7" t="s">
        <v>63</v>
      </c>
      <c r="Q2" s="7" t="s">
        <v>64</v>
      </c>
      <c r="R2" s="7" t="s">
        <v>28</v>
      </c>
      <c r="S2" s="7" t="s">
        <v>65</v>
      </c>
      <c r="T2" s="14" t="s">
        <v>29</v>
      </c>
      <c r="U2" s="14" t="s">
        <v>68</v>
      </c>
      <c r="V2" s="12" t="s">
        <v>55</v>
      </c>
      <c r="W2" s="12" t="s">
        <v>36</v>
      </c>
      <c r="X2" s="12" t="s">
        <v>28</v>
      </c>
      <c r="Y2" s="14" t="s">
        <v>29</v>
      </c>
      <c r="Z2" s="12" t="s">
        <v>56</v>
      </c>
      <c r="AA2" s="12" t="s">
        <v>40</v>
      </c>
      <c r="AB2" s="12" t="s">
        <v>41</v>
      </c>
      <c r="AC2" s="14" t="s">
        <v>42</v>
      </c>
      <c r="AD2" s="7" t="s">
        <v>31</v>
      </c>
      <c r="AE2" s="7" t="s">
        <v>30</v>
      </c>
      <c r="AF2" s="14" t="s">
        <v>32</v>
      </c>
      <c r="AG2" s="7" t="s">
        <v>33</v>
      </c>
      <c r="AH2" s="7" t="s">
        <v>34</v>
      </c>
      <c r="AI2" s="14" t="s">
        <v>35</v>
      </c>
      <c r="AJ2" s="9" t="s">
        <v>45</v>
      </c>
      <c r="AK2" s="9" t="s">
        <v>27</v>
      </c>
      <c r="AL2" s="9" t="s">
        <v>24</v>
      </c>
      <c r="AM2" s="9" t="s">
        <v>39</v>
      </c>
      <c r="AN2" s="9" t="s">
        <v>25</v>
      </c>
    </row>
    <row r="20" spans="1:40">
      <c r="V20"/>
      <c r="Z20"/>
    </row>
    <row r="21" spans="1:40" s="24" customFormat="1">
      <c r="A21" s="24" t="s">
        <v>58</v>
      </c>
      <c r="B21" s="25"/>
      <c r="C21" s="23"/>
    </row>
    <row r="22" spans="1:40">
      <c r="A22">
        <v>100</v>
      </c>
      <c r="B22" s="19">
        <v>0</v>
      </c>
      <c r="D22" s="1">
        <v>0</v>
      </c>
      <c r="E22">
        <f>ROUND(POWER($A$22*D22/100,$AJ$22),0)</f>
        <v>0</v>
      </c>
      <c r="F22" s="1">
        <v>0</v>
      </c>
      <c r="G22">
        <f>ROUND(POWER($A$22*F22/100,$AJ$22),0)</f>
        <v>0</v>
      </c>
      <c r="H22" s="1">
        <v>3</v>
      </c>
      <c r="I22">
        <f t="shared" ref="I22:I29" ca="1" si="0">ROUND(30/H22*M22*K22,2)</f>
        <v>7</v>
      </c>
      <c r="J22" s="1">
        <v>125</v>
      </c>
      <c r="K22" s="11">
        <f ca="1">OFFSET(其他表格!G1,J22/100,0)</f>
        <v>1</v>
      </c>
      <c r="L22" s="1">
        <v>1</v>
      </c>
      <c r="M22" s="11">
        <f ca="1">OFFSET(其他表格!B1,L22,0)</f>
        <v>0.7</v>
      </c>
      <c r="N22">
        <f>ROUND(($E$22+200)*$AK$22,2)</f>
        <v>30</v>
      </c>
      <c r="O22">
        <f>ROUND(($E$22+200)*$AK$22,2)</f>
        <v>30</v>
      </c>
      <c r="P22">
        <f>ROUND(POWER(($E$22+200-$G$22-200+$AM$22),2)/$AL$22,2)</f>
        <v>41.67</v>
      </c>
      <c r="Q22">
        <f>ROUND(POWER(($G$22+200-$E$22-200+$AM$22),2)/$AL$22,2)</f>
        <v>41.67</v>
      </c>
      <c r="R22">
        <f ca="1">ROUND(($N$22+$P$22)*($A$22+$A$22)/$AN$22*$I$22,0)</f>
        <v>5</v>
      </c>
      <c r="S22">
        <f ca="1">ROUND((O22+Q22)*($A$22+$A$22)/$AN$22*$I$22,0)</f>
        <v>5</v>
      </c>
      <c r="T22" s="15">
        <f ca="1">MIN(ROUND(R22/$A$22,4),1)</f>
        <v>0.05</v>
      </c>
      <c r="U22" s="15">
        <f ca="1">MIN(ROUND($S$22/$A$22,4),1)</f>
        <v>0.05</v>
      </c>
      <c r="V22">
        <f>ROUND(($E$22+250)*$AK$22,0)</f>
        <v>38</v>
      </c>
      <c r="W22">
        <f>ROUND(POWER(($E$22+250-$G$22-100+$AM$22),2)/$AL$22,0)</f>
        <v>70</v>
      </c>
      <c r="X22">
        <f>ROUND(($V$22+$W$22)*($A$22+$A$22)/$AN$22,0)</f>
        <v>1</v>
      </c>
      <c r="Y22" s="15">
        <f ca="1">MIN(ROUND(X22/$A$22*$I$22,4),1)</f>
        <v>7.0000000000000007E-2</v>
      </c>
      <c r="Z22">
        <f>ROUND(($E$22+100)*$AK$22,0)</f>
        <v>15</v>
      </c>
      <c r="AA22" s="10">
        <f>ROUND(POWER(($E$22+100-$G$22-250+$AM$22),2)/$AL$22,0)</f>
        <v>20</v>
      </c>
      <c r="AB22" s="10">
        <f>ROUND(($Z$22+$AA$22)*($A$22+$A$22)/$AN$22,0)</f>
        <v>0</v>
      </c>
      <c r="AC22" s="15">
        <f>MIN(ROUND($AB$22/$A$22*10,4),1)</f>
        <v>0</v>
      </c>
      <c r="AD22" s="10">
        <f>ROUND(POWER(($E$26+200-$G$22-200+$AM$22),2)/$AL$22,0)</f>
        <v>42</v>
      </c>
      <c r="AE22" s="10">
        <f>ROUND(($N$26+$AD$22)*($A$26+$A$22)/$AN$22,0)</f>
        <v>18</v>
      </c>
      <c r="AF22" s="15">
        <f ca="1">MIN(ROUND($AE$22/$A$22*$I$22,4),1)</f>
        <v>1</v>
      </c>
      <c r="AG22" s="10">
        <f>ROUND(POWER(($E$22+200-$G$26-200+900),2)/$AL$22,0)</f>
        <v>135</v>
      </c>
      <c r="AH22" s="10">
        <f>ROUND(($N$22+$AG$22)*($A$26+$A$22)/$AN$22,0)</f>
        <v>42</v>
      </c>
      <c r="AI22" s="15">
        <f ca="1">MIN(ROUND($AH$22/$A$26*$I$22,4),1)</f>
        <v>5.8799999999999998E-2</v>
      </c>
      <c r="AJ22" s="8">
        <v>0.5</v>
      </c>
      <c r="AK22" s="8">
        <v>0.15</v>
      </c>
      <c r="AL22" s="8">
        <v>6000</v>
      </c>
      <c r="AM22" s="8">
        <v>500</v>
      </c>
      <c r="AN22" s="8">
        <v>20000</v>
      </c>
    </row>
    <row r="23" spans="1:40">
      <c r="A23">
        <v>500</v>
      </c>
      <c r="B23" s="19">
        <v>0</v>
      </c>
      <c r="D23" s="1">
        <v>0</v>
      </c>
      <c r="E23">
        <f>ROUND(POWER($A$23*D23/100,$AJ$23),0)</f>
        <v>0</v>
      </c>
      <c r="F23" s="1">
        <v>0</v>
      </c>
      <c r="G23">
        <f>ROUND(POWER($A$23*F23/100,$AJ$23),0)</f>
        <v>0</v>
      </c>
      <c r="H23" s="1">
        <v>3</v>
      </c>
      <c r="I23">
        <f t="shared" ca="1" si="0"/>
        <v>7</v>
      </c>
      <c r="J23" s="1">
        <v>125</v>
      </c>
      <c r="K23" s="11">
        <f ca="1">OFFSET(其他表格!G1,J23/100,0)</f>
        <v>1</v>
      </c>
      <c r="L23" s="1">
        <v>1</v>
      </c>
      <c r="M23" s="11">
        <f ca="1">OFFSET(其他表格!B1,L23,0)</f>
        <v>0.7</v>
      </c>
      <c r="N23">
        <f>ROUND(($E$23+200)*$AK$23,2)</f>
        <v>30</v>
      </c>
      <c r="O23">
        <f>ROUND(($E$23+200)*$AK$23,2)</f>
        <v>30</v>
      </c>
      <c r="P23">
        <f>ROUND(POWER(($E$23+200-$G$23-200+$AM$22),2)/$AL$23,2)</f>
        <v>41.67</v>
      </c>
      <c r="Q23">
        <f>ROUND(POWER(($G$23+200-$E$23-200+$AM$23),2)/$AL$23,2)</f>
        <v>41.67</v>
      </c>
      <c r="R23">
        <f ca="1">ROUND(($N$23+$P$23)*($A$23+$A$23)/$AN$23*$I$22,0)</f>
        <v>25</v>
      </c>
      <c r="S23">
        <f ca="1">ROUND((O23+Q23)*($A$23+$A$23)/$AN$23*$I$22,0)</f>
        <v>25</v>
      </c>
      <c r="T23" s="15">
        <f ca="1">MIN(ROUND(R23/$A$23,4),1)</f>
        <v>0.05</v>
      </c>
      <c r="U23" s="15">
        <f ca="1">MIN(ROUND($S$23/$A$23,4),1)</f>
        <v>0.05</v>
      </c>
      <c r="V23">
        <f>ROUND(($E$23+250)*$AK$23,0)</f>
        <v>38</v>
      </c>
      <c r="W23">
        <f>ROUND(POWER(($E$23+250-$G$23-100+$AM$22),2)/$AL$23,0)</f>
        <v>70</v>
      </c>
      <c r="X23">
        <f>ROUND(($V$23+$W$23)*($A$23+$A$23)/$AN$23,0)</f>
        <v>5</v>
      </c>
      <c r="Y23" s="15">
        <f ca="1">MIN(ROUND(X23/$A$23*$I$23,4),1)</f>
        <v>7.0000000000000007E-2</v>
      </c>
      <c r="Z23">
        <f>ROUND(($E$23+100)*$AK$23,0)</f>
        <v>15</v>
      </c>
      <c r="AA23" s="10">
        <f>ROUND(POWER(($E$23+100-$G$23-250+$AM$23),2)/$AL$23,0)</f>
        <v>20</v>
      </c>
      <c r="AB23" s="10">
        <f>ROUND(($Z$23+$AA$23)*($A$23+$A$23)/$AN$23,0)</f>
        <v>2</v>
      </c>
      <c r="AC23" s="15">
        <f>MIN(ROUND($AB$23/$A$23*10,4),1)</f>
        <v>0.04</v>
      </c>
      <c r="AD23" s="10">
        <f>ROUND(POWER(($E$26+200-$G$23-200+$AM$22),2)/$AL$23,0)</f>
        <v>42</v>
      </c>
      <c r="AE23" s="10">
        <f>ROUND(($N$26+$AD$23)*($A$26+$A$23)/$AN$23,0)</f>
        <v>20</v>
      </c>
      <c r="AF23" s="15">
        <f ca="1">MIN(ROUND($AE$23/$A$23*$I$23,4),1)</f>
        <v>0.28000000000000003</v>
      </c>
      <c r="AG23" s="10">
        <f>ROUND(POWER(($E$23+200-$G$26-200+900),2)/$AL$23,0)</f>
        <v>135</v>
      </c>
      <c r="AH23" s="10">
        <f>ROUND(($N$23+$AG$23)*($A$26+$A$23)/$AN$23,0)</f>
        <v>45</v>
      </c>
      <c r="AI23" s="15">
        <f ca="1">MIN(ROUND($AH$23/$A$26*$I$23,4),1)</f>
        <v>6.3E-2</v>
      </c>
      <c r="AJ23" s="8">
        <v>0.5</v>
      </c>
      <c r="AK23" s="8">
        <v>0.15</v>
      </c>
      <c r="AL23" s="8">
        <v>6000</v>
      </c>
      <c r="AM23" s="8">
        <v>500</v>
      </c>
      <c r="AN23" s="8">
        <v>20000</v>
      </c>
    </row>
    <row r="24" spans="1:40">
      <c r="A24">
        <v>1000</v>
      </c>
      <c r="B24" s="19">
        <v>0</v>
      </c>
      <c r="D24" s="1">
        <v>0</v>
      </c>
      <c r="E24">
        <f>ROUND(POWER($A$24*D24/100,$AJ$24),0)</f>
        <v>0</v>
      </c>
      <c r="F24" s="1">
        <v>0</v>
      </c>
      <c r="G24">
        <f>ROUND(POWER($A$24*F24/100,$AJ$24),0)</f>
        <v>0</v>
      </c>
      <c r="H24" s="1">
        <v>3</v>
      </c>
      <c r="I24">
        <f t="shared" ca="1" si="0"/>
        <v>7</v>
      </c>
      <c r="J24" s="1">
        <v>125</v>
      </c>
      <c r="K24" s="11">
        <f ca="1">OFFSET(其他表格!G1,J24/100,0)</f>
        <v>1</v>
      </c>
      <c r="L24" s="1">
        <v>1</v>
      </c>
      <c r="M24" s="11">
        <f ca="1">OFFSET(其他表格!B1,L24,0)</f>
        <v>0.7</v>
      </c>
      <c r="N24">
        <f>ROUND(($E$24+200)*$AK$24,2)</f>
        <v>30</v>
      </c>
      <c r="O24">
        <f>ROUND(($E$24+200)*$AK$24,2)</f>
        <v>30</v>
      </c>
      <c r="P24">
        <f>ROUND(POWER(($E$24+200-$G$24-200+$AM$22),2)/$AL$24,2)</f>
        <v>41.67</v>
      </c>
      <c r="Q24">
        <f>ROUND(POWER(($G$24+200-$E$24-200+$AM$24),2)/$AL$24,2)</f>
        <v>41.67</v>
      </c>
      <c r="R24">
        <f ca="1">ROUND(($N$24+$P$24)*($A$24+$A$24)/$AN$24*$I$22,0)</f>
        <v>50</v>
      </c>
      <c r="S24">
        <f ca="1">ROUND((O24+Q24)*($A$24+$A$24)/$AN$24*$I$22,0)</f>
        <v>50</v>
      </c>
      <c r="T24" s="15">
        <f ca="1">MIN(ROUND(R24/$A$24,4),1)</f>
        <v>0.05</v>
      </c>
      <c r="U24" s="15">
        <f ca="1">MIN(ROUND($S$24/$A$24,4),1)</f>
        <v>0.05</v>
      </c>
      <c r="V24">
        <f>ROUND(($E$24+250)*$AK$24,0)</f>
        <v>38</v>
      </c>
      <c r="W24">
        <f>ROUND(POWER(($E$24+250-$G$24-100+$AM$22),2)/$AL$24,0)</f>
        <v>70</v>
      </c>
      <c r="X24">
        <f>ROUND(($V$24+$W$24)*($A$24+$A$24)/$AN$24,0)</f>
        <v>11</v>
      </c>
      <c r="Y24" s="15">
        <f ca="1">MIN(ROUND(X24/$A$24*$I$24,4),1)</f>
        <v>7.6999999999999999E-2</v>
      </c>
      <c r="Z24">
        <f>ROUND(($E$24+100)*$AK$24,0)</f>
        <v>15</v>
      </c>
      <c r="AA24" s="10">
        <f>ROUND(POWER(($E$24+100-$G$24-250+$AM$24),2)/$AL$24,0)</f>
        <v>20</v>
      </c>
      <c r="AB24" s="10">
        <f>ROUND(($Z$24+$AA$24)*($A$24+$A$24)/$AN$24,0)</f>
        <v>4</v>
      </c>
      <c r="AC24" s="15">
        <f>MIN(ROUND($AB$24/$A$24*10,4),1)</f>
        <v>0.04</v>
      </c>
      <c r="AD24" s="10">
        <f>ROUND(POWER(($E$26+200-$G$24-200+$AM$22),2)/$AL$24,0)</f>
        <v>42</v>
      </c>
      <c r="AE24" s="10">
        <f>ROUND(($N$26+$AD$24)*($A$26+$A$24)/$AN$24,0)</f>
        <v>22</v>
      </c>
      <c r="AF24" s="15">
        <f ca="1">MIN(ROUND($AE$24/$A$24*$I$24,4),1)</f>
        <v>0.154</v>
      </c>
      <c r="AG24" s="10">
        <f>ROUND(POWER(($E$24+200-$G$26-200+900),2)/$AL$24,0)</f>
        <v>135</v>
      </c>
      <c r="AH24" s="10">
        <f>ROUND(($N$24+$AG$24)*($A$26+$A$24)/$AN$24,0)</f>
        <v>50</v>
      </c>
      <c r="AI24" s="15">
        <f ca="1">MIN(ROUND($AH$24/$A$26*$I$24,4),1)</f>
        <v>7.0000000000000007E-2</v>
      </c>
      <c r="AJ24" s="8">
        <v>0.5</v>
      </c>
      <c r="AK24" s="8">
        <v>0.15</v>
      </c>
      <c r="AL24" s="8">
        <v>6000</v>
      </c>
      <c r="AM24" s="8">
        <v>500</v>
      </c>
      <c r="AN24" s="8">
        <v>20000</v>
      </c>
    </row>
    <row r="25" spans="1:40">
      <c r="A25">
        <v>2000</v>
      </c>
      <c r="B25" s="19">
        <v>0</v>
      </c>
      <c r="D25" s="1">
        <v>0</v>
      </c>
      <c r="E25">
        <f>ROUND(POWER($A$25*D25/100,$AJ$25),0)</f>
        <v>0</v>
      </c>
      <c r="F25" s="1">
        <v>0</v>
      </c>
      <c r="G25">
        <f>ROUND(POWER($A$25*F25/100,$AJ$25),0)</f>
        <v>0</v>
      </c>
      <c r="H25" s="1">
        <v>3</v>
      </c>
      <c r="I25">
        <f t="shared" ca="1" si="0"/>
        <v>7</v>
      </c>
      <c r="J25" s="1">
        <v>125</v>
      </c>
      <c r="K25" s="11">
        <f ca="1">OFFSET(其他表格!G1,J25/100,0)</f>
        <v>1</v>
      </c>
      <c r="L25" s="1">
        <v>1</v>
      </c>
      <c r="M25" s="11">
        <f ca="1">OFFSET(其他表格!B1,L25,0)</f>
        <v>0.7</v>
      </c>
      <c r="N25">
        <f>ROUND(($E$25+200)*$AK$25,2)</f>
        <v>30</v>
      </c>
      <c r="O25">
        <f>ROUND(($E$25+200)*$AK$25,2)</f>
        <v>30</v>
      </c>
      <c r="P25">
        <f>ROUND(POWER(($E$25+200-$G$25-200+$AM$22),2)/$AL$25,2)</f>
        <v>41.67</v>
      </c>
      <c r="Q25">
        <f>ROUND(POWER(($G$25+200-$E$25-200+$AM$25),2)/$AL$25,2)</f>
        <v>41.67</v>
      </c>
      <c r="R25">
        <f ca="1">ROUND(($N$25+$P$25)*($A$25+$A$25)/$AN$25*$I$22,0)</f>
        <v>100</v>
      </c>
      <c r="S25">
        <f ca="1">ROUND((O25+Q25)*($A$25+$A$25)/$AN$25*$I$22,0)</f>
        <v>100</v>
      </c>
      <c r="T25" s="15">
        <f ca="1">MIN(ROUND(R25/$A$25,4),1)</f>
        <v>0.05</v>
      </c>
      <c r="U25" s="15">
        <f ca="1">MIN(ROUND($S$25/$A$25,4),1)</f>
        <v>0.05</v>
      </c>
      <c r="V25">
        <f>ROUND(($E$25+250)*$AK$25,0)</f>
        <v>38</v>
      </c>
      <c r="W25">
        <f>ROUND(POWER(($E$25+250-$G$25-100+$AM$22),2)/$AL$25,0)</f>
        <v>70</v>
      </c>
      <c r="X25">
        <f>ROUND(($V$25+$W$25)*($A$25+$A$25)/$AN$25,0)</f>
        <v>22</v>
      </c>
      <c r="Y25" s="15">
        <f ca="1">MIN(ROUND(X25/$A$25*$I$25,4),1)</f>
        <v>7.6999999999999999E-2</v>
      </c>
      <c r="Z25">
        <f>ROUND(($E$25+100)*$AK$25,0)</f>
        <v>15</v>
      </c>
      <c r="AA25" s="10">
        <f>ROUND(POWER(($E$25+100-$G$25-250+$AM$25),2)/$AL$25,0)</f>
        <v>20</v>
      </c>
      <c r="AB25" s="10">
        <f>ROUND(($Z$25+$AA$25)*($A$25+$A$25)/$AN$25,0)</f>
        <v>7</v>
      </c>
      <c r="AC25" s="15">
        <f>MIN(ROUND($AB$25/$A$25*10,4),1)</f>
        <v>3.5000000000000003E-2</v>
      </c>
      <c r="AD25" s="10">
        <f>ROUND(POWER(($E$26+200-$G$25-200+$AM$22),2)/$AL$25,0)</f>
        <v>42</v>
      </c>
      <c r="AE25" s="10">
        <f>ROUND(($N$26+$AD$25)*($A$26+$A$25)/$AN$25,0)</f>
        <v>25</v>
      </c>
      <c r="AF25" s="15">
        <f ca="1">MIN(ROUND($AE$25/$A$25*$I$25,4),1)</f>
        <v>8.7499999999999994E-2</v>
      </c>
      <c r="AG25" s="10">
        <f>ROUND(POWER(($E$25+200-$G$26-200+900),2)/$AL$25,0)</f>
        <v>135</v>
      </c>
      <c r="AH25" s="10">
        <f>ROUND(($N$25+$AG$25)*($A$26+$A$25)/$AN$25,0)</f>
        <v>58</v>
      </c>
      <c r="AI25" s="15">
        <f ca="1">MIN(ROUND($AH$25/$A$26*$I$25,4),1)</f>
        <v>8.1199999999999994E-2</v>
      </c>
      <c r="AJ25" s="8">
        <v>0.5</v>
      </c>
      <c r="AK25" s="8">
        <v>0.15</v>
      </c>
      <c r="AL25" s="8">
        <v>6000</v>
      </c>
      <c r="AM25" s="8">
        <v>500</v>
      </c>
      <c r="AN25" s="8">
        <v>20000</v>
      </c>
    </row>
    <row r="26" spans="1:40">
      <c r="A26">
        <v>5000</v>
      </c>
      <c r="B26" s="19">
        <v>0</v>
      </c>
      <c r="D26" s="1">
        <v>0</v>
      </c>
      <c r="E26">
        <f>ROUND(POWER($A$26*D26/100,$AJ$26),0)</f>
        <v>0</v>
      </c>
      <c r="F26" s="1">
        <v>0</v>
      </c>
      <c r="G26">
        <f>ROUND(POWER($A$26*F26/100,$AJ$26),0)</f>
        <v>0</v>
      </c>
      <c r="H26" s="1">
        <v>3</v>
      </c>
      <c r="I26">
        <f t="shared" ca="1" si="0"/>
        <v>7</v>
      </c>
      <c r="J26" s="1">
        <v>125</v>
      </c>
      <c r="K26" s="11">
        <f ca="1">OFFSET(其他表格!G1,J26/100,0)</f>
        <v>1</v>
      </c>
      <c r="L26" s="1">
        <v>1</v>
      </c>
      <c r="M26" s="11">
        <f ca="1">OFFSET(其他表格!B1,L26,0)</f>
        <v>0.7</v>
      </c>
      <c r="N26">
        <f>ROUND(($E$26+200)*$AK$26,2)</f>
        <v>30</v>
      </c>
      <c r="O26">
        <f>ROUND(($E$26+200)*$AK$26,2)</f>
        <v>30</v>
      </c>
      <c r="P26">
        <f>ROUND(POWER(($E$26+200-$G$26-200+$AM$22),2)/$AL$26,2)</f>
        <v>41.67</v>
      </c>
      <c r="Q26">
        <f>ROUND(POWER(($G$26+200-$E$26-200+$AM$26),2)/$AL$26,2)</f>
        <v>41.67</v>
      </c>
      <c r="R26">
        <f ca="1">ROUND(($N$26+$P$26)*($A$26+$A$26)/$AN$26*$I$22,0)</f>
        <v>251</v>
      </c>
      <c r="S26">
        <f ca="1">ROUND((O26+Q26)*($A$26+$A$26)/$AN$26*$I$22,0)</f>
        <v>251</v>
      </c>
      <c r="T26" s="15">
        <f ca="1">MIN(ROUND(R26/$A$26,4),1)</f>
        <v>5.0200000000000002E-2</v>
      </c>
      <c r="U26" s="15">
        <f ca="1">MIN(ROUND($S$26/$A$26,4),1)</f>
        <v>5.0200000000000002E-2</v>
      </c>
      <c r="V26">
        <f>ROUND(($E$26+250)*$AK$26,0)</f>
        <v>38</v>
      </c>
      <c r="W26">
        <f>ROUND(POWER(($E$26+250-$G$26-100+$AM$22),2)/$AL$26,0)</f>
        <v>70</v>
      </c>
      <c r="X26">
        <f>ROUND(($V$26+$W$26)*($A$26+$A$26)/$AN$26,0)</f>
        <v>54</v>
      </c>
      <c r="Y26" s="15">
        <f ca="1">MIN(ROUND(X26/$A$26*$I$26,4),1)</f>
        <v>7.5600000000000001E-2</v>
      </c>
      <c r="Z26">
        <f>ROUND(($E$26+100)*$AK$26,0)</f>
        <v>15</v>
      </c>
      <c r="AA26" s="10">
        <f>ROUND(POWER(($E$26+100-$G$26-250+$AM$26),2)/$AL$26,0)</f>
        <v>20</v>
      </c>
      <c r="AB26" s="10">
        <f>ROUND(($Z$26+$AA$26)*($A$26+$A$26)/$AN$26,0)</f>
        <v>18</v>
      </c>
      <c r="AC26" s="15">
        <f>MIN(ROUND($AB$26/$A$26*10,4),1)</f>
        <v>3.5999999999999997E-2</v>
      </c>
      <c r="AD26" s="10">
        <f>ROUND(POWER(($E$26+200-$G$26-200+$AM$22),2)/$AL$26,0)</f>
        <v>42</v>
      </c>
      <c r="AE26" s="10">
        <f>ROUND(($N$26+$AD$26)*($A$26+$A$26)/$AN$26,0)</f>
        <v>36</v>
      </c>
      <c r="AF26" s="15">
        <f ca="1">MIN(ROUND($AE$26/$A$26*$I$26,4),1)</f>
        <v>5.04E-2</v>
      </c>
      <c r="AG26" s="10">
        <f>ROUND(POWER(($E$26+200-$G$26-200+900),2)/$AL$26,0)</f>
        <v>135</v>
      </c>
      <c r="AH26" s="10">
        <f>ROUND(($N$26+$AG$26)*($A$26+$A$26)/$AN$26,0)</f>
        <v>83</v>
      </c>
      <c r="AI26" s="15">
        <f ca="1">MIN(ROUND($AH$26/$A$26*$I$26,4),1)</f>
        <v>0.1162</v>
      </c>
      <c r="AJ26" s="8">
        <v>0.5</v>
      </c>
      <c r="AK26" s="8">
        <v>0.15</v>
      </c>
      <c r="AL26" s="8">
        <v>6000</v>
      </c>
      <c r="AM26" s="8">
        <v>500</v>
      </c>
      <c r="AN26" s="8">
        <v>20000</v>
      </c>
    </row>
    <row r="27" spans="1:40">
      <c r="A27">
        <v>10000</v>
      </c>
      <c r="B27" s="19">
        <v>0</v>
      </c>
      <c r="D27" s="1">
        <v>0</v>
      </c>
      <c r="E27">
        <f>ROUND(POWER($A$27*D27/100,$AJ$27),0)</f>
        <v>0</v>
      </c>
      <c r="F27" s="1">
        <v>0</v>
      </c>
      <c r="G27">
        <f>ROUND(POWER($A$27*F27/100,$AJ$27),0)</f>
        <v>0</v>
      </c>
      <c r="H27" s="1">
        <v>3</v>
      </c>
      <c r="I27">
        <f t="shared" ca="1" si="0"/>
        <v>7</v>
      </c>
      <c r="J27" s="1">
        <v>125</v>
      </c>
      <c r="K27" s="11">
        <f ca="1">OFFSET(其他表格!G1,J27/100,0)</f>
        <v>1</v>
      </c>
      <c r="L27" s="1">
        <v>1</v>
      </c>
      <c r="M27" s="11">
        <f ca="1">OFFSET(其他表格!B1,L27,0)</f>
        <v>0.7</v>
      </c>
      <c r="N27">
        <f>ROUND(($E$27+200)*$AK$27,2)</f>
        <v>30</v>
      </c>
      <c r="O27">
        <f>ROUND(($E$27+200)*$AK$27,2)</f>
        <v>30</v>
      </c>
      <c r="P27">
        <f>ROUND(POWER(($E$27+200-$G$27-200+$AM$22),2)/$AL$27,2)</f>
        <v>41.67</v>
      </c>
      <c r="Q27">
        <f>ROUND(POWER(($G$27+200-$E$27-200+$AM$27),2)/$AL$27,2)</f>
        <v>41.67</v>
      </c>
      <c r="R27">
        <f ca="1">ROUND(($N$27+$P$27)*($A$27+$A$27)/$AN$27*$I$22,0)</f>
        <v>502</v>
      </c>
      <c r="S27">
        <f ca="1">ROUND((O27+Q27)*($A$27+$A$27)/$AN$27*$I$22,0)</f>
        <v>502</v>
      </c>
      <c r="T27" s="15">
        <f ca="1">MIN(ROUND(R27/$A$27,4),1)</f>
        <v>5.0200000000000002E-2</v>
      </c>
      <c r="U27" s="15">
        <f ca="1">MIN(ROUND($S$27/$A$27,4),1)</f>
        <v>5.0200000000000002E-2</v>
      </c>
      <c r="V27">
        <f>ROUND(($E$27+250)*$AK$27,0)</f>
        <v>38</v>
      </c>
      <c r="W27">
        <f>ROUND(POWER(($E$27+250-$G$27-100+$AM$22),2)/$AL$27,0)</f>
        <v>70</v>
      </c>
      <c r="X27">
        <f>ROUND(($V$27+$W$27)*($A$27+$A$27)/$AN$27,0)</f>
        <v>108</v>
      </c>
      <c r="Y27" s="15">
        <f ca="1">MIN(ROUND(X27/$A$27*$I$27,4),1)</f>
        <v>7.5600000000000001E-2</v>
      </c>
      <c r="Z27">
        <f>ROUND(($E$27+100)*$AK$27,0)</f>
        <v>15</v>
      </c>
      <c r="AA27" s="10">
        <f>ROUND(POWER(($E$27+100-$G$27-250+$AM$27),2)/$AL$27,0)</f>
        <v>20</v>
      </c>
      <c r="AB27" s="10">
        <f>ROUND(($Z$27+$AA$27)*($A$27+$A$27)/$AN$27,0)</f>
        <v>35</v>
      </c>
      <c r="AC27" s="15">
        <f>MIN(ROUND($AB$27/$A$27*10,4),1)</f>
        <v>3.5000000000000003E-2</v>
      </c>
      <c r="AD27" s="10">
        <f>ROUND(POWER(($E$26+200-$G$27-200+$AM$22),2)/$AL$27,0)</f>
        <v>42</v>
      </c>
      <c r="AE27" s="10">
        <f>ROUND(($N$26+$AD$27)*($A$26+$A$27)/$AN$27,0)</f>
        <v>54</v>
      </c>
      <c r="AF27" s="15">
        <f ca="1">MIN(ROUND($AE$27/$A$27*$I$27,4),1)</f>
        <v>3.78E-2</v>
      </c>
      <c r="AG27" s="10">
        <f>ROUND(POWER(($E$27+200-$G$26-200+900),2)/$AL$27,0)</f>
        <v>135</v>
      </c>
      <c r="AH27" s="10">
        <f>ROUND(($N$27+$AG$27)*($A$26+$A$27)/$AN$27,0)</f>
        <v>124</v>
      </c>
      <c r="AI27" s="15">
        <f ca="1">MIN(ROUND($AH$27/$A$26*$I$27,4),1)</f>
        <v>0.1736</v>
      </c>
      <c r="AJ27" s="8">
        <v>0.5</v>
      </c>
      <c r="AK27" s="8">
        <v>0.15</v>
      </c>
      <c r="AL27" s="8">
        <v>6000</v>
      </c>
      <c r="AM27" s="8">
        <v>500</v>
      </c>
      <c r="AN27" s="8">
        <v>20000</v>
      </c>
    </row>
    <row r="28" spans="1:40">
      <c r="A28">
        <v>20000</v>
      </c>
      <c r="B28" s="19">
        <v>0</v>
      </c>
      <c r="D28" s="1">
        <v>0</v>
      </c>
      <c r="E28">
        <f>ROUND(POWER($A$28*D28/100,$AJ$28),0)</f>
        <v>0</v>
      </c>
      <c r="F28" s="1">
        <v>0</v>
      </c>
      <c r="G28">
        <f>ROUND(POWER($A$28*F28/100,$AJ$28),0)</f>
        <v>0</v>
      </c>
      <c r="H28" s="1">
        <v>3</v>
      </c>
      <c r="I28">
        <f t="shared" ca="1" si="0"/>
        <v>7</v>
      </c>
      <c r="J28" s="1">
        <v>125</v>
      </c>
      <c r="K28" s="11">
        <f ca="1">OFFSET(其他表格!G1,J28/100,0)</f>
        <v>1</v>
      </c>
      <c r="L28" s="1">
        <v>1</v>
      </c>
      <c r="M28" s="11">
        <f ca="1">OFFSET(其他表格!B1,L28,0)</f>
        <v>0.7</v>
      </c>
      <c r="N28">
        <f>ROUND(($E$28+200)*$AK$28,2)</f>
        <v>30</v>
      </c>
      <c r="O28">
        <f>ROUND(($E$28+200)*$AK$28,2)</f>
        <v>30</v>
      </c>
      <c r="P28">
        <f>ROUND(POWER(($E$28+200-$G$28-200+$AM$22),2)/$AL$28,2)</f>
        <v>41.67</v>
      </c>
      <c r="Q28">
        <f>ROUND(POWER(($G$28+200-$E$28-200+$AM$28),2)/$AL$28,2)</f>
        <v>41.67</v>
      </c>
      <c r="R28">
        <f ca="1">ROUND(($N$28+$P$28)*($A$28+$A$28)/$AN$28*$I$22,0)</f>
        <v>1003</v>
      </c>
      <c r="S28">
        <f ca="1">ROUND((O28+Q28)*($A$28+$A$28)/$AN$28*$I$22,0)</f>
        <v>1003</v>
      </c>
      <c r="T28" s="15">
        <f ca="1">MIN(ROUND(R28/$A$28,4),1)</f>
        <v>5.0200000000000002E-2</v>
      </c>
      <c r="U28" s="15">
        <f ca="1">MIN(ROUND($S$28/$A$28,4),1)</f>
        <v>5.0200000000000002E-2</v>
      </c>
      <c r="V28">
        <f>ROUND(($E$28+250)*$AK$28,0)</f>
        <v>38</v>
      </c>
      <c r="W28">
        <f>ROUND(POWER(($E$28+250-$G$28-100+$AM$22),2)/$AL$28,0)</f>
        <v>70</v>
      </c>
      <c r="X28">
        <f>ROUND(($V$28+$W$28)*($A$28+$A$28)/$AN$28,0)</f>
        <v>216</v>
      </c>
      <c r="Y28" s="15">
        <f ca="1">MIN(ROUND(X28/$A$28*$I$28,4),1)</f>
        <v>7.5600000000000001E-2</v>
      </c>
      <c r="Z28">
        <f>ROUND(($E$28+100)*$AK$28,0)</f>
        <v>15</v>
      </c>
      <c r="AA28" s="10">
        <f>ROUND(POWER(($E$28+100-$G$28-250+$AM$28),2)/$AL$28,0)</f>
        <v>20</v>
      </c>
      <c r="AB28" s="10">
        <f>ROUND(($Z$28+$AA$28)*($A$28+$A$28)/$AN$28,0)</f>
        <v>70</v>
      </c>
      <c r="AC28" s="15">
        <f>MIN(ROUND($AB$28/$A$28*10,4),1)</f>
        <v>3.5000000000000003E-2</v>
      </c>
      <c r="AD28" s="10">
        <f>ROUND(POWER(($E$26+200-$G$28-200+$AM$22),2)/$AL$28,0)</f>
        <v>42</v>
      </c>
      <c r="AE28" s="10">
        <f>ROUND(($N$26+$AD$28)*($A$26+$A$28)/$AN$28,0)</f>
        <v>90</v>
      </c>
      <c r="AF28" s="15">
        <f ca="1">MIN(ROUND($AE$28/$A$28*$I$28,4),1)</f>
        <v>3.15E-2</v>
      </c>
      <c r="AG28" s="10">
        <f>ROUND(POWER(($E$28+200-$G$26-200+900),2)/$AL$28,0)</f>
        <v>135</v>
      </c>
      <c r="AH28" s="10">
        <f>ROUND(($N$28+$AG$28)*($A$26+$A$28)/$AN$28,0)</f>
        <v>206</v>
      </c>
      <c r="AI28" s="15">
        <f ca="1">MIN(ROUND($AH$28/$A$26*$I$28,4),1)</f>
        <v>0.28839999999999999</v>
      </c>
      <c r="AJ28" s="8">
        <v>0.5</v>
      </c>
      <c r="AK28" s="8">
        <v>0.15</v>
      </c>
      <c r="AL28" s="8">
        <v>6000</v>
      </c>
      <c r="AM28" s="8">
        <v>500</v>
      </c>
      <c r="AN28" s="8">
        <v>20000</v>
      </c>
    </row>
    <row r="29" spans="1:40">
      <c r="A29">
        <v>50000</v>
      </c>
      <c r="B29" s="19">
        <v>0</v>
      </c>
      <c r="D29" s="1">
        <v>0</v>
      </c>
      <c r="E29">
        <f>ROUND(POWER($A$29*D29/100,$AJ$29),0)</f>
        <v>0</v>
      </c>
      <c r="F29" s="1">
        <v>0</v>
      </c>
      <c r="G29">
        <f>ROUND(POWER($A$29*F29/100,$AJ$29),0)</f>
        <v>0</v>
      </c>
      <c r="H29" s="1">
        <v>3</v>
      </c>
      <c r="I29">
        <f t="shared" ca="1" si="0"/>
        <v>7</v>
      </c>
      <c r="J29" s="1">
        <v>125</v>
      </c>
      <c r="K29" s="11">
        <f ca="1">OFFSET(其他表格!G1,J29/100,0)</f>
        <v>1</v>
      </c>
      <c r="L29" s="1">
        <v>1</v>
      </c>
      <c r="M29" s="11">
        <f ca="1">OFFSET(其他表格!B1,L29,0)</f>
        <v>0.7</v>
      </c>
      <c r="N29">
        <f>ROUND(($E$29+200)*$AK$29,2)</f>
        <v>30</v>
      </c>
      <c r="O29">
        <f>ROUND(($E$29+200)*$AK$29,2)</f>
        <v>30</v>
      </c>
      <c r="P29">
        <f>ROUND(POWER(($E$29+200-$G$29-200+$AM$22),2)/$AL$29,2)</f>
        <v>41.67</v>
      </c>
      <c r="Q29">
        <f>ROUND(POWER(($G$29+200-$E$29-200+$AM$29),2)/$AL$29,2)</f>
        <v>41.67</v>
      </c>
      <c r="R29">
        <f ca="1">ROUND(($N$29+$P$29)*($A$29+$A$29)/$AN$29*$I$22,0)</f>
        <v>2508</v>
      </c>
      <c r="S29">
        <f ca="1">ROUND((O29+Q29)*($A$29+$A$29)/$AN$29*$I$22,0)</f>
        <v>2508</v>
      </c>
      <c r="T29" s="15">
        <f ca="1">MIN(ROUND(R29/$A$29,4),1)</f>
        <v>5.0200000000000002E-2</v>
      </c>
      <c r="U29" s="15">
        <f ca="1">MIN(ROUND($S$29/$A$29,4),1)</f>
        <v>5.0200000000000002E-2</v>
      </c>
      <c r="V29">
        <f>ROUND(($E$29+250)*$AK$29,0)</f>
        <v>38</v>
      </c>
      <c r="W29">
        <f>ROUND(POWER(($E$29+250-$G$29-100+$AM$22),2)/$AL$29,0)</f>
        <v>70</v>
      </c>
      <c r="X29">
        <f>ROUND(($V$29+$W$29)*($A$29+$A$29)/$AN$29,0)</f>
        <v>540</v>
      </c>
      <c r="Y29" s="15">
        <f ca="1">MIN(ROUND(X29/$A$29*$I$29,4),1)</f>
        <v>7.5600000000000001E-2</v>
      </c>
      <c r="Z29">
        <f>ROUND(($E$29+100)*$AK$29,0)</f>
        <v>15</v>
      </c>
      <c r="AA29" s="10">
        <f>ROUND(POWER(($E$29+100-$G$29-250+$AM$29),2)/$AL$29,0)</f>
        <v>20</v>
      </c>
      <c r="AB29" s="10">
        <f>ROUND(($Z$29+$AA$29)*($A$29+$A$29)/$AN$29,0)</f>
        <v>175</v>
      </c>
      <c r="AC29" s="15">
        <f>MIN(ROUND($AB$29/$A$29*10,4),1)</f>
        <v>3.5000000000000003E-2</v>
      </c>
      <c r="AD29" s="10">
        <f>ROUND(POWER(($E$26+200-$G$29-200+$AM$22),2)/$AL$29,0)</f>
        <v>42</v>
      </c>
      <c r="AE29" s="10">
        <f>ROUND(($N$26+$AD$29)*($A$26+$A$29)/$AN$29,0)</f>
        <v>198</v>
      </c>
      <c r="AF29" s="15">
        <f ca="1">MIN(ROUND($AE$29/$A$29*$I$29,4),1)</f>
        <v>2.7699999999999999E-2</v>
      </c>
      <c r="AG29" s="10">
        <f>ROUND(POWER(($E$29+200-$G$26-200+900),2)/$AL$29,0)</f>
        <v>135</v>
      </c>
      <c r="AH29" s="10">
        <f>ROUND(($N$29+$AG$29)*($A$26+$A$29)/$AN$29,0)</f>
        <v>454</v>
      </c>
      <c r="AI29" s="15">
        <f ca="1">MIN(ROUND($AH$29/$A$26*$I$29,4),1)</f>
        <v>0.63560000000000005</v>
      </c>
      <c r="AJ29" s="8">
        <v>0.5</v>
      </c>
      <c r="AK29" s="8">
        <v>0.15</v>
      </c>
      <c r="AL29" s="8">
        <v>6000</v>
      </c>
      <c r="AM29" s="8">
        <v>500</v>
      </c>
      <c r="AN29" s="8">
        <v>20000</v>
      </c>
    </row>
    <row r="30" spans="1:40">
      <c r="V30"/>
    </row>
    <row r="31" spans="1:40" s="23" customFormat="1">
      <c r="A31" s="23" t="s">
        <v>74</v>
      </c>
      <c r="B31" s="26" t="s">
        <v>81</v>
      </c>
      <c r="C31" s="26" t="s">
        <v>82</v>
      </c>
    </row>
    <row r="32" spans="1:40">
      <c r="A32">
        <v>100</v>
      </c>
      <c r="B32" s="19">
        <f t="shared" ref="B32:B38" ca="1" si="1">ROUND(((R32-$R$29)+($S$29-S32)),0)</f>
        <v>0</v>
      </c>
      <c r="C32" s="21">
        <f ca="1">B32</f>
        <v>0</v>
      </c>
      <c r="D32" s="1">
        <v>5</v>
      </c>
      <c r="E32">
        <f t="shared" ref="E32:E39" si="2">ROUND(POWER(A32*D32/100,AJ32),0)</f>
        <v>2</v>
      </c>
      <c r="F32" s="1">
        <v>3</v>
      </c>
      <c r="G32">
        <f>ROUND(POWER($A$22*F32/100,$AJ$22),0)</f>
        <v>2</v>
      </c>
      <c r="H32" s="1">
        <v>3</v>
      </c>
      <c r="I32">
        <f t="shared" ref="I32:I39" ca="1" si="3">ROUND(30/H32*M32*K32,2)</f>
        <v>14.18</v>
      </c>
      <c r="J32" s="1">
        <v>250</v>
      </c>
      <c r="K32" s="11">
        <f ca="1">OFFSET(其他表格!$G$1,J32/100,0)</f>
        <v>1.05</v>
      </c>
      <c r="L32" s="1">
        <v>5</v>
      </c>
      <c r="M32" s="11">
        <f ca="1">OFFSET(其他表格!$B$1,L32,0)</f>
        <v>1.35</v>
      </c>
      <c r="N32">
        <f t="shared" ref="N32:N39" si="4">ROUND((E32+200)*AK32,2)</f>
        <v>30.3</v>
      </c>
      <c r="O32">
        <f>ROUND(($E$22+200)*$AK$22,2)</f>
        <v>30</v>
      </c>
      <c r="P32">
        <f>ROUND(POWER((E32+200-$G$22-200+AM32),2)/AL32,2)</f>
        <v>42</v>
      </c>
      <c r="Q32">
        <f>ROUND(POWER(($E$22+200-G32-200+AM32),2)/AL32,2)</f>
        <v>41.33</v>
      </c>
      <c r="R32">
        <f ca="1">ROUND((N32+P32)*(A32+A32)/AN32*I32,0)</f>
        <v>10</v>
      </c>
      <c r="S32">
        <f ca="1">ROUND((O32+Q32)*(A32+A32)/AN32*I32,0)</f>
        <v>10</v>
      </c>
      <c r="T32" s="15">
        <f ca="1">MIN(ROUND(R32/A32,4),1)</f>
        <v>0.1</v>
      </c>
      <c r="U32" s="15">
        <f ca="1">MIN(ROUND(S32/A32,4),1)</f>
        <v>0.1</v>
      </c>
      <c r="V32"/>
      <c r="W32"/>
      <c r="X32"/>
      <c r="Y32" s="15"/>
      <c r="Z32"/>
      <c r="AA32" s="10"/>
      <c r="AB32" s="10"/>
      <c r="AC32" s="15"/>
      <c r="AD32" s="10"/>
      <c r="AE32" s="10"/>
      <c r="AF32" s="15"/>
      <c r="AG32" s="10"/>
      <c r="AH32" s="10"/>
      <c r="AI32" s="15"/>
      <c r="AJ32" s="8">
        <v>0.5</v>
      </c>
      <c r="AK32" s="8">
        <v>0.15</v>
      </c>
      <c r="AL32" s="8">
        <v>6000</v>
      </c>
      <c r="AM32" s="8">
        <v>500</v>
      </c>
      <c r="AN32" s="8">
        <v>20000</v>
      </c>
    </row>
    <row r="33" spans="1:40">
      <c r="A33">
        <v>500</v>
      </c>
      <c r="B33" s="19">
        <f t="shared" ca="1" si="1"/>
        <v>2</v>
      </c>
      <c r="C33" s="21">
        <f t="shared" ref="C33:C39" ca="1" si="5">B33</f>
        <v>2</v>
      </c>
      <c r="D33" s="1">
        <v>5</v>
      </c>
      <c r="E33">
        <f t="shared" si="2"/>
        <v>5</v>
      </c>
      <c r="F33" s="1">
        <v>3</v>
      </c>
      <c r="G33">
        <f>ROUND(POWER($A$23*F33/100,$AJ$23),0)</f>
        <v>4</v>
      </c>
      <c r="H33" s="1">
        <v>3</v>
      </c>
      <c r="I33">
        <f t="shared" ca="1" si="3"/>
        <v>14.18</v>
      </c>
      <c r="J33" s="1">
        <v>250</v>
      </c>
      <c r="K33" s="11">
        <f ca="1">OFFSET(其他表格!$G$1,J33/100,0)</f>
        <v>1.05</v>
      </c>
      <c r="L33" s="1">
        <v>5</v>
      </c>
      <c r="M33" s="11">
        <f ca="1">OFFSET(其他表格!$B$1,L33,0)</f>
        <v>1.35</v>
      </c>
      <c r="N33">
        <f t="shared" si="4"/>
        <v>30.75</v>
      </c>
      <c r="O33">
        <f>ROUND(($E$23+200)*$AK$23,2)</f>
        <v>30</v>
      </c>
      <c r="P33">
        <f>ROUND(POWER((E33+200-$G$23-200+AM33),2)/AL33,2)</f>
        <v>42.5</v>
      </c>
      <c r="Q33">
        <f>ROUND(POWER(($E$23+200-G33-200+AM33),2)/AL33,2)</f>
        <v>41</v>
      </c>
      <c r="R33">
        <f t="shared" ref="R33:R39" ca="1" si="6">ROUND((N33+P33)*(A33+A33)/AN33*I33,0)</f>
        <v>52</v>
      </c>
      <c r="S33">
        <f t="shared" ref="S33:S39" ca="1" si="7">ROUND((O33+Q33)*(A33+A33)/AN33*I33,0)</f>
        <v>50</v>
      </c>
      <c r="T33" s="15">
        <f t="shared" ref="T33:T39" ca="1" si="8">MIN(ROUND(R33/A33,4),1)</f>
        <v>0.104</v>
      </c>
      <c r="U33" s="15">
        <f t="shared" ref="U33:U39" ca="1" si="9">MIN(ROUND(S33/A33,4),1)</f>
        <v>0.1</v>
      </c>
      <c r="V33"/>
      <c r="W33"/>
      <c r="X33"/>
      <c r="Y33" s="15"/>
      <c r="Z33"/>
      <c r="AA33" s="10"/>
      <c r="AB33" s="10"/>
      <c r="AC33" s="15"/>
      <c r="AD33" s="10"/>
      <c r="AE33" s="10"/>
      <c r="AF33" s="15"/>
      <c r="AG33" s="10"/>
      <c r="AH33" s="10"/>
      <c r="AI33" s="15"/>
      <c r="AJ33" s="8">
        <v>0.5</v>
      </c>
      <c r="AK33" s="8">
        <v>0.15</v>
      </c>
      <c r="AL33" s="8">
        <v>6000</v>
      </c>
      <c r="AM33" s="8">
        <v>500</v>
      </c>
      <c r="AN33" s="8">
        <v>20000</v>
      </c>
    </row>
    <row r="34" spans="1:40">
      <c r="A34">
        <v>1000</v>
      </c>
      <c r="B34" s="19">
        <f t="shared" ca="1" si="1"/>
        <v>5</v>
      </c>
      <c r="C34" s="21">
        <f t="shared" ca="1" si="5"/>
        <v>5</v>
      </c>
      <c r="D34" s="1">
        <v>5</v>
      </c>
      <c r="E34">
        <f t="shared" si="2"/>
        <v>7</v>
      </c>
      <c r="F34" s="1">
        <v>3</v>
      </c>
      <c r="G34">
        <f>ROUND(POWER($A$24*F34/100,$AJ$24),0)</f>
        <v>5</v>
      </c>
      <c r="H34" s="1">
        <v>3</v>
      </c>
      <c r="I34">
        <f t="shared" ca="1" si="3"/>
        <v>14.18</v>
      </c>
      <c r="J34" s="1">
        <v>250</v>
      </c>
      <c r="K34" s="11">
        <f ca="1">OFFSET(其他表格!$G$1,J34/100,0)</f>
        <v>1.05</v>
      </c>
      <c r="L34" s="1">
        <v>5</v>
      </c>
      <c r="M34" s="11">
        <f ca="1">OFFSET(其他表格!$B$1,L34,0)</f>
        <v>1.35</v>
      </c>
      <c r="N34">
        <f t="shared" si="4"/>
        <v>31.05</v>
      </c>
      <c r="O34">
        <f>ROUND(($E$24+200)*$AK$24,2)</f>
        <v>30</v>
      </c>
      <c r="P34">
        <f>ROUND(POWER((E34+200-$G$24-200+AM34),2)/AL34,2)</f>
        <v>42.84</v>
      </c>
      <c r="Q34">
        <f>ROUND(POWER(($E$24+200-G34-200+AM34),2)/AL34,2)</f>
        <v>40.840000000000003</v>
      </c>
      <c r="R34">
        <f t="shared" ca="1" si="6"/>
        <v>105</v>
      </c>
      <c r="S34">
        <f t="shared" ca="1" si="7"/>
        <v>100</v>
      </c>
      <c r="T34" s="15">
        <f t="shared" ca="1" si="8"/>
        <v>0.105</v>
      </c>
      <c r="U34" s="15">
        <f t="shared" ca="1" si="9"/>
        <v>0.1</v>
      </c>
      <c r="V34"/>
      <c r="W34"/>
      <c r="X34"/>
      <c r="Y34" s="15"/>
      <c r="Z34"/>
      <c r="AA34" s="10"/>
      <c r="AB34" s="10"/>
      <c r="AC34" s="15"/>
      <c r="AD34" s="10"/>
      <c r="AE34" s="10"/>
      <c r="AF34" s="15"/>
      <c r="AG34" s="10"/>
      <c r="AH34" s="10"/>
      <c r="AI34" s="15"/>
      <c r="AJ34" s="8">
        <v>0.5</v>
      </c>
      <c r="AK34" s="8">
        <v>0.15</v>
      </c>
      <c r="AL34" s="8">
        <v>6000</v>
      </c>
      <c r="AM34" s="8">
        <v>500</v>
      </c>
      <c r="AN34" s="8">
        <v>20000</v>
      </c>
    </row>
    <row r="35" spans="1:40">
      <c r="A35">
        <v>2000</v>
      </c>
      <c r="B35" s="19">
        <f t="shared" ca="1" si="1"/>
        <v>13</v>
      </c>
      <c r="C35" s="21">
        <f t="shared" ca="1" si="5"/>
        <v>13</v>
      </c>
      <c r="D35" s="1">
        <v>5</v>
      </c>
      <c r="E35">
        <f t="shared" si="2"/>
        <v>10</v>
      </c>
      <c r="F35" s="1">
        <v>3</v>
      </c>
      <c r="G35">
        <f>ROUND(POWER($A$25*F35/100,$AJ$25),0)</f>
        <v>8</v>
      </c>
      <c r="H35" s="1">
        <v>3</v>
      </c>
      <c r="I35">
        <f t="shared" ca="1" si="3"/>
        <v>14.18</v>
      </c>
      <c r="J35" s="1">
        <v>250</v>
      </c>
      <c r="K35" s="11">
        <f ca="1">OFFSET(其他表格!$G$1,J35/100,0)</f>
        <v>1.05</v>
      </c>
      <c r="L35" s="1">
        <v>5</v>
      </c>
      <c r="M35" s="11">
        <f ca="1">OFFSET(其他表格!$B$1,L35,0)</f>
        <v>1.35</v>
      </c>
      <c r="N35">
        <f t="shared" si="4"/>
        <v>31.5</v>
      </c>
      <c r="O35">
        <f>ROUND(($E$25+200)*$AK$25,2)</f>
        <v>30</v>
      </c>
      <c r="P35">
        <f>ROUND(POWER((E35+200-$G$25-200+AM35),2)/AL35,2)</f>
        <v>43.35</v>
      </c>
      <c r="Q35">
        <f>ROUND(POWER(($E$25+200-G35-200+AM35),2)/AL35,2)</f>
        <v>40.340000000000003</v>
      </c>
      <c r="R35">
        <f t="shared" ca="1" si="6"/>
        <v>212</v>
      </c>
      <c r="S35">
        <f t="shared" ca="1" si="7"/>
        <v>199</v>
      </c>
      <c r="T35" s="15">
        <f t="shared" ca="1" si="8"/>
        <v>0.106</v>
      </c>
      <c r="U35" s="15">
        <f t="shared" ca="1" si="9"/>
        <v>9.9500000000000005E-2</v>
      </c>
      <c r="V35"/>
      <c r="W35"/>
      <c r="X35"/>
      <c r="Y35" s="15"/>
      <c r="Z35"/>
      <c r="AA35" s="10"/>
      <c r="AB35" s="10"/>
      <c r="AC35" s="15"/>
      <c r="AD35" s="10"/>
      <c r="AE35" s="10"/>
      <c r="AF35" s="15"/>
      <c r="AG35" s="10"/>
      <c r="AH35" s="10"/>
      <c r="AI35" s="15"/>
      <c r="AJ35" s="8">
        <v>0.5</v>
      </c>
      <c r="AK35" s="8">
        <v>0.15</v>
      </c>
      <c r="AL35" s="8">
        <v>6000</v>
      </c>
      <c r="AM35" s="8">
        <v>500</v>
      </c>
      <c r="AN35" s="8">
        <v>20000</v>
      </c>
    </row>
    <row r="36" spans="1:40">
      <c r="A36">
        <v>5000</v>
      </c>
      <c r="B36" s="19">
        <f t="shared" ca="1" si="1"/>
        <v>50</v>
      </c>
      <c r="C36" s="21">
        <f t="shared" ca="1" si="5"/>
        <v>50</v>
      </c>
      <c r="D36" s="1">
        <v>5</v>
      </c>
      <c r="E36">
        <f t="shared" si="2"/>
        <v>16</v>
      </c>
      <c r="F36" s="1">
        <v>3</v>
      </c>
      <c r="G36">
        <f>ROUND(POWER($A$26*F36/100,$AJ$26),0)</f>
        <v>12</v>
      </c>
      <c r="H36" s="1">
        <v>3</v>
      </c>
      <c r="I36">
        <f t="shared" ca="1" si="3"/>
        <v>14.18</v>
      </c>
      <c r="J36" s="1">
        <v>250</v>
      </c>
      <c r="K36" s="11">
        <f ca="1">OFFSET(其他表格!$G$1,J36/100,0)</f>
        <v>1.05</v>
      </c>
      <c r="L36" s="1">
        <v>5</v>
      </c>
      <c r="M36" s="11">
        <f ca="1">OFFSET(其他表格!$B$1,L36,0)</f>
        <v>1.35</v>
      </c>
      <c r="N36">
        <f t="shared" si="4"/>
        <v>32.4</v>
      </c>
      <c r="O36">
        <f>ROUND(($E$26+200)*$AK$26,2)</f>
        <v>30</v>
      </c>
      <c r="P36">
        <f>ROUND(POWER((E36+200-$G$26-200+AM36),2)/AL36,2)</f>
        <v>44.38</v>
      </c>
      <c r="Q36">
        <f>ROUND(POWER(($E$26+200-G36-200+AM36),2)/AL36,2)</f>
        <v>39.69</v>
      </c>
      <c r="R36">
        <f t="shared" ca="1" si="6"/>
        <v>544</v>
      </c>
      <c r="S36">
        <f t="shared" ca="1" si="7"/>
        <v>494</v>
      </c>
      <c r="T36" s="15">
        <f t="shared" ca="1" si="8"/>
        <v>0.10879999999999999</v>
      </c>
      <c r="U36" s="15">
        <f t="shared" ca="1" si="9"/>
        <v>9.8799999999999999E-2</v>
      </c>
      <c r="V36"/>
      <c r="W36"/>
      <c r="X36"/>
      <c r="Y36" s="15"/>
      <c r="Z36"/>
      <c r="AA36" s="10"/>
      <c r="AB36" s="10"/>
      <c r="AC36" s="15"/>
      <c r="AD36" s="10"/>
      <c r="AE36" s="10"/>
      <c r="AF36" s="15"/>
      <c r="AG36" s="10"/>
      <c r="AH36" s="10"/>
      <c r="AI36" s="15"/>
      <c r="AJ36" s="8">
        <v>0.5</v>
      </c>
      <c r="AK36" s="8">
        <v>0.15</v>
      </c>
      <c r="AL36" s="8">
        <v>6000</v>
      </c>
      <c r="AM36" s="8">
        <v>500</v>
      </c>
      <c r="AN36" s="8">
        <v>20000</v>
      </c>
    </row>
    <row r="37" spans="1:40">
      <c r="A37">
        <v>10000</v>
      </c>
      <c r="B37" s="19">
        <f t="shared" ca="1" si="1"/>
        <v>139</v>
      </c>
      <c r="C37" s="21">
        <f t="shared" ca="1" si="5"/>
        <v>139</v>
      </c>
      <c r="D37" s="1">
        <v>5</v>
      </c>
      <c r="E37">
        <f t="shared" si="2"/>
        <v>22</v>
      </c>
      <c r="F37" s="1">
        <v>3</v>
      </c>
      <c r="G37">
        <f>ROUND(POWER($A$27*F37/100,$AJ$27),0)</f>
        <v>17</v>
      </c>
      <c r="H37" s="1">
        <v>3</v>
      </c>
      <c r="I37">
        <f t="shared" ca="1" si="3"/>
        <v>14.18</v>
      </c>
      <c r="J37" s="1">
        <v>250</v>
      </c>
      <c r="K37" s="11">
        <f ca="1">OFFSET(其他表格!$G$1,J37/100,0)</f>
        <v>1.05</v>
      </c>
      <c r="L37" s="1">
        <v>5</v>
      </c>
      <c r="M37" s="11">
        <f ca="1">OFFSET(其他表格!$B$1,L37,0)</f>
        <v>1.35</v>
      </c>
      <c r="N37">
        <f t="shared" si="4"/>
        <v>33.299999999999997</v>
      </c>
      <c r="O37">
        <f>ROUND(($E$27+200)*$AK$27,2)</f>
        <v>30</v>
      </c>
      <c r="P37">
        <f>ROUND(POWER((E37+200-$G$27-200+AM37),2)/AL37,2)</f>
        <v>45.41</v>
      </c>
      <c r="Q37">
        <f>ROUND(POWER(($E$27+200-G37-200+AM37),2)/AL37,2)</f>
        <v>38.880000000000003</v>
      </c>
      <c r="R37">
        <f t="shared" ca="1" si="6"/>
        <v>1116</v>
      </c>
      <c r="S37">
        <f t="shared" ca="1" si="7"/>
        <v>977</v>
      </c>
      <c r="T37" s="15">
        <f t="shared" ca="1" si="8"/>
        <v>0.1116</v>
      </c>
      <c r="U37" s="15">
        <f t="shared" ca="1" si="9"/>
        <v>9.7699999999999995E-2</v>
      </c>
      <c r="V37"/>
      <c r="W37"/>
      <c r="X37"/>
      <c r="Y37" s="15"/>
      <c r="Z37"/>
      <c r="AA37" s="10"/>
      <c r="AB37" s="10"/>
      <c r="AC37" s="15"/>
      <c r="AD37" s="10"/>
      <c r="AE37" s="10"/>
      <c r="AF37" s="15"/>
      <c r="AG37" s="10"/>
      <c r="AH37" s="10"/>
      <c r="AI37" s="15"/>
      <c r="AJ37" s="8">
        <v>0.5</v>
      </c>
      <c r="AK37" s="8">
        <v>0.15</v>
      </c>
      <c r="AL37" s="8">
        <v>6000</v>
      </c>
      <c r="AM37" s="8">
        <v>500</v>
      </c>
      <c r="AN37" s="8">
        <v>20000</v>
      </c>
    </row>
    <row r="38" spans="1:40">
      <c r="A38">
        <v>20000</v>
      </c>
      <c r="B38" s="19">
        <f t="shared" ca="1" si="1"/>
        <v>403</v>
      </c>
      <c r="C38" s="21">
        <f t="shared" ca="1" si="5"/>
        <v>403</v>
      </c>
      <c r="D38" s="1">
        <v>5</v>
      </c>
      <c r="E38">
        <f t="shared" si="2"/>
        <v>32</v>
      </c>
      <c r="F38" s="1">
        <v>3</v>
      </c>
      <c r="G38">
        <f>ROUND(POWER($A$28*F38/100,$AJ$28),0)</f>
        <v>24</v>
      </c>
      <c r="H38" s="1">
        <v>3</v>
      </c>
      <c r="I38">
        <f t="shared" ca="1" si="3"/>
        <v>14.18</v>
      </c>
      <c r="J38" s="1">
        <v>250</v>
      </c>
      <c r="K38" s="11">
        <f ca="1">OFFSET(其他表格!$G$1,J38/100,0)</f>
        <v>1.05</v>
      </c>
      <c r="L38" s="1">
        <v>5</v>
      </c>
      <c r="M38" s="11">
        <f ca="1">OFFSET(其他表格!$B$1,L38,0)</f>
        <v>1.35</v>
      </c>
      <c r="N38">
        <f t="shared" si="4"/>
        <v>34.799999999999997</v>
      </c>
      <c r="O38">
        <f>ROUND(($E$28+200)*$AK$28,2)</f>
        <v>30</v>
      </c>
      <c r="P38">
        <f>ROUND(POWER((E38+200-$G$28-200+AM38),2)/AL38,2)</f>
        <v>47.17</v>
      </c>
      <c r="Q38">
        <f>ROUND(POWER(($E$28+200-G38-200+AM38),2)/AL38,2)</f>
        <v>37.76</v>
      </c>
      <c r="R38">
        <f t="shared" ca="1" si="6"/>
        <v>2325</v>
      </c>
      <c r="S38">
        <f t="shared" ca="1" si="7"/>
        <v>1922</v>
      </c>
      <c r="T38" s="15">
        <f t="shared" ca="1" si="8"/>
        <v>0.1163</v>
      </c>
      <c r="U38" s="15">
        <f t="shared" ca="1" si="9"/>
        <v>9.6100000000000005E-2</v>
      </c>
      <c r="V38"/>
      <c r="W38"/>
      <c r="X38"/>
      <c r="Y38" s="15"/>
      <c r="Z38"/>
      <c r="AA38" s="10"/>
      <c r="AB38" s="10"/>
      <c r="AC38" s="15"/>
      <c r="AD38" s="10"/>
      <c r="AE38" s="10"/>
      <c r="AF38" s="15"/>
      <c r="AG38" s="10"/>
      <c r="AH38" s="10"/>
      <c r="AI38" s="15"/>
      <c r="AJ38" s="8">
        <v>0.5</v>
      </c>
      <c r="AK38" s="8">
        <v>0.15</v>
      </c>
      <c r="AL38" s="8">
        <v>6000</v>
      </c>
      <c r="AM38" s="8">
        <v>500</v>
      </c>
      <c r="AN38" s="8">
        <v>20000</v>
      </c>
    </row>
    <row r="39" spans="1:40">
      <c r="A39">
        <v>50000</v>
      </c>
      <c r="B39" s="19">
        <f ca="1">ROUND(((R39-$R$29)+($S$29-S39)),0)</f>
        <v>1596</v>
      </c>
      <c r="C39" s="21">
        <f t="shared" ca="1" si="5"/>
        <v>1596</v>
      </c>
      <c r="D39" s="1">
        <v>5</v>
      </c>
      <c r="E39">
        <f t="shared" si="2"/>
        <v>50</v>
      </c>
      <c r="F39" s="1">
        <v>3</v>
      </c>
      <c r="G39">
        <f>ROUND(POWER($A$29*F39/100,$AJ$29),0)</f>
        <v>39</v>
      </c>
      <c r="H39" s="1">
        <v>3</v>
      </c>
      <c r="I39">
        <f t="shared" ca="1" si="3"/>
        <v>14.18</v>
      </c>
      <c r="J39" s="1">
        <v>250</v>
      </c>
      <c r="K39" s="11">
        <f ca="1">OFFSET(其他表格!$G$1,J39/100,0)</f>
        <v>1.05</v>
      </c>
      <c r="L39" s="1">
        <v>5</v>
      </c>
      <c r="M39" s="11">
        <f ca="1">OFFSET(其他表格!$B$1,L39,0)</f>
        <v>1.35</v>
      </c>
      <c r="N39">
        <f t="shared" si="4"/>
        <v>37.5</v>
      </c>
      <c r="O39">
        <f>ROUND(($E$29+200)*$AK$29,2)</f>
        <v>30</v>
      </c>
      <c r="P39">
        <f>ROUND(POWER((E39+200-$G$29-200+AM39),2)/AL39,2)</f>
        <v>50.42</v>
      </c>
      <c r="Q39">
        <f>ROUND(POWER(($E$29+200-G39-200+AM39),2)/AL39,2)</f>
        <v>35.42</v>
      </c>
      <c r="R39">
        <f t="shared" ca="1" si="6"/>
        <v>6234</v>
      </c>
      <c r="S39">
        <f t="shared" ca="1" si="7"/>
        <v>4638</v>
      </c>
      <c r="T39" s="15">
        <f t="shared" ca="1" si="8"/>
        <v>0.12470000000000001</v>
      </c>
      <c r="U39" s="15">
        <f t="shared" ca="1" si="9"/>
        <v>9.2799999999999994E-2</v>
      </c>
      <c r="V39"/>
      <c r="W39"/>
      <c r="X39"/>
      <c r="Y39" s="15"/>
      <c r="Z39"/>
      <c r="AA39" s="10"/>
      <c r="AB39" s="10"/>
      <c r="AC39" s="15"/>
      <c r="AD39" s="10"/>
      <c r="AE39" s="10"/>
      <c r="AF39" s="15"/>
      <c r="AG39" s="10"/>
      <c r="AH39" s="10"/>
      <c r="AI39" s="15"/>
      <c r="AJ39" s="8">
        <v>0.5</v>
      </c>
      <c r="AK39" s="8">
        <v>0.15</v>
      </c>
      <c r="AL39" s="8">
        <v>6000</v>
      </c>
      <c r="AM39" s="8">
        <v>500</v>
      </c>
      <c r="AN39" s="8">
        <v>20000</v>
      </c>
    </row>
    <row r="41" spans="1:40" s="23" customFormat="1">
      <c r="A41" s="23" t="s">
        <v>75</v>
      </c>
      <c r="B41" s="26" t="s">
        <v>81</v>
      </c>
      <c r="C41" s="26" t="s">
        <v>84</v>
      </c>
    </row>
    <row r="42" spans="1:40">
      <c r="A42">
        <v>100</v>
      </c>
      <c r="B42" s="19">
        <f t="shared" ref="B42:B48" ca="1" si="10">ROUND(((R42-$R$29)+($S$29-S42)),0)</f>
        <v>0</v>
      </c>
      <c r="C42" s="21">
        <f t="shared" ref="C42:C48" ca="1" si="11">ROUND(C32*1.7,0)</f>
        <v>0</v>
      </c>
      <c r="D42" s="1">
        <v>20</v>
      </c>
      <c r="E42">
        <f t="shared" ref="E42:E49" si="12">ROUND(POWER(A42*D42/100,AJ42),0)</f>
        <v>4</v>
      </c>
      <c r="F42" s="1">
        <v>12</v>
      </c>
      <c r="G42">
        <f>ROUND(POWER($A$22*F42/100,$AJ$22),0)</f>
        <v>3</v>
      </c>
      <c r="H42" s="1">
        <v>4</v>
      </c>
      <c r="I42">
        <f t="shared" ref="I42:I49" ca="1" si="13">ROUND(30/H42*M42*K42,2)</f>
        <v>12.38</v>
      </c>
      <c r="J42" s="1">
        <v>350</v>
      </c>
      <c r="K42" s="11">
        <f ca="1">OFFSET(其他表格!$G$1,J42/100,0)</f>
        <v>1.1000000000000001</v>
      </c>
      <c r="L42" s="1">
        <v>8</v>
      </c>
      <c r="M42" s="11">
        <f ca="1">OFFSET(其他表格!$B$1,L42,0)</f>
        <v>1.5</v>
      </c>
      <c r="N42">
        <f t="shared" ref="N42:N49" si="14">ROUND((E42+200)*AK42,2)</f>
        <v>30.6</v>
      </c>
      <c r="O42">
        <f>ROUND(($E$22+200)*$AK$22,2)</f>
        <v>30</v>
      </c>
      <c r="P42">
        <f>ROUND(POWER((E42+200-$G$22-200+AM42),2)/AL42,2)</f>
        <v>42.34</v>
      </c>
      <c r="Q42">
        <f>ROUND(POWER(($E$22+200-G42-200+AM42),2)/AL42,2)</f>
        <v>41.17</v>
      </c>
      <c r="R42">
        <f ca="1">ROUND((N42+P42)*(A42+A42)/AN42*I42,0)</f>
        <v>9</v>
      </c>
      <c r="S42">
        <f ca="1">ROUND((O42+Q42)*(A42+A42)/AN42*I42,0)</f>
        <v>9</v>
      </c>
      <c r="T42" s="15">
        <f ca="1">MIN(ROUND(R42/A42,4),1)</f>
        <v>0.09</v>
      </c>
      <c r="U42" s="15">
        <f ca="1">MIN(ROUND(S42/A42,4),1)</f>
        <v>0.09</v>
      </c>
      <c r="V42"/>
      <c r="W42"/>
      <c r="X42"/>
      <c r="Y42" s="15"/>
      <c r="Z42"/>
      <c r="AA42" s="10"/>
      <c r="AB42" s="10"/>
      <c r="AC42" s="15"/>
      <c r="AD42" s="10"/>
      <c r="AE42" s="10"/>
      <c r="AF42" s="15"/>
      <c r="AG42" s="10"/>
      <c r="AH42" s="10"/>
      <c r="AI42" s="15"/>
      <c r="AJ42" s="8">
        <v>0.5</v>
      </c>
      <c r="AK42" s="8">
        <v>0.15</v>
      </c>
      <c r="AL42" s="8">
        <v>6000</v>
      </c>
      <c r="AM42" s="8">
        <v>500</v>
      </c>
      <c r="AN42" s="8">
        <v>20000</v>
      </c>
    </row>
    <row r="43" spans="1:40">
      <c r="A43">
        <v>500</v>
      </c>
      <c r="B43" s="19">
        <f t="shared" ca="1" si="10"/>
        <v>2</v>
      </c>
      <c r="C43" s="21">
        <f t="shared" ca="1" si="11"/>
        <v>3</v>
      </c>
      <c r="D43" s="1">
        <v>20</v>
      </c>
      <c r="E43">
        <f t="shared" si="12"/>
        <v>10</v>
      </c>
      <c r="F43" s="1">
        <v>12</v>
      </c>
      <c r="G43">
        <f>ROUND(POWER($A$23*F43/100,$AJ$23),0)</f>
        <v>8</v>
      </c>
      <c r="H43" s="1">
        <v>4</v>
      </c>
      <c r="I43">
        <f t="shared" ca="1" si="13"/>
        <v>12.38</v>
      </c>
      <c r="J43" s="1">
        <v>350</v>
      </c>
      <c r="K43" s="11">
        <f ca="1">OFFSET(其他表格!$G$1,J43/100,0)</f>
        <v>1.1000000000000001</v>
      </c>
      <c r="L43" s="1">
        <v>8</v>
      </c>
      <c r="M43" s="11">
        <f ca="1">OFFSET(其他表格!$B$1,L43,0)</f>
        <v>1.5</v>
      </c>
      <c r="N43">
        <f t="shared" si="14"/>
        <v>31.5</v>
      </c>
      <c r="O43">
        <f>ROUND(($E$23+200)*$AK$23,2)</f>
        <v>30</v>
      </c>
      <c r="P43">
        <f>ROUND(POWER((E43+200-$G$23-200+AM43),2)/AL43,2)</f>
        <v>43.35</v>
      </c>
      <c r="Q43">
        <f>ROUND(POWER(($E$23+200-G43-200+AM43),2)/AL43,2)</f>
        <v>40.340000000000003</v>
      </c>
      <c r="R43">
        <f t="shared" ref="R43:R49" ca="1" si="15">ROUND((N43+P43)*(A43+A43)/AN43*I43,0)</f>
        <v>46</v>
      </c>
      <c r="S43">
        <f t="shared" ref="S43:S49" ca="1" si="16">ROUND((O43+Q43)*(A43+A43)/AN43*I43,0)</f>
        <v>44</v>
      </c>
      <c r="T43" s="15">
        <f t="shared" ref="T43:T49" ca="1" si="17">MIN(ROUND(R43/A43,4),1)</f>
        <v>9.1999999999999998E-2</v>
      </c>
      <c r="U43" s="15">
        <f t="shared" ref="U43:U49" ca="1" si="18">MIN(ROUND(S43/A43,4),1)</f>
        <v>8.7999999999999995E-2</v>
      </c>
      <c r="V43"/>
      <c r="W43"/>
      <c r="X43"/>
      <c r="Y43" s="15"/>
      <c r="Z43"/>
      <c r="AA43" s="10"/>
      <c r="AB43" s="10"/>
      <c r="AC43" s="15"/>
      <c r="AD43" s="10"/>
      <c r="AE43" s="10"/>
      <c r="AF43" s="15"/>
      <c r="AG43" s="10"/>
      <c r="AH43" s="10"/>
      <c r="AI43" s="15"/>
      <c r="AJ43" s="8">
        <v>0.5</v>
      </c>
      <c r="AK43" s="8">
        <v>0.15</v>
      </c>
      <c r="AL43" s="8">
        <v>6000</v>
      </c>
      <c r="AM43" s="8">
        <v>500</v>
      </c>
      <c r="AN43" s="8">
        <v>20000</v>
      </c>
    </row>
    <row r="44" spans="1:40">
      <c r="A44">
        <v>1000</v>
      </c>
      <c r="B44" s="19">
        <f t="shared" ca="1" si="10"/>
        <v>8</v>
      </c>
      <c r="C44" s="21">
        <v>13</v>
      </c>
      <c r="D44" s="1">
        <v>20</v>
      </c>
      <c r="E44">
        <f t="shared" si="12"/>
        <v>14</v>
      </c>
      <c r="F44" s="1">
        <v>12</v>
      </c>
      <c r="G44">
        <f>ROUND(POWER($A$24*F44/100,$AJ$24),0)</f>
        <v>11</v>
      </c>
      <c r="H44" s="1">
        <v>4</v>
      </c>
      <c r="I44">
        <f t="shared" ca="1" si="13"/>
        <v>12.38</v>
      </c>
      <c r="J44" s="1">
        <v>350</v>
      </c>
      <c r="K44" s="11">
        <f ca="1">OFFSET(其他表格!$G$1,J44/100,0)</f>
        <v>1.1000000000000001</v>
      </c>
      <c r="L44" s="1">
        <v>8</v>
      </c>
      <c r="M44" s="11">
        <f ca="1">OFFSET(其他表格!$B$1,L44,0)</f>
        <v>1.5</v>
      </c>
      <c r="N44">
        <f t="shared" si="14"/>
        <v>32.1</v>
      </c>
      <c r="O44">
        <f>ROUND(($E$24+200)*$AK$24,2)</f>
        <v>30</v>
      </c>
      <c r="P44">
        <f>ROUND(POWER((E44+200-$G$24-200+AM44),2)/AL44,2)</f>
        <v>44.03</v>
      </c>
      <c r="Q44">
        <f>ROUND(POWER(($E$24+200-G44-200+AM44),2)/AL44,2)</f>
        <v>39.85</v>
      </c>
      <c r="R44">
        <f t="shared" ca="1" si="15"/>
        <v>94</v>
      </c>
      <c r="S44">
        <f t="shared" ca="1" si="16"/>
        <v>86</v>
      </c>
      <c r="T44" s="15">
        <f t="shared" ca="1" si="17"/>
        <v>9.4E-2</v>
      </c>
      <c r="U44" s="15">
        <f t="shared" ca="1" si="18"/>
        <v>8.5999999999999993E-2</v>
      </c>
      <c r="V44"/>
      <c r="W44"/>
      <c r="X44"/>
      <c r="Y44" s="15"/>
      <c r="Z44"/>
      <c r="AA44" s="10"/>
      <c r="AB44" s="10"/>
      <c r="AC44" s="15"/>
      <c r="AD44" s="10"/>
      <c r="AE44" s="10"/>
      <c r="AF44" s="15"/>
      <c r="AG44" s="10"/>
      <c r="AH44" s="10"/>
      <c r="AI44" s="15"/>
      <c r="AJ44" s="8">
        <v>0.5</v>
      </c>
      <c r="AK44" s="8">
        <v>0.15</v>
      </c>
      <c r="AL44" s="8">
        <v>6000</v>
      </c>
      <c r="AM44" s="8">
        <v>500</v>
      </c>
      <c r="AN44" s="8">
        <v>20000</v>
      </c>
    </row>
    <row r="45" spans="1:40">
      <c r="A45">
        <v>2000</v>
      </c>
      <c r="B45" s="19">
        <f t="shared" ca="1" si="10"/>
        <v>22</v>
      </c>
      <c r="C45" s="21">
        <f t="shared" ca="1" si="11"/>
        <v>22</v>
      </c>
      <c r="D45" s="1">
        <v>20</v>
      </c>
      <c r="E45">
        <f t="shared" si="12"/>
        <v>20</v>
      </c>
      <c r="F45" s="1">
        <v>12</v>
      </c>
      <c r="G45">
        <f>ROUND(POWER($A$25*F45/100,$AJ$25),0)</f>
        <v>15</v>
      </c>
      <c r="H45" s="1">
        <v>4</v>
      </c>
      <c r="I45">
        <f t="shared" ca="1" si="13"/>
        <v>12.38</v>
      </c>
      <c r="J45" s="1">
        <v>350</v>
      </c>
      <c r="K45" s="11">
        <f ca="1">OFFSET(其他表格!$G$1,J45/100,0)</f>
        <v>1.1000000000000001</v>
      </c>
      <c r="L45" s="1">
        <v>8</v>
      </c>
      <c r="M45" s="11">
        <f ca="1">OFFSET(其他表格!$B$1,L45,0)</f>
        <v>1.5</v>
      </c>
      <c r="N45">
        <f t="shared" si="14"/>
        <v>33</v>
      </c>
      <c r="O45">
        <f>ROUND(($E$25+200)*$AK$25,2)</f>
        <v>30</v>
      </c>
      <c r="P45">
        <f>ROUND(POWER((E45+200-$G$25-200+AM45),2)/AL45,2)</f>
        <v>45.07</v>
      </c>
      <c r="Q45">
        <f>ROUND(POWER(($E$25+200-G45-200+AM45),2)/AL45,2)</f>
        <v>39.200000000000003</v>
      </c>
      <c r="R45">
        <f t="shared" ca="1" si="15"/>
        <v>193</v>
      </c>
      <c r="S45">
        <f t="shared" ca="1" si="16"/>
        <v>171</v>
      </c>
      <c r="T45" s="15">
        <f t="shared" ca="1" si="17"/>
        <v>9.6500000000000002E-2</v>
      </c>
      <c r="U45" s="15">
        <f t="shared" ca="1" si="18"/>
        <v>8.5500000000000007E-2</v>
      </c>
      <c r="V45"/>
      <c r="W45"/>
      <c r="X45"/>
      <c r="Y45" s="15"/>
      <c r="Z45"/>
      <c r="AA45" s="10"/>
      <c r="AB45" s="10"/>
      <c r="AC45" s="15"/>
      <c r="AD45" s="10"/>
      <c r="AE45" s="10"/>
      <c r="AF45" s="15"/>
      <c r="AG45" s="10"/>
      <c r="AH45" s="10"/>
      <c r="AI45" s="15"/>
      <c r="AJ45" s="8">
        <v>0.5</v>
      </c>
      <c r="AK45" s="8">
        <v>0.15</v>
      </c>
      <c r="AL45" s="8">
        <v>6000</v>
      </c>
      <c r="AM45" s="8">
        <v>500</v>
      </c>
      <c r="AN45" s="8">
        <v>20000</v>
      </c>
    </row>
    <row r="46" spans="1:40">
      <c r="A46">
        <v>5000</v>
      </c>
      <c r="B46" s="19">
        <f t="shared" ca="1" si="10"/>
        <v>88</v>
      </c>
      <c r="C46" s="21">
        <f t="shared" ca="1" si="11"/>
        <v>85</v>
      </c>
      <c r="D46" s="1">
        <v>20</v>
      </c>
      <c r="E46">
        <f t="shared" si="12"/>
        <v>32</v>
      </c>
      <c r="F46" s="1">
        <v>12</v>
      </c>
      <c r="G46">
        <f>ROUND(POWER($A$26*F46/100,$AJ$26),0)</f>
        <v>24</v>
      </c>
      <c r="H46" s="1">
        <v>4</v>
      </c>
      <c r="I46">
        <f t="shared" ca="1" si="13"/>
        <v>12.38</v>
      </c>
      <c r="J46" s="1">
        <v>350</v>
      </c>
      <c r="K46" s="11">
        <f ca="1">OFFSET(其他表格!$G$1,J46/100,0)</f>
        <v>1.1000000000000001</v>
      </c>
      <c r="L46" s="1">
        <v>8</v>
      </c>
      <c r="M46" s="11">
        <f ca="1">OFFSET(其他表格!$B$1,L46,0)</f>
        <v>1.5</v>
      </c>
      <c r="N46">
        <f t="shared" si="14"/>
        <v>34.799999999999997</v>
      </c>
      <c r="O46">
        <f>ROUND(($E$26+200)*$AK$26,2)</f>
        <v>30</v>
      </c>
      <c r="P46">
        <f>ROUND(POWER((E46+200-$G$26-200+AM46),2)/AL46,2)</f>
        <v>47.17</v>
      </c>
      <c r="Q46">
        <f>ROUND(POWER(($E$26+200-G46-200+AM46),2)/AL46,2)</f>
        <v>37.76</v>
      </c>
      <c r="R46">
        <f t="shared" ca="1" si="15"/>
        <v>507</v>
      </c>
      <c r="S46">
        <f t="shared" ca="1" si="16"/>
        <v>419</v>
      </c>
      <c r="T46" s="15">
        <f t="shared" ca="1" si="17"/>
        <v>0.1014</v>
      </c>
      <c r="U46" s="15">
        <f t="shared" ca="1" si="18"/>
        <v>8.3799999999999999E-2</v>
      </c>
      <c r="V46"/>
      <c r="W46"/>
      <c r="X46"/>
      <c r="Y46" s="15"/>
      <c r="Z46"/>
      <c r="AA46" s="10"/>
      <c r="AB46" s="10"/>
      <c r="AC46" s="15"/>
      <c r="AD46" s="10"/>
      <c r="AE46" s="10"/>
      <c r="AF46" s="15"/>
      <c r="AG46" s="10"/>
      <c r="AH46" s="10"/>
      <c r="AI46" s="15"/>
      <c r="AJ46" s="8">
        <v>0.5</v>
      </c>
      <c r="AK46" s="8">
        <v>0.15</v>
      </c>
      <c r="AL46" s="8">
        <v>6000</v>
      </c>
      <c r="AM46" s="8">
        <v>500</v>
      </c>
      <c r="AN46" s="8">
        <v>20000</v>
      </c>
    </row>
    <row r="47" spans="1:40">
      <c r="A47">
        <v>10000</v>
      </c>
      <c r="B47" s="19">
        <f t="shared" ca="1" si="10"/>
        <v>250</v>
      </c>
      <c r="C47" s="21">
        <f t="shared" ca="1" si="11"/>
        <v>236</v>
      </c>
      <c r="D47" s="1">
        <v>20</v>
      </c>
      <c r="E47">
        <f t="shared" si="12"/>
        <v>45</v>
      </c>
      <c r="F47" s="1">
        <v>12</v>
      </c>
      <c r="G47">
        <f>ROUND(POWER($A$27*F47/100,$AJ$27),0)</f>
        <v>35</v>
      </c>
      <c r="H47" s="1">
        <v>4</v>
      </c>
      <c r="I47">
        <f t="shared" ca="1" si="13"/>
        <v>12.38</v>
      </c>
      <c r="J47" s="1">
        <v>350</v>
      </c>
      <c r="K47" s="11">
        <f ca="1">OFFSET(其他表格!$G$1,J47/100,0)</f>
        <v>1.1000000000000001</v>
      </c>
      <c r="L47" s="1">
        <v>8</v>
      </c>
      <c r="M47" s="11">
        <f ca="1">OFFSET(其他表格!$B$1,L47,0)</f>
        <v>1.5</v>
      </c>
      <c r="N47">
        <f t="shared" si="14"/>
        <v>36.75</v>
      </c>
      <c r="O47">
        <f>ROUND(($E$27+200)*$AK$27,2)</f>
        <v>30</v>
      </c>
      <c r="P47">
        <f>ROUND(POWER((E47+200-$G$27-200+AM47),2)/AL47,2)</f>
        <v>49.5</v>
      </c>
      <c r="Q47">
        <f>ROUND(POWER(($E$27+200-G47-200+AM47),2)/AL47,2)</f>
        <v>36.04</v>
      </c>
      <c r="R47">
        <f t="shared" ca="1" si="15"/>
        <v>1068</v>
      </c>
      <c r="S47">
        <f t="shared" ca="1" si="16"/>
        <v>818</v>
      </c>
      <c r="T47" s="15">
        <f t="shared" ca="1" si="17"/>
        <v>0.10680000000000001</v>
      </c>
      <c r="U47" s="15">
        <f t="shared" ca="1" si="18"/>
        <v>8.1799999999999998E-2</v>
      </c>
      <c r="V47"/>
      <c r="W47"/>
      <c r="X47"/>
      <c r="Y47" s="15"/>
      <c r="Z47"/>
      <c r="AA47" s="10"/>
      <c r="AB47" s="10"/>
      <c r="AC47" s="15"/>
      <c r="AD47" s="10"/>
      <c r="AE47" s="10"/>
      <c r="AF47" s="15"/>
      <c r="AG47" s="10"/>
      <c r="AH47" s="10"/>
      <c r="AI47" s="15"/>
      <c r="AJ47" s="8">
        <v>0.5</v>
      </c>
      <c r="AK47" s="8">
        <v>0.15</v>
      </c>
      <c r="AL47" s="8">
        <v>6000</v>
      </c>
      <c r="AM47" s="8">
        <v>500</v>
      </c>
      <c r="AN47" s="8">
        <v>20000</v>
      </c>
    </row>
    <row r="48" spans="1:40">
      <c r="A48">
        <v>20000</v>
      </c>
      <c r="B48" s="19">
        <f t="shared" ca="1" si="10"/>
        <v>703</v>
      </c>
      <c r="C48" s="21">
        <f t="shared" ca="1" si="11"/>
        <v>685</v>
      </c>
      <c r="D48" s="1">
        <v>20</v>
      </c>
      <c r="E48">
        <f t="shared" si="12"/>
        <v>63</v>
      </c>
      <c r="F48" s="1">
        <v>12</v>
      </c>
      <c r="G48">
        <f>ROUND(POWER($A$28*F48/100,$AJ$28),0)</f>
        <v>49</v>
      </c>
      <c r="H48" s="1">
        <v>4</v>
      </c>
      <c r="I48">
        <f t="shared" ca="1" si="13"/>
        <v>12.38</v>
      </c>
      <c r="J48" s="1">
        <v>350</v>
      </c>
      <c r="K48" s="11">
        <f ca="1">OFFSET(其他表格!$G$1,J48/100,0)</f>
        <v>1.1000000000000001</v>
      </c>
      <c r="L48" s="1">
        <v>8</v>
      </c>
      <c r="M48" s="11">
        <f ca="1">OFFSET(其他表格!$B$1,L48,0)</f>
        <v>1.5</v>
      </c>
      <c r="N48">
        <f t="shared" si="14"/>
        <v>39.450000000000003</v>
      </c>
      <c r="O48">
        <f>ROUND(($E$28+200)*$AK$28,2)</f>
        <v>30</v>
      </c>
      <c r="P48">
        <f>ROUND(POWER((E48+200-$G$28-200+AM48),2)/AL48,2)</f>
        <v>52.83</v>
      </c>
      <c r="Q48">
        <f>ROUND(POWER(($E$28+200-G48-200+AM48),2)/AL48,2)</f>
        <v>33.9</v>
      </c>
      <c r="R48">
        <f t="shared" ca="1" si="15"/>
        <v>2285</v>
      </c>
      <c r="S48">
        <f t="shared" ca="1" si="16"/>
        <v>1582</v>
      </c>
      <c r="T48" s="15">
        <f t="shared" ca="1" si="17"/>
        <v>0.1143</v>
      </c>
      <c r="U48" s="15">
        <f t="shared" ca="1" si="18"/>
        <v>7.9100000000000004E-2</v>
      </c>
      <c r="V48"/>
      <c r="W48"/>
      <c r="X48"/>
      <c r="Y48" s="15"/>
      <c r="Z48"/>
      <c r="AA48" s="10"/>
      <c r="AB48" s="10"/>
      <c r="AC48" s="15"/>
      <c r="AD48" s="10"/>
      <c r="AE48" s="10"/>
      <c r="AF48" s="15"/>
      <c r="AG48" s="10"/>
      <c r="AH48" s="10"/>
      <c r="AI48" s="15"/>
      <c r="AJ48" s="8">
        <v>0.5</v>
      </c>
      <c r="AK48" s="8">
        <v>0.15</v>
      </c>
      <c r="AL48" s="8">
        <v>6000</v>
      </c>
      <c r="AM48" s="8">
        <v>500</v>
      </c>
      <c r="AN48" s="8">
        <v>20000</v>
      </c>
    </row>
    <row r="49" spans="1:40">
      <c r="A49">
        <v>50000</v>
      </c>
      <c r="B49" s="19">
        <f ca="1">ROUND(((R49-$R$29)+($S$29-S49)),0)</f>
        <v>2797</v>
      </c>
      <c r="C49" s="21">
        <f ca="1">ROUND(C39*1.7,0)</f>
        <v>2713</v>
      </c>
      <c r="D49" s="1">
        <v>20</v>
      </c>
      <c r="E49">
        <f t="shared" si="12"/>
        <v>100</v>
      </c>
      <c r="F49" s="1">
        <v>12</v>
      </c>
      <c r="G49">
        <f>ROUND(POWER($A$29*F49/100,$AJ$29),0)</f>
        <v>77</v>
      </c>
      <c r="H49" s="1">
        <v>4</v>
      </c>
      <c r="I49">
        <f t="shared" ca="1" si="13"/>
        <v>12.38</v>
      </c>
      <c r="J49" s="1">
        <v>350</v>
      </c>
      <c r="K49" s="11">
        <f ca="1">OFFSET(其他表格!$G$1,J49/100,0)</f>
        <v>1.1000000000000001</v>
      </c>
      <c r="L49" s="1">
        <v>8</v>
      </c>
      <c r="M49" s="11">
        <f ca="1">OFFSET(其他表格!$B$1,L49,0)</f>
        <v>1.5</v>
      </c>
      <c r="N49">
        <f t="shared" si="14"/>
        <v>45</v>
      </c>
      <c r="O49">
        <f>ROUND(($E$29+200)*$AK$29,2)</f>
        <v>30</v>
      </c>
      <c r="P49">
        <f>ROUND(POWER((E49+200-$G$29-200+AM49),2)/AL49,2)</f>
        <v>60</v>
      </c>
      <c r="Q49">
        <f>ROUND(POWER(($E$29+200-G49-200+AM49),2)/AL49,2)</f>
        <v>29.82</v>
      </c>
      <c r="R49">
        <f t="shared" ca="1" si="15"/>
        <v>6500</v>
      </c>
      <c r="S49">
        <f t="shared" ca="1" si="16"/>
        <v>3703</v>
      </c>
      <c r="T49" s="15">
        <f t="shared" ca="1" si="17"/>
        <v>0.13</v>
      </c>
      <c r="U49" s="15">
        <f t="shared" ca="1" si="18"/>
        <v>7.4099999999999999E-2</v>
      </c>
      <c r="V49"/>
      <c r="W49"/>
      <c r="X49"/>
      <c r="Y49" s="15"/>
      <c r="Z49"/>
      <c r="AA49" s="10"/>
      <c r="AB49" s="10"/>
      <c r="AC49" s="15"/>
      <c r="AD49" s="10"/>
      <c r="AE49" s="10"/>
      <c r="AF49" s="15"/>
      <c r="AG49" s="10"/>
      <c r="AH49" s="10"/>
      <c r="AI49" s="15"/>
      <c r="AJ49" s="8">
        <v>0.5</v>
      </c>
      <c r="AK49" s="8">
        <v>0.15</v>
      </c>
      <c r="AL49" s="8">
        <v>6000</v>
      </c>
      <c r="AM49" s="8">
        <v>500</v>
      </c>
      <c r="AN49" s="8">
        <v>20000</v>
      </c>
    </row>
    <row r="51" spans="1:40" s="23" customFormat="1">
      <c r="A51" s="23" t="s">
        <v>78</v>
      </c>
      <c r="B51" s="26" t="s">
        <v>81</v>
      </c>
      <c r="C51" s="26" t="s">
        <v>83</v>
      </c>
    </row>
    <row r="52" spans="1:40">
      <c r="A52">
        <v>100</v>
      </c>
      <c r="B52" s="19">
        <f t="shared" ref="B52:B58" ca="1" si="19">ROUND(((R52-$R$29)+($S$29-S52)),0)</f>
        <v>1</v>
      </c>
      <c r="C52" s="21">
        <f t="shared" ref="C52:C59" ca="1" si="20">ROUND(C42*1.7,0)</f>
        <v>0</v>
      </c>
      <c r="D52" s="1">
        <v>10</v>
      </c>
      <c r="E52">
        <f t="shared" ref="E52:E59" si="21">ROUND(POWER(A52*D52/100,AJ52),0)</f>
        <v>3</v>
      </c>
      <c r="F52" s="1">
        <v>5</v>
      </c>
      <c r="G52">
        <f>ROUND(POWER($A$22*F52/100,$AJ$22),0)</f>
        <v>2</v>
      </c>
      <c r="H52" s="1">
        <v>1.6</v>
      </c>
      <c r="I52">
        <f t="shared" ref="I52:I59" ca="1" si="22">ROUND(30/H52*M52*K52,2)</f>
        <v>29.91</v>
      </c>
      <c r="J52" s="1">
        <v>330</v>
      </c>
      <c r="K52" s="11">
        <f ca="1">OFFSET(其他表格!$G$1,J52/100,0)</f>
        <v>1.1000000000000001</v>
      </c>
      <c r="L52" s="1">
        <v>7</v>
      </c>
      <c r="M52" s="11">
        <f ca="1">OFFSET(其他表格!$B$1,L52,0)</f>
        <v>1.45</v>
      </c>
      <c r="N52">
        <f t="shared" ref="N52:N59" si="23">ROUND((E52+200)*AK52,2)</f>
        <v>30.45</v>
      </c>
      <c r="O52">
        <f>ROUND(($E$22+200)*$AK$22,2)</f>
        <v>30</v>
      </c>
      <c r="P52">
        <f>ROUND(POWER((E52+200-$G$22-200+AM52),2)/AL52,2)</f>
        <v>42.17</v>
      </c>
      <c r="Q52">
        <f>ROUND(POWER(($E$22+200-G52-200+AM52),2)/AL52,2)</f>
        <v>41.33</v>
      </c>
      <c r="R52">
        <f ca="1">ROUND((N52+P52)*(A52+A52)/AN52*I52,0)</f>
        <v>22</v>
      </c>
      <c r="S52">
        <f ca="1">ROUND((O52+Q52)*(A52+A52)/AN52*I52,0)</f>
        <v>21</v>
      </c>
      <c r="T52" s="15">
        <f ca="1">MIN(ROUND(R52/A52,4),1)</f>
        <v>0.22</v>
      </c>
      <c r="U52" s="15">
        <f ca="1">MIN(ROUND(S52/A52,4),1)</f>
        <v>0.21</v>
      </c>
      <c r="V52"/>
      <c r="W52"/>
      <c r="X52"/>
      <c r="Y52" s="15"/>
      <c r="Z52"/>
      <c r="AA52" s="10"/>
      <c r="AB52" s="10"/>
      <c r="AC52" s="15"/>
      <c r="AD52" s="10"/>
      <c r="AE52" s="10"/>
      <c r="AF52" s="15"/>
      <c r="AG52" s="10"/>
      <c r="AH52" s="10"/>
      <c r="AI52" s="15"/>
      <c r="AJ52" s="8">
        <v>0.5</v>
      </c>
      <c r="AK52" s="8">
        <v>0.15</v>
      </c>
      <c r="AL52" s="8">
        <v>6000</v>
      </c>
      <c r="AM52" s="8">
        <v>500</v>
      </c>
      <c r="AN52" s="8">
        <v>20000</v>
      </c>
    </row>
    <row r="53" spans="1:40">
      <c r="A53">
        <v>500</v>
      </c>
      <c r="B53" s="19">
        <f t="shared" ca="1" si="19"/>
        <v>5</v>
      </c>
      <c r="C53" s="21">
        <f t="shared" ca="1" si="20"/>
        <v>5</v>
      </c>
      <c r="D53" s="1">
        <v>10</v>
      </c>
      <c r="E53">
        <f t="shared" si="21"/>
        <v>7</v>
      </c>
      <c r="F53" s="1">
        <v>5</v>
      </c>
      <c r="G53">
        <f>ROUND(POWER($A$23*F53/100,$AJ$23),0)</f>
        <v>5</v>
      </c>
      <c r="H53" s="1">
        <v>1.6</v>
      </c>
      <c r="I53">
        <f t="shared" ca="1" si="22"/>
        <v>29.91</v>
      </c>
      <c r="J53" s="1">
        <v>330</v>
      </c>
      <c r="K53" s="11">
        <f ca="1">OFFSET(其他表格!$G$1,J53/100,0)</f>
        <v>1.1000000000000001</v>
      </c>
      <c r="L53" s="1">
        <v>7</v>
      </c>
      <c r="M53" s="11">
        <f ca="1">OFFSET(其他表格!$B$1,L53,0)</f>
        <v>1.45</v>
      </c>
      <c r="N53">
        <f t="shared" si="23"/>
        <v>31.05</v>
      </c>
      <c r="O53">
        <f>ROUND(($E$23+200)*$AK$23,2)</f>
        <v>30</v>
      </c>
      <c r="P53">
        <f>ROUND(POWER((E53+200-$G$23-200+AM53),2)/AL53,2)</f>
        <v>42.84</v>
      </c>
      <c r="Q53">
        <f>ROUND(POWER(($E$23+200-G53-200+AM53),2)/AL53,2)</f>
        <v>40.840000000000003</v>
      </c>
      <c r="R53">
        <f t="shared" ref="R53:R59" ca="1" si="24">ROUND((N53+P53)*(A53+A53)/AN53*I53,0)</f>
        <v>111</v>
      </c>
      <c r="S53">
        <f t="shared" ref="S53:S59" ca="1" si="25">ROUND((O53+Q53)*(A53+A53)/AN53*I53,0)</f>
        <v>106</v>
      </c>
      <c r="T53" s="15">
        <f t="shared" ref="T53:T59" ca="1" si="26">MIN(ROUND(R53/A53,4),1)</f>
        <v>0.222</v>
      </c>
      <c r="U53" s="15">
        <f t="shared" ref="U53:U59" ca="1" si="27">MIN(ROUND(S53/A53,4),1)</f>
        <v>0.21199999999999999</v>
      </c>
      <c r="V53"/>
      <c r="W53"/>
      <c r="X53"/>
      <c r="Y53" s="15"/>
      <c r="Z53"/>
      <c r="AA53" s="10"/>
      <c r="AB53" s="10"/>
      <c r="AC53" s="15"/>
      <c r="AD53" s="10"/>
      <c r="AE53" s="10"/>
      <c r="AF53" s="15"/>
      <c r="AG53" s="10"/>
      <c r="AH53" s="10"/>
      <c r="AI53" s="15"/>
      <c r="AJ53" s="8">
        <v>0.5</v>
      </c>
      <c r="AK53" s="8">
        <v>0.15</v>
      </c>
      <c r="AL53" s="8">
        <v>6000</v>
      </c>
      <c r="AM53" s="8">
        <v>500</v>
      </c>
      <c r="AN53" s="8">
        <v>20000</v>
      </c>
    </row>
    <row r="54" spans="1:40">
      <c r="A54">
        <v>1000</v>
      </c>
      <c r="B54" s="19">
        <f t="shared" ca="1" si="19"/>
        <v>13</v>
      </c>
      <c r="C54" s="21">
        <f t="shared" si="20"/>
        <v>22</v>
      </c>
      <c r="D54" s="1">
        <v>10</v>
      </c>
      <c r="E54">
        <f t="shared" si="21"/>
        <v>10</v>
      </c>
      <c r="F54" s="1">
        <v>5</v>
      </c>
      <c r="G54">
        <f>ROUND(POWER($A$24*F54/100,$AJ$24),0)</f>
        <v>7</v>
      </c>
      <c r="H54" s="1">
        <v>1.6</v>
      </c>
      <c r="I54">
        <f t="shared" ca="1" si="22"/>
        <v>29.91</v>
      </c>
      <c r="J54" s="1">
        <v>330</v>
      </c>
      <c r="K54" s="11">
        <f ca="1">OFFSET(其他表格!$G$1,J54/100,0)</f>
        <v>1.1000000000000001</v>
      </c>
      <c r="L54" s="1">
        <v>7</v>
      </c>
      <c r="M54" s="11">
        <f ca="1">OFFSET(其他表格!$B$1,L54,0)</f>
        <v>1.45</v>
      </c>
      <c r="N54">
        <f t="shared" si="23"/>
        <v>31.5</v>
      </c>
      <c r="O54">
        <f>ROUND(($E$24+200)*$AK$24,2)</f>
        <v>30</v>
      </c>
      <c r="P54">
        <f>ROUND(POWER((E54+200-$G$24-200+AM54),2)/AL54,2)</f>
        <v>43.35</v>
      </c>
      <c r="Q54">
        <f>ROUND(POWER(($E$24+200-G54-200+AM54),2)/AL54,2)</f>
        <v>40.51</v>
      </c>
      <c r="R54">
        <f t="shared" ca="1" si="24"/>
        <v>224</v>
      </c>
      <c r="S54">
        <f t="shared" ca="1" si="25"/>
        <v>211</v>
      </c>
      <c r="T54" s="15">
        <f t="shared" ca="1" si="26"/>
        <v>0.224</v>
      </c>
      <c r="U54" s="15">
        <f t="shared" ca="1" si="27"/>
        <v>0.21099999999999999</v>
      </c>
      <c r="V54"/>
      <c r="W54"/>
      <c r="X54"/>
      <c r="Y54" s="15"/>
      <c r="Z54"/>
      <c r="AA54" s="10"/>
      <c r="AB54" s="10"/>
      <c r="AC54" s="15"/>
      <c r="AD54" s="10"/>
      <c r="AE54" s="10"/>
      <c r="AF54" s="15"/>
      <c r="AG54" s="10"/>
      <c r="AH54" s="10"/>
      <c r="AI54" s="15"/>
      <c r="AJ54" s="8">
        <v>0.5</v>
      </c>
      <c r="AK54" s="8">
        <v>0.15</v>
      </c>
      <c r="AL54" s="8">
        <v>6000</v>
      </c>
      <c r="AM54" s="8">
        <v>500</v>
      </c>
      <c r="AN54" s="8">
        <v>20000</v>
      </c>
    </row>
    <row r="55" spans="1:40">
      <c r="A55">
        <v>2000</v>
      </c>
      <c r="B55" s="19">
        <f t="shared" ca="1" si="19"/>
        <v>36</v>
      </c>
      <c r="C55" s="21">
        <f t="shared" ca="1" si="20"/>
        <v>37</v>
      </c>
      <c r="D55" s="1">
        <v>10</v>
      </c>
      <c r="E55">
        <f t="shared" si="21"/>
        <v>14</v>
      </c>
      <c r="F55" s="1">
        <v>5</v>
      </c>
      <c r="G55">
        <f>ROUND(POWER($A$25*F55/100,$AJ$25),0)</f>
        <v>10</v>
      </c>
      <c r="H55" s="1">
        <v>1.6</v>
      </c>
      <c r="I55">
        <f t="shared" ca="1" si="22"/>
        <v>29.91</v>
      </c>
      <c r="J55" s="1">
        <v>330</v>
      </c>
      <c r="K55" s="11">
        <f ca="1">OFFSET(其他表格!$G$1,J55/100,0)</f>
        <v>1.1000000000000001</v>
      </c>
      <c r="L55" s="1">
        <v>7</v>
      </c>
      <c r="M55" s="11">
        <f ca="1">OFFSET(其他表格!$B$1,L55,0)</f>
        <v>1.45</v>
      </c>
      <c r="N55">
        <f t="shared" si="23"/>
        <v>32.1</v>
      </c>
      <c r="O55">
        <f>ROUND(($E$25+200)*$AK$25,2)</f>
        <v>30</v>
      </c>
      <c r="P55">
        <f>ROUND(POWER((E55+200-$G$25-200+AM55),2)/AL55,2)</f>
        <v>44.03</v>
      </c>
      <c r="Q55">
        <f>ROUND(POWER(($E$25+200-G55-200+AM55),2)/AL55,2)</f>
        <v>40.020000000000003</v>
      </c>
      <c r="R55">
        <f t="shared" ca="1" si="24"/>
        <v>455</v>
      </c>
      <c r="S55">
        <f t="shared" ca="1" si="25"/>
        <v>419</v>
      </c>
      <c r="T55" s="15">
        <f t="shared" ca="1" si="26"/>
        <v>0.22750000000000001</v>
      </c>
      <c r="U55" s="15">
        <f t="shared" ca="1" si="27"/>
        <v>0.20949999999999999</v>
      </c>
      <c r="V55"/>
      <c r="W55"/>
      <c r="X55"/>
      <c r="Y55" s="15"/>
      <c r="Z55"/>
      <c r="AA55" s="10"/>
      <c r="AB55" s="10"/>
      <c r="AC55" s="15"/>
      <c r="AD55" s="10"/>
      <c r="AE55" s="10"/>
      <c r="AF55" s="15"/>
      <c r="AG55" s="10"/>
      <c r="AH55" s="10"/>
      <c r="AI55" s="15"/>
      <c r="AJ55" s="8">
        <v>0.5</v>
      </c>
      <c r="AK55" s="8">
        <v>0.15</v>
      </c>
      <c r="AL55" s="8">
        <v>6000</v>
      </c>
      <c r="AM55" s="8">
        <v>500</v>
      </c>
      <c r="AN55" s="8">
        <v>20000</v>
      </c>
    </row>
    <row r="56" spans="1:40">
      <c r="A56">
        <v>5000</v>
      </c>
      <c r="B56" s="19">
        <f t="shared" ca="1" si="19"/>
        <v>145</v>
      </c>
      <c r="C56" s="21">
        <f t="shared" ca="1" si="20"/>
        <v>145</v>
      </c>
      <c r="D56" s="1">
        <v>10</v>
      </c>
      <c r="E56">
        <f t="shared" si="21"/>
        <v>22</v>
      </c>
      <c r="F56" s="1">
        <v>5</v>
      </c>
      <c r="G56">
        <f>ROUND(POWER($A$26*F56/100,$AJ$26),0)</f>
        <v>16</v>
      </c>
      <c r="H56" s="1">
        <v>1.6</v>
      </c>
      <c r="I56">
        <f t="shared" ca="1" si="22"/>
        <v>29.91</v>
      </c>
      <c r="J56" s="1">
        <v>330</v>
      </c>
      <c r="K56" s="11">
        <f ca="1">OFFSET(其他表格!$G$1,J56/100,0)</f>
        <v>1.1000000000000001</v>
      </c>
      <c r="L56" s="1">
        <v>7</v>
      </c>
      <c r="M56" s="11">
        <f ca="1">OFFSET(其他表格!$B$1,L56,0)</f>
        <v>1.45</v>
      </c>
      <c r="N56">
        <f t="shared" si="23"/>
        <v>33.299999999999997</v>
      </c>
      <c r="O56">
        <f>ROUND(($E$26+200)*$AK$26,2)</f>
        <v>30</v>
      </c>
      <c r="P56">
        <f>ROUND(POWER((E56+200-$G$26-200+AM56),2)/AL56,2)</f>
        <v>45.41</v>
      </c>
      <c r="Q56">
        <f>ROUND(POWER(($E$26+200-G56-200+AM56),2)/AL56,2)</f>
        <v>39.04</v>
      </c>
      <c r="R56">
        <f t="shared" ca="1" si="24"/>
        <v>1177</v>
      </c>
      <c r="S56">
        <f t="shared" ca="1" si="25"/>
        <v>1032</v>
      </c>
      <c r="T56" s="15">
        <f t="shared" ca="1" si="26"/>
        <v>0.2354</v>
      </c>
      <c r="U56" s="15">
        <f t="shared" ca="1" si="27"/>
        <v>0.2064</v>
      </c>
      <c r="V56"/>
      <c r="W56"/>
      <c r="X56"/>
      <c r="Y56" s="15"/>
      <c r="Z56"/>
      <c r="AA56" s="10"/>
      <c r="AB56" s="10"/>
      <c r="AC56" s="15"/>
      <c r="AD56" s="10"/>
      <c r="AE56" s="10"/>
      <c r="AF56" s="15"/>
      <c r="AG56" s="10"/>
      <c r="AH56" s="10"/>
      <c r="AI56" s="15"/>
      <c r="AJ56" s="8">
        <v>0.5</v>
      </c>
      <c r="AK56" s="8">
        <v>0.15</v>
      </c>
      <c r="AL56" s="8">
        <v>6000</v>
      </c>
      <c r="AM56" s="8">
        <v>500</v>
      </c>
      <c r="AN56" s="8">
        <v>20000</v>
      </c>
    </row>
    <row r="57" spans="1:40">
      <c r="A57">
        <v>10000</v>
      </c>
      <c r="B57" s="19">
        <f t="shared" ca="1" si="19"/>
        <v>416</v>
      </c>
      <c r="C57" s="21">
        <f t="shared" ca="1" si="20"/>
        <v>401</v>
      </c>
      <c r="D57" s="1">
        <v>10</v>
      </c>
      <c r="E57">
        <f t="shared" si="21"/>
        <v>32</v>
      </c>
      <c r="F57" s="1">
        <v>5</v>
      </c>
      <c r="G57">
        <f>ROUND(POWER($A$27*F57/100,$AJ$27),0)</f>
        <v>22</v>
      </c>
      <c r="H57" s="1">
        <v>1.6</v>
      </c>
      <c r="I57">
        <f t="shared" ca="1" si="22"/>
        <v>29.91</v>
      </c>
      <c r="J57" s="1">
        <v>330</v>
      </c>
      <c r="K57" s="11">
        <f ca="1">OFFSET(其他表格!$G$1,J57/100,0)</f>
        <v>1.1000000000000001</v>
      </c>
      <c r="L57" s="1">
        <v>7</v>
      </c>
      <c r="M57" s="11">
        <f ca="1">OFFSET(其他表格!$B$1,L57,0)</f>
        <v>1.45</v>
      </c>
      <c r="N57">
        <f t="shared" si="23"/>
        <v>34.799999999999997</v>
      </c>
      <c r="O57">
        <f>ROUND(($E$27+200)*$AK$27,2)</f>
        <v>30</v>
      </c>
      <c r="P57">
        <f>ROUND(POWER((E57+200-$G$27-200+AM57),2)/AL57,2)</f>
        <v>47.17</v>
      </c>
      <c r="Q57">
        <f>ROUND(POWER(($E$27+200-G57-200+AM57),2)/AL57,2)</f>
        <v>38.08</v>
      </c>
      <c r="R57">
        <f t="shared" ca="1" si="24"/>
        <v>2452</v>
      </c>
      <c r="S57">
        <f t="shared" ca="1" si="25"/>
        <v>2036</v>
      </c>
      <c r="T57" s="15">
        <f t="shared" ca="1" si="26"/>
        <v>0.2452</v>
      </c>
      <c r="U57" s="15">
        <f t="shared" ca="1" si="27"/>
        <v>0.2036</v>
      </c>
      <c r="V57"/>
      <c r="W57"/>
      <c r="X57"/>
      <c r="Y57" s="15"/>
      <c r="Z57"/>
      <c r="AA57" s="10"/>
      <c r="AB57" s="10"/>
      <c r="AC57" s="15"/>
      <c r="AD57" s="10"/>
      <c r="AE57" s="10"/>
      <c r="AF57" s="15"/>
      <c r="AG57" s="10"/>
      <c r="AH57" s="10"/>
      <c r="AI57" s="15"/>
      <c r="AJ57" s="8">
        <v>0.5</v>
      </c>
      <c r="AK57" s="8">
        <v>0.15</v>
      </c>
      <c r="AL57" s="8">
        <v>6000</v>
      </c>
      <c r="AM57" s="8">
        <v>500</v>
      </c>
      <c r="AN57" s="8">
        <v>20000</v>
      </c>
    </row>
    <row r="58" spans="1:40">
      <c r="A58">
        <v>20000</v>
      </c>
      <c r="B58" s="19">
        <f t="shared" ca="1" si="19"/>
        <v>1181</v>
      </c>
      <c r="C58" s="21">
        <f t="shared" ca="1" si="20"/>
        <v>1165</v>
      </c>
      <c r="D58" s="1">
        <v>10</v>
      </c>
      <c r="E58">
        <f t="shared" si="21"/>
        <v>45</v>
      </c>
      <c r="F58" s="1">
        <v>5</v>
      </c>
      <c r="G58">
        <f>ROUND(POWER($A$28*F58/100,$AJ$28),0)</f>
        <v>32</v>
      </c>
      <c r="H58" s="1">
        <v>1.6</v>
      </c>
      <c r="I58">
        <f t="shared" ca="1" si="22"/>
        <v>29.91</v>
      </c>
      <c r="J58" s="1">
        <v>330</v>
      </c>
      <c r="K58" s="11">
        <f ca="1">OFFSET(其他表格!$G$1,J58/100,0)</f>
        <v>1.1000000000000001</v>
      </c>
      <c r="L58" s="1">
        <v>7</v>
      </c>
      <c r="M58" s="11">
        <f ca="1">OFFSET(其他表格!$B$1,L58,0)</f>
        <v>1.45</v>
      </c>
      <c r="N58">
        <f t="shared" si="23"/>
        <v>36.75</v>
      </c>
      <c r="O58">
        <f>ROUND(($E$28+200)*$AK$28,2)</f>
        <v>30</v>
      </c>
      <c r="P58">
        <f>ROUND(POWER((E58+200-$G$28-200+AM58),2)/AL58,2)</f>
        <v>49.5</v>
      </c>
      <c r="Q58">
        <f>ROUND(POWER(($E$28+200-G58-200+AM58),2)/AL58,2)</f>
        <v>36.5</v>
      </c>
      <c r="R58">
        <f t="shared" ca="1" si="24"/>
        <v>5159</v>
      </c>
      <c r="S58">
        <f t="shared" ca="1" si="25"/>
        <v>3978</v>
      </c>
      <c r="T58" s="15">
        <f t="shared" ca="1" si="26"/>
        <v>0.25800000000000001</v>
      </c>
      <c r="U58" s="15">
        <f t="shared" ca="1" si="27"/>
        <v>0.19889999999999999</v>
      </c>
      <c r="V58"/>
      <c r="W58"/>
      <c r="X58"/>
      <c r="Y58" s="15"/>
      <c r="Z58"/>
      <c r="AA58" s="10"/>
      <c r="AB58" s="10"/>
      <c r="AC58" s="15"/>
      <c r="AD58" s="10"/>
      <c r="AE58" s="10"/>
      <c r="AF58" s="15"/>
      <c r="AG58" s="10"/>
      <c r="AH58" s="10"/>
      <c r="AI58" s="15"/>
      <c r="AJ58" s="8">
        <v>0.5</v>
      </c>
      <c r="AK58" s="8">
        <v>0.15</v>
      </c>
      <c r="AL58" s="8">
        <v>6000</v>
      </c>
      <c r="AM58" s="8">
        <v>500</v>
      </c>
      <c r="AN58" s="8">
        <v>20000</v>
      </c>
    </row>
    <row r="59" spans="1:40">
      <c r="A59">
        <v>50000</v>
      </c>
      <c r="B59" s="19">
        <f ca="1">ROUND(((R59-$R$29)+($S$29-S59)),0)</f>
        <v>4672</v>
      </c>
      <c r="C59" s="21">
        <f t="shared" ca="1" si="20"/>
        <v>4612</v>
      </c>
      <c r="D59" s="1">
        <v>10</v>
      </c>
      <c r="E59">
        <f t="shared" si="21"/>
        <v>71</v>
      </c>
      <c r="F59" s="1">
        <v>5</v>
      </c>
      <c r="G59">
        <f>ROUND(POWER($A$29*F59/100,$AJ$29),0)</f>
        <v>50</v>
      </c>
      <c r="H59" s="1">
        <v>1.6</v>
      </c>
      <c r="I59">
        <f t="shared" ca="1" si="22"/>
        <v>29.91</v>
      </c>
      <c r="J59" s="1">
        <v>330</v>
      </c>
      <c r="K59" s="11">
        <f ca="1">OFFSET(其他表格!$G$1,J59/100,0)</f>
        <v>1.1000000000000001</v>
      </c>
      <c r="L59" s="1">
        <v>7</v>
      </c>
      <c r="M59" s="11">
        <f ca="1">OFFSET(其他表格!$B$1,L59,0)</f>
        <v>1.45</v>
      </c>
      <c r="N59">
        <f t="shared" si="23"/>
        <v>40.65</v>
      </c>
      <c r="O59">
        <f>ROUND(($E$29+200)*$AK$29,2)</f>
        <v>30</v>
      </c>
      <c r="P59">
        <f>ROUND(POWER((E59+200-$G$29-200+AM59),2)/AL59,2)</f>
        <v>54.34</v>
      </c>
      <c r="Q59">
        <f>ROUND(POWER(($E$29+200-G59-200+AM59),2)/AL59,2)</f>
        <v>33.75</v>
      </c>
      <c r="R59">
        <f t="shared" ca="1" si="24"/>
        <v>14206</v>
      </c>
      <c r="S59">
        <f t="shared" ca="1" si="25"/>
        <v>9534</v>
      </c>
      <c r="T59" s="15">
        <f t="shared" ca="1" si="26"/>
        <v>0.28410000000000002</v>
      </c>
      <c r="U59" s="15">
        <f t="shared" ca="1" si="27"/>
        <v>0.19070000000000001</v>
      </c>
      <c r="V59"/>
      <c r="W59"/>
      <c r="X59"/>
      <c r="Y59" s="15"/>
      <c r="Z59"/>
      <c r="AA59" s="10"/>
      <c r="AB59" s="10"/>
      <c r="AC59" s="15"/>
      <c r="AD59" s="10"/>
      <c r="AE59" s="10"/>
      <c r="AF59" s="15"/>
      <c r="AG59" s="10"/>
      <c r="AH59" s="10"/>
      <c r="AI59" s="15"/>
      <c r="AJ59" s="8">
        <v>0.5</v>
      </c>
      <c r="AK59" s="8">
        <v>0.15</v>
      </c>
      <c r="AL59" s="8">
        <v>6000</v>
      </c>
      <c r="AM59" s="8">
        <v>500</v>
      </c>
      <c r="AN59" s="8">
        <v>20000</v>
      </c>
    </row>
    <row r="61" spans="1:40" s="23" customFormat="1">
      <c r="A61" s="23" t="s">
        <v>85</v>
      </c>
      <c r="B61" s="26" t="s">
        <v>86</v>
      </c>
      <c r="C61" s="26" t="s">
        <v>92</v>
      </c>
    </row>
    <row r="62" spans="1:40">
      <c r="A62">
        <v>100</v>
      </c>
      <c r="B62" s="19">
        <f t="shared" ref="B62:B69" ca="1" si="28">ROUND(((R62-$R$29)+($S$29-S62)),0)</f>
        <v>0</v>
      </c>
      <c r="C62" s="21">
        <f ca="1">C32</f>
        <v>0</v>
      </c>
      <c r="D62" s="1">
        <v>8</v>
      </c>
      <c r="E62">
        <f t="shared" ref="E62:E69" si="29">ROUND(POWER(A62*D62/100,AJ62),0)</f>
        <v>3</v>
      </c>
      <c r="F62" s="1">
        <v>3</v>
      </c>
      <c r="G62">
        <f>ROUND(POWER($A$22*F62/100,$AJ$22),0)</f>
        <v>2</v>
      </c>
      <c r="H62" s="1">
        <v>2.7</v>
      </c>
      <c r="I62">
        <f t="shared" ref="I62:I69" ca="1" si="30">ROUND(30/H62*M62*K62,2)</f>
        <v>12.83</v>
      </c>
      <c r="J62" s="1">
        <v>280</v>
      </c>
      <c r="K62" s="11">
        <f ca="1">OFFSET(其他表格!$G$1,J62/100,0)</f>
        <v>1.05</v>
      </c>
      <c r="L62" s="1">
        <v>2</v>
      </c>
      <c r="M62" s="11">
        <f ca="1">OFFSET(其他表格!$B$1,L62,0)</f>
        <v>1.1000000000000001</v>
      </c>
      <c r="N62">
        <f t="shared" ref="N62:N69" si="31">ROUND((E62+200)*AK62,2)</f>
        <v>30.45</v>
      </c>
      <c r="O62">
        <f>ROUND(($E$22+200)*$AK$22,2)</f>
        <v>30</v>
      </c>
      <c r="P62">
        <f>ROUND(POWER((E62+200-$G$22-200+AM62),2)/AL62,2)</f>
        <v>42.17</v>
      </c>
      <c r="Q62">
        <f>ROUND(POWER(($E$22+200-G62-200+AM62),2)/AL62,2)</f>
        <v>41.33</v>
      </c>
      <c r="R62">
        <f ca="1">ROUND((N62+P62)*(A62+A62)/AN62*I62,0)</f>
        <v>9</v>
      </c>
      <c r="S62">
        <f ca="1">ROUND((O62+Q62)*(A62+A62)/AN62*I62,0)</f>
        <v>9</v>
      </c>
      <c r="T62" s="15">
        <f ca="1">MIN(ROUND(R62/A62,4),1)</f>
        <v>0.09</v>
      </c>
      <c r="U62" s="15">
        <f ca="1">MIN(ROUND(S62/A62,4),1)</f>
        <v>0.09</v>
      </c>
      <c r="V62"/>
      <c r="W62"/>
      <c r="X62"/>
      <c r="Y62" s="15"/>
      <c r="Z62"/>
      <c r="AA62" s="10"/>
      <c r="AB62" s="10"/>
      <c r="AC62" s="15"/>
      <c r="AD62" s="10"/>
      <c r="AE62" s="10"/>
      <c r="AF62" s="15"/>
      <c r="AG62" s="10"/>
      <c r="AH62" s="10"/>
      <c r="AI62" s="15"/>
      <c r="AJ62" s="8">
        <v>0.5</v>
      </c>
      <c r="AK62" s="8">
        <v>0.15</v>
      </c>
      <c r="AL62" s="8">
        <v>6000</v>
      </c>
      <c r="AM62" s="8">
        <v>500</v>
      </c>
      <c r="AN62" s="8">
        <v>20000</v>
      </c>
    </row>
    <row r="63" spans="1:40">
      <c r="A63">
        <v>500</v>
      </c>
      <c r="B63" s="19">
        <f t="shared" ca="1" si="28"/>
        <v>1</v>
      </c>
      <c r="C63" s="21">
        <f t="shared" ref="C63:C69" ca="1" si="32">C33</f>
        <v>2</v>
      </c>
      <c r="D63" s="1">
        <v>8</v>
      </c>
      <c r="E63">
        <f t="shared" si="29"/>
        <v>6</v>
      </c>
      <c r="F63" s="1">
        <v>3</v>
      </c>
      <c r="G63">
        <f>ROUND(POWER($A$23*F63/100,$AJ$23),0)</f>
        <v>4</v>
      </c>
      <c r="H63" s="1">
        <v>2.7</v>
      </c>
      <c r="I63">
        <f t="shared" ca="1" si="30"/>
        <v>12.83</v>
      </c>
      <c r="J63" s="1">
        <v>280</v>
      </c>
      <c r="K63" s="11">
        <f ca="1">OFFSET(其他表格!$G$1,J63/100,0)</f>
        <v>1.05</v>
      </c>
      <c r="L63" s="1">
        <v>2</v>
      </c>
      <c r="M63" s="11">
        <f ca="1">OFFSET(其他表格!$B$1,L63,0)</f>
        <v>1.1000000000000001</v>
      </c>
      <c r="N63">
        <f t="shared" si="31"/>
        <v>30.9</v>
      </c>
      <c r="O63">
        <f>ROUND(($E$23+200)*$AK$23,2)</f>
        <v>30</v>
      </c>
      <c r="P63">
        <f>ROUND(POWER((E63+200-$G$23-200+AM63),2)/AL63,2)</f>
        <v>42.67</v>
      </c>
      <c r="Q63">
        <f>ROUND(POWER(($E$23+200-G63-200+AM63),2)/AL63,2)</f>
        <v>41</v>
      </c>
      <c r="R63">
        <f t="shared" ref="R63:R69" ca="1" si="33">ROUND((N63+P63)*(A63+A63)/AN63*I63,0)</f>
        <v>47</v>
      </c>
      <c r="S63">
        <f t="shared" ref="S63:S69" ca="1" si="34">ROUND((O63+Q63)*(A63+A63)/AN63*I63,0)</f>
        <v>46</v>
      </c>
      <c r="T63" s="15">
        <f t="shared" ref="T63:T69" ca="1" si="35">MIN(ROUND(R63/A63,4),1)</f>
        <v>9.4E-2</v>
      </c>
      <c r="U63" s="15">
        <f t="shared" ref="U63:U69" ca="1" si="36">MIN(ROUND(S63/A63,4),1)</f>
        <v>9.1999999999999998E-2</v>
      </c>
      <c r="V63"/>
      <c r="W63"/>
      <c r="X63"/>
      <c r="Y63" s="15"/>
      <c r="Z63"/>
      <c r="AA63" s="10"/>
      <c r="AB63" s="10"/>
      <c r="AC63" s="15"/>
      <c r="AD63" s="10"/>
      <c r="AE63" s="10"/>
      <c r="AF63" s="15"/>
      <c r="AG63" s="10"/>
      <c r="AH63" s="10"/>
      <c r="AI63" s="15"/>
      <c r="AJ63" s="8">
        <v>0.5</v>
      </c>
      <c r="AK63" s="8">
        <v>0.15</v>
      </c>
      <c r="AL63" s="8">
        <v>6000</v>
      </c>
      <c r="AM63" s="8">
        <v>500</v>
      </c>
      <c r="AN63" s="8">
        <v>20000</v>
      </c>
    </row>
    <row r="64" spans="1:40">
      <c r="A64">
        <v>1000</v>
      </c>
      <c r="B64" s="19">
        <f t="shared" ca="1" si="28"/>
        <v>5</v>
      </c>
      <c r="C64" s="21">
        <f t="shared" ca="1" si="32"/>
        <v>5</v>
      </c>
      <c r="D64" s="1">
        <v>8</v>
      </c>
      <c r="E64">
        <f t="shared" si="29"/>
        <v>9</v>
      </c>
      <c r="F64" s="1">
        <v>3</v>
      </c>
      <c r="G64">
        <f>ROUND(POWER($A$24*F64/100,$AJ$24),0)</f>
        <v>5</v>
      </c>
      <c r="H64" s="1">
        <v>2.7</v>
      </c>
      <c r="I64">
        <f t="shared" ca="1" si="30"/>
        <v>12.83</v>
      </c>
      <c r="J64" s="1">
        <v>280</v>
      </c>
      <c r="K64" s="11">
        <f ca="1">OFFSET(其他表格!$G$1,J64/100,0)</f>
        <v>1.05</v>
      </c>
      <c r="L64" s="1">
        <v>2</v>
      </c>
      <c r="M64" s="11">
        <f ca="1">OFFSET(其他表格!$B$1,L64,0)</f>
        <v>1.1000000000000001</v>
      </c>
      <c r="N64">
        <f t="shared" si="31"/>
        <v>31.35</v>
      </c>
      <c r="O64">
        <f>ROUND(($E$24+200)*$AK$24,2)</f>
        <v>30</v>
      </c>
      <c r="P64">
        <f>ROUND(POWER((E64+200-$G$24-200+AM64),2)/AL64,2)</f>
        <v>43.18</v>
      </c>
      <c r="Q64">
        <f>ROUND(POWER(($E$24+200-G64-200+AM64),2)/AL64,2)</f>
        <v>40.840000000000003</v>
      </c>
      <c r="R64">
        <f t="shared" ca="1" si="33"/>
        <v>96</v>
      </c>
      <c r="S64">
        <f t="shared" ca="1" si="34"/>
        <v>91</v>
      </c>
      <c r="T64" s="15">
        <f t="shared" ca="1" si="35"/>
        <v>9.6000000000000002E-2</v>
      </c>
      <c r="U64" s="15">
        <f t="shared" ca="1" si="36"/>
        <v>9.0999999999999998E-2</v>
      </c>
      <c r="V64"/>
      <c r="W64"/>
      <c r="X64"/>
      <c r="Y64" s="15"/>
      <c r="Z64"/>
      <c r="AA64" s="10"/>
      <c r="AB64" s="10"/>
      <c r="AC64" s="15"/>
      <c r="AD64" s="10"/>
      <c r="AE64" s="10"/>
      <c r="AF64" s="15"/>
      <c r="AG64" s="10"/>
      <c r="AH64" s="10"/>
      <c r="AI64" s="15"/>
      <c r="AJ64" s="8">
        <v>0.5</v>
      </c>
      <c r="AK64" s="8">
        <v>0.15</v>
      </c>
      <c r="AL64" s="8">
        <v>6000</v>
      </c>
      <c r="AM64" s="8">
        <v>500</v>
      </c>
      <c r="AN64" s="8">
        <v>20000</v>
      </c>
    </row>
    <row r="65" spans="1:40">
      <c r="A65">
        <v>2000</v>
      </c>
      <c r="B65" s="19">
        <f t="shared" ca="1" si="28"/>
        <v>15</v>
      </c>
      <c r="C65" s="21">
        <f t="shared" ca="1" si="32"/>
        <v>13</v>
      </c>
      <c r="D65" s="1">
        <v>8</v>
      </c>
      <c r="E65">
        <f t="shared" si="29"/>
        <v>13</v>
      </c>
      <c r="F65" s="1">
        <v>3</v>
      </c>
      <c r="G65">
        <f>ROUND(POWER($A$25*F65/100,$AJ$25),0)</f>
        <v>8</v>
      </c>
      <c r="H65" s="1">
        <v>2.7</v>
      </c>
      <c r="I65">
        <f t="shared" ca="1" si="30"/>
        <v>12.83</v>
      </c>
      <c r="J65" s="1">
        <v>280</v>
      </c>
      <c r="K65" s="11">
        <f ca="1">OFFSET(其他表格!$G$1,J65/100,0)</f>
        <v>1.05</v>
      </c>
      <c r="L65" s="1">
        <v>2</v>
      </c>
      <c r="M65" s="11">
        <f ca="1">OFFSET(其他表格!$B$1,L65,0)</f>
        <v>1.1000000000000001</v>
      </c>
      <c r="N65">
        <f t="shared" si="31"/>
        <v>31.95</v>
      </c>
      <c r="O65">
        <f>ROUND(($E$25+200)*$AK$25,2)</f>
        <v>30</v>
      </c>
      <c r="P65">
        <f>ROUND(POWER((E65+200-$G$25-200+AM65),2)/AL65,2)</f>
        <v>43.86</v>
      </c>
      <c r="Q65">
        <f>ROUND(POWER(($E$25+200-G65-200+AM65),2)/AL65,2)</f>
        <v>40.340000000000003</v>
      </c>
      <c r="R65">
        <f t="shared" ca="1" si="33"/>
        <v>195</v>
      </c>
      <c r="S65">
        <f t="shared" ca="1" si="34"/>
        <v>180</v>
      </c>
      <c r="T65" s="15">
        <f t="shared" ca="1" si="35"/>
        <v>9.7500000000000003E-2</v>
      </c>
      <c r="U65" s="15">
        <f t="shared" ca="1" si="36"/>
        <v>0.09</v>
      </c>
      <c r="V65"/>
      <c r="W65"/>
      <c r="X65"/>
      <c r="Y65" s="15"/>
      <c r="Z65"/>
      <c r="AA65" s="10"/>
      <c r="AB65" s="10"/>
      <c r="AC65" s="15"/>
      <c r="AD65" s="10"/>
      <c r="AE65" s="10"/>
      <c r="AF65" s="15"/>
      <c r="AG65" s="10"/>
      <c r="AH65" s="10"/>
      <c r="AI65" s="15"/>
      <c r="AJ65" s="8">
        <v>0.5</v>
      </c>
      <c r="AK65" s="8">
        <v>0.15</v>
      </c>
      <c r="AL65" s="8">
        <v>6000</v>
      </c>
      <c r="AM65" s="8">
        <v>500</v>
      </c>
      <c r="AN65" s="8">
        <v>20000</v>
      </c>
    </row>
    <row r="66" spans="1:40">
      <c r="A66">
        <v>5000</v>
      </c>
      <c r="B66" s="19">
        <f t="shared" ca="1" si="28"/>
        <v>54</v>
      </c>
      <c r="C66" s="21">
        <f t="shared" ca="1" si="32"/>
        <v>50</v>
      </c>
      <c r="D66" s="1">
        <v>8</v>
      </c>
      <c r="E66">
        <f t="shared" si="29"/>
        <v>20</v>
      </c>
      <c r="F66" s="1">
        <v>3</v>
      </c>
      <c r="G66">
        <f>ROUND(POWER($A$26*F66/100,$AJ$26),0)</f>
        <v>12</v>
      </c>
      <c r="H66" s="1">
        <v>2.7</v>
      </c>
      <c r="I66">
        <f t="shared" ca="1" si="30"/>
        <v>12.83</v>
      </c>
      <c r="J66" s="1">
        <v>280</v>
      </c>
      <c r="K66" s="11">
        <f ca="1">OFFSET(其他表格!$G$1,J66/100,0)</f>
        <v>1.05</v>
      </c>
      <c r="L66" s="1">
        <v>2</v>
      </c>
      <c r="M66" s="11">
        <f ca="1">OFFSET(其他表格!$B$1,L66,0)</f>
        <v>1.1000000000000001</v>
      </c>
      <c r="N66">
        <f t="shared" si="31"/>
        <v>33</v>
      </c>
      <c r="O66">
        <f>ROUND(($E$26+200)*$AK$26,2)</f>
        <v>30</v>
      </c>
      <c r="P66">
        <f>ROUND(POWER((E66+200-$G$26-200+AM66),2)/AL66,2)</f>
        <v>45.07</v>
      </c>
      <c r="Q66">
        <f>ROUND(POWER(($E$26+200-G66-200+AM66),2)/AL66,2)</f>
        <v>39.69</v>
      </c>
      <c r="R66">
        <f t="shared" ca="1" si="33"/>
        <v>501</v>
      </c>
      <c r="S66">
        <f t="shared" ca="1" si="34"/>
        <v>447</v>
      </c>
      <c r="T66" s="15">
        <f t="shared" ca="1" si="35"/>
        <v>0.1002</v>
      </c>
      <c r="U66" s="15">
        <f t="shared" ca="1" si="36"/>
        <v>8.9399999999999993E-2</v>
      </c>
      <c r="V66"/>
      <c r="W66"/>
      <c r="X66"/>
      <c r="Y66" s="15"/>
      <c r="Z66"/>
      <c r="AA66" s="10"/>
      <c r="AB66" s="10"/>
      <c r="AC66" s="15"/>
      <c r="AD66" s="10"/>
      <c r="AE66" s="10"/>
      <c r="AF66" s="15"/>
      <c r="AG66" s="10"/>
      <c r="AH66" s="10"/>
      <c r="AI66" s="15"/>
      <c r="AJ66" s="8">
        <v>0.5</v>
      </c>
      <c r="AK66" s="8">
        <v>0.15</v>
      </c>
      <c r="AL66" s="8">
        <v>6000</v>
      </c>
      <c r="AM66" s="8">
        <v>500</v>
      </c>
      <c r="AN66" s="8">
        <v>20000</v>
      </c>
    </row>
    <row r="67" spans="1:40">
      <c r="A67">
        <v>10000</v>
      </c>
      <c r="B67" s="19">
        <f t="shared" ca="1" si="28"/>
        <v>151</v>
      </c>
      <c r="C67" s="21">
        <f t="shared" ca="1" si="32"/>
        <v>139</v>
      </c>
      <c r="D67" s="1">
        <v>8</v>
      </c>
      <c r="E67">
        <f t="shared" si="29"/>
        <v>28</v>
      </c>
      <c r="F67" s="1">
        <v>3</v>
      </c>
      <c r="G67">
        <f>ROUND(POWER($A$27*F67/100,$AJ$27),0)</f>
        <v>17</v>
      </c>
      <c r="H67" s="1">
        <v>2.7</v>
      </c>
      <c r="I67">
        <f t="shared" ca="1" si="30"/>
        <v>12.83</v>
      </c>
      <c r="J67" s="1">
        <v>280</v>
      </c>
      <c r="K67" s="11">
        <f ca="1">OFFSET(其他表格!$G$1,J67/100,0)</f>
        <v>1.05</v>
      </c>
      <c r="L67" s="1">
        <v>2</v>
      </c>
      <c r="M67" s="11">
        <f ca="1">OFFSET(其他表格!$B$1,L67,0)</f>
        <v>1.1000000000000001</v>
      </c>
      <c r="N67">
        <f t="shared" si="31"/>
        <v>34.200000000000003</v>
      </c>
      <c r="O67">
        <f>ROUND(($E$27+200)*$AK$27,2)</f>
        <v>30</v>
      </c>
      <c r="P67">
        <f>ROUND(POWER((E67+200-$G$27-200+AM67),2)/AL67,2)</f>
        <v>46.46</v>
      </c>
      <c r="Q67">
        <f>ROUND(POWER(($E$27+200-G67-200+AM67),2)/AL67,2)</f>
        <v>38.880000000000003</v>
      </c>
      <c r="R67">
        <f t="shared" ca="1" si="33"/>
        <v>1035</v>
      </c>
      <c r="S67">
        <f t="shared" ca="1" si="34"/>
        <v>884</v>
      </c>
      <c r="T67" s="15">
        <f t="shared" ca="1" si="35"/>
        <v>0.10349999999999999</v>
      </c>
      <c r="U67" s="15">
        <f t="shared" ca="1" si="36"/>
        <v>8.8400000000000006E-2</v>
      </c>
      <c r="V67"/>
      <c r="W67"/>
      <c r="X67"/>
      <c r="Y67" s="15"/>
      <c r="Z67"/>
      <c r="AA67" s="10"/>
      <c r="AB67" s="10"/>
      <c r="AC67" s="15"/>
      <c r="AD67" s="10"/>
      <c r="AE67" s="10"/>
      <c r="AF67" s="15"/>
      <c r="AG67" s="10"/>
      <c r="AH67" s="10"/>
      <c r="AI67" s="15"/>
      <c r="AJ67" s="8">
        <v>0.5</v>
      </c>
      <c r="AK67" s="8">
        <v>0.15</v>
      </c>
      <c r="AL67" s="8">
        <v>6000</v>
      </c>
      <c r="AM67" s="8">
        <v>500</v>
      </c>
      <c r="AN67" s="8">
        <v>20000</v>
      </c>
    </row>
    <row r="68" spans="1:40">
      <c r="A68">
        <v>20000</v>
      </c>
      <c r="B68" s="19">
        <f t="shared" ca="1" si="28"/>
        <v>432</v>
      </c>
      <c r="C68" s="21">
        <f t="shared" ca="1" si="32"/>
        <v>403</v>
      </c>
      <c r="D68" s="1">
        <v>8</v>
      </c>
      <c r="E68">
        <f t="shared" si="29"/>
        <v>40</v>
      </c>
      <c r="F68" s="1">
        <v>3</v>
      </c>
      <c r="G68">
        <f>ROUND(POWER($A$28*F68/100,$AJ$28),0)</f>
        <v>24</v>
      </c>
      <c r="H68" s="1">
        <v>2.7</v>
      </c>
      <c r="I68">
        <f t="shared" ca="1" si="30"/>
        <v>12.83</v>
      </c>
      <c r="J68" s="1">
        <v>280</v>
      </c>
      <c r="K68" s="11">
        <f ca="1">OFFSET(其他表格!$G$1,J68/100,0)</f>
        <v>1.05</v>
      </c>
      <c r="L68" s="1">
        <v>2</v>
      </c>
      <c r="M68" s="11">
        <f ca="1">OFFSET(其他表格!$B$1,L68,0)</f>
        <v>1.1000000000000001</v>
      </c>
      <c r="N68">
        <f t="shared" si="31"/>
        <v>36</v>
      </c>
      <c r="O68">
        <f>ROUND(($E$28+200)*$AK$28,2)</f>
        <v>30</v>
      </c>
      <c r="P68">
        <f>ROUND(POWER((E68+200-$G$28-200+AM68),2)/AL68,2)</f>
        <v>48.6</v>
      </c>
      <c r="Q68">
        <f>ROUND(POWER(($E$28+200-G68-200+AM68),2)/AL68,2)</f>
        <v>37.76</v>
      </c>
      <c r="R68">
        <f t="shared" ca="1" si="33"/>
        <v>2171</v>
      </c>
      <c r="S68">
        <f t="shared" ca="1" si="34"/>
        <v>1739</v>
      </c>
      <c r="T68" s="15">
        <f t="shared" ca="1" si="35"/>
        <v>0.1086</v>
      </c>
      <c r="U68" s="15">
        <f t="shared" ca="1" si="36"/>
        <v>8.6999999999999994E-2</v>
      </c>
      <c r="V68"/>
      <c r="W68"/>
      <c r="X68"/>
      <c r="Y68" s="15"/>
      <c r="Z68"/>
      <c r="AA68" s="10"/>
      <c r="AB68" s="10"/>
      <c r="AC68" s="15"/>
      <c r="AD68" s="10"/>
      <c r="AE68" s="10"/>
      <c r="AF68" s="15"/>
      <c r="AG68" s="10"/>
      <c r="AH68" s="10"/>
      <c r="AI68" s="15"/>
      <c r="AJ68" s="8">
        <v>0.5</v>
      </c>
      <c r="AK68" s="8">
        <v>0.15</v>
      </c>
      <c r="AL68" s="8">
        <v>6000</v>
      </c>
      <c r="AM68" s="8">
        <v>500</v>
      </c>
      <c r="AN68" s="8">
        <v>20000</v>
      </c>
    </row>
    <row r="69" spans="1:40">
      <c r="A69">
        <v>50000</v>
      </c>
      <c r="B69" s="19">
        <f t="shared" ca="1" si="28"/>
        <v>1723</v>
      </c>
      <c r="C69" s="21">
        <f t="shared" ca="1" si="32"/>
        <v>1596</v>
      </c>
      <c r="D69" s="1">
        <v>8</v>
      </c>
      <c r="E69">
        <f t="shared" si="29"/>
        <v>63</v>
      </c>
      <c r="F69" s="1">
        <v>3</v>
      </c>
      <c r="G69">
        <f>ROUND(POWER($A$29*F69/100,$AJ$29),0)</f>
        <v>39</v>
      </c>
      <c r="H69" s="1">
        <v>2.7</v>
      </c>
      <c r="I69">
        <f t="shared" ca="1" si="30"/>
        <v>12.83</v>
      </c>
      <c r="J69" s="1">
        <v>280</v>
      </c>
      <c r="K69" s="11">
        <f ca="1">OFFSET(其他表格!$G$1,J69/100,0)</f>
        <v>1.05</v>
      </c>
      <c r="L69" s="1">
        <v>2</v>
      </c>
      <c r="M69" s="11">
        <f ca="1">OFFSET(其他表格!$B$1,L69,0)</f>
        <v>1.1000000000000001</v>
      </c>
      <c r="N69">
        <f t="shared" si="31"/>
        <v>39.450000000000003</v>
      </c>
      <c r="O69">
        <f>ROUND(($E$29+200)*$AK$29,2)</f>
        <v>30</v>
      </c>
      <c r="P69">
        <f>ROUND(POWER((E69+200-$G$29-200+AM69),2)/AL69,2)</f>
        <v>52.83</v>
      </c>
      <c r="Q69">
        <f>ROUND(POWER(($E$29+200-G69-200+AM69),2)/AL69,2)</f>
        <v>35.42</v>
      </c>
      <c r="R69">
        <f t="shared" ca="1" si="33"/>
        <v>5920</v>
      </c>
      <c r="S69">
        <f t="shared" ca="1" si="34"/>
        <v>4197</v>
      </c>
      <c r="T69" s="15">
        <f t="shared" ca="1" si="35"/>
        <v>0.11840000000000001</v>
      </c>
      <c r="U69" s="15">
        <f t="shared" ca="1" si="36"/>
        <v>8.3900000000000002E-2</v>
      </c>
      <c r="V69"/>
      <c r="W69"/>
      <c r="X69"/>
      <c r="Y69" s="15"/>
      <c r="Z69"/>
      <c r="AA69" s="10"/>
      <c r="AB69" s="10"/>
      <c r="AC69" s="15"/>
      <c r="AD69" s="10"/>
      <c r="AE69" s="10"/>
      <c r="AF69" s="15"/>
      <c r="AG69" s="10"/>
      <c r="AH69" s="10"/>
      <c r="AI69" s="15"/>
      <c r="AJ69" s="8">
        <v>0.5</v>
      </c>
      <c r="AK69" s="8">
        <v>0.15</v>
      </c>
      <c r="AL69" s="8">
        <v>6000</v>
      </c>
      <c r="AM69" s="8">
        <v>500</v>
      </c>
      <c r="AN69" s="8">
        <v>20000</v>
      </c>
    </row>
    <row r="71" spans="1:40" s="23" customFormat="1">
      <c r="A71" s="23" t="s">
        <v>87</v>
      </c>
      <c r="B71" s="26" t="s">
        <v>80</v>
      </c>
      <c r="C71" s="26" t="s">
        <v>93</v>
      </c>
    </row>
    <row r="72" spans="1:40">
      <c r="A72">
        <v>100</v>
      </c>
      <c r="B72" s="19">
        <f t="shared" ref="B72:B79" ca="1" si="37">ROUND(((R72-$R$29)+($S$29-S72)),0)</f>
        <v>0</v>
      </c>
      <c r="C72" s="21">
        <f ca="1">C42</f>
        <v>0</v>
      </c>
      <c r="D72" s="1">
        <v>25</v>
      </c>
      <c r="E72">
        <f t="shared" ref="E72:E79" si="38">ROUND(POWER(A72*D72/100,AJ72),0)</f>
        <v>5</v>
      </c>
      <c r="F72" s="1">
        <v>15</v>
      </c>
      <c r="G72">
        <f>ROUND(POWER($A$22*F72/100,$AJ$22),0)</f>
        <v>4</v>
      </c>
      <c r="H72" s="1">
        <v>3.5</v>
      </c>
      <c r="I72">
        <f t="shared" ref="I72:I79" ca="1" si="39">ROUND(30/H72*M72*K72,2)</f>
        <v>10.71</v>
      </c>
      <c r="J72" s="1">
        <v>190</v>
      </c>
      <c r="K72" s="11">
        <f ca="1">OFFSET(其他表格!$G$1,J72/100,0)</f>
        <v>1</v>
      </c>
      <c r="L72" s="1">
        <v>3</v>
      </c>
      <c r="M72" s="11">
        <f ca="1">OFFSET(其他表格!$B$1,L72,0)</f>
        <v>1.25</v>
      </c>
      <c r="N72">
        <f t="shared" ref="N72:N79" si="40">ROUND((E72+200)*AK72,2)</f>
        <v>30.75</v>
      </c>
      <c r="O72">
        <f>ROUND(($E$22+200)*$AK$22,2)</f>
        <v>30</v>
      </c>
      <c r="P72">
        <f>ROUND(POWER((E72+200-$G$22-200+AM72),2)/AL72,2)</f>
        <v>42.5</v>
      </c>
      <c r="Q72">
        <f>ROUND(POWER(($E$22+200-G72-200+AM72),2)/AL72,2)</f>
        <v>41</v>
      </c>
      <c r="R72">
        <f ca="1">ROUND((N72+P72)*(A72+A72)/AN72*I72,0)</f>
        <v>8</v>
      </c>
      <c r="S72">
        <f ca="1">ROUND((O72+Q72)*(A72+A72)/AN72*I72,0)</f>
        <v>8</v>
      </c>
      <c r="T72" s="15">
        <f ca="1">MIN(ROUND(R72/A72,4),1)</f>
        <v>0.08</v>
      </c>
      <c r="U72" s="15">
        <f ca="1">MIN(ROUND(S72/A72,4),1)</f>
        <v>0.08</v>
      </c>
      <c r="V72"/>
      <c r="W72"/>
      <c r="X72"/>
      <c r="Y72" s="15"/>
      <c r="Z72"/>
      <c r="AA72" s="10"/>
      <c r="AB72" s="10"/>
      <c r="AC72" s="15"/>
      <c r="AD72" s="10"/>
      <c r="AE72" s="10"/>
      <c r="AF72" s="15"/>
      <c r="AG72" s="10"/>
      <c r="AH72" s="10"/>
      <c r="AI72" s="15"/>
      <c r="AJ72" s="8">
        <v>0.5</v>
      </c>
      <c r="AK72" s="8">
        <v>0.15</v>
      </c>
      <c r="AL72" s="8">
        <v>6000</v>
      </c>
      <c r="AM72" s="8">
        <v>500</v>
      </c>
      <c r="AN72" s="8">
        <v>20000</v>
      </c>
    </row>
    <row r="73" spans="1:40">
      <c r="A73">
        <v>500</v>
      </c>
      <c r="B73" s="19">
        <f t="shared" ca="1" si="37"/>
        <v>2</v>
      </c>
      <c r="C73" s="21">
        <f t="shared" ref="C73:C79" ca="1" si="41">C43</f>
        <v>3</v>
      </c>
      <c r="D73" s="1">
        <v>25</v>
      </c>
      <c r="E73">
        <f t="shared" si="38"/>
        <v>11</v>
      </c>
      <c r="F73" s="1">
        <v>15</v>
      </c>
      <c r="G73">
        <f>ROUND(POWER($A$23*F73/100,$AJ$23),0)</f>
        <v>9</v>
      </c>
      <c r="H73" s="1">
        <v>3.5</v>
      </c>
      <c r="I73">
        <f t="shared" ca="1" si="39"/>
        <v>10.71</v>
      </c>
      <c r="J73" s="1">
        <v>190</v>
      </c>
      <c r="K73" s="11">
        <f ca="1">OFFSET(其他表格!$G$1,J73/100,0)</f>
        <v>1</v>
      </c>
      <c r="L73" s="1">
        <v>3</v>
      </c>
      <c r="M73" s="11">
        <f ca="1">OFFSET(其他表格!$B$1,L73,0)</f>
        <v>1.25</v>
      </c>
      <c r="N73">
        <f t="shared" si="40"/>
        <v>31.65</v>
      </c>
      <c r="O73">
        <f>ROUND(($E$23+200)*$AK$23,2)</f>
        <v>30</v>
      </c>
      <c r="P73">
        <f>ROUND(POWER((E73+200-$G$23-200+AM73),2)/AL73,2)</f>
        <v>43.52</v>
      </c>
      <c r="Q73">
        <f>ROUND(POWER(($E$23+200-G73-200+AM73),2)/AL73,2)</f>
        <v>40.18</v>
      </c>
      <c r="R73">
        <f t="shared" ref="R73:R79" ca="1" si="42">ROUND((N73+P73)*(A73+A73)/AN73*I73,0)</f>
        <v>40</v>
      </c>
      <c r="S73">
        <f t="shared" ref="S73:S79" ca="1" si="43">ROUND((O73+Q73)*(A73+A73)/AN73*I73,0)</f>
        <v>38</v>
      </c>
      <c r="T73" s="15">
        <f t="shared" ref="T73:T79" ca="1" si="44">MIN(ROUND(R73/A73,4),1)</f>
        <v>0.08</v>
      </c>
      <c r="U73" s="15">
        <f t="shared" ref="U73:U79" ca="1" si="45">MIN(ROUND(S73/A73,4),1)</f>
        <v>7.5999999999999998E-2</v>
      </c>
      <c r="V73"/>
      <c r="W73"/>
      <c r="X73"/>
      <c r="Y73" s="15"/>
      <c r="Z73"/>
      <c r="AA73" s="10"/>
      <c r="AB73" s="10"/>
      <c r="AC73" s="15"/>
      <c r="AD73" s="10"/>
      <c r="AE73" s="10"/>
      <c r="AF73" s="15"/>
      <c r="AG73" s="10"/>
      <c r="AH73" s="10"/>
      <c r="AI73" s="15"/>
      <c r="AJ73" s="8">
        <v>0.5</v>
      </c>
      <c r="AK73" s="8">
        <v>0.15</v>
      </c>
      <c r="AL73" s="8">
        <v>6000</v>
      </c>
      <c r="AM73" s="8">
        <v>500</v>
      </c>
      <c r="AN73" s="8">
        <v>20000</v>
      </c>
    </row>
    <row r="74" spans="1:40">
      <c r="A74">
        <v>1000</v>
      </c>
      <c r="B74" s="19">
        <f t="shared" ca="1" si="37"/>
        <v>7</v>
      </c>
      <c r="C74" s="21">
        <f t="shared" si="41"/>
        <v>13</v>
      </c>
      <c r="D74" s="1">
        <v>25</v>
      </c>
      <c r="E74">
        <f t="shared" si="38"/>
        <v>16</v>
      </c>
      <c r="F74" s="1">
        <v>15</v>
      </c>
      <c r="G74">
        <f>ROUND(POWER($A$24*F74/100,$AJ$24),0)</f>
        <v>12</v>
      </c>
      <c r="H74" s="1">
        <v>3.5</v>
      </c>
      <c r="I74">
        <f t="shared" ca="1" si="39"/>
        <v>10.71</v>
      </c>
      <c r="J74" s="1">
        <v>190</v>
      </c>
      <c r="K74" s="11">
        <f ca="1">OFFSET(其他表格!$G$1,J74/100,0)</f>
        <v>1</v>
      </c>
      <c r="L74" s="1">
        <v>3</v>
      </c>
      <c r="M74" s="11">
        <f ca="1">OFFSET(其他表格!$B$1,L74,0)</f>
        <v>1.25</v>
      </c>
      <c r="N74">
        <f t="shared" si="40"/>
        <v>32.4</v>
      </c>
      <c r="O74">
        <f>ROUND(($E$24+200)*$AK$24,2)</f>
        <v>30</v>
      </c>
      <c r="P74">
        <f>ROUND(POWER((E74+200-$G$24-200+AM74),2)/AL74,2)</f>
        <v>44.38</v>
      </c>
      <c r="Q74">
        <f>ROUND(POWER(($E$24+200-G74-200+AM74),2)/AL74,2)</f>
        <v>39.69</v>
      </c>
      <c r="R74">
        <f t="shared" ca="1" si="42"/>
        <v>82</v>
      </c>
      <c r="S74">
        <f t="shared" ca="1" si="43"/>
        <v>75</v>
      </c>
      <c r="T74" s="15">
        <f t="shared" ca="1" si="44"/>
        <v>8.2000000000000003E-2</v>
      </c>
      <c r="U74" s="15">
        <f t="shared" ca="1" si="45"/>
        <v>7.4999999999999997E-2</v>
      </c>
      <c r="V74"/>
      <c r="W74"/>
      <c r="X74"/>
      <c r="Y74" s="15"/>
      <c r="Z74"/>
      <c r="AA74" s="10"/>
      <c r="AB74" s="10"/>
      <c r="AC74" s="15"/>
      <c r="AD74" s="10"/>
      <c r="AE74" s="10"/>
      <c r="AF74" s="15"/>
      <c r="AG74" s="10"/>
      <c r="AH74" s="10"/>
      <c r="AI74" s="15"/>
      <c r="AJ74" s="8">
        <v>0.5</v>
      </c>
      <c r="AK74" s="8">
        <v>0.15</v>
      </c>
      <c r="AL74" s="8">
        <v>6000</v>
      </c>
      <c r="AM74" s="8">
        <v>500</v>
      </c>
      <c r="AN74" s="8">
        <v>20000</v>
      </c>
    </row>
    <row r="75" spans="1:40">
      <c r="A75">
        <v>2000</v>
      </c>
      <c r="B75" s="19">
        <f t="shared" ca="1" si="37"/>
        <v>21</v>
      </c>
      <c r="C75" s="21">
        <f t="shared" ca="1" si="41"/>
        <v>22</v>
      </c>
      <c r="D75" s="1">
        <v>25</v>
      </c>
      <c r="E75">
        <f t="shared" si="38"/>
        <v>22</v>
      </c>
      <c r="F75" s="1">
        <v>15</v>
      </c>
      <c r="G75">
        <f>ROUND(POWER($A$25*F75/100,$AJ$25),0)</f>
        <v>17</v>
      </c>
      <c r="H75" s="1">
        <v>3.5</v>
      </c>
      <c r="I75">
        <f t="shared" ca="1" si="39"/>
        <v>10.71</v>
      </c>
      <c r="J75" s="1">
        <v>190</v>
      </c>
      <c r="K75" s="11">
        <f ca="1">OFFSET(其他表格!$G$1,J75/100,0)</f>
        <v>1</v>
      </c>
      <c r="L75" s="1">
        <v>3</v>
      </c>
      <c r="M75" s="11">
        <f ca="1">OFFSET(其他表格!$B$1,L75,0)</f>
        <v>1.25</v>
      </c>
      <c r="N75">
        <f t="shared" si="40"/>
        <v>33.299999999999997</v>
      </c>
      <c r="O75">
        <f>ROUND(($E$25+200)*$AK$25,2)</f>
        <v>30</v>
      </c>
      <c r="P75">
        <f>ROUND(POWER((E75+200-$G$25-200+AM75),2)/AL75,2)</f>
        <v>45.41</v>
      </c>
      <c r="Q75">
        <f>ROUND(POWER(($E$25+200-G75-200+AM75),2)/AL75,2)</f>
        <v>38.880000000000003</v>
      </c>
      <c r="R75">
        <f t="shared" ca="1" si="42"/>
        <v>169</v>
      </c>
      <c r="S75">
        <f t="shared" ca="1" si="43"/>
        <v>148</v>
      </c>
      <c r="T75" s="15">
        <f t="shared" ca="1" si="44"/>
        <v>8.4500000000000006E-2</v>
      </c>
      <c r="U75" s="15">
        <f t="shared" ca="1" si="45"/>
        <v>7.3999999999999996E-2</v>
      </c>
      <c r="V75"/>
      <c r="W75"/>
      <c r="X75"/>
      <c r="Y75" s="15"/>
      <c r="Z75"/>
      <c r="AA75" s="10"/>
      <c r="AB75" s="10"/>
      <c r="AC75" s="15"/>
      <c r="AD75" s="10"/>
      <c r="AE75" s="10"/>
      <c r="AF75" s="15"/>
      <c r="AG75" s="10"/>
      <c r="AH75" s="10"/>
      <c r="AI75" s="15"/>
      <c r="AJ75" s="8">
        <v>0.5</v>
      </c>
      <c r="AK75" s="8">
        <v>0.15</v>
      </c>
      <c r="AL75" s="8">
        <v>6000</v>
      </c>
      <c r="AM75" s="8">
        <v>500</v>
      </c>
      <c r="AN75" s="8">
        <v>20000</v>
      </c>
    </row>
    <row r="76" spans="1:40">
      <c r="A76">
        <v>5000</v>
      </c>
      <c r="B76" s="19">
        <f t="shared" ca="1" si="37"/>
        <v>84</v>
      </c>
      <c r="C76" s="21">
        <f t="shared" ca="1" si="41"/>
        <v>85</v>
      </c>
      <c r="D76" s="1">
        <v>25</v>
      </c>
      <c r="E76">
        <f t="shared" si="38"/>
        <v>35</v>
      </c>
      <c r="F76" s="1">
        <v>15</v>
      </c>
      <c r="G76">
        <f>ROUND(POWER($A$26*F76/100,$AJ$26),0)</f>
        <v>27</v>
      </c>
      <c r="H76" s="1">
        <v>3.5</v>
      </c>
      <c r="I76">
        <f t="shared" ca="1" si="39"/>
        <v>10.71</v>
      </c>
      <c r="J76" s="1">
        <v>190</v>
      </c>
      <c r="K76" s="11">
        <f ca="1">OFFSET(其他表格!$G$1,J76/100,0)</f>
        <v>1</v>
      </c>
      <c r="L76" s="1">
        <v>3</v>
      </c>
      <c r="M76" s="11">
        <f ca="1">OFFSET(其他表格!$B$1,L76,0)</f>
        <v>1.25</v>
      </c>
      <c r="N76">
        <f t="shared" si="40"/>
        <v>35.25</v>
      </c>
      <c r="O76">
        <f>ROUND(($E$26+200)*$AK$26,2)</f>
        <v>30</v>
      </c>
      <c r="P76">
        <f>ROUND(POWER((E76+200-$G$26-200+AM76),2)/AL76,2)</f>
        <v>47.7</v>
      </c>
      <c r="Q76">
        <f>ROUND(POWER(($E$26+200-G76-200+AM76),2)/AL76,2)</f>
        <v>37.29</v>
      </c>
      <c r="R76">
        <f t="shared" ca="1" si="42"/>
        <v>444</v>
      </c>
      <c r="S76">
        <f t="shared" ca="1" si="43"/>
        <v>360</v>
      </c>
      <c r="T76" s="15">
        <f t="shared" ca="1" si="44"/>
        <v>8.8800000000000004E-2</v>
      </c>
      <c r="U76" s="15">
        <f t="shared" ca="1" si="45"/>
        <v>7.1999999999999995E-2</v>
      </c>
      <c r="V76"/>
      <c r="W76"/>
      <c r="X76"/>
      <c r="Y76" s="15"/>
      <c r="Z76"/>
      <c r="AA76" s="10"/>
      <c r="AB76" s="10"/>
      <c r="AC76" s="15"/>
      <c r="AD76" s="10"/>
      <c r="AE76" s="10"/>
      <c r="AF76" s="15"/>
      <c r="AG76" s="10"/>
      <c r="AH76" s="10"/>
      <c r="AI76" s="15"/>
      <c r="AJ76" s="8">
        <v>0.5</v>
      </c>
      <c r="AK76" s="8">
        <v>0.15</v>
      </c>
      <c r="AL76" s="8">
        <v>6000</v>
      </c>
      <c r="AM76" s="8">
        <v>500</v>
      </c>
      <c r="AN76" s="8">
        <v>20000</v>
      </c>
    </row>
    <row r="77" spans="1:40">
      <c r="A77">
        <v>10000</v>
      </c>
      <c r="B77" s="19">
        <f t="shared" ca="1" si="37"/>
        <v>241</v>
      </c>
      <c r="C77" s="21">
        <f t="shared" ca="1" si="41"/>
        <v>236</v>
      </c>
      <c r="D77" s="1">
        <v>25</v>
      </c>
      <c r="E77">
        <f t="shared" si="38"/>
        <v>50</v>
      </c>
      <c r="F77" s="1">
        <v>15</v>
      </c>
      <c r="G77">
        <f>ROUND(POWER($A$27*F77/100,$AJ$27),0)</f>
        <v>39</v>
      </c>
      <c r="H77" s="1">
        <v>3.5</v>
      </c>
      <c r="I77">
        <f t="shared" ca="1" si="39"/>
        <v>10.71</v>
      </c>
      <c r="J77" s="1">
        <v>190</v>
      </c>
      <c r="K77" s="11">
        <f ca="1">OFFSET(其他表格!$G$1,J77/100,0)</f>
        <v>1</v>
      </c>
      <c r="L77" s="1">
        <v>3</v>
      </c>
      <c r="M77" s="11">
        <f ca="1">OFFSET(其他表格!$B$1,L77,0)</f>
        <v>1.25</v>
      </c>
      <c r="N77">
        <f t="shared" si="40"/>
        <v>37.5</v>
      </c>
      <c r="O77">
        <f>ROUND(($E$27+200)*$AK$27,2)</f>
        <v>30</v>
      </c>
      <c r="P77">
        <f>ROUND(POWER((E77+200-$G$27-200+AM77),2)/AL77,2)</f>
        <v>50.42</v>
      </c>
      <c r="Q77">
        <f>ROUND(POWER(($E$27+200-G77-200+AM77),2)/AL77,2)</f>
        <v>35.42</v>
      </c>
      <c r="R77">
        <f t="shared" ca="1" si="42"/>
        <v>942</v>
      </c>
      <c r="S77">
        <f t="shared" ca="1" si="43"/>
        <v>701</v>
      </c>
      <c r="T77" s="15">
        <f t="shared" ca="1" si="44"/>
        <v>9.4200000000000006E-2</v>
      </c>
      <c r="U77" s="15">
        <f t="shared" ca="1" si="45"/>
        <v>7.0099999999999996E-2</v>
      </c>
      <c r="V77"/>
      <c r="W77"/>
      <c r="X77"/>
      <c r="Y77" s="15"/>
      <c r="Z77"/>
      <c r="AA77" s="10"/>
      <c r="AB77" s="10"/>
      <c r="AC77" s="15"/>
      <c r="AD77" s="10"/>
      <c r="AE77" s="10"/>
      <c r="AF77" s="15"/>
      <c r="AG77" s="10"/>
      <c r="AH77" s="10"/>
      <c r="AI77" s="15"/>
      <c r="AJ77" s="8">
        <v>0.5</v>
      </c>
      <c r="AK77" s="8">
        <v>0.15</v>
      </c>
      <c r="AL77" s="8">
        <v>6000</v>
      </c>
      <c r="AM77" s="8">
        <v>500</v>
      </c>
      <c r="AN77" s="8">
        <v>20000</v>
      </c>
    </row>
    <row r="78" spans="1:40">
      <c r="A78">
        <v>20000</v>
      </c>
      <c r="B78" s="19">
        <f t="shared" ca="1" si="37"/>
        <v>686</v>
      </c>
      <c r="C78" s="21">
        <f t="shared" ca="1" si="41"/>
        <v>685</v>
      </c>
      <c r="D78" s="1">
        <v>25</v>
      </c>
      <c r="E78">
        <f t="shared" si="38"/>
        <v>71</v>
      </c>
      <c r="F78" s="1">
        <v>15</v>
      </c>
      <c r="G78">
        <f>ROUND(POWER($A$28*F78/100,$AJ$28),0)</f>
        <v>55</v>
      </c>
      <c r="H78" s="1">
        <v>3.5</v>
      </c>
      <c r="I78">
        <f t="shared" ca="1" si="39"/>
        <v>10.71</v>
      </c>
      <c r="J78" s="1">
        <v>190</v>
      </c>
      <c r="K78" s="11">
        <f ca="1">OFFSET(其他表格!$G$1,J78/100,0)</f>
        <v>1</v>
      </c>
      <c r="L78" s="1">
        <v>3</v>
      </c>
      <c r="M78" s="11">
        <f ca="1">OFFSET(其他表格!$B$1,L78,0)</f>
        <v>1.25</v>
      </c>
      <c r="N78">
        <f t="shared" si="40"/>
        <v>40.65</v>
      </c>
      <c r="O78">
        <f>ROUND(($E$28+200)*$AK$28,2)</f>
        <v>30</v>
      </c>
      <c r="P78">
        <f>ROUND(POWER((E78+200-$G$28-200+AM78),2)/AL78,2)</f>
        <v>54.34</v>
      </c>
      <c r="Q78">
        <f>ROUND(POWER(($E$28+200-G78-200+AM78),2)/AL78,2)</f>
        <v>33</v>
      </c>
      <c r="R78">
        <f t="shared" ca="1" si="42"/>
        <v>2035</v>
      </c>
      <c r="S78">
        <f t="shared" ca="1" si="43"/>
        <v>1349</v>
      </c>
      <c r="T78" s="15">
        <f t="shared" ca="1" si="44"/>
        <v>0.1018</v>
      </c>
      <c r="U78" s="15">
        <f t="shared" ca="1" si="45"/>
        <v>6.7500000000000004E-2</v>
      </c>
      <c r="V78"/>
      <c r="W78"/>
      <c r="X78"/>
      <c r="Y78" s="15"/>
      <c r="Z78"/>
      <c r="AA78" s="10"/>
      <c r="AB78" s="10"/>
      <c r="AC78" s="15"/>
      <c r="AD78" s="10"/>
      <c r="AE78" s="10"/>
      <c r="AF78" s="15"/>
      <c r="AG78" s="10"/>
      <c r="AH78" s="10"/>
      <c r="AI78" s="15"/>
      <c r="AJ78" s="8">
        <v>0.5</v>
      </c>
      <c r="AK78" s="8">
        <v>0.15</v>
      </c>
      <c r="AL78" s="8">
        <v>6000</v>
      </c>
      <c r="AM78" s="8">
        <v>500</v>
      </c>
      <c r="AN78" s="8">
        <v>20000</v>
      </c>
    </row>
    <row r="79" spans="1:40">
      <c r="A79">
        <v>50000</v>
      </c>
      <c r="B79" s="19">
        <f t="shared" ca="1" si="37"/>
        <v>2720</v>
      </c>
      <c r="C79" s="21">
        <f t="shared" ca="1" si="41"/>
        <v>2713</v>
      </c>
      <c r="D79" s="1">
        <v>25</v>
      </c>
      <c r="E79">
        <f t="shared" si="38"/>
        <v>112</v>
      </c>
      <c r="F79" s="1">
        <v>15</v>
      </c>
      <c r="G79">
        <f>ROUND(POWER($A$29*F79/100,$AJ$29),0)</f>
        <v>87</v>
      </c>
      <c r="H79" s="1">
        <v>3.5</v>
      </c>
      <c r="I79">
        <f t="shared" ca="1" si="39"/>
        <v>10.71</v>
      </c>
      <c r="J79" s="1">
        <v>190</v>
      </c>
      <c r="K79" s="11">
        <f ca="1">OFFSET(其他表格!$G$1,J79/100,0)</f>
        <v>1</v>
      </c>
      <c r="L79" s="1">
        <v>3</v>
      </c>
      <c r="M79" s="11">
        <f ca="1">OFFSET(其他表格!$B$1,L79,0)</f>
        <v>1.25</v>
      </c>
      <c r="N79">
        <f t="shared" si="40"/>
        <v>46.8</v>
      </c>
      <c r="O79">
        <f>ROUND(($E$29+200)*$AK$29,2)</f>
        <v>30</v>
      </c>
      <c r="P79">
        <f>ROUND(POWER((E79+200-$G$29-200+AM79),2)/AL79,2)</f>
        <v>62.42</v>
      </c>
      <c r="Q79">
        <f>ROUND(POWER(($E$29+200-G79-200+AM79),2)/AL79,2)</f>
        <v>28.43</v>
      </c>
      <c r="R79">
        <f t="shared" ca="1" si="42"/>
        <v>5849</v>
      </c>
      <c r="S79">
        <f t="shared" ca="1" si="43"/>
        <v>3129</v>
      </c>
      <c r="T79" s="15">
        <f t="shared" ca="1" si="44"/>
        <v>0.11700000000000001</v>
      </c>
      <c r="U79" s="15">
        <f t="shared" ca="1" si="45"/>
        <v>6.2600000000000003E-2</v>
      </c>
      <c r="V79"/>
      <c r="W79"/>
      <c r="X79"/>
      <c r="Y79" s="15"/>
      <c r="Z79"/>
      <c r="AA79" s="10"/>
      <c r="AB79" s="10"/>
      <c r="AC79" s="15"/>
      <c r="AD79" s="10"/>
      <c r="AE79" s="10"/>
      <c r="AF79" s="15"/>
      <c r="AG79" s="10"/>
      <c r="AH79" s="10"/>
      <c r="AI79" s="15"/>
      <c r="AJ79" s="8">
        <v>0.5</v>
      </c>
      <c r="AK79" s="8">
        <v>0.15</v>
      </c>
      <c r="AL79" s="8">
        <v>6000</v>
      </c>
      <c r="AM79" s="8">
        <v>500</v>
      </c>
      <c r="AN79" s="8">
        <v>20000</v>
      </c>
    </row>
    <row r="81" spans="1:40" s="23" customFormat="1">
      <c r="A81" s="23" t="s">
        <v>88</v>
      </c>
      <c r="B81" s="26" t="s">
        <v>81</v>
      </c>
      <c r="C81" s="26" t="s">
        <v>96</v>
      </c>
    </row>
    <row r="82" spans="1:40">
      <c r="A82">
        <v>100</v>
      </c>
      <c r="B82" s="19">
        <f t="shared" ref="B82:B89" ca="1" si="46">ROUND(((R82-$R$29)+($S$29-S82)),0)</f>
        <v>1</v>
      </c>
      <c r="C82" s="21">
        <f ca="1">C52</f>
        <v>0</v>
      </c>
      <c r="D82" s="1">
        <v>72</v>
      </c>
      <c r="E82">
        <f t="shared" ref="E82:E89" si="47">ROUND(POWER(A82*D82/100,AJ82),0)</f>
        <v>8</v>
      </c>
      <c r="F82" s="1">
        <v>60</v>
      </c>
      <c r="G82">
        <f>ROUND(POWER($A$22*F82/100,$AJ$22),0)</f>
        <v>8</v>
      </c>
      <c r="H82" s="1">
        <v>3.2</v>
      </c>
      <c r="I82">
        <f t="shared" ref="I82:I89" ca="1" si="48">ROUND(30/H82*M82*K82,2)</f>
        <v>10.31</v>
      </c>
      <c r="J82" s="1">
        <v>170</v>
      </c>
      <c r="K82" s="11">
        <f ca="1">OFFSET(其他表格!$G$1,J82/100,0)</f>
        <v>1</v>
      </c>
      <c r="L82" s="1">
        <v>2</v>
      </c>
      <c r="M82" s="11">
        <f ca="1">OFFSET(其他表格!$B$1,L82,0)</f>
        <v>1.1000000000000001</v>
      </c>
      <c r="N82">
        <f t="shared" ref="N82:N89" si="49">ROUND((E82+200)*AK82,2)</f>
        <v>31.2</v>
      </c>
      <c r="O82">
        <f>ROUND(($E$22+200)*$AK$22,2)</f>
        <v>30</v>
      </c>
      <c r="P82">
        <f>ROUND(POWER((E82+200-$G$22-200+AM82),2)/AL82,2)</f>
        <v>43.01</v>
      </c>
      <c r="Q82">
        <f>ROUND(POWER(($E$22+200-G82-200+AM82),2)/AL82,2)</f>
        <v>40.340000000000003</v>
      </c>
      <c r="R82">
        <f ca="1">ROUND((N82+P82)*(A82+A82)/AN82*I82,0)</f>
        <v>8</v>
      </c>
      <c r="S82">
        <f ca="1">ROUND((O82+Q82)*(A82+A82)/AN82*I82,0)</f>
        <v>7</v>
      </c>
      <c r="T82" s="15">
        <f ca="1">MIN(ROUND(R82/A82,4),1)</f>
        <v>0.08</v>
      </c>
      <c r="U82" s="15">
        <f ca="1">MIN(ROUND(S82/A82,4),1)</f>
        <v>7.0000000000000007E-2</v>
      </c>
      <c r="V82"/>
      <c r="W82"/>
      <c r="X82"/>
      <c r="Y82" s="15"/>
      <c r="Z82"/>
      <c r="AA82" s="10"/>
      <c r="AB82" s="10"/>
      <c r="AC82" s="15"/>
      <c r="AD82" s="10"/>
      <c r="AE82" s="10"/>
      <c r="AF82" s="15"/>
      <c r="AG82" s="10"/>
      <c r="AH82" s="10"/>
      <c r="AI82" s="15"/>
      <c r="AJ82" s="8">
        <v>0.5</v>
      </c>
      <c r="AK82" s="8">
        <v>0.15</v>
      </c>
      <c r="AL82" s="8">
        <v>6000</v>
      </c>
      <c r="AM82" s="8">
        <v>500</v>
      </c>
      <c r="AN82" s="8">
        <v>20000</v>
      </c>
    </row>
    <row r="83" spans="1:40">
      <c r="A83">
        <v>500</v>
      </c>
      <c r="B83" s="19">
        <f t="shared" ca="1" si="46"/>
        <v>4</v>
      </c>
      <c r="C83" s="21">
        <f t="shared" ref="C83:C89" ca="1" si="50">C53</f>
        <v>5</v>
      </c>
      <c r="D83" s="1">
        <v>72</v>
      </c>
      <c r="E83">
        <f t="shared" si="47"/>
        <v>19</v>
      </c>
      <c r="F83" s="1">
        <v>60</v>
      </c>
      <c r="G83">
        <f>ROUND(POWER($A$23*F83/100,$AJ$23),0)</f>
        <v>17</v>
      </c>
      <c r="H83" s="1">
        <v>3.2</v>
      </c>
      <c r="I83">
        <f t="shared" ca="1" si="48"/>
        <v>10.31</v>
      </c>
      <c r="J83" s="1">
        <v>170</v>
      </c>
      <c r="K83" s="11">
        <f ca="1">OFFSET(其他表格!$G$1,J83/100,0)</f>
        <v>1</v>
      </c>
      <c r="L83" s="1">
        <v>2</v>
      </c>
      <c r="M83" s="11">
        <f ca="1">OFFSET(其他表格!$B$1,L83,0)</f>
        <v>1.1000000000000001</v>
      </c>
      <c r="N83">
        <f t="shared" si="49"/>
        <v>32.85</v>
      </c>
      <c r="O83">
        <f>ROUND(($E$23+200)*$AK$23,2)</f>
        <v>30</v>
      </c>
      <c r="P83">
        <f>ROUND(POWER((E83+200-$G$23-200+AM83),2)/AL83,2)</f>
        <v>44.89</v>
      </c>
      <c r="Q83">
        <f>ROUND(POWER(($E$23+200-G83-200+AM83),2)/AL83,2)</f>
        <v>38.880000000000003</v>
      </c>
      <c r="R83">
        <f t="shared" ref="R83:R89" ca="1" si="51">ROUND((N83+P83)*(A83+A83)/AN83*I83,0)</f>
        <v>40</v>
      </c>
      <c r="S83">
        <f t="shared" ref="S83:S89" ca="1" si="52">ROUND((O83+Q83)*(A83+A83)/AN83*I83,0)</f>
        <v>36</v>
      </c>
      <c r="T83" s="15">
        <f t="shared" ref="T83:T89" ca="1" si="53">MIN(ROUND(R83/A83,4),1)</f>
        <v>0.08</v>
      </c>
      <c r="U83" s="15">
        <f t="shared" ref="U83:U89" ca="1" si="54">MIN(ROUND(S83/A83,4),1)</f>
        <v>7.1999999999999995E-2</v>
      </c>
      <c r="V83"/>
      <c r="W83"/>
      <c r="X83"/>
      <c r="Y83" s="15"/>
      <c r="Z83"/>
      <c r="AA83" s="10"/>
      <c r="AB83" s="10"/>
      <c r="AC83" s="15"/>
      <c r="AD83" s="10"/>
      <c r="AE83" s="10"/>
      <c r="AF83" s="15"/>
      <c r="AG83" s="10"/>
      <c r="AH83" s="10"/>
      <c r="AI83" s="15"/>
      <c r="AJ83" s="8">
        <v>0.5</v>
      </c>
      <c r="AK83" s="8">
        <v>0.15</v>
      </c>
      <c r="AL83" s="8">
        <v>6000</v>
      </c>
      <c r="AM83" s="8">
        <v>500</v>
      </c>
      <c r="AN83" s="8">
        <v>20000</v>
      </c>
    </row>
    <row r="84" spans="1:40">
      <c r="A84">
        <v>1000</v>
      </c>
      <c r="B84" s="19">
        <f t="shared" ca="1" si="46"/>
        <v>13</v>
      </c>
      <c r="C84" s="21">
        <f t="shared" si="50"/>
        <v>22</v>
      </c>
      <c r="D84" s="1">
        <v>72</v>
      </c>
      <c r="E84">
        <f t="shared" si="47"/>
        <v>27</v>
      </c>
      <c r="F84" s="1">
        <v>60</v>
      </c>
      <c r="G84">
        <f>ROUND(POWER($A$24*F84/100,$AJ$24),0)</f>
        <v>24</v>
      </c>
      <c r="H84" s="1">
        <v>3.2</v>
      </c>
      <c r="I84">
        <f t="shared" ca="1" si="48"/>
        <v>10.31</v>
      </c>
      <c r="J84" s="1">
        <v>170</v>
      </c>
      <c r="K84" s="11">
        <f ca="1">OFFSET(其他表格!$G$1,J84/100,0)</f>
        <v>1</v>
      </c>
      <c r="L84" s="1">
        <v>2</v>
      </c>
      <c r="M84" s="11">
        <f ca="1">OFFSET(其他表格!$B$1,L84,0)</f>
        <v>1.1000000000000001</v>
      </c>
      <c r="N84">
        <f t="shared" si="49"/>
        <v>34.049999999999997</v>
      </c>
      <c r="O84">
        <f>ROUND(($E$24+200)*$AK$24,2)</f>
        <v>30</v>
      </c>
      <c r="P84">
        <f>ROUND(POWER((E84+200-$G$24-200+AM84),2)/AL84,2)</f>
        <v>46.29</v>
      </c>
      <c r="Q84">
        <f>ROUND(POWER(($E$24+200-G84-200+AM84),2)/AL84,2)</f>
        <v>37.76</v>
      </c>
      <c r="R84">
        <f t="shared" ca="1" si="51"/>
        <v>83</v>
      </c>
      <c r="S84">
        <f t="shared" ca="1" si="52"/>
        <v>70</v>
      </c>
      <c r="T84" s="15">
        <f t="shared" ca="1" si="53"/>
        <v>8.3000000000000004E-2</v>
      </c>
      <c r="U84" s="15">
        <f t="shared" ca="1" si="54"/>
        <v>7.0000000000000007E-2</v>
      </c>
      <c r="V84"/>
      <c r="W84"/>
      <c r="X84"/>
      <c r="Y84" s="15"/>
      <c r="Z84"/>
      <c r="AA84" s="10"/>
      <c r="AB84" s="10"/>
      <c r="AC84" s="15"/>
      <c r="AD84" s="10"/>
      <c r="AE84" s="10"/>
      <c r="AF84" s="15"/>
      <c r="AG84" s="10"/>
      <c r="AH84" s="10"/>
      <c r="AI84" s="15"/>
      <c r="AJ84" s="8">
        <v>0.5</v>
      </c>
      <c r="AK84" s="8">
        <v>0.15</v>
      </c>
      <c r="AL84" s="8">
        <v>6000</v>
      </c>
      <c r="AM84" s="8">
        <v>500</v>
      </c>
      <c r="AN84" s="8">
        <v>20000</v>
      </c>
    </row>
    <row r="85" spans="1:40">
      <c r="A85">
        <v>2000</v>
      </c>
      <c r="B85" s="19">
        <f t="shared" ca="1" si="46"/>
        <v>37</v>
      </c>
      <c r="C85" s="21">
        <f t="shared" ca="1" si="50"/>
        <v>37</v>
      </c>
      <c r="D85" s="1">
        <v>72</v>
      </c>
      <c r="E85">
        <f t="shared" si="47"/>
        <v>38</v>
      </c>
      <c r="F85" s="1">
        <v>60</v>
      </c>
      <c r="G85">
        <f>ROUND(POWER($A$25*F85/100,$AJ$25),0)</f>
        <v>35</v>
      </c>
      <c r="H85" s="1">
        <v>3.2</v>
      </c>
      <c r="I85">
        <f t="shared" ca="1" si="48"/>
        <v>10.31</v>
      </c>
      <c r="J85" s="1">
        <v>170</v>
      </c>
      <c r="K85" s="11">
        <f ca="1">OFFSET(其他表格!$G$1,J85/100,0)</f>
        <v>1</v>
      </c>
      <c r="L85" s="1">
        <v>2</v>
      </c>
      <c r="M85" s="11">
        <f ca="1">OFFSET(其他表格!$B$1,L85,0)</f>
        <v>1.1000000000000001</v>
      </c>
      <c r="N85">
        <f t="shared" si="49"/>
        <v>35.700000000000003</v>
      </c>
      <c r="O85">
        <f>ROUND(($E$25+200)*$AK$25,2)</f>
        <v>30</v>
      </c>
      <c r="P85">
        <f>ROUND(POWER((E85+200-$G$25-200+AM85),2)/AL85,2)</f>
        <v>48.24</v>
      </c>
      <c r="Q85">
        <f>ROUND(POWER(($E$25+200-G85-200+AM85),2)/AL85,2)</f>
        <v>36.04</v>
      </c>
      <c r="R85">
        <f t="shared" ca="1" si="51"/>
        <v>173</v>
      </c>
      <c r="S85">
        <f t="shared" ca="1" si="52"/>
        <v>136</v>
      </c>
      <c r="T85" s="15">
        <f t="shared" ca="1" si="53"/>
        <v>8.6499999999999994E-2</v>
      </c>
      <c r="U85" s="15">
        <f t="shared" ca="1" si="54"/>
        <v>6.8000000000000005E-2</v>
      </c>
      <c r="V85"/>
      <c r="W85"/>
      <c r="X85"/>
      <c r="Y85" s="15"/>
      <c r="Z85"/>
      <c r="AA85" s="10"/>
      <c r="AB85" s="10"/>
      <c r="AC85" s="15"/>
      <c r="AD85" s="10"/>
      <c r="AE85" s="10"/>
      <c r="AF85" s="15"/>
      <c r="AG85" s="10"/>
      <c r="AH85" s="10"/>
      <c r="AI85" s="15"/>
      <c r="AJ85" s="8">
        <v>0.5</v>
      </c>
      <c r="AK85" s="8">
        <v>0.15</v>
      </c>
      <c r="AL85" s="8">
        <v>6000</v>
      </c>
      <c r="AM85" s="8">
        <v>500</v>
      </c>
      <c r="AN85" s="8">
        <v>20000</v>
      </c>
    </row>
    <row r="86" spans="1:40">
      <c r="A86">
        <v>5000</v>
      </c>
      <c r="B86" s="19">
        <f t="shared" ca="1" si="46"/>
        <v>145</v>
      </c>
      <c r="C86" s="21">
        <f t="shared" ca="1" si="50"/>
        <v>145</v>
      </c>
      <c r="D86" s="1">
        <v>72</v>
      </c>
      <c r="E86">
        <f t="shared" si="47"/>
        <v>60</v>
      </c>
      <c r="F86" s="1">
        <v>60</v>
      </c>
      <c r="G86">
        <f>ROUND(POWER($A$26*F86/100,$AJ$26),0)</f>
        <v>55</v>
      </c>
      <c r="H86" s="1">
        <v>3.2</v>
      </c>
      <c r="I86">
        <f t="shared" ca="1" si="48"/>
        <v>10.31</v>
      </c>
      <c r="J86" s="1">
        <v>170</v>
      </c>
      <c r="K86" s="11">
        <f ca="1">OFFSET(其他表格!$G$1,J86/100,0)</f>
        <v>1</v>
      </c>
      <c r="L86" s="1">
        <v>2</v>
      </c>
      <c r="M86" s="11">
        <f ca="1">OFFSET(其他表格!$B$1,L86,0)</f>
        <v>1.1000000000000001</v>
      </c>
      <c r="N86">
        <f t="shared" si="49"/>
        <v>39</v>
      </c>
      <c r="O86">
        <f>ROUND(($E$26+200)*$AK$26,2)</f>
        <v>30</v>
      </c>
      <c r="P86">
        <f>ROUND(POWER((E86+200-$G$26-200+AM86),2)/AL86,2)</f>
        <v>52.27</v>
      </c>
      <c r="Q86">
        <f>ROUND(POWER(($E$26+200-G86-200+AM86),2)/AL86,2)</f>
        <v>33</v>
      </c>
      <c r="R86">
        <f t="shared" ca="1" si="51"/>
        <v>470</v>
      </c>
      <c r="S86">
        <f t="shared" ca="1" si="52"/>
        <v>325</v>
      </c>
      <c r="T86" s="15">
        <f t="shared" ca="1" si="53"/>
        <v>9.4E-2</v>
      </c>
      <c r="U86" s="15">
        <f t="shared" ca="1" si="54"/>
        <v>6.5000000000000002E-2</v>
      </c>
      <c r="V86"/>
      <c r="W86"/>
      <c r="X86"/>
      <c r="Y86" s="15"/>
      <c r="Z86"/>
      <c r="AA86" s="10"/>
      <c r="AB86" s="10"/>
      <c r="AC86" s="15"/>
      <c r="AD86" s="10"/>
      <c r="AE86" s="10"/>
      <c r="AF86" s="15"/>
      <c r="AG86" s="10"/>
      <c r="AH86" s="10"/>
      <c r="AI86" s="15"/>
      <c r="AJ86" s="8">
        <v>0.5</v>
      </c>
      <c r="AK86" s="8">
        <v>0.15</v>
      </c>
      <c r="AL86" s="8">
        <v>6000</v>
      </c>
      <c r="AM86" s="8">
        <v>500</v>
      </c>
      <c r="AN86" s="8">
        <v>20000</v>
      </c>
    </row>
    <row r="87" spans="1:40">
      <c r="A87">
        <v>10000</v>
      </c>
      <c r="B87" s="19">
        <f t="shared" ca="1" si="46"/>
        <v>412</v>
      </c>
      <c r="C87" s="21">
        <f t="shared" ca="1" si="50"/>
        <v>401</v>
      </c>
      <c r="D87" s="1">
        <v>72</v>
      </c>
      <c r="E87">
        <f t="shared" si="47"/>
        <v>85</v>
      </c>
      <c r="F87" s="1">
        <v>60</v>
      </c>
      <c r="G87">
        <f>ROUND(POWER($A$27*F87/100,$AJ$27),0)</f>
        <v>77</v>
      </c>
      <c r="H87" s="1">
        <v>3.2</v>
      </c>
      <c r="I87">
        <f t="shared" ca="1" si="48"/>
        <v>10.31</v>
      </c>
      <c r="J87" s="1">
        <v>170</v>
      </c>
      <c r="K87" s="11">
        <f ca="1">OFFSET(其他表格!$G$1,J87/100,0)</f>
        <v>1</v>
      </c>
      <c r="L87" s="1">
        <v>2</v>
      </c>
      <c r="M87" s="11">
        <f ca="1">OFFSET(其他表格!$B$1,L87,0)</f>
        <v>1.1000000000000001</v>
      </c>
      <c r="N87">
        <f t="shared" si="49"/>
        <v>42.75</v>
      </c>
      <c r="O87">
        <f>ROUND(($E$27+200)*$AK$27,2)</f>
        <v>30</v>
      </c>
      <c r="P87">
        <f>ROUND(POWER((E87+200-$G$27-200+AM87),2)/AL87,2)</f>
        <v>57.04</v>
      </c>
      <c r="Q87">
        <f>ROUND(POWER(($E$27+200-G87-200+AM87),2)/AL87,2)</f>
        <v>29.82</v>
      </c>
      <c r="R87">
        <f t="shared" ca="1" si="51"/>
        <v>1029</v>
      </c>
      <c r="S87">
        <f t="shared" ca="1" si="52"/>
        <v>617</v>
      </c>
      <c r="T87" s="15">
        <f t="shared" ca="1" si="53"/>
        <v>0.10290000000000001</v>
      </c>
      <c r="U87" s="15">
        <f t="shared" ca="1" si="54"/>
        <v>6.1699999999999998E-2</v>
      </c>
      <c r="V87"/>
      <c r="W87"/>
      <c r="X87"/>
      <c r="Y87" s="15"/>
      <c r="Z87"/>
      <c r="AA87" s="10"/>
      <c r="AB87" s="10"/>
      <c r="AC87" s="15"/>
      <c r="AD87" s="10"/>
      <c r="AE87" s="10"/>
      <c r="AF87" s="15"/>
      <c r="AG87" s="10"/>
      <c r="AH87" s="10"/>
      <c r="AI87" s="15"/>
      <c r="AJ87" s="8">
        <v>0.5</v>
      </c>
      <c r="AK87" s="8">
        <v>0.15</v>
      </c>
      <c r="AL87" s="8">
        <v>6000</v>
      </c>
      <c r="AM87" s="8">
        <v>500</v>
      </c>
      <c r="AN87" s="8">
        <v>20000</v>
      </c>
    </row>
    <row r="88" spans="1:40">
      <c r="A88">
        <v>20000</v>
      </c>
      <c r="B88" s="19">
        <f t="shared" ca="1" si="46"/>
        <v>1170</v>
      </c>
      <c r="C88" s="21">
        <f t="shared" ca="1" si="50"/>
        <v>1165</v>
      </c>
      <c r="D88" s="1">
        <v>72</v>
      </c>
      <c r="E88">
        <f t="shared" si="47"/>
        <v>120</v>
      </c>
      <c r="F88" s="1">
        <v>60</v>
      </c>
      <c r="G88">
        <f>ROUND(POWER($A$28*F88/100,$AJ$28),0)</f>
        <v>110</v>
      </c>
      <c r="H88" s="1">
        <v>3.2</v>
      </c>
      <c r="I88">
        <f t="shared" ca="1" si="48"/>
        <v>10.31</v>
      </c>
      <c r="J88" s="1">
        <v>170</v>
      </c>
      <c r="K88" s="11">
        <f ca="1">OFFSET(其他表格!$G$1,J88/100,0)</f>
        <v>1</v>
      </c>
      <c r="L88" s="1">
        <v>2</v>
      </c>
      <c r="M88" s="11">
        <f ca="1">OFFSET(其他表格!$B$1,L88,0)</f>
        <v>1.1000000000000001</v>
      </c>
      <c r="N88">
        <f t="shared" si="49"/>
        <v>48</v>
      </c>
      <c r="O88">
        <f>ROUND(($E$28+200)*$AK$28,2)</f>
        <v>30</v>
      </c>
      <c r="P88">
        <f>ROUND(POWER((E88+200-$G$28-200+AM88),2)/AL88,2)</f>
        <v>64.069999999999993</v>
      </c>
      <c r="Q88">
        <f>ROUND(POWER(($E$28+200-G88-200+AM88),2)/AL88,2)</f>
        <v>25.35</v>
      </c>
      <c r="R88">
        <f t="shared" ca="1" si="51"/>
        <v>2311</v>
      </c>
      <c r="S88">
        <f t="shared" ca="1" si="52"/>
        <v>1141</v>
      </c>
      <c r="T88" s="15">
        <f t="shared" ca="1" si="53"/>
        <v>0.11559999999999999</v>
      </c>
      <c r="U88" s="15">
        <f t="shared" ca="1" si="54"/>
        <v>5.7099999999999998E-2</v>
      </c>
      <c r="V88"/>
      <c r="W88"/>
      <c r="X88"/>
      <c r="Y88" s="15"/>
      <c r="Z88"/>
      <c r="AA88" s="10"/>
      <c r="AB88" s="10"/>
      <c r="AC88" s="15"/>
      <c r="AD88" s="10"/>
      <c r="AE88" s="10"/>
      <c r="AF88" s="15"/>
      <c r="AG88" s="10"/>
      <c r="AH88" s="10"/>
      <c r="AI88" s="15"/>
      <c r="AJ88" s="8">
        <v>0.5</v>
      </c>
      <c r="AK88" s="8">
        <v>0.15</v>
      </c>
      <c r="AL88" s="8">
        <v>6000</v>
      </c>
      <c r="AM88" s="8">
        <v>500</v>
      </c>
      <c r="AN88" s="8">
        <v>20000</v>
      </c>
    </row>
    <row r="89" spans="1:40">
      <c r="A89">
        <v>50000</v>
      </c>
      <c r="B89" s="19">
        <f t="shared" ca="1" si="46"/>
        <v>4641</v>
      </c>
      <c r="C89" s="21">
        <f t="shared" ca="1" si="50"/>
        <v>4612</v>
      </c>
      <c r="D89" s="1">
        <v>72</v>
      </c>
      <c r="E89">
        <f t="shared" si="47"/>
        <v>190</v>
      </c>
      <c r="F89" s="1">
        <v>60</v>
      </c>
      <c r="G89">
        <f>ROUND(POWER($A$29*F89/100,$AJ$29),0)</f>
        <v>173</v>
      </c>
      <c r="H89" s="1">
        <v>3.2</v>
      </c>
      <c r="I89">
        <f t="shared" ca="1" si="48"/>
        <v>10.31</v>
      </c>
      <c r="J89" s="1">
        <v>170</v>
      </c>
      <c r="K89" s="11">
        <f ca="1">OFFSET(其他表格!$G$1,J89/100,0)</f>
        <v>1</v>
      </c>
      <c r="L89" s="1">
        <v>2</v>
      </c>
      <c r="M89" s="11">
        <f ca="1">OFFSET(其他表格!$B$1,L89,0)</f>
        <v>1.1000000000000001</v>
      </c>
      <c r="N89">
        <f t="shared" si="49"/>
        <v>58.5</v>
      </c>
      <c r="O89">
        <f>ROUND(($E$29+200)*$AK$29,2)</f>
        <v>30</v>
      </c>
      <c r="P89">
        <f>ROUND(POWER((E89+200-$G$29-200+AM89),2)/AL89,2)</f>
        <v>79.349999999999994</v>
      </c>
      <c r="Q89">
        <f>ROUND(POWER(($E$29+200-G89-200+AM89),2)/AL89,2)</f>
        <v>17.82</v>
      </c>
      <c r="R89">
        <f t="shared" ca="1" si="51"/>
        <v>7106</v>
      </c>
      <c r="S89">
        <f t="shared" ca="1" si="52"/>
        <v>2465</v>
      </c>
      <c r="T89" s="15">
        <f t="shared" ca="1" si="53"/>
        <v>0.1421</v>
      </c>
      <c r="U89" s="15">
        <f t="shared" ca="1" si="54"/>
        <v>4.9299999999999997E-2</v>
      </c>
      <c r="V89"/>
      <c r="W89"/>
      <c r="X89"/>
      <c r="Y89" s="15"/>
      <c r="Z89"/>
      <c r="AA89" s="10"/>
      <c r="AB89" s="10"/>
      <c r="AC89" s="15"/>
      <c r="AD89" s="10"/>
      <c r="AE89" s="10"/>
      <c r="AF89" s="15"/>
      <c r="AG89" s="10"/>
      <c r="AH89" s="10"/>
      <c r="AI89" s="15"/>
      <c r="AJ89" s="8">
        <v>0.5</v>
      </c>
      <c r="AK89" s="8">
        <v>0.15</v>
      </c>
      <c r="AL89" s="8">
        <v>6000</v>
      </c>
      <c r="AM89" s="8">
        <v>500</v>
      </c>
      <c r="AN89" s="8">
        <v>20000</v>
      </c>
    </row>
    <row r="91" spans="1:40" s="23" customFormat="1">
      <c r="A91" s="23" t="s">
        <v>89</v>
      </c>
      <c r="B91" s="26" t="s">
        <v>81</v>
      </c>
      <c r="C91" s="26" t="s">
        <v>94</v>
      </c>
    </row>
    <row r="92" spans="1:40">
      <c r="A92">
        <v>100</v>
      </c>
      <c r="B92" s="19">
        <f t="shared" ref="B92:B99" ca="1" si="55">ROUND(((R92-$R$29)+($S$29-S92)),0)</f>
        <v>0</v>
      </c>
      <c r="C92" s="21">
        <f ca="1">C32</f>
        <v>0</v>
      </c>
      <c r="D92" s="1">
        <v>7</v>
      </c>
      <c r="E92">
        <f t="shared" ref="E92:E99" si="56">ROUND(POWER(A92*D92/100,AJ92),0)</f>
        <v>3</v>
      </c>
      <c r="F92" s="1">
        <v>3</v>
      </c>
      <c r="G92">
        <f>ROUND(POWER($A$22*F92/100,$AJ$22),0)</f>
        <v>2</v>
      </c>
      <c r="H92" s="1">
        <v>3.3</v>
      </c>
      <c r="I92">
        <f t="shared" ref="I92:I99" ca="1" si="57">ROUND(30/H92*M92*K92,2)</f>
        <v>12.5</v>
      </c>
      <c r="J92" s="1">
        <v>650</v>
      </c>
      <c r="K92" s="11">
        <f ca="1">OFFSET(其他表格!$G$1,J92/100,0)</f>
        <v>1.2500000000000002</v>
      </c>
      <c r="L92" s="1">
        <v>2</v>
      </c>
      <c r="M92" s="11">
        <f ca="1">OFFSET(其他表格!$B$1,L92,0)</f>
        <v>1.1000000000000001</v>
      </c>
      <c r="N92">
        <f t="shared" ref="N92:N99" si="58">ROUND((E92+200)*AK92,2)</f>
        <v>30.45</v>
      </c>
      <c r="O92">
        <f>ROUND(($E$22+200)*$AK$22,2)</f>
        <v>30</v>
      </c>
      <c r="P92">
        <f>ROUND(POWER((E92+200-$G$22-200+AM92),2)/AL92,2)</f>
        <v>42.17</v>
      </c>
      <c r="Q92">
        <f>ROUND(POWER(($E$22+200-G92-200+AM92),2)/AL92,2)</f>
        <v>41.33</v>
      </c>
      <c r="R92">
        <f ca="1">ROUND((N92+P92)*(A92+A92)/AN92*I92,0)</f>
        <v>9</v>
      </c>
      <c r="S92">
        <f ca="1">ROUND((O92+Q92)*(A92+A92)/AN92*I92,0)</f>
        <v>9</v>
      </c>
      <c r="T92" s="15">
        <f ca="1">MIN(ROUND(R92/A92,4),1)</f>
        <v>0.09</v>
      </c>
      <c r="U92" s="15">
        <f ca="1">MIN(ROUND(S92/A92,4),1)</f>
        <v>0.09</v>
      </c>
      <c r="V92"/>
      <c r="W92"/>
      <c r="X92"/>
      <c r="Y92" s="15"/>
      <c r="Z92"/>
      <c r="AA92" s="10"/>
      <c r="AB92" s="10"/>
      <c r="AC92" s="15"/>
      <c r="AD92" s="10"/>
      <c r="AE92" s="10"/>
      <c r="AF92" s="15"/>
      <c r="AG92" s="10"/>
      <c r="AH92" s="10"/>
      <c r="AI92" s="15"/>
      <c r="AJ92" s="8">
        <v>0.5</v>
      </c>
      <c r="AK92" s="8">
        <v>0.15</v>
      </c>
      <c r="AL92" s="8">
        <v>6000</v>
      </c>
      <c r="AM92" s="8">
        <v>500</v>
      </c>
      <c r="AN92" s="8">
        <v>20000</v>
      </c>
    </row>
    <row r="93" spans="1:40">
      <c r="A93">
        <v>500</v>
      </c>
      <c r="B93" s="19">
        <f t="shared" ca="1" si="55"/>
        <v>2</v>
      </c>
      <c r="C93" s="21">
        <f t="shared" ref="C93:C99" ca="1" si="59">C33</f>
        <v>2</v>
      </c>
      <c r="D93" s="1">
        <v>7</v>
      </c>
      <c r="E93">
        <f t="shared" si="56"/>
        <v>6</v>
      </c>
      <c r="F93" s="1">
        <v>3</v>
      </c>
      <c r="G93">
        <f>ROUND(POWER($A$23*F93/100,$AJ$23),0)</f>
        <v>4</v>
      </c>
      <c r="H93" s="1">
        <v>3.3</v>
      </c>
      <c r="I93">
        <f t="shared" ca="1" si="57"/>
        <v>12.5</v>
      </c>
      <c r="J93" s="1">
        <v>650</v>
      </c>
      <c r="K93" s="11">
        <f ca="1">OFFSET(其他表格!$G$1,J93/100,0)</f>
        <v>1.2500000000000002</v>
      </c>
      <c r="L93" s="1">
        <v>2</v>
      </c>
      <c r="M93" s="11">
        <f ca="1">OFFSET(其他表格!$B$1,L93,0)</f>
        <v>1.1000000000000001</v>
      </c>
      <c r="N93">
        <f t="shared" si="58"/>
        <v>30.9</v>
      </c>
      <c r="O93">
        <f>ROUND(($E$23+200)*$AK$23,2)</f>
        <v>30</v>
      </c>
      <c r="P93">
        <f>ROUND(POWER((E93+200-$G$23-200+AM93),2)/AL93,2)</f>
        <v>42.67</v>
      </c>
      <c r="Q93">
        <f>ROUND(POWER(($E$23+200-G93-200+AM93),2)/AL93,2)</f>
        <v>41</v>
      </c>
      <c r="R93">
        <f t="shared" ref="R93:R99" ca="1" si="60">ROUND((N93+P93)*(A93+A93)/AN93*I93,0)</f>
        <v>46</v>
      </c>
      <c r="S93">
        <f t="shared" ref="S93:S99" ca="1" si="61">ROUND((O93+Q93)*(A93+A93)/AN93*I93,0)</f>
        <v>44</v>
      </c>
      <c r="T93" s="15">
        <f t="shared" ref="T93:T99" ca="1" si="62">MIN(ROUND(R93/A93,4),1)</f>
        <v>9.1999999999999998E-2</v>
      </c>
      <c r="U93" s="15">
        <f t="shared" ref="U93:U99" ca="1" si="63">MIN(ROUND(S93/A93,4),1)</f>
        <v>8.7999999999999995E-2</v>
      </c>
      <c r="V93"/>
      <c r="W93"/>
      <c r="X93"/>
      <c r="Y93" s="15"/>
      <c r="Z93"/>
      <c r="AA93" s="10"/>
      <c r="AB93" s="10"/>
      <c r="AC93" s="15"/>
      <c r="AD93" s="10"/>
      <c r="AE93" s="10"/>
      <c r="AF93" s="15"/>
      <c r="AG93" s="10"/>
      <c r="AH93" s="10"/>
      <c r="AI93" s="15"/>
      <c r="AJ93" s="8">
        <v>0.5</v>
      </c>
      <c r="AK93" s="8">
        <v>0.15</v>
      </c>
      <c r="AL93" s="8">
        <v>6000</v>
      </c>
      <c r="AM93" s="8">
        <v>500</v>
      </c>
      <c r="AN93" s="8">
        <v>20000</v>
      </c>
    </row>
    <row r="94" spans="1:40">
      <c r="A94">
        <v>1000</v>
      </c>
      <c r="B94" s="19">
        <f t="shared" ca="1" si="55"/>
        <v>4</v>
      </c>
      <c r="C94" s="21">
        <f t="shared" ca="1" si="59"/>
        <v>5</v>
      </c>
      <c r="D94" s="1">
        <v>7</v>
      </c>
      <c r="E94">
        <f t="shared" si="56"/>
        <v>8</v>
      </c>
      <c r="F94" s="1">
        <v>3</v>
      </c>
      <c r="G94">
        <f>ROUND(POWER($A$24*F94/100,$AJ$24),0)</f>
        <v>5</v>
      </c>
      <c r="H94" s="1">
        <v>3.3</v>
      </c>
      <c r="I94">
        <f t="shared" ca="1" si="57"/>
        <v>12.5</v>
      </c>
      <c r="J94" s="1">
        <v>650</v>
      </c>
      <c r="K94" s="11">
        <f ca="1">OFFSET(其他表格!$G$1,J94/100,0)</f>
        <v>1.2500000000000002</v>
      </c>
      <c r="L94" s="1">
        <v>2</v>
      </c>
      <c r="M94" s="11">
        <f ca="1">OFFSET(其他表格!$B$1,L94,0)</f>
        <v>1.1000000000000001</v>
      </c>
      <c r="N94">
        <f t="shared" si="58"/>
        <v>31.2</v>
      </c>
      <c r="O94">
        <f>ROUND(($E$24+200)*$AK$24,2)</f>
        <v>30</v>
      </c>
      <c r="P94">
        <f>ROUND(POWER((E94+200-$G$24-200+AM94),2)/AL94,2)</f>
        <v>43.01</v>
      </c>
      <c r="Q94">
        <f>ROUND(POWER(($E$24+200-G94-200+AM94),2)/AL94,2)</f>
        <v>40.840000000000003</v>
      </c>
      <c r="R94">
        <f t="shared" ca="1" si="60"/>
        <v>93</v>
      </c>
      <c r="S94">
        <f t="shared" ca="1" si="61"/>
        <v>89</v>
      </c>
      <c r="T94" s="15">
        <f t="shared" ca="1" si="62"/>
        <v>9.2999999999999999E-2</v>
      </c>
      <c r="U94" s="15">
        <f t="shared" ca="1" si="63"/>
        <v>8.8999999999999996E-2</v>
      </c>
      <c r="V94"/>
      <c r="W94"/>
      <c r="X94"/>
      <c r="Y94" s="15"/>
      <c r="Z94"/>
      <c r="AA94" s="10"/>
      <c r="AB94" s="10"/>
      <c r="AC94" s="15"/>
      <c r="AD94" s="10"/>
      <c r="AE94" s="10"/>
      <c r="AF94" s="15"/>
      <c r="AG94" s="10"/>
      <c r="AH94" s="10"/>
      <c r="AI94" s="15"/>
      <c r="AJ94" s="8">
        <v>0.5</v>
      </c>
      <c r="AK94" s="8">
        <v>0.15</v>
      </c>
      <c r="AL94" s="8">
        <v>6000</v>
      </c>
      <c r="AM94" s="8">
        <v>500</v>
      </c>
      <c r="AN94" s="8">
        <v>20000</v>
      </c>
    </row>
    <row r="95" spans="1:40">
      <c r="A95">
        <v>2000</v>
      </c>
      <c r="B95" s="19">
        <f t="shared" ca="1" si="55"/>
        <v>13</v>
      </c>
      <c r="C95" s="21">
        <f t="shared" ca="1" si="59"/>
        <v>13</v>
      </c>
      <c r="D95" s="1">
        <v>7</v>
      </c>
      <c r="E95">
        <f t="shared" si="56"/>
        <v>12</v>
      </c>
      <c r="F95" s="1">
        <v>3</v>
      </c>
      <c r="G95">
        <f>ROUND(POWER($A$25*F95/100,$AJ$25),0)</f>
        <v>8</v>
      </c>
      <c r="H95" s="1">
        <v>3.3</v>
      </c>
      <c r="I95">
        <f t="shared" ca="1" si="57"/>
        <v>12.5</v>
      </c>
      <c r="J95" s="1">
        <v>650</v>
      </c>
      <c r="K95" s="11">
        <f ca="1">OFFSET(其他表格!$G$1,J95/100,0)</f>
        <v>1.2500000000000002</v>
      </c>
      <c r="L95" s="1">
        <v>2</v>
      </c>
      <c r="M95" s="11">
        <f ca="1">OFFSET(其他表格!$B$1,L95,0)</f>
        <v>1.1000000000000001</v>
      </c>
      <c r="N95">
        <f t="shared" si="58"/>
        <v>31.8</v>
      </c>
      <c r="O95">
        <f>ROUND(($E$25+200)*$AK$25,2)</f>
        <v>30</v>
      </c>
      <c r="P95">
        <f>ROUND(POWER((E95+200-$G$25-200+AM95),2)/AL95,2)</f>
        <v>43.69</v>
      </c>
      <c r="Q95">
        <f>ROUND(POWER(($E$25+200-G95-200+AM95),2)/AL95,2)</f>
        <v>40.340000000000003</v>
      </c>
      <c r="R95">
        <f t="shared" ca="1" si="60"/>
        <v>189</v>
      </c>
      <c r="S95">
        <f t="shared" ca="1" si="61"/>
        <v>176</v>
      </c>
      <c r="T95" s="15">
        <f t="shared" ca="1" si="62"/>
        <v>9.4500000000000001E-2</v>
      </c>
      <c r="U95" s="15">
        <f t="shared" ca="1" si="63"/>
        <v>8.7999999999999995E-2</v>
      </c>
      <c r="V95"/>
      <c r="W95"/>
      <c r="X95"/>
      <c r="Y95" s="15"/>
      <c r="Z95"/>
      <c r="AA95" s="10"/>
      <c r="AB95" s="10"/>
      <c r="AC95" s="15"/>
      <c r="AD95" s="10"/>
      <c r="AE95" s="10"/>
      <c r="AF95" s="15"/>
      <c r="AG95" s="10"/>
      <c r="AH95" s="10"/>
      <c r="AI95" s="15"/>
      <c r="AJ95" s="8">
        <v>0.5</v>
      </c>
      <c r="AK95" s="8">
        <v>0.15</v>
      </c>
      <c r="AL95" s="8">
        <v>6000</v>
      </c>
      <c r="AM95" s="8">
        <v>500</v>
      </c>
      <c r="AN95" s="8">
        <v>20000</v>
      </c>
    </row>
    <row r="96" spans="1:40">
      <c r="A96">
        <v>5000</v>
      </c>
      <c r="B96" s="19">
        <f t="shared" ca="1" si="55"/>
        <v>50</v>
      </c>
      <c r="C96" s="21">
        <f t="shared" ca="1" si="59"/>
        <v>50</v>
      </c>
      <c r="D96" s="1">
        <v>7</v>
      </c>
      <c r="E96">
        <f t="shared" si="56"/>
        <v>19</v>
      </c>
      <c r="F96" s="1">
        <v>3</v>
      </c>
      <c r="G96">
        <f>ROUND(POWER($A$26*F96/100,$AJ$26),0)</f>
        <v>12</v>
      </c>
      <c r="H96" s="1">
        <v>3.3</v>
      </c>
      <c r="I96">
        <f t="shared" ca="1" si="57"/>
        <v>12.5</v>
      </c>
      <c r="J96" s="1">
        <v>650</v>
      </c>
      <c r="K96" s="11">
        <f ca="1">OFFSET(其他表格!$G$1,J96/100,0)</f>
        <v>1.2500000000000002</v>
      </c>
      <c r="L96" s="1">
        <v>2</v>
      </c>
      <c r="M96" s="11">
        <f ca="1">OFFSET(其他表格!$B$1,L96,0)</f>
        <v>1.1000000000000001</v>
      </c>
      <c r="N96">
        <f t="shared" si="58"/>
        <v>32.85</v>
      </c>
      <c r="O96">
        <f>ROUND(($E$26+200)*$AK$26,2)</f>
        <v>30</v>
      </c>
      <c r="P96">
        <f>ROUND(POWER((E96+200-$G$26-200+AM96),2)/AL96,2)</f>
        <v>44.89</v>
      </c>
      <c r="Q96">
        <f>ROUND(POWER(($E$26+200-G96-200+AM96),2)/AL96,2)</f>
        <v>39.69</v>
      </c>
      <c r="R96">
        <f t="shared" ca="1" si="60"/>
        <v>486</v>
      </c>
      <c r="S96">
        <f t="shared" ca="1" si="61"/>
        <v>436</v>
      </c>
      <c r="T96" s="15">
        <f t="shared" ca="1" si="62"/>
        <v>9.7199999999999995E-2</v>
      </c>
      <c r="U96" s="15">
        <f t="shared" ca="1" si="63"/>
        <v>8.72E-2</v>
      </c>
      <c r="V96"/>
      <c r="W96"/>
      <c r="X96"/>
      <c r="Y96" s="15"/>
      <c r="Z96"/>
      <c r="AA96" s="10"/>
      <c r="AB96" s="10"/>
      <c r="AC96" s="15"/>
      <c r="AD96" s="10"/>
      <c r="AE96" s="10"/>
      <c r="AF96" s="15"/>
      <c r="AG96" s="10"/>
      <c r="AH96" s="10"/>
      <c r="AI96" s="15"/>
      <c r="AJ96" s="8">
        <v>0.5</v>
      </c>
      <c r="AK96" s="8">
        <v>0.15</v>
      </c>
      <c r="AL96" s="8">
        <v>6000</v>
      </c>
      <c r="AM96" s="8">
        <v>500</v>
      </c>
      <c r="AN96" s="8">
        <v>20000</v>
      </c>
    </row>
    <row r="97" spans="1:40">
      <c r="A97">
        <v>10000</v>
      </c>
      <c r="B97" s="19">
        <f t="shared" ca="1" si="55"/>
        <v>139</v>
      </c>
      <c r="C97" s="21">
        <f t="shared" ca="1" si="59"/>
        <v>139</v>
      </c>
      <c r="D97" s="1">
        <v>7</v>
      </c>
      <c r="E97">
        <f t="shared" si="56"/>
        <v>26</v>
      </c>
      <c r="F97" s="1">
        <v>3</v>
      </c>
      <c r="G97">
        <f>ROUND(POWER($A$27*F97/100,$AJ$27),0)</f>
        <v>17</v>
      </c>
      <c r="H97" s="1">
        <v>3.3</v>
      </c>
      <c r="I97">
        <f t="shared" ca="1" si="57"/>
        <v>12.5</v>
      </c>
      <c r="J97" s="1">
        <v>650</v>
      </c>
      <c r="K97" s="11">
        <f ca="1">OFFSET(其他表格!$G$1,J97/100,0)</f>
        <v>1.2500000000000002</v>
      </c>
      <c r="L97" s="1">
        <v>2</v>
      </c>
      <c r="M97" s="11">
        <f ca="1">OFFSET(其他表格!$B$1,L97,0)</f>
        <v>1.1000000000000001</v>
      </c>
      <c r="N97">
        <f t="shared" si="58"/>
        <v>33.9</v>
      </c>
      <c r="O97">
        <f>ROUND(($E$27+200)*$AK$27,2)</f>
        <v>30</v>
      </c>
      <c r="P97">
        <f>ROUND(POWER((E97+200-$G$27-200+AM97),2)/AL97,2)</f>
        <v>46.11</v>
      </c>
      <c r="Q97">
        <f>ROUND(POWER(($E$27+200-G97-200+AM97),2)/AL97,2)</f>
        <v>38.880000000000003</v>
      </c>
      <c r="R97">
        <f t="shared" ca="1" si="60"/>
        <v>1000</v>
      </c>
      <c r="S97">
        <f t="shared" ca="1" si="61"/>
        <v>861</v>
      </c>
      <c r="T97" s="15">
        <f t="shared" ca="1" si="62"/>
        <v>0.1</v>
      </c>
      <c r="U97" s="15">
        <f t="shared" ca="1" si="63"/>
        <v>8.6099999999999996E-2</v>
      </c>
      <c r="V97"/>
      <c r="W97"/>
      <c r="X97"/>
      <c r="Y97" s="15"/>
      <c r="Z97"/>
      <c r="AA97" s="10"/>
      <c r="AB97" s="10"/>
      <c r="AC97" s="15"/>
      <c r="AD97" s="10"/>
      <c r="AE97" s="10"/>
      <c r="AF97" s="15"/>
      <c r="AG97" s="10"/>
      <c r="AH97" s="10"/>
      <c r="AI97" s="15"/>
      <c r="AJ97" s="8">
        <v>0.5</v>
      </c>
      <c r="AK97" s="8">
        <v>0.15</v>
      </c>
      <c r="AL97" s="8">
        <v>6000</v>
      </c>
      <c r="AM97" s="8">
        <v>500</v>
      </c>
      <c r="AN97" s="8">
        <v>20000</v>
      </c>
    </row>
    <row r="98" spans="1:40">
      <c r="A98">
        <v>20000</v>
      </c>
      <c r="B98" s="19">
        <f t="shared" ca="1" si="55"/>
        <v>396</v>
      </c>
      <c r="C98" s="21">
        <f t="shared" ca="1" si="59"/>
        <v>403</v>
      </c>
      <c r="D98" s="1">
        <v>7</v>
      </c>
      <c r="E98">
        <f t="shared" si="56"/>
        <v>37</v>
      </c>
      <c r="F98" s="1">
        <v>3</v>
      </c>
      <c r="G98">
        <f>ROUND(POWER($A$28*F98/100,$AJ$28),0)</f>
        <v>24</v>
      </c>
      <c r="H98" s="1">
        <v>3.3</v>
      </c>
      <c r="I98">
        <f t="shared" ca="1" si="57"/>
        <v>12.5</v>
      </c>
      <c r="J98" s="1">
        <v>650</v>
      </c>
      <c r="K98" s="11">
        <f ca="1">OFFSET(其他表格!$G$1,J98/100,0)</f>
        <v>1.2500000000000002</v>
      </c>
      <c r="L98" s="1">
        <v>2</v>
      </c>
      <c r="M98" s="11">
        <f ca="1">OFFSET(其他表格!$B$1,L98,0)</f>
        <v>1.1000000000000001</v>
      </c>
      <c r="N98">
        <f t="shared" si="58"/>
        <v>35.549999999999997</v>
      </c>
      <c r="O98">
        <f>ROUND(($E$28+200)*$AK$28,2)</f>
        <v>30</v>
      </c>
      <c r="P98">
        <f>ROUND(POWER((E98+200-$G$28-200+AM98),2)/AL98,2)</f>
        <v>48.06</v>
      </c>
      <c r="Q98">
        <f>ROUND(POWER(($E$28+200-G98-200+AM98),2)/AL98,2)</f>
        <v>37.76</v>
      </c>
      <c r="R98">
        <f t="shared" ca="1" si="60"/>
        <v>2090</v>
      </c>
      <c r="S98">
        <f t="shared" ca="1" si="61"/>
        <v>1694</v>
      </c>
      <c r="T98" s="15">
        <f t="shared" ca="1" si="62"/>
        <v>0.1045</v>
      </c>
      <c r="U98" s="15">
        <f t="shared" ca="1" si="63"/>
        <v>8.4699999999999998E-2</v>
      </c>
      <c r="V98"/>
      <c r="W98"/>
      <c r="X98"/>
      <c r="Y98" s="15"/>
      <c r="Z98"/>
      <c r="AA98" s="10"/>
      <c r="AB98" s="10"/>
      <c r="AC98" s="15"/>
      <c r="AD98" s="10"/>
      <c r="AE98" s="10"/>
      <c r="AF98" s="15"/>
      <c r="AG98" s="10"/>
      <c r="AH98" s="10"/>
      <c r="AI98" s="15"/>
      <c r="AJ98" s="8">
        <v>0.5</v>
      </c>
      <c r="AK98" s="8">
        <v>0.15</v>
      </c>
      <c r="AL98" s="8">
        <v>6000</v>
      </c>
      <c r="AM98" s="8">
        <v>500</v>
      </c>
      <c r="AN98" s="8">
        <v>20000</v>
      </c>
    </row>
    <row r="99" spans="1:40">
      <c r="A99">
        <v>50000</v>
      </c>
      <c r="B99" s="19">
        <f t="shared" ca="1" si="55"/>
        <v>1594</v>
      </c>
      <c r="C99" s="21">
        <f t="shared" ca="1" si="59"/>
        <v>1596</v>
      </c>
      <c r="D99" s="1">
        <v>7</v>
      </c>
      <c r="E99">
        <f t="shared" si="56"/>
        <v>59</v>
      </c>
      <c r="F99" s="1">
        <v>3</v>
      </c>
      <c r="G99">
        <f>ROUND(POWER($A$29*F99/100,$AJ$29),0)</f>
        <v>39</v>
      </c>
      <c r="H99" s="1">
        <v>3.3</v>
      </c>
      <c r="I99">
        <f t="shared" ca="1" si="57"/>
        <v>12.5</v>
      </c>
      <c r="J99" s="1">
        <v>650</v>
      </c>
      <c r="K99" s="11">
        <f ca="1">OFFSET(其他表格!$G$1,J99/100,0)</f>
        <v>1.2500000000000002</v>
      </c>
      <c r="L99" s="1">
        <v>2</v>
      </c>
      <c r="M99" s="11">
        <f ca="1">OFFSET(其他表格!$B$1,L99,0)</f>
        <v>1.1000000000000001</v>
      </c>
      <c r="N99">
        <f t="shared" si="58"/>
        <v>38.85</v>
      </c>
      <c r="O99">
        <f>ROUND(($E$29+200)*$AK$29,2)</f>
        <v>30</v>
      </c>
      <c r="P99">
        <f>ROUND(POWER((E99+200-$G$29-200+AM99),2)/AL99,2)</f>
        <v>52.08</v>
      </c>
      <c r="Q99">
        <f>ROUND(POWER(($E$29+200-G99-200+AM99),2)/AL99,2)</f>
        <v>35.42</v>
      </c>
      <c r="R99">
        <f t="shared" ca="1" si="60"/>
        <v>5683</v>
      </c>
      <c r="S99">
        <f t="shared" ca="1" si="61"/>
        <v>4089</v>
      </c>
      <c r="T99" s="15">
        <f t="shared" ca="1" si="62"/>
        <v>0.1137</v>
      </c>
      <c r="U99" s="15">
        <f t="shared" ca="1" si="63"/>
        <v>8.1799999999999998E-2</v>
      </c>
      <c r="V99"/>
      <c r="W99"/>
      <c r="X99"/>
      <c r="Y99" s="15"/>
      <c r="Z99"/>
      <c r="AA99" s="10"/>
      <c r="AB99" s="10"/>
      <c r="AC99" s="15"/>
      <c r="AD99" s="10"/>
      <c r="AE99" s="10"/>
      <c r="AF99" s="15"/>
      <c r="AG99" s="10"/>
      <c r="AH99" s="10"/>
      <c r="AI99" s="15"/>
      <c r="AJ99" s="8">
        <v>0.5</v>
      </c>
      <c r="AK99" s="8">
        <v>0.15</v>
      </c>
      <c r="AL99" s="8">
        <v>6000</v>
      </c>
      <c r="AM99" s="8">
        <v>500</v>
      </c>
      <c r="AN99" s="8">
        <v>20000</v>
      </c>
    </row>
    <row r="101" spans="1:40" s="23" customFormat="1">
      <c r="A101" s="23" t="s">
        <v>90</v>
      </c>
      <c r="B101" s="26" t="s">
        <v>81</v>
      </c>
      <c r="C101" s="26" t="s">
        <v>95</v>
      </c>
    </row>
    <row r="102" spans="1:40">
      <c r="A102">
        <v>100</v>
      </c>
      <c r="B102" s="19">
        <f t="shared" ref="B102:B109" ca="1" si="64">ROUND(((R102-$R$29)+($S$29-S102)),0)</f>
        <v>0</v>
      </c>
      <c r="C102" s="21">
        <f ca="1">C42</f>
        <v>0</v>
      </c>
      <c r="D102" s="1">
        <v>60</v>
      </c>
      <c r="E102">
        <f t="shared" ref="E102:E109" si="65">ROUND(POWER(A102*D102/100,AJ102),0)</f>
        <v>8</v>
      </c>
      <c r="F102" s="1">
        <v>25</v>
      </c>
      <c r="G102">
        <f>ROUND(POWER($A$22*F102/100,$AJ$22),0)</f>
        <v>5</v>
      </c>
      <c r="H102" s="1">
        <v>3.5</v>
      </c>
      <c r="I102">
        <f t="shared" ref="I102:I109" ca="1" si="66">ROUND(30/H102*M102*K102,2)</f>
        <v>7.2</v>
      </c>
      <c r="J102" s="1">
        <v>500</v>
      </c>
      <c r="K102" s="11">
        <f ca="1">OFFSET(其他表格!$G$1,J102/100,0)</f>
        <v>1.2000000000000002</v>
      </c>
      <c r="L102" s="1">
        <v>1</v>
      </c>
      <c r="M102" s="11">
        <f ca="1">OFFSET(其他表格!$B$1,L102,0)</f>
        <v>0.7</v>
      </c>
      <c r="N102">
        <f t="shared" ref="N102:N109" si="67">ROUND((E102+200)*AK102,2)</f>
        <v>31.2</v>
      </c>
      <c r="O102">
        <f>ROUND(($E$22+200)*$AK$22,2)</f>
        <v>30</v>
      </c>
      <c r="P102">
        <f>ROUND(POWER((E102+200-$G$22-200+AM102),2)/AL102,2)</f>
        <v>43.01</v>
      </c>
      <c r="Q102">
        <f>ROUND(POWER(($E$22+200-G102-200+AM102),2)/AL102,2)</f>
        <v>40.840000000000003</v>
      </c>
      <c r="R102">
        <f ca="1">ROUND((N102+P102)*(A102+A102)/AN102*I102,0)</f>
        <v>5</v>
      </c>
      <c r="S102">
        <f ca="1">ROUND((O102+Q102)*(A102+A102)/AN102*I102,0)</f>
        <v>5</v>
      </c>
      <c r="T102" s="15">
        <f ca="1">MIN(ROUND(R102/A102,4),1)</f>
        <v>0.05</v>
      </c>
      <c r="U102" s="15">
        <f ca="1">MIN(ROUND(S102/A102,4),1)</f>
        <v>0.05</v>
      </c>
      <c r="V102"/>
      <c r="W102"/>
      <c r="X102"/>
      <c r="Y102" s="15"/>
      <c r="Z102"/>
      <c r="AA102" s="10"/>
      <c r="AB102" s="10"/>
      <c r="AC102" s="15"/>
      <c r="AD102" s="10"/>
      <c r="AE102" s="10"/>
      <c r="AF102" s="15"/>
      <c r="AG102" s="10"/>
      <c r="AH102" s="10"/>
      <c r="AI102" s="15"/>
      <c r="AJ102" s="8">
        <v>0.5</v>
      </c>
      <c r="AK102" s="8">
        <v>0.15</v>
      </c>
      <c r="AL102" s="8">
        <v>6000</v>
      </c>
      <c r="AM102" s="8">
        <v>500</v>
      </c>
      <c r="AN102" s="8">
        <v>20000</v>
      </c>
    </row>
    <row r="103" spans="1:40">
      <c r="A103">
        <v>500</v>
      </c>
      <c r="B103" s="19">
        <f t="shared" ca="1" si="64"/>
        <v>3</v>
      </c>
      <c r="C103" s="21">
        <f t="shared" ref="C103:C109" ca="1" si="68">C43</f>
        <v>3</v>
      </c>
      <c r="D103" s="1">
        <v>60</v>
      </c>
      <c r="E103">
        <f t="shared" si="65"/>
        <v>17</v>
      </c>
      <c r="F103" s="1">
        <v>25</v>
      </c>
      <c r="G103">
        <f>ROUND(POWER($A$23*F103/100,$AJ$23),0)</f>
        <v>11</v>
      </c>
      <c r="H103" s="1">
        <v>3.5</v>
      </c>
      <c r="I103">
        <f t="shared" ca="1" si="66"/>
        <v>7.2</v>
      </c>
      <c r="J103" s="1">
        <v>500</v>
      </c>
      <c r="K103" s="11">
        <f ca="1">OFFSET(其他表格!$G$1,J103/100,0)</f>
        <v>1.2000000000000002</v>
      </c>
      <c r="L103" s="1">
        <v>1</v>
      </c>
      <c r="M103" s="11">
        <f ca="1">OFFSET(其他表格!$B$1,L103,0)</f>
        <v>0.7</v>
      </c>
      <c r="N103">
        <f t="shared" si="67"/>
        <v>32.549999999999997</v>
      </c>
      <c r="O103">
        <f>ROUND(($E$23+200)*$AK$23,2)</f>
        <v>30</v>
      </c>
      <c r="P103">
        <f>ROUND(POWER((E103+200-$G$23-200+AM103),2)/AL103,2)</f>
        <v>44.55</v>
      </c>
      <c r="Q103">
        <f>ROUND(POWER(($E$23+200-G103-200+AM103),2)/AL103,2)</f>
        <v>39.85</v>
      </c>
      <c r="R103">
        <f t="shared" ref="R103:R109" ca="1" si="69">ROUND((N103+P103)*(A103+A103)/AN103*I103,0)</f>
        <v>28</v>
      </c>
      <c r="S103">
        <f t="shared" ref="S103:S109" ca="1" si="70">ROUND((O103+Q103)*(A103+A103)/AN103*I103,0)</f>
        <v>25</v>
      </c>
      <c r="T103" s="15">
        <f t="shared" ref="T103:T109" ca="1" si="71">MIN(ROUND(R103/A103,4),1)</f>
        <v>5.6000000000000001E-2</v>
      </c>
      <c r="U103" s="15">
        <f t="shared" ref="U103:U109" ca="1" si="72">MIN(ROUND(S103/A103,4),1)</f>
        <v>0.05</v>
      </c>
      <c r="V103"/>
      <c r="W103"/>
      <c r="X103"/>
      <c r="Y103" s="15"/>
      <c r="Z103"/>
      <c r="AA103" s="10"/>
      <c r="AB103" s="10"/>
      <c r="AC103" s="15"/>
      <c r="AD103" s="10"/>
      <c r="AE103" s="10"/>
      <c r="AF103" s="15"/>
      <c r="AG103" s="10"/>
      <c r="AH103" s="10"/>
      <c r="AI103" s="15"/>
      <c r="AJ103" s="8">
        <v>0.5</v>
      </c>
      <c r="AK103" s="8">
        <v>0.15</v>
      </c>
      <c r="AL103" s="8">
        <v>6000</v>
      </c>
      <c r="AM103" s="8">
        <v>500</v>
      </c>
      <c r="AN103" s="8">
        <v>20000</v>
      </c>
    </row>
    <row r="104" spans="1:40">
      <c r="A104">
        <v>1000</v>
      </c>
      <c r="B104" s="19">
        <f t="shared" ca="1" si="64"/>
        <v>7</v>
      </c>
      <c r="C104" s="21">
        <f t="shared" si="68"/>
        <v>13</v>
      </c>
      <c r="D104" s="1">
        <v>60</v>
      </c>
      <c r="E104">
        <f t="shared" si="65"/>
        <v>24</v>
      </c>
      <c r="F104" s="1">
        <v>25</v>
      </c>
      <c r="G104">
        <f>ROUND(POWER($A$24*F104/100,$AJ$24),0)</f>
        <v>16</v>
      </c>
      <c r="H104" s="1">
        <v>3.5</v>
      </c>
      <c r="I104">
        <f t="shared" ca="1" si="66"/>
        <v>7.2</v>
      </c>
      <c r="J104" s="1">
        <v>500</v>
      </c>
      <c r="K104" s="11">
        <f ca="1">OFFSET(其他表格!$G$1,J104/100,0)</f>
        <v>1.2000000000000002</v>
      </c>
      <c r="L104" s="1">
        <v>1</v>
      </c>
      <c r="M104" s="11">
        <f ca="1">OFFSET(其他表格!$B$1,L104,0)</f>
        <v>0.7</v>
      </c>
      <c r="N104">
        <f t="shared" si="67"/>
        <v>33.6</v>
      </c>
      <c r="O104">
        <f>ROUND(($E$24+200)*$AK$24,2)</f>
        <v>30</v>
      </c>
      <c r="P104">
        <f>ROUND(POWER((E104+200-$G$24-200+AM104),2)/AL104,2)</f>
        <v>45.76</v>
      </c>
      <c r="Q104">
        <f>ROUND(POWER(($E$24+200-G104-200+AM104),2)/AL104,2)</f>
        <v>39.04</v>
      </c>
      <c r="R104">
        <f t="shared" ca="1" si="69"/>
        <v>57</v>
      </c>
      <c r="S104">
        <f t="shared" ca="1" si="70"/>
        <v>50</v>
      </c>
      <c r="T104" s="15">
        <f t="shared" ca="1" si="71"/>
        <v>5.7000000000000002E-2</v>
      </c>
      <c r="U104" s="15">
        <f t="shared" ca="1" si="72"/>
        <v>0.05</v>
      </c>
      <c r="V104"/>
      <c r="W104"/>
      <c r="X104"/>
      <c r="Y104" s="15"/>
      <c r="Z104"/>
      <c r="AA104" s="10"/>
      <c r="AB104" s="10"/>
      <c r="AC104" s="15"/>
      <c r="AD104" s="10"/>
      <c r="AE104" s="10"/>
      <c r="AF104" s="15"/>
      <c r="AG104" s="10"/>
      <c r="AH104" s="10"/>
      <c r="AI104" s="15"/>
      <c r="AJ104" s="8">
        <v>0.5</v>
      </c>
      <c r="AK104" s="8">
        <v>0.15</v>
      </c>
      <c r="AL104" s="8">
        <v>6000</v>
      </c>
      <c r="AM104" s="8">
        <v>500</v>
      </c>
      <c r="AN104" s="8">
        <v>20000</v>
      </c>
    </row>
    <row r="105" spans="1:40">
      <c r="A105">
        <v>2000</v>
      </c>
      <c r="B105" s="19">
        <f t="shared" ca="1" si="64"/>
        <v>21</v>
      </c>
      <c r="C105" s="21">
        <f t="shared" ca="1" si="68"/>
        <v>22</v>
      </c>
      <c r="D105" s="1">
        <v>60</v>
      </c>
      <c r="E105">
        <f t="shared" si="65"/>
        <v>35</v>
      </c>
      <c r="F105" s="1">
        <v>25</v>
      </c>
      <c r="G105">
        <f>ROUND(POWER($A$25*F105/100,$AJ$25),0)</f>
        <v>22</v>
      </c>
      <c r="H105" s="1">
        <v>3.5</v>
      </c>
      <c r="I105">
        <f t="shared" ca="1" si="66"/>
        <v>7.2</v>
      </c>
      <c r="J105" s="1">
        <v>500</v>
      </c>
      <c r="K105" s="11">
        <f ca="1">OFFSET(其他表格!$G$1,J105/100,0)</f>
        <v>1.2000000000000002</v>
      </c>
      <c r="L105" s="1">
        <v>1</v>
      </c>
      <c r="M105" s="11">
        <f ca="1">OFFSET(其他表格!$B$1,L105,0)</f>
        <v>0.7</v>
      </c>
      <c r="N105">
        <f t="shared" si="67"/>
        <v>35.25</v>
      </c>
      <c r="O105">
        <f>ROUND(($E$25+200)*$AK$25,2)</f>
        <v>30</v>
      </c>
      <c r="P105">
        <f>ROUND(POWER((E105+200-$G$25-200+AM105),2)/AL105,2)</f>
        <v>47.7</v>
      </c>
      <c r="Q105">
        <f>ROUND(POWER(($E$25+200-G105-200+AM105),2)/AL105,2)</f>
        <v>38.08</v>
      </c>
      <c r="R105">
        <f t="shared" ca="1" si="69"/>
        <v>119</v>
      </c>
      <c r="S105">
        <f t="shared" ca="1" si="70"/>
        <v>98</v>
      </c>
      <c r="T105" s="15">
        <f t="shared" ca="1" si="71"/>
        <v>5.9499999999999997E-2</v>
      </c>
      <c r="U105" s="15">
        <f t="shared" ca="1" si="72"/>
        <v>4.9000000000000002E-2</v>
      </c>
      <c r="V105"/>
      <c r="W105"/>
      <c r="X105"/>
      <c r="Y105" s="15"/>
      <c r="Z105"/>
      <c r="AA105" s="10"/>
      <c r="AB105" s="10"/>
      <c r="AC105" s="15"/>
      <c r="AD105" s="10"/>
      <c r="AE105" s="10"/>
      <c r="AF105" s="15"/>
      <c r="AG105" s="10"/>
      <c r="AH105" s="10"/>
      <c r="AI105" s="15"/>
      <c r="AJ105" s="8">
        <v>0.5</v>
      </c>
      <c r="AK105" s="8">
        <v>0.15</v>
      </c>
      <c r="AL105" s="8">
        <v>6000</v>
      </c>
      <c r="AM105" s="8">
        <v>500</v>
      </c>
      <c r="AN105" s="8">
        <v>20000</v>
      </c>
    </row>
    <row r="106" spans="1:40">
      <c r="A106">
        <v>5000</v>
      </c>
      <c r="B106" s="19">
        <f t="shared" ca="1" si="64"/>
        <v>85</v>
      </c>
      <c r="C106" s="21">
        <f t="shared" ca="1" si="68"/>
        <v>85</v>
      </c>
      <c r="D106" s="1">
        <v>60</v>
      </c>
      <c r="E106">
        <f t="shared" si="65"/>
        <v>55</v>
      </c>
      <c r="F106" s="1">
        <v>25</v>
      </c>
      <c r="G106">
        <f>ROUND(POWER($A$26*F106/100,$AJ$26),0)</f>
        <v>35</v>
      </c>
      <c r="H106" s="1">
        <v>3.5</v>
      </c>
      <c r="I106">
        <f t="shared" ca="1" si="66"/>
        <v>7.2</v>
      </c>
      <c r="J106" s="1">
        <v>500</v>
      </c>
      <c r="K106" s="11">
        <f ca="1">OFFSET(其他表格!$G$1,J106/100,0)</f>
        <v>1.2000000000000002</v>
      </c>
      <c r="L106" s="1">
        <v>1</v>
      </c>
      <c r="M106" s="11">
        <f ca="1">OFFSET(其他表格!$B$1,L106,0)</f>
        <v>0.7</v>
      </c>
      <c r="N106">
        <f t="shared" si="67"/>
        <v>38.25</v>
      </c>
      <c r="O106">
        <f>ROUND(($E$26+200)*$AK$26,2)</f>
        <v>30</v>
      </c>
      <c r="P106">
        <f>ROUND(POWER((E106+200-$G$26-200+AM106),2)/AL106,2)</f>
        <v>51.34</v>
      </c>
      <c r="Q106">
        <f>ROUND(POWER(($E$26+200-G106-200+AM106),2)/AL106,2)</f>
        <v>36.04</v>
      </c>
      <c r="R106">
        <f t="shared" ca="1" si="69"/>
        <v>323</v>
      </c>
      <c r="S106">
        <f t="shared" ca="1" si="70"/>
        <v>238</v>
      </c>
      <c r="T106" s="15">
        <f t="shared" ca="1" si="71"/>
        <v>6.4600000000000005E-2</v>
      </c>
      <c r="U106" s="15">
        <f t="shared" ca="1" si="72"/>
        <v>4.7600000000000003E-2</v>
      </c>
      <c r="V106"/>
      <c r="W106"/>
      <c r="X106"/>
      <c r="Y106" s="15"/>
      <c r="Z106"/>
      <c r="AA106" s="10"/>
      <c r="AB106" s="10"/>
      <c r="AC106" s="15"/>
      <c r="AD106" s="10"/>
      <c r="AE106" s="10"/>
      <c r="AF106" s="15"/>
      <c r="AG106" s="10"/>
      <c r="AH106" s="10"/>
      <c r="AI106" s="15"/>
      <c r="AJ106" s="8">
        <v>0.5</v>
      </c>
      <c r="AK106" s="8">
        <v>0.15</v>
      </c>
      <c r="AL106" s="8">
        <v>6000</v>
      </c>
      <c r="AM106" s="8">
        <v>500</v>
      </c>
      <c r="AN106" s="8">
        <v>20000</v>
      </c>
    </row>
    <row r="107" spans="1:40">
      <c r="A107">
        <v>10000</v>
      </c>
      <c r="B107" s="19">
        <f t="shared" ca="1" si="64"/>
        <v>240</v>
      </c>
      <c r="C107" s="21">
        <f t="shared" ca="1" si="68"/>
        <v>236</v>
      </c>
      <c r="D107" s="1">
        <v>60</v>
      </c>
      <c r="E107">
        <f t="shared" si="65"/>
        <v>77</v>
      </c>
      <c r="F107" s="1">
        <v>25</v>
      </c>
      <c r="G107">
        <f>ROUND(POWER($A$27*F107/100,$AJ$27),0)</f>
        <v>50</v>
      </c>
      <c r="H107" s="1">
        <v>3.5</v>
      </c>
      <c r="I107">
        <f t="shared" ca="1" si="66"/>
        <v>7.2</v>
      </c>
      <c r="J107" s="1">
        <v>500</v>
      </c>
      <c r="K107" s="11">
        <f ca="1">OFFSET(其他表格!$G$1,J107/100,0)</f>
        <v>1.2000000000000002</v>
      </c>
      <c r="L107" s="1">
        <v>1</v>
      </c>
      <c r="M107" s="11">
        <f ca="1">OFFSET(其他表格!$B$1,L107,0)</f>
        <v>0.7</v>
      </c>
      <c r="N107">
        <f t="shared" si="67"/>
        <v>41.55</v>
      </c>
      <c r="O107">
        <f>ROUND(($E$27+200)*$AK$27,2)</f>
        <v>30</v>
      </c>
      <c r="P107">
        <f>ROUND(POWER((E107+200-$G$27-200+AM107),2)/AL107,2)</f>
        <v>55.49</v>
      </c>
      <c r="Q107">
        <f>ROUND(POWER(($E$27+200-G107-200+AM107),2)/AL107,2)</f>
        <v>33.75</v>
      </c>
      <c r="R107">
        <f t="shared" ca="1" si="69"/>
        <v>699</v>
      </c>
      <c r="S107">
        <f t="shared" ca="1" si="70"/>
        <v>459</v>
      </c>
      <c r="T107" s="15">
        <f t="shared" ca="1" si="71"/>
        <v>6.9900000000000004E-2</v>
      </c>
      <c r="U107" s="15">
        <f t="shared" ca="1" si="72"/>
        <v>4.5900000000000003E-2</v>
      </c>
      <c r="V107"/>
      <c r="W107"/>
      <c r="X107"/>
      <c r="Y107" s="15"/>
      <c r="Z107"/>
      <c r="AA107" s="10"/>
      <c r="AB107" s="10"/>
      <c r="AC107" s="15"/>
      <c r="AD107" s="10"/>
      <c r="AE107" s="10"/>
      <c r="AF107" s="15"/>
      <c r="AG107" s="10"/>
      <c r="AH107" s="10"/>
      <c r="AI107" s="15"/>
      <c r="AJ107" s="8">
        <v>0.5</v>
      </c>
      <c r="AK107" s="8">
        <v>0.15</v>
      </c>
      <c r="AL107" s="8">
        <v>6000</v>
      </c>
      <c r="AM107" s="8">
        <v>500</v>
      </c>
      <c r="AN107" s="8">
        <v>20000</v>
      </c>
    </row>
    <row r="108" spans="1:40">
      <c r="A108">
        <v>20000</v>
      </c>
      <c r="B108" s="19">
        <f t="shared" ca="1" si="64"/>
        <v>689</v>
      </c>
      <c r="C108" s="21">
        <f t="shared" ca="1" si="68"/>
        <v>685</v>
      </c>
      <c r="D108" s="1">
        <v>60</v>
      </c>
      <c r="E108">
        <f t="shared" si="65"/>
        <v>110</v>
      </c>
      <c r="F108" s="1">
        <v>25</v>
      </c>
      <c r="G108">
        <f>ROUND(POWER($A$28*F108/100,$AJ$28),0)</f>
        <v>71</v>
      </c>
      <c r="H108" s="1">
        <v>3.5</v>
      </c>
      <c r="I108">
        <f t="shared" ca="1" si="66"/>
        <v>7.2</v>
      </c>
      <c r="J108" s="1">
        <v>500</v>
      </c>
      <c r="K108" s="11">
        <f ca="1">OFFSET(其他表格!$G$1,J108/100,0)</f>
        <v>1.2000000000000002</v>
      </c>
      <c r="L108" s="1">
        <v>1</v>
      </c>
      <c r="M108" s="11">
        <f ca="1">OFFSET(其他表格!$B$1,L108,0)</f>
        <v>0.7</v>
      </c>
      <c r="N108">
        <f t="shared" si="67"/>
        <v>46.5</v>
      </c>
      <c r="O108">
        <f>ROUND(($E$28+200)*$AK$28,2)</f>
        <v>30</v>
      </c>
      <c r="P108">
        <f>ROUND(POWER((E108+200-$G$28-200+AM108),2)/AL108,2)</f>
        <v>62.02</v>
      </c>
      <c r="Q108">
        <f>ROUND(POWER(($E$28+200-G108-200+AM108),2)/AL108,2)</f>
        <v>30.67</v>
      </c>
      <c r="R108">
        <f t="shared" ca="1" si="69"/>
        <v>1563</v>
      </c>
      <c r="S108">
        <f t="shared" ca="1" si="70"/>
        <v>874</v>
      </c>
      <c r="T108" s="15">
        <f t="shared" ca="1" si="71"/>
        <v>7.8200000000000006E-2</v>
      </c>
      <c r="U108" s="15">
        <f t="shared" ca="1" si="72"/>
        <v>4.3700000000000003E-2</v>
      </c>
      <c r="V108"/>
      <c r="W108"/>
      <c r="X108"/>
      <c r="Y108" s="15"/>
      <c r="Z108"/>
      <c r="AA108" s="10"/>
      <c r="AB108" s="10"/>
      <c r="AC108" s="15"/>
      <c r="AD108" s="10"/>
      <c r="AE108" s="10"/>
      <c r="AF108" s="15"/>
      <c r="AG108" s="10"/>
      <c r="AH108" s="10"/>
      <c r="AI108" s="15"/>
      <c r="AJ108" s="8">
        <v>0.5</v>
      </c>
      <c r="AK108" s="8">
        <v>0.15</v>
      </c>
      <c r="AL108" s="8">
        <v>6000</v>
      </c>
      <c r="AM108" s="8">
        <v>500</v>
      </c>
      <c r="AN108" s="8">
        <v>20000</v>
      </c>
    </row>
    <row r="109" spans="1:40">
      <c r="A109">
        <v>50000</v>
      </c>
      <c r="B109" s="19">
        <f t="shared" ca="1" si="64"/>
        <v>2749</v>
      </c>
      <c r="C109" s="21">
        <f t="shared" ca="1" si="68"/>
        <v>2713</v>
      </c>
      <c r="D109" s="1">
        <v>60</v>
      </c>
      <c r="E109">
        <f t="shared" si="65"/>
        <v>173</v>
      </c>
      <c r="F109" s="1">
        <v>25</v>
      </c>
      <c r="G109">
        <f>ROUND(POWER($A$29*F109/100,$AJ$29),0)</f>
        <v>112</v>
      </c>
      <c r="H109" s="1">
        <v>3.5</v>
      </c>
      <c r="I109">
        <f t="shared" ca="1" si="66"/>
        <v>7.2</v>
      </c>
      <c r="J109" s="1">
        <v>500</v>
      </c>
      <c r="K109" s="11">
        <f ca="1">OFFSET(其他表格!$G$1,J109/100,0)</f>
        <v>1.2000000000000002</v>
      </c>
      <c r="L109" s="1">
        <v>1</v>
      </c>
      <c r="M109" s="11">
        <f ca="1">OFFSET(其他表格!$B$1,L109,0)</f>
        <v>0.7</v>
      </c>
      <c r="N109">
        <f t="shared" si="67"/>
        <v>55.95</v>
      </c>
      <c r="O109">
        <f>ROUND(($E$29+200)*$AK$29,2)</f>
        <v>30</v>
      </c>
      <c r="P109">
        <f>ROUND(POWER((E109+200-$G$29-200+AM109),2)/AL109,2)</f>
        <v>75.489999999999995</v>
      </c>
      <c r="Q109">
        <f>ROUND(POWER(($E$29+200-G109-200+AM109),2)/AL109,2)</f>
        <v>25.09</v>
      </c>
      <c r="R109">
        <f t="shared" ca="1" si="69"/>
        <v>4732</v>
      </c>
      <c r="S109">
        <f t="shared" ca="1" si="70"/>
        <v>1983</v>
      </c>
      <c r="T109" s="15">
        <f t="shared" ca="1" si="71"/>
        <v>9.4600000000000004E-2</v>
      </c>
      <c r="U109" s="15">
        <f t="shared" ca="1" si="72"/>
        <v>3.9699999999999999E-2</v>
      </c>
      <c r="V109"/>
      <c r="W109"/>
      <c r="X109"/>
      <c r="Y109" s="15"/>
      <c r="Z109"/>
      <c r="AA109" s="10"/>
      <c r="AB109" s="10"/>
      <c r="AC109" s="15"/>
      <c r="AD109" s="10"/>
      <c r="AE109" s="10"/>
      <c r="AF109" s="15"/>
      <c r="AG109" s="10"/>
      <c r="AH109" s="10"/>
      <c r="AI109" s="15"/>
      <c r="AJ109" s="8">
        <v>0.5</v>
      </c>
      <c r="AK109" s="8">
        <v>0.15</v>
      </c>
      <c r="AL109" s="8">
        <v>6000</v>
      </c>
      <c r="AM109" s="8">
        <v>500</v>
      </c>
      <c r="AN109" s="8">
        <v>20000</v>
      </c>
    </row>
    <row r="111" spans="1:40" s="23" customFormat="1">
      <c r="A111" s="23" t="s">
        <v>91</v>
      </c>
      <c r="B111" s="26" t="s">
        <v>81</v>
      </c>
      <c r="C111" s="26" t="s">
        <v>97</v>
      </c>
    </row>
    <row r="112" spans="1:40">
      <c r="A112">
        <v>100</v>
      </c>
      <c r="B112" s="19">
        <f t="shared" ref="B112:B119" ca="1" si="73">ROUND(((R112-$R$29)+($S$29-S112)),0)</f>
        <v>0</v>
      </c>
      <c r="C112" s="21">
        <f ca="1">C52</f>
        <v>0</v>
      </c>
      <c r="D112" s="1">
        <v>60</v>
      </c>
      <c r="E112">
        <f t="shared" ref="E112:E119" si="74">ROUND(POWER(A112*D112/100,AJ112),0)</f>
        <v>8</v>
      </c>
      <c r="F112" s="1">
        <v>20</v>
      </c>
      <c r="G112">
        <f>ROUND(POWER($A$22*F112/100,$AJ$22),0)</f>
        <v>4</v>
      </c>
      <c r="H112" s="1">
        <v>3.2</v>
      </c>
      <c r="I112">
        <f t="shared" ref="I112:I119" ca="1" si="75">ROUND(30/H112*M112*K112,2)</f>
        <v>12.38</v>
      </c>
      <c r="J112" s="1">
        <v>550</v>
      </c>
      <c r="K112" s="11">
        <f ca="1">OFFSET(其他表格!$G$1,J112/100,0)</f>
        <v>1.2000000000000002</v>
      </c>
      <c r="L112" s="1">
        <v>2</v>
      </c>
      <c r="M112" s="11">
        <f ca="1">OFFSET(其他表格!$B$1,L112,0)</f>
        <v>1.1000000000000001</v>
      </c>
      <c r="N112">
        <f t="shared" ref="N112:N119" si="76">ROUND((E112+200)*AK112,2)</f>
        <v>31.2</v>
      </c>
      <c r="O112">
        <f>ROUND(($E$22+200)*$AK$22,2)</f>
        <v>30</v>
      </c>
      <c r="P112">
        <f>ROUND(POWER((E112+200-$G$22-200+AM112),2)/AL112,2)</f>
        <v>43.01</v>
      </c>
      <c r="Q112">
        <f>ROUND(POWER(($E$22+200-G112-200+AM112),2)/AL112,2)</f>
        <v>41</v>
      </c>
      <c r="R112">
        <f ca="1">ROUND((N112+P112)*(A112+A112)/AN112*I112,0)</f>
        <v>9</v>
      </c>
      <c r="S112">
        <f ca="1">ROUND((O112+Q112)*(A112+A112)/AN112*I112,0)</f>
        <v>9</v>
      </c>
      <c r="T112" s="15">
        <f ca="1">MIN(ROUND(R112/A112,4),1)</f>
        <v>0.09</v>
      </c>
      <c r="U112" s="15">
        <f ca="1">MIN(ROUND(S112/A112,4),1)</f>
        <v>0.09</v>
      </c>
      <c r="V112"/>
      <c r="W112"/>
      <c r="X112"/>
      <c r="Y112" s="15"/>
      <c r="Z112"/>
      <c r="AA112" s="10"/>
      <c r="AB112" s="10"/>
      <c r="AC112" s="15"/>
      <c r="AD112" s="10"/>
      <c r="AE112" s="10"/>
      <c r="AF112" s="15"/>
      <c r="AG112" s="10"/>
      <c r="AH112" s="10"/>
      <c r="AI112" s="15"/>
      <c r="AJ112" s="8">
        <v>0.5</v>
      </c>
      <c r="AK112" s="8">
        <v>0.15</v>
      </c>
      <c r="AL112" s="8">
        <v>6000</v>
      </c>
      <c r="AM112" s="8">
        <v>500</v>
      </c>
      <c r="AN112" s="8">
        <v>20000</v>
      </c>
    </row>
    <row r="113" spans="1:40">
      <c r="A113">
        <v>500</v>
      </c>
      <c r="B113" s="19">
        <f t="shared" ca="1" si="73"/>
        <v>5</v>
      </c>
      <c r="C113" s="21">
        <f t="shared" ref="C113:C119" ca="1" si="77">C53</f>
        <v>5</v>
      </c>
      <c r="D113" s="1">
        <v>60</v>
      </c>
      <c r="E113">
        <f t="shared" si="74"/>
        <v>17</v>
      </c>
      <c r="F113" s="1">
        <v>20</v>
      </c>
      <c r="G113">
        <f>ROUND(POWER($A$23*F113/100,$AJ$23),0)</f>
        <v>10</v>
      </c>
      <c r="H113" s="1">
        <v>3.2</v>
      </c>
      <c r="I113">
        <f t="shared" ca="1" si="75"/>
        <v>12.38</v>
      </c>
      <c r="J113" s="1">
        <v>550</v>
      </c>
      <c r="K113" s="11">
        <f ca="1">OFFSET(其他表格!$G$1,J113/100,0)</f>
        <v>1.2000000000000002</v>
      </c>
      <c r="L113" s="1">
        <v>2</v>
      </c>
      <c r="M113" s="11">
        <f ca="1">OFFSET(其他表格!$B$1,L113,0)</f>
        <v>1.1000000000000001</v>
      </c>
      <c r="N113">
        <f t="shared" si="76"/>
        <v>32.549999999999997</v>
      </c>
      <c r="O113">
        <f>ROUND(($E$23+200)*$AK$23,2)</f>
        <v>30</v>
      </c>
      <c r="P113">
        <f>ROUND(POWER((E113+200-$G$23-200+AM113),2)/AL113,2)</f>
        <v>44.55</v>
      </c>
      <c r="Q113">
        <f>ROUND(POWER(($E$23+200-G113-200+AM113),2)/AL113,2)</f>
        <v>40.020000000000003</v>
      </c>
      <c r="R113">
        <f t="shared" ref="R113:R119" ca="1" si="78">ROUND((N113+P113)*(A113+A113)/AN113*I113,0)</f>
        <v>48</v>
      </c>
      <c r="S113">
        <f t="shared" ref="S113:S119" ca="1" si="79">ROUND((O113+Q113)*(A113+A113)/AN113*I113,0)</f>
        <v>43</v>
      </c>
      <c r="T113" s="15">
        <f t="shared" ref="T113:T119" ca="1" si="80">MIN(ROUND(R113/A113,4),1)</f>
        <v>9.6000000000000002E-2</v>
      </c>
      <c r="U113" s="15">
        <f t="shared" ref="U113:U119" ca="1" si="81">MIN(ROUND(S113/A113,4),1)</f>
        <v>8.5999999999999993E-2</v>
      </c>
      <c r="V113"/>
      <c r="W113"/>
      <c r="X113"/>
      <c r="Y113" s="15"/>
      <c r="Z113"/>
      <c r="AA113" s="10"/>
      <c r="AB113" s="10"/>
      <c r="AC113" s="15"/>
      <c r="AD113" s="10"/>
      <c r="AE113" s="10"/>
      <c r="AF113" s="15"/>
      <c r="AG113" s="10"/>
      <c r="AH113" s="10"/>
      <c r="AI113" s="15"/>
      <c r="AJ113" s="8">
        <v>0.5</v>
      </c>
      <c r="AK113" s="8">
        <v>0.15</v>
      </c>
      <c r="AL113" s="8">
        <v>6000</v>
      </c>
      <c r="AM113" s="8">
        <v>500</v>
      </c>
      <c r="AN113" s="8">
        <v>20000</v>
      </c>
    </row>
    <row r="114" spans="1:40">
      <c r="A114">
        <v>1000</v>
      </c>
      <c r="B114" s="19">
        <f t="shared" ca="1" si="73"/>
        <v>12</v>
      </c>
      <c r="C114" s="21">
        <f t="shared" si="77"/>
        <v>22</v>
      </c>
      <c r="D114" s="1">
        <v>60</v>
      </c>
      <c r="E114">
        <f t="shared" si="74"/>
        <v>24</v>
      </c>
      <c r="F114" s="1">
        <v>20</v>
      </c>
      <c r="G114">
        <f>ROUND(POWER($A$24*F114/100,$AJ$24),0)</f>
        <v>14</v>
      </c>
      <c r="H114" s="1">
        <v>3.2</v>
      </c>
      <c r="I114">
        <f t="shared" ca="1" si="75"/>
        <v>12.38</v>
      </c>
      <c r="J114" s="1">
        <v>550</v>
      </c>
      <c r="K114" s="11">
        <f ca="1">OFFSET(其他表格!$G$1,J114/100,0)</f>
        <v>1.2000000000000002</v>
      </c>
      <c r="L114" s="1">
        <v>2</v>
      </c>
      <c r="M114" s="11">
        <f ca="1">OFFSET(其他表格!$B$1,L114,0)</f>
        <v>1.1000000000000001</v>
      </c>
      <c r="N114">
        <f t="shared" si="76"/>
        <v>33.6</v>
      </c>
      <c r="O114">
        <f>ROUND(($E$24+200)*$AK$24,2)</f>
        <v>30</v>
      </c>
      <c r="P114">
        <f>ROUND(POWER((E114+200-$G$24-200+AM114),2)/AL114,2)</f>
        <v>45.76</v>
      </c>
      <c r="Q114">
        <f>ROUND(POWER(($E$24+200-G114-200+AM114),2)/AL114,2)</f>
        <v>39.369999999999997</v>
      </c>
      <c r="R114">
        <f t="shared" ca="1" si="78"/>
        <v>98</v>
      </c>
      <c r="S114">
        <f t="shared" ca="1" si="79"/>
        <v>86</v>
      </c>
      <c r="T114" s="15">
        <f t="shared" ca="1" si="80"/>
        <v>9.8000000000000004E-2</v>
      </c>
      <c r="U114" s="15">
        <f t="shared" ca="1" si="81"/>
        <v>8.5999999999999993E-2</v>
      </c>
      <c r="V114"/>
      <c r="W114"/>
      <c r="X114"/>
      <c r="Y114" s="15"/>
      <c r="Z114"/>
      <c r="AA114" s="10"/>
      <c r="AB114" s="10"/>
      <c r="AC114" s="15"/>
      <c r="AD114" s="10"/>
      <c r="AE114" s="10"/>
      <c r="AF114" s="15"/>
      <c r="AG114" s="10"/>
      <c r="AH114" s="10"/>
      <c r="AI114" s="15"/>
      <c r="AJ114" s="8">
        <v>0.5</v>
      </c>
      <c r="AK114" s="8">
        <v>0.15</v>
      </c>
      <c r="AL114" s="8">
        <v>6000</v>
      </c>
      <c r="AM114" s="8">
        <v>500</v>
      </c>
      <c r="AN114" s="8">
        <v>20000</v>
      </c>
    </row>
    <row r="115" spans="1:40">
      <c r="A115">
        <v>2000</v>
      </c>
      <c r="B115" s="19">
        <f t="shared" ca="1" si="73"/>
        <v>36</v>
      </c>
      <c r="C115" s="21">
        <f t="shared" ca="1" si="77"/>
        <v>37</v>
      </c>
      <c r="D115" s="1">
        <v>60</v>
      </c>
      <c r="E115">
        <f t="shared" si="74"/>
        <v>35</v>
      </c>
      <c r="F115" s="1">
        <v>20</v>
      </c>
      <c r="G115">
        <f>ROUND(POWER($A$25*F115/100,$AJ$25),0)</f>
        <v>20</v>
      </c>
      <c r="H115" s="1">
        <v>3.2</v>
      </c>
      <c r="I115">
        <f t="shared" ca="1" si="75"/>
        <v>12.38</v>
      </c>
      <c r="J115" s="1">
        <v>550</v>
      </c>
      <c r="K115" s="11">
        <f ca="1">OFFSET(其他表格!$G$1,J115/100,0)</f>
        <v>1.2000000000000002</v>
      </c>
      <c r="L115" s="1">
        <v>2</v>
      </c>
      <c r="M115" s="11">
        <f ca="1">OFFSET(其他表格!$B$1,L115,0)</f>
        <v>1.1000000000000001</v>
      </c>
      <c r="N115">
        <f t="shared" si="76"/>
        <v>35.25</v>
      </c>
      <c r="O115">
        <f>ROUND(($E$25+200)*$AK$25,2)</f>
        <v>30</v>
      </c>
      <c r="P115">
        <f>ROUND(POWER((E115+200-$G$25-200+AM115),2)/AL115,2)</f>
        <v>47.7</v>
      </c>
      <c r="Q115">
        <f>ROUND(POWER(($E$25+200-G115-200+AM115),2)/AL115,2)</f>
        <v>38.4</v>
      </c>
      <c r="R115">
        <f t="shared" ca="1" si="78"/>
        <v>205</v>
      </c>
      <c r="S115">
        <f t="shared" ca="1" si="79"/>
        <v>169</v>
      </c>
      <c r="T115" s="15">
        <f t="shared" ca="1" si="80"/>
        <v>0.10249999999999999</v>
      </c>
      <c r="U115" s="15">
        <f t="shared" ca="1" si="81"/>
        <v>8.4500000000000006E-2</v>
      </c>
      <c r="V115"/>
      <c r="W115"/>
      <c r="X115"/>
      <c r="Y115" s="15"/>
      <c r="Z115"/>
      <c r="AA115" s="10"/>
      <c r="AB115" s="10"/>
      <c r="AC115" s="15"/>
      <c r="AD115" s="10"/>
      <c r="AE115" s="10"/>
      <c r="AF115" s="15"/>
      <c r="AG115" s="10"/>
      <c r="AH115" s="10"/>
      <c r="AI115" s="15"/>
      <c r="AJ115" s="8">
        <v>0.5</v>
      </c>
      <c r="AK115" s="8">
        <v>0.15</v>
      </c>
      <c r="AL115" s="8">
        <v>6000</v>
      </c>
      <c r="AM115" s="8">
        <v>500</v>
      </c>
      <c r="AN115" s="8">
        <v>20000</v>
      </c>
    </row>
    <row r="116" spans="1:40">
      <c r="A116">
        <v>5000</v>
      </c>
      <c r="B116" s="19">
        <f t="shared" ca="1" si="73"/>
        <v>143</v>
      </c>
      <c r="C116" s="21">
        <f t="shared" ca="1" si="77"/>
        <v>145</v>
      </c>
      <c r="D116" s="1">
        <v>60</v>
      </c>
      <c r="E116">
        <f t="shared" si="74"/>
        <v>55</v>
      </c>
      <c r="F116" s="1">
        <v>20</v>
      </c>
      <c r="G116">
        <f>ROUND(POWER($A$26*F116/100,$AJ$26),0)</f>
        <v>32</v>
      </c>
      <c r="H116" s="1">
        <v>3.2</v>
      </c>
      <c r="I116">
        <f t="shared" ca="1" si="75"/>
        <v>12.38</v>
      </c>
      <c r="J116" s="1">
        <v>550</v>
      </c>
      <c r="K116" s="11">
        <f ca="1">OFFSET(其他表格!$G$1,J116/100,0)</f>
        <v>1.2000000000000002</v>
      </c>
      <c r="L116" s="1">
        <v>2</v>
      </c>
      <c r="M116" s="11">
        <f ca="1">OFFSET(其他表格!$B$1,L116,0)</f>
        <v>1.1000000000000001</v>
      </c>
      <c r="N116">
        <f t="shared" si="76"/>
        <v>38.25</v>
      </c>
      <c r="O116">
        <f>ROUND(($E$26+200)*$AK$26,2)</f>
        <v>30</v>
      </c>
      <c r="P116">
        <f>ROUND(POWER((E116+200-$G$26-200+AM116),2)/AL116,2)</f>
        <v>51.34</v>
      </c>
      <c r="Q116">
        <f>ROUND(POWER(($E$26+200-G116-200+AM116),2)/AL116,2)</f>
        <v>36.5</v>
      </c>
      <c r="R116">
        <f t="shared" ca="1" si="78"/>
        <v>555</v>
      </c>
      <c r="S116">
        <f t="shared" ca="1" si="79"/>
        <v>412</v>
      </c>
      <c r="T116" s="15">
        <f t="shared" ca="1" si="80"/>
        <v>0.111</v>
      </c>
      <c r="U116" s="15">
        <f t="shared" ca="1" si="81"/>
        <v>8.2400000000000001E-2</v>
      </c>
      <c r="V116"/>
      <c r="W116"/>
      <c r="X116"/>
      <c r="Y116" s="15"/>
      <c r="Z116"/>
      <c r="AA116" s="10"/>
      <c r="AB116" s="10"/>
      <c r="AC116" s="15"/>
      <c r="AD116" s="10"/>
      <c r="AE116" s="10"/>
      <c r="AF116" s="15"/>
      <c r="AG116" s="10"/>
      <c r="AH116" s="10"/>
      <c r="AI116" s="15"/>
      <c r="AJ116" s="8">
        <v>0.5</v>
      </c>
      <c r="AK116" s="8">
        <v>0.15</v>
      </c>
      <c r="AL116" s="8">
        <v>6000</v>
      </c>
      <c r="AM116" s="8">
        <v>500</v>
      </c>
      <c r="AN116" s="8">
        <v>20000</v>
      </c>
    </row>
    <row r="117" spans="1:40">
      <c r="A117">
        <v>10000</v>
      </c>
      <c r="B117" s="19">
        <f t="shared" ca="1" si="73"/>
        <v>402</v>
      </c>
      <c r="C117" s="21">
        <f t="shared" ca="1" si="77"/>
        <v>401</v>
      </c>
      <c r="D117" s="1">
        <v>60</v>
      </c>
      <c r="E117">
        <f t="shared" si="74"/>
        <v>77</v>
      </c>
      <c r="F117" s="1">
        <v>20</v>
      </c>
      <c r="G117">
        <f>ROUND(POWER($A$27*F117/100,$AJ$27),0)</f>
        <v>45</v>
      </c>
      <c r="H117" s="1">
        <v>3.2</v>
      </c>
      <c r="I117">
        <f t="shared" ca="1" si="75"/>
        <v>12.38</v>
      </c>
      <c r="J117" s="1">
        <v>550</v>
      </c>
      <c r="K117" s="11">
        <f ca="1">OFFSET(其他表格!$G$1,J117/100,0)</f>
        <v>1.2000000000000002</v>
      </c>
      <c r="L117" s="1">
        <v>2</v>
      </c>
      <c r="M117" s="11">
        <f ca="1">OFFSET(其他表格!$B$1,L117,0)</f>
        <v>1.1000000000000001</v>
      </c>
      <c r="N117">
        <f t="shared" si="76"/>
        <v>41.55</v>
      </c>
      <c r="O117">
        <f>ROUND(($E$27+200)*$AK$27,2)</f>
        <v>30</v>
      </c>
      <c r="P117">
        <f>ROUND(POWER((E117+200-$G$27-200+AM117),2)/AL117,2)</f>
        <v>55.49</v>
      </c>
      <c r="Q117">
        <f>ROUND(POWER(($E$27+200-G117-200+AM117),2)/AL117,2)</f>
        <v>34.5</v>
      </c>
      <c r="R117">
        <f t="shared" ca="1" si="78"/>
        <v>1201</v>
      </c>
      <c r="S117">
        <f t="shared" ca="1" si="79"/>
        <v>799</v>
      </c>
      <c r="T117" s="15">
        <f t="shared" ca="1" si="80"/>
        <v>0.1201</v>
      </c>
      <c r="U117" s="15">
        <f t="shared" ca="1" si="81"/>
        <v>7.9899999999999999E-2</v>
      </c>
      <c r="V117"/>
      <c r="W117"/>
      <c r="X117"/>
      <c r="Y117" s="15"/>
      <c r="Z117"/>
      <c r="AA117" s="10"/>
      <c r="AB117" s="10"/>
      <c r="AC117" s="15"/>
      <c r="AD117" s="10"/>
      <c r="AE117" s="10"/>
      <c r="AF117" s="15"/>
      <c r="AG117" s="10"/>
      <c r="AH117" s="10"/>
      <c r="AI117" s="15"/>
      <c r="AJ117" s="8">
        <v>0.5</v>
      </c>
      <c r="AK117" s="8">
        <v>0.15</v>
      </c>
      <c r="AL117" s="8">
        <v>6000</v>
      </c>
      <c r="AM117" s="8">
        <v>500</v>
      </c>
      <c r="AN117" s="8">
        <v>20000</v>
      </c>
    </row>
    <row r="118" spans="1:40">
      <c r="A118">
        <v>20000</v>
      </c>
      <c r="B118" s="19">
        <f t="shared" ca="1" si="73"/>
        <v>1156</v>
      </c>
      <c r="C118" s="21">
        <f t="shared" ca="1" si="77"/>
        <v>1165</v>
      </c>
      <c r="D118" s="1">
        <v>60</v>
      </c>
      <c r="E118">
        <f t="shared" si="74"/>
        <v>110</v>
      </c>
      <c r="F118" s="1">
        <v>20</v>
      </c>
      <c r="G118">
        <f>ROUND(POWER($A$28*F118/100,$AJ$28),0)</f>
        <v>63</v>
      </c>
      <c r="H118" s="1">
        <v>3.2</v>
      </c>
      <c r="I118">
        <f t="shared" ca="1" si="75"/>
        <v>12.38</v>
      </c>
      <c r="J118" s="1">
        <v>550</v>
      </c>
      <c r="K118" s="11">
        <f ca="1">OFFSET(其他表格!$G$1,J118/100,0)</f>
        <v>1.2000000000000002</v>
      </c>
      <c r="L118" s="1">
        <v>2</v>
      </c>
      <c r="M118" s="11">
        <f ca="1">OFFSET(其他表格!$B$1,L118,0)</f>
        <v>1.1000000000000001</v>
      </c>
      <c r="N118">
        <f t="shared" si="76"/>
        <v>46.5</v>
      </c>
      <c r="O118">
        <f>ROUND(($E$28+200)*$AK$28,2)</f>
        <v>30</v>
      </c>
      <c r="P118">
        <f>ROUND(POWER((E118+200-$G$28-200+AM118),2)/AL118,2)</f>
        <v>62.02</v>
      </c>
      <c r="Q118">
        <f>ROUND(POWER(($E$28+200-G118-200+AM118),2)/AL118,2)</f>
        <v>31.83</v>
      </c>
      <c r="R118">
        <f t="shared" ca="1" si="78"/>
        <v>2687</v>
      </c>
      <c r="S118">
        <f t="shared" ca="1" si="79"/>
        <v>1531</v>
      </c>
      <c r="T118" s="15">
        <f t="shared" ca="1" si="80"/>
        <v>0.13439999999999999</v>
      </c>
      <c r="U118" s="15">
        <f t="shared" ca="1" si="81"/>
        <v>7.6600000000000001E-2</v>
      </c>
      <c r="V118"/>
      <c r="W118"/>
      <c r="X118"/>
      <c r="Y118" s="15"/>
      <c r="Z118"/>
      <c r="AA118" s="10"/>
      <c r="AB118" s="10"/>
      <c r="AC118" s="15"/>
      <c r="AD118" s="10"/>
      <c r="AE118" s="10"/>
      <c r="AF118" s="15"/>
      <c r="AG118" s="10"/>
      <c r="AH118" s="10"/>
      <c r="AI118" s="15"/>
      <c r="AJ118" s="8">
        <v>0.5</v>
      </c>
      <c r="AK118" s="8">
        <v>0.15</v>
      </c>
      <c r="AL118" s="8">
        <v>6000</v>
      </c>
      <c r="AM118" s="8">
        <v>500</v>
      </c>
      <c r="AN118" s="8">
        <v>20000</v>
      </c>
    </row>
    <row r="119" spans="1:40">
      <c r="A119">
        <v>50000</v>
      </c>
      <c r="B119" s="19">
        <f t="shared" ca="1" si="73"/>
        <v>4628</v>
      </c>
      <c r="C119" s="21">
        <f t="shared" ca="1" si="77"/>
        <v>4612</v>
      </c>
      <c r="D119" s="1">
        <v>60</v>
      </c>
      <c r="E119">
        <f t="shared" si="74"/>
        <v>173</v>
      </c>
      <c r="F119" s="1">
        <v>20</v>
      </c>
      <c r="G119">
        <f>ROUND(POWER($A$29*F119/100,$AJ$29),0)</f>
        <v>100</v>
      </c>
      <c r="H119" s="1">
        <v>3.2</v>
      </c>
      <c r="I119">
        <f t="shared" ca="1" si="75"/>
        <v>12.38</v>
      </c>
      <c r="J119" s="1">
        <v>550</v>
      </c>
      <c r="K119" s="11">
        <f ca="1">OFFSET(其他表格!$G$1,J119/100,0)</f>
        <v>1.2000000000000002</v>
      </c>
      <c r="L119" s="1">
        <v>2</v>
      </c>
      <c r="M119" s="11">
        <f ca="1">OFFSET(其他表格!$B$1,L119,0)</f>
        <v>1.1000000000000001</v>
      </c>
      <c r="N119">
        <f t="shared" si="76"/>
        <v>55.95</v>
      </c>
      <c r="O119">
        <f>ROUND(($E$29+200)*$AK$29,2)</f>
        <v>30</v>
      </c>
      <c r="P119">
        <f>ROUND(POWER((E119+200-$G$29-200+AM119),2)/AL119,2)</f>
        <v>75.489999999999995</v>
      </c>
      <c r="Q119">
        <f>ROUND(POWER(($E$29+200-G119-200+AM119),2)/AL119,2)</f>
        <v>26.67</v>
      </c>
      <c r="R119">
        <f t="shared" ca="1" si="78"/>
        <v>8136</v>
      </c>
      <c r="S119">
        <f t="shared" ca="1" si="79"/>
        <v>3508</v>
      </c>
      <c r="T119" s="15">
        <f t="shared" ca="1" si="80"/>
        <v>0.16270000000000001</v>
      </c>
      <c r="U119" s="15">
        <f t="shared" ca="1" si="81"/>
        <v>7.0199999999999999E-2</v>
      </c>
      <c r="V119"/>
      <c r="W119"/>
      <c r="X119"/>
      <c r="Y119" s="15"/>
      <c r="Z119"/>
      <c r="AA119" s="10"/>
      <c r="AB119" s="10"/>
      <c r="AC119" s="15"/>
      <c r="AD119" s="10"/>
      <c r="AE119" s="10"/>
      <c r="AF119" s="15"/>
      <c r="AG119" s="10"/>
      <c r="AH119" s="10"/>
      <c r="AI119" s="15"/>
      <c r="AJ119" s="8">
        <v>0.5</v>
      </c>
      <c r="AK119" s="8">
        <v>0.15</v>
      </c>
      <c r="AL119" s="8">
        <v>6000</v>
      </c>
      <c r="AM119" s="8">
        <v>500</v>
      </c>
      <c r="AN119" s="8">
        <v>20000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6" sqref="C6"/>
    </sheetView>
  </sheetViews>
  <sheetFormatPr defaultRowHeight="13.5"/>
  <cols>
    <col min="1" max="1" width="7.25" customWidth="1"/>
    <col min="2" max="2" width="10.5" customWidth="1"/>
    <col min="5" max="5" width="9" style="18"/>
    <col min="6" max="6" width="10.875" customWidth="1"/>
    <col min="7" max="7" width="10.5" customWidth="1"/>
  </cols>
  <sheetData>
    <row r="1" spans="1:8" s="7" customFormat="1" ht="27">
      <c r="A1" s="7" t="s">
        <v>49</v>
      </c>
      <c r="B1" s="7" t="s">
        <v>50</v>
      </c>
      <c r="C1" s="7" t="s">
        <v>51</v>
      </c>
      <c r="E1" s="17"/>
      <c r="F1" s="7" t="s">
        <v>72</v>
      </c>
      <c r="G1" s="7" t="s">
        <v>62</v>
      </c>
      <c r="H1" s="7" t="s">
        <v>69</v>
      </c>
    </row>
    <row r="2" spans="1:8">
      <c r="A2">
        <v>1</v>
      </c>
      <c r="B2">
        <v>0.7</v>
      </c>
      <c r="C2" t="s">
        <v>79</v>
      </c>
      <c r="F2">
        <v>100</v>
      </c>
      <c r="G2">
        <v>1</v>
      </c>
      <c r="H2" t="s">
        <v>71</v>
      </c>
    </row>
    <row r="3" spans="1:8">
      <c r="A3">
        <v>2</v>
      </c>
      <c r="B3">
        <v>1.1000000000000001</v>
      </c>
      <c r="F3">
        <v>200</v>
      </c>
      <c r="G3">
        <f>G2+0.05</f>
        <v>1.05</v>
      </c>
    </row>
    <row r="4" spans="1:8">
      <c r="A4">
        <v>3</v>
      </c>
      <c r="B4">
        <v>1.25</v>
      </c>
      <c r="C4" t="s">
        <v>67</v>
      </c>
      <c r="F4">
        <v>300</v>
      </c>
      <c r="G4">
        <f t="shared" ref="G4:G11" si="0">G3+0.05</f>
        <v>1.1000000000000001</v>
      </c>
    </row>
    <row r="5" spans="1:8">
      <c r="A5">
        <v>4</v>
      </c>
      <c r="B5">
        <v>1.3</v>
      </c>
      <c r="C5" t="s">
        <v>52</v>
      </c>
      <c r="F5">
        <v>400</v>
      </c>
      <c r="G5">
        <f t="shared" si="0"/>
        <v>1.1500000000000001</v>
      </c>
    </row>
    <row r="6" spans="1:8">
      <c r="A6">
        <v>5</v>
      </c>
      <c r="B6">
        <v>1.35</v>
      </c>
      <c r="F6">
        <v>500</v>
      </c>
      <c r="G6">
        <f t="shared" si="0"/>
        <v>1.2000000000000002</v>
      </c>
    </row>
    <row r="7" spans="1:8">
      <c r="A7">
        <v>6</v>
      </c>
      <c r="B7">
        <v>1.4</v>
      </c>
      <c r="F7">
        <v>600</v>
      </c>
      <c r="G7">
        <f t="shared" si="0"/>
        <v>1.2500000000000002</v>
      </c>
    </row>
    <row r="8" spans="1:8">
      <c r="A8">
        <v>7</v>
      </c>
      <c r="B8">
        <v>1.45</v>
      </c>
      <c r="F8">
        <v>700</v>
      </c>
      <c r="G8">
        <f t="shared" si="0"/>
        <v>1.3000000000000003</v>
      </c>
    </row>
    <row r="9" spans="1:8">
      <c r="A9">
        <v>8</v>
      </c>
      <c r="B9">
        <v>1.5</v>
      </c>
      <c r="F9">
        <v>800</v>
      </c>
      <c r="G9">
        <f t="shared" si="0"/>
        <v>1.3500000000000003</v>
      </c>
    </row>
    <row r="10" spans="1:8">
      <c r="A10">
        <v>9</v>
      </c>
      <c r="B10">
        <v>1.55</v>
      </c>
      <c r="F10">
        <v>900</v>
      </c>
      <c r="G10">
        <f t="shared" si="0"/>
        <v>1.4000000000000004</v>
      </c>
    </row>
    <row r="11" spans="1:8">
      <c r="A11">
        <v>10</v>
      </c>
      <c r="B11">
        <v>1.6</v>
      </c>
      <c r="C11" t="s">
        <v>53</v>
      </c>
      <c r="F11">
        <v>1000</v>
      </c>
      <c r="G11">
        <f t="shared" si="0"/>
        <v>1.4500000000000004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基本公式</vt:lpstr>
      <vt:lpstr>Sheet3</vt:lpstr>
      <vt:lpstr>单位兵攻防</vt:lpstr>
      <vt:lpstr>其他表格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2013-09-17T07:52:18Z</dcterms:modified>
</cp:coreProperties>
</file>