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7290" activeTab="3"/>
  </bookViews>
  <sheets>
    <sheet name="基本公式" sheetId="1" r:id="rId1"/>
    <sheet name="兵攻防" sheetId="2" r:id="rId2"/>
    <sheet name="产出与消耗" sheetId="6" r:id="rId3"/>
    <sheet name="建筑" sheetId="7" r:id="rId4"/>
    <sheet name="其他表格" sheetId="5" r:id="rId5"/>
  </sheets>
  <calcPr calcId="144525"/>
</workbook>
</file>

<file path=xl/calcChain.xml><?xml version="1.0" encoding="utf-8"?>
<calcChain xmlns="http://schemas.openxmlformats.org/spreadsheetml/2006/main">
  <c r="C4" i="7" l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3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F2" i="7"/>
  <c r="D2" i="7"/>
  <c r="H2" i="7"/>
  <c r="AG89" i="6" l="1"/>
  <c r="AG88" i="6"/>
  <c r="AG87" i="6"/>
  <c r="AG86" i="6"/>
  <c r="AG85" i="6"/>
  <c r="AG84" i="6"/>
  <c r="AG83" i="6"/>
  <c r="AG82" i="6"/>
  <c r="AG81" i="6"/>
  <c r="AG80" i="6"/>
  <c r="AG79" i="6"/>
  <c r="AG78" i="6"/>
  <c r="AG77" i="6"/>
  <c r="AG76" i="6"/>
  <c r="AG75" i="6"/>
  <c r="AG74" i="6"/>
  <c r="AG72" i="6"/>
  <c r="AG71" i="6"/>
  <c r="AG70" i="6"/>
  <c r="AG73" i="6"/>
  <c r="AE89" i="6"/>
  <c r="AE88" i="6"/>
  <c r="AE87" i="6"/>
  <c r="AE86" i="6"/>
  <c r="AE85" i="6"/>
  <c r="AE84" i="6"/>
  <c r="AE83" i="6"/>
  <c r="AE82" i="6"/>
  <c r="AE81" i="6"/>
  <c r="AE80" i="6"/>
  <c r="AE79" i="6"/>
  <c r="AE78" i="6"/>
  <c r="AE77" i="6"/>
  <c r="AE76" i="6"/>
  <c r="AE75" i="6"/>
  <c r="AE74" i="6"/>
  <c r="AE72" i="6"/>
  <c r="AE71" i="6"/>
  <c r="AE70" i="6"/>
  <c r="AE73" i="6"/>
  <c r="AC89" i="6"/>
  <c r="AC88" i="6"/>
  <c r="AC87" i="6"/>
  <c r="AC86" i="6"/>
  <c r="AC85" i="6"/>
  <c r="AC84" i="6"/>
  <c r="AC83" i="6"/>
  <c r="AC82" i="6"/>
  <c r="AC81" i="6"/>
  <c r="AC80" i="6"/>
  <c r="AC79" i="6"/>
  <c r="AC78" i="6"/>
  <c r="AC77" i="6"/>
  <c r="AC76" i="6"/>
  <c r="AC75" i="6"/>
  <c r="AC74" i="6"/>
  <c r="AC72" i="6"/>
  <c r="AC71" i="6"/>
  <c r="AC70" i="6"/>
  <c r="AC73" i="6"/>
  <c r="AA89" i="6"/>
  <c r="AA88" i="6"/>
  <c r="AA87" i="6"/>
  <c r="AA86" i="6"/>
  <c r="AA85" i="6"/>
  <c r="AA84" i="6"/>
  <c r="AA83" i="6"/>
  <c r="AA82" i="6"/>
  <c r="AA81" i="6"/>
  <c r="AA80" i="6"/>
  <c r="AA79" i="6"/>
  <c r="AA78" i="6"/>
  <c r="AA77" i="6"/>
  <c r="AA76" i="6"/>
  <c r="AA75" i="6"/>
  <c r="AA74" i="6"/>
  <c r="AA72" i="6"/>
  <c r="AA71" i="6"/>
  <c r="AA70" i="6"/>
  <c r="AA73" i="6"/>
  <c r="W89" i="6"/>
  <c r="W88" i="6"/>
  <c r="W87" i="6"/>
  <c r="W86" i="6"/>
  <c r="W85" i="6"/>
  <c r="W84" i="6"/>
  <c r="W83" i="6"/>
  <c r="W82" i="6"/>
  <c r="W81" i="6"/>
  <c r="W80" i="6"/>
  <c r="W79" i="6"/>
  <c r="W78" i="6"/>
  <c r="W77" i="6"/>
  <c r="W76" i="6"/>
  <c r="W75" i="6"/>
  <c r="W74" i="6"/>
  <c r="W72" i="6"/>
  <c r="W71" i="6"/>
  <c r="W70" i="6"/>
  <c r="W73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70" i="6"/>
  <c r="AG2" i="6"/>
  <c r="AE2" i="6"/>
  <c r="AC2" i="6"/>
  <c r="AA2" i="6"/>
  <c r="N6" i="6"/>
  <c r="N5" i="6"/>
  <c r="U5" i="6" s="1"/>
  <c r="N4" i="6"/>
  <c r="U4" i="6" s="1"/>
  <c r="N8" i="6"/>
  <c r="N28" i="6"/>
  <c r="N27" i="6"/>
  <c r="O27" i="6" s="1"/>
  <c r="N26" i="6"/>
  <c r="Y26" i="6" s="1"/>
  <c r="N30" i="6"/>
  <c r="N50" i="6"/>
  <c r="N49" i="6"/>
  <c r="Y49" i="6" s="1"/>
  <c r="N48" i="6"/>
  <c r="Y48" i="6" s="1"/>
  <c r="N52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E88" i="6" s="1"/>
  <c r="F88" i="6" s="1"/>
  <c r="H88" i="6" s="1"/>
  <c r="D89" i="6"/>
  <c r="E89" i="6" s="1"/>
  <c r="F89" i="6" s="1"/>
  <c r="H89" i="6" s="1"/>
  <c r="D70" i="6"/>
  <c r="E82" i="6"/>
  <c r="F82" i="6" s="1"/>
  <c r="E84" i="6"/>
  <c r="F84" i="6" s="1"/>
  <c r="H84" i="6" s="1"/>
  <c r="E87" i="6"/>
  <c r="F87" i="6" s="1"/>
  <c r="H87" i="6" s="1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4" i="6"/>
  <c r="I72" i="6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71" i="6"/>
  <c r="I66" i="6"/>
  <c r="I65" i="6"/>
  <c r="I64" i="6"/>
  <c r="I63" i="6" s="1"/>
  <c r="I62" i="6" s="1"/>
  <c r="I61" i="6" s="1"/>
  <c r="I60" i="6" s="1"/>
  <c r="I59" i="6" s="1"/>
  <c r="I58" i="6" s="1"/>
  <c r="I57" i="6" s="1"/>
  <c r="I56" i="6" s="1"/>
  <c r="I55" i="6" s="1"/>
  <c r="I54" i="6" s="1"/>
  <c r="I53" i="6" s="1"/>
  <c r="I52" i="6" s="1"/>
  <c r="I51" i="6" s="1"/>
  <c r="I50" i="6" s="1"/>
  <c r="I49" i="6" s="1"/>
  <c r="I48" i="6" s="1"/>
  <c r="I44" i="6"/>
  <c r="I43" i="6"/>
  <c r="I42" i="6"/>
  <c r="I41" i="6" s="1"/>
  <c r="I40" i="6" s="1"/>
  <c r="I39" i="6" s="1"/>
  <c r="I38" i="6" s="1"/>
  <c r="I37" i="6" s="1"/>
  <c r="I36" i="6" s="1"/>
  <c r="I35" i="6" s="1"/>
  <c r="I34" i="6" s="1"/>
  <c r="I33" i="6" s="1"/>
  <c r="I32" i="6" s="1"/>
  <c r="I31" i="6" s="1"/>
  <c r="I30" i="6" s="1"/>
  <c r="I29" i="6" s="1"/>
  <c r="I28" i="6" s="1"/>
  <c r="I27" i="6" s="1"/>
  <c r="I26" i="6" s="1"/>
  <c r="I21" i="6"/>
  <c r="I20" i="6"/>
  <c r="I19" i="6"/>
  <c r="I18" i="6" s="1"/>
  <c r="I17" i="6" s="1"/>
  <c r="I16" i="6" s="1"/>
  <c r="I15" i="6" s="1"/>
  <c r="I14" i="6" s="1"/>
  <c r="I13" i="6" s="1"/>
  <c r="I12" i="6" s="1"/>
  <c r="I11" i="6" s="1"/>
  <c r="I10" i="6" s="1"/>
  <c r="I9" i="6" s="1"/>
  <c r="I8" i="6" s="1"/>
  <c r="I7" i="6" s="1"/>
  <c r="I6" i="6" s="1"/>
  <c r="I5" i="6" s="1"/>
  <c r="I4" i="6" s="1"/>
  <c r="I22" i="6"/>
  <c r="L82" i="6"/>
  <c r="M83" i="6" s="1"/>
  <c r="L81" i="6"/>
  <c r="L80" i="6"/>
  <c r="L79" i="6"/>
  <c r="L78" i="6"/>
  <c r="L77" i="6"/>
  <c r="E70" i="6"/>
  <c r="F70" i="6" s="1"/>
  <c r="H70" i="6" s="1"/>
  <c r="E85" i="6"/>
  <c r="F85" i="6" s="1"/>
  <c r="H85" i="6" s="1"/>
  <c r="E86" i="6"/>
  <c r="F86" i="6" s="1"/>
  <c r="H86" i="6" s="1"/>
  <c r="E83" i="6"/>
  <c r="F83" i="6" s="1"/>
  <c r="H83" i="6" s="1"/>
  <c r="C71" i="6"/>
  <c r="Y52" i="6"/>
  <c r="Y50" i="6"/>
  <c r="W52" i="6"/>
  <c r="W50" i="6"/>
  <c r="Y30" i="6"/>
  <c r="Y28" i="6"/>
  <c r="W30" i="6"/>
  <c r="W28" i="6"/>
  <c r="Q52" i="6"/>
  <c r="Q50" i="6"/>
  <c r="S52" i="6"/>
  <c r="S50" i="6"/>
  <c r="S30" i="6"/>
  <c r="S28" i="6"/>
  <c r="Q30" i="6"/>
  <c r="Q28" i="6"/>
  <c r="O52" i="6"/>
  <c r="O50" i="6"/>
  <c r="O30" i="6"/>
  <c r="O28" i="6"/>
  <c r="O26" i="6"/>
  <c r="U6" i="6"/>
  <c r="U8" i="6"/>
  <c r="S6" i="6"/>
  <c r="S8" i="6"/>
  <c r="Q6" i="6"/>
  <c r="Q8" i="6"/>
  <c r="O6" i="6"/>
  <c r="O4" i="6"/>
  <c r="O8" i="6"/>
  <c r="B88" i="1"/>
  <c r="B87" i="1"/>
  <c r="B86" i="1"/>
  <c r="B85" i="1"/>
  <c r="B84" i="1"/>
  <c r="B81" i="1"/>
  <c r="Y2" i="6"/>
  <c r="B80" i="1"/>
  <c r="W2" i="6"/>
  <c r="B77" i="1"/>
  <c r="B74" i="1"/>
  <c r="B73" i="1"/>
  <c r="U2" i="6"/>
  <c r="S2" i="6"/>
  <c r="Q2" i="6"/>
  <c r="O2" i="6"/>
  <c r="B72" i="1"/>
  <c r="B71" i="1"/>
  <c r="L60" i="6"/>
  <c r="M61" i="6" s="1"/>
  <c r="L59" i="6"/>
  <c r="L58" i="6"/>
  <c r="L57" i="6"/>
  <c r="L56" i="6"/>
  <c r="L55" i="6"/>
  <c r="L38" i="6"/>
  <c r="M39" i="6" s="1"/>
  <c r="L37" i="6"/>
  <c r="L36" i="6"/>
  <c r="L35" i="6"/>
  <c r="L34" i="6"/>
  <c r="L33" i="6"/>
  <c r="Q4" i="6" l="1"/>
  <c r="S4" i="6"/>
  <c r="O5" i="6"/>
  <c r="Q5" i="6"/>
  <c r="S5" i="6"/>
  <c r="Q26" i="6"/>
  <c r="S26" i="6"/>
  <c r="W26" i="6"/>
  <c r="Q27" i="6"/>
  <c r="S27" i="6"/>
  <c r="W27" i="6"/>
  <c r="Y27" i="6"/>
  <c r="O48" i="6"/>
  <c r="S48" i="6"/>
  <c r="Q48" i="6"/>
  <c r="W48" i="6"/>
  <c r="O49" i="6"/>
  <c r="S49" i="6"/>
  <c r="Q49" i="6"/>
  <c r="W49" i="6"/>
  <c r="H82" i="6"/>
  <c r="L83" i="6"/>
  <c r="M84" i="6" s="1"/>
  <c r="E71" i="6"/>
  <c r="F71" i="6" s="1"/>
  <c r="H71" i="6" s="1"/>
  <c r="C72" i="6"/>
  <c r="L61" i="6"/>
  <c r="M62" i="6" s="1"/>
  <c r="L39" i="6"/>
  <c r="M40" i="6" s="1"/>
  <c r="E44" i="6"/>
  <c r="F44" i="6" s="1"/>
  <c r="H44" i="6" s="1"/>
  <c r="E43" i="6"/>
  <c r="F43" i="6" s="1"/>
  <c r="H43" i="6" s="1"/>
  <c r="E40" i="6"/>
  <c r="F40" i="6" s="1"/>
  <c r="H40" i="6" s="1"/>
  <c r="E39" i="6"/>
  <c r="F39" i="6" s="1"/>
  <c r="H39" i="6" s="1"/>
  <c r="E23" i="6"/>
  <c r="F23" i="6" s="1"/>
  <c r="E4" i="6"/>
  <c r="F4" i="6" s="1"/>
  <c r="H4" i="6" s="1"/>
  <c r="L16" i="6"/>
  <c r="M17" i="6" s="1"/>
  <c r="L15" i="6"/>
  <c r="L14" i="6"/>
  <c r="L13" i="6"/>
  <c r="L12" i="6"/>
  <c r="L11" i="6"/>
  <c r="E67" i="6"/>
  <c r="F67" i="6" s="1"/>
  <c r="H67" i="6" s="1"/>
  <c r="E66" i="6"/>
  <c r="F66" i="6" s="1"/>
  <c r="H66" i="6" s="1"/>
  <c r="E65" i="6"/>
  <c r="F65" i="6" s="1"/>
  <c r="H65" i="6" s="1"/>
  <c r="E64" i="6"/>
  <c r="F64" i="6" s="1"/>
  <c r="H64" i="6" s="1"/>
  <c r="E63" i="6"/>
  <c r="F63" i="6" s="1"/>
  <c r="H63" i="6" s="1"/>
  <c r="E62" i="6"/>
  <c r="F62" i="6" s="1"/>
  <c r="H62" i="6" s="1"/>
  <c r="E61" i="6"/>
  <c r="F61" i="6" s="1"/>
  <c r="H61" i="6" s="1"/>
  <c r="E60" i="6"/>
  <c r="F60" i="6" s="1"/>
  <c r="C49" i="6"/>
  <c r="E48" i="6"/>
  <c r="F48" i="6" s="1"/>
  <c r="H48" i="6" s="1"/>
  <c r="E45" i="6"/>
  <c r="F45" i="6" s="1"/>
  <c r="H45" i="6" s="1"/>
  <c r="E42" i="6"/>
  <c r="F42" i="6" s="1"/>
  <c r="H42" i="6" s="1"/>
  <c r="E41" i="6"/>
  <c r="F41" i="6" s="1"/>
  <c r="H41" i="6" s="1"/>
  <c r="E38" i="6"/>
  <c r="F38" i="6" s="1"/>
  <c r="C27" i="6"/>
  <c r="E26" i="6"/>
  <c r="F26" i="6" s="1"/>
  <c r="H26" i="6" s="1"/>
  <c r="C5" i="6"/>
  <c r="L84" i="6" l="1"/>
  <c r="M85" i="6" s="1"/>
  <c r="C73" i="6"/>
  <c r="E72" i="6"/>
  <c r="F72" i="6" s="1"/>
  <c r="H72" i="6" s="1"/>
  <c r="H60" i="6"/>
  <c r="N60" i="6"/>
  <c r="N61" i="6"/>
  <c r="N62" i="6"/>
  <c r="L62" i="6"/>
  <c r="M63" i="6" s="1"/>
  <c r="C28" i="6"/>
  <c r="E27" i="6"/>
  <c r="F27" i="6" s="1"/>
  <c r="H27" i="6" s="1"/>
  <c r="N39" i="6"/>
  <c r="H38" i="6"/>
  <c r="N38" i="6"/>
  <c r="C50" i="6"/>
  <c r="E50" i="6" s="1"/>
  <c r="F50" i="6" s="1"/>
  <c r="E49" i="6"/>
  <c r="F49" i="6" s="1"/>
  <c r="H49" i="6" s="1"/>
  <c r="L17" i="6"/>
  <c r="M18" i="6" s="1"/>
  <c r="L40" i="6"/>
  <c r="M41" i="6" s="1"/>
  <c r="N40" i="6"/>
  <c r="H23" i="6"/>
  <c r="C6" i="6"/>
  <c r="E28" i="6"/>
  <c r="F28" i="6" s="1"/>
  <c r="H28" i="6" s="1"/>
  <c r="E5" i="6"/>
  <c r="F5" i="6" s="1"/>
  <c r="H5" i="6" s="1"/>
  <c r="B63" i="1"/>
  <c r="B62" i="1"/>
  <c r="AX119" i="2"/>
  <c r="AX118" i="2"/>
  <c r="AX117" i="2"/>
  <c r="AX116" i="2"/>
  <c r="AX115" i="2"/>
  <c r="AX114" i="2"/>
  <c r="AX113" i="2"/>
  <c r="AX112" i="2"/>
  <c r="AX109" i="2"/>
  <c r="AX108" i="2"/>
  <c r="AX107" i="2"/>
  <c r="AX106" i="2"/>
  <c r="AX105" i="2"/>
  <c r="AX104" i="2"/>
  <c r="AX103" i="2"/>
  <c r="AX102" i="2"/>
  <c r="AX99" i="2"/>
  <c r="AX98" i="2"/>
  <c r="AX97" i="2"/>
  <c r="AX96" i="2"/>
  <c r="AX95" i="2"/>
  <c r="AX94" i="2"/>
  <c r="AX93" i="2"/>
  <c r="AX92" i="2"/>
  <c r="AX89" i="2"/>
  <c r="AX88" i="2"/>
  <c r="AX87" i="2"/>
  <c r="AX86" i="2"/>
  <c r="AX85" i="2"/>
  <c r="AX84" i="2"/>
  <c r="AX83" i="2"/>
  <c r="AX82" i="2"/>
  <c r="AX79" i="2"/>
  <c r="AX78" i="2"/>
  <c r="AX77" i="2"/>
  <c r="AX76" i="2"/>
  <c r="AX75" i="2"/>
  <c r="AX74" i="2"/>
  <c r="AX73" i="2"/>
  <c r="AX72" i="2"/>
  <c r="AX69" i="2"/>
  <c r="AX68" i="2"/>
  <c r="AX67" i="2"/>
  <c r="AX66" i="2"/>
  <c r="AX65" i="2"/>
  <c r="AX64" i="2"/>
  <c r="AX63" i="2"/>
  <c r="AX62" i="2"/>
  <c r="AX59" i="2"/>
  <c r="AX58" i="2"/>
  <c r="AX57" i="2"/>
  <c r="AX56" i="2"/>
  <c r="AX55" i="2"/>
  <c r="AX54" i="2"/>
  <c r="AX53" i="2"/>
  <c r="AX52" i="2"/>
  <c r="AX49" i="2"/>
  <c r="AX48" i="2"/>
  <c r="AX47" i="2"/>
  <c r="AX46" i="2"/>
  <c r="AX45" i="2"/>
  <c r="AX44" i="2"/>
  <c r="AX43" i="2"/>
  <c r="AX42" i="2"/>
  <c r="AX33" i="2"/>
  <c r="AT33" i="2" s="1"/>
  <c r="AX34" i="2"/>
  <c r="AX35" i="2"/>
  <c r="AX36" i="2"/>
  <c r="AX37" i="2"/>
  <c r="AX38" i="2"/>
  <c r="AX39" i="2"/>
  <c r="AX32" i="2"/>
  <c r="B58" i="1"/>
  <c r="B57" i="1"/>
  <c r="B56" i="1"/>
  <c r="K8" i="5"/>
  <c r="K6" i="5"/>
  <c r="K4" i="5"/>
  <c r="K3" i="5"/>
  <c r="K5" i="5" s="1"/>
  <c r="AY119" i="2"/>
  <c r="AW119" i="2"/>
  <c r="AV119" i="2"/>
  <c r="AY118" i="2"/>
  <c r="AW118" i="2"/>
  <c r="AV118" i="2"/>
  <c r="AY117" i="2"/>
  <c r="AW117" i="2"/>
  <c r="AV117" i="2"/>
  <c r="AY116" i="2"/>
  <c r="AU116" i="2" s="1"/>
  <c r="AW116" i="2"/>
  <c r="AV116" i="2"/>
  <c r="AY115" i="2"/>
  <c r="AW115" i="2"/>
  <c r="AV115" i="2"/>
  <c r="AY114" i="2"/>
  <c r="AW114" i="2"/>
  <c r="AV114" i="2"/>
  <c r="AY113" i="2"/>
  <c r="AW113" i="2"/>
  <c r="AV113" i="2"/>
  <c r="AY112" i="2"/>
  <c r="AW112" i="2"/>
  <c r="AV112" i="2"/>
  <c r="AY109" i="2"/>
  <c r="AW109" i="2"/>
  <c r="AV109" i="2"/>
  <c r="AY108" i="2"/>
  <c r="AW108" i="2"/>
  <c r="AV108" i="2"/>
  <c r="AY107" i="2"/>
  <c r="AW107" i="2"/>
  <c r="AV107" i="2"/>
  <c r="AY106" i="2"/>
  <c r="AW106" i="2"/>
  <c r="AV106" i="2"/>
  <c r="AY105" i="2"/>
  <c r="AW105" i="2"/>
  <c r="AV105" i="2"/>
  <c r="AY104" i="2"/>
  <c r="AW104" i="2"/>
  <c r="AV104" i="2"/>
  <c r="AY103" i="2"/>
  <c r="AW103" i="2"/>
  <c r="AV103" i="2"/>
  <c r="AY102" i="2"/>
  <c r="AW102" i="2"/>
  <c r="AV102" i="2"/>
  <c r="AY99" i="2"/>
  <c r="AW99" i="2"/>
  <c r="AV99" i="2"/>
  <c r="AY98" i="2"/>
  <c r="AW98" i="2"/>
  <c r="AV98" i="2"/>
  <c r="AY97" i="2"/>
  <c r="AW97" i="2"/>
  <c r="AV97" i="2"/>
  <c r="AY96" i="2"/>
  <c r="AW96" i="2"/>
  <c r="AV96" i="2"/>
  <c r="AY95" i="2"/>
  <c r="AW95" i="2"/>
  <c r="AV95" i="2"/>
  <c r="AY94" i="2"/>
  <c r="AW94" i="2"/>
  <c r="AV94" i="2"/>
  <c r="AY93" i="2"/>
  <c r="AW93" i="2"/>
  <c r="AV93" i="2"/>
  <c r="AY92" i="2"/>
  <c r="AW92" i="2"/>
  <c r="AV92" i="2"/>
  <c r="AY89" i="2"/>
  <c r="AW89" i="2"/>
  <c r="AV89" i="2"/>
  <c r="AY88" i="2"/>
  <c r="AW88" i="2"/>
  <c r="AV88" i="2"/>
  <c r="AY87" i="2"/>
  <c r="AW87" i="2"/>
  <c r="AV87" i="2"/>
  <c r="AY86" i="2"/>
  <c r="AW86" i="2"/>
  <c r="AV86" i="2"/>
  <c r="AY85" i="2"/>
  <c r="AW85" i="2"/>
  <c r="AV85" i="2"/>
  <c r="AY84" i="2"/>
  <c r="AW84" i="2"/>
  <c r="AV84" i="2"/>
  <c r="AY83" i="2"/>
  <c r="AW83" i="2"/>
  <c r="AV83" i="2"/>
  <c r="AY82" i="2"/>
  <c r="AW82" i="2"/>
  <c r="AV82" i="2"/>
  <c r="AY79" i="2"/>
  <c r="AW79" i="2"/>
  <c r="AV79" i="2"/>
  <c r="AY78" i="2"/>
  <c r="AW78" i="2"/>
  <c r="AV78" i="2"/>
  <c r="AY77" i="2"/>
  <c r="AW77" i="2"/>
  <c r="AV77" i="2"/>
  <c r="AY76" i="2"/>
  <c r="AW76" i="2"/>
  <c r="AV76" i="2"/>
  <c r="AY75" i="2"/>
  <c r="AW75" i="2"/>
  <c r="AV75" i="2"/>
  <c r="AY74" i="2"/>
  <c r="AW74" i="2"/>
  <c r="AV74" i="2"/>
  <c r="AY73" i="2"/>
  <c r="AW73" i="2"/>
  <c r="AV73" i="2"/>
  <c r="AY72" i="2"/>
  <c r="AW72" i="2"/>
  <c r="AV72" i="2"/>
  <c r="AY69" i="2"/>
  <c r="AW69" i="2"/>
  <c r="AV69" i="2"/>
  <c r="AY68" i="2"/>
  <c r="AW68" i="2"/>
  <c r="AV68" i="2"/>
  <c r="AY67" i="2"/>
  <c r="AW67" i="2"/>
  <c r="AV67" i="2"/>
  <c r="AY66" i="2"/>
  <c r="AW66" i="2"/>
  <c r="AV66" i="2"/>
  <c r="AY65" i="2"/>
  <c r="AW65" i="2"/>
  <c r="AV65" i="2"/>
  <c r="AY64" i="2"/>
  <c r="AW64" i="2"/>
  <c r="AV64" i="2"/>
  <c r="AY63" i="2"/>
  <c r="AW63" i="2"/>
  <c r="AV63" i="2"/>
  <c r="AY62" i="2"/>
  <c r="AW62" i="2"/>
  <c r="AV62" i="2"/>
  <c r="AY59" i="2"/>
  <c r="AW59" i="2"/>
  <c r="AV59" i="2"/>
  <c r="AY58" i="2"/>
  <c r="AW58" i="2"/>
  <c r="AV58" i="2"/>
  <c r="AY57" i="2"/>
  <c r="AT57" i="2"/>
  <c r="AW57" i="2"/>
  <c r="AV57" i="2"/>
  <c r="AY56" i="2"/>
  <c r="AW56" i="2"/>
  <c r="AV56" i="2"/>
  <c r="AY55" i="2"/>
  <c r="AW55" i="2"/>
  <c r="AV55" i="2"/>
  <c r="AY54" i="2"/>
  <c r="AW54" i="2"/>
  <c r="AV54" i="2"/>
  <c r="AY53" i="2"/>
  <c r="AW53" i="2"/>
  <c r="AV53" i="2"/>
  <c r="AY52" i="2"/>
  <c r="AW52" i="2"/>
  <c r="AV52" i="2"/>
  <c r="AY49" i="2"/>
  <c r="AW49" i="2"/>
  <c r="AV49" i="2"/>
  <c r="AY48" i="2"/>
  <c r="AW48" i="2"/>
  <c r="AV48" i="2"/>
  <c r="AY47" i="2"/>
  <c r="AW47" i="2"/>
  <c r="AV47" i="2"/>
  <c r="AY46" i="2"/>
  <c r="AW46" i="2"/>
  <c r="AV46" i="2"/>
  <c r="AY45" i="2"/>
  <c r="AW45" i="2"/>
  <c r="AV45" i="2"/>
  <c r="AY44" i="2"/>
  <c r="AW44" i="2"/>
  <c r="AV44" i="2"/>
  <c r="AY43" i="2"/>
  <c r="AW43" i="2"/>
  <c r="AV43" i="2"/>
  <c r="AY42" i="2"/>
  <c r="AW42" i="2"/>
  <c r="AV42" i="2"/>
  <c r="AV33" i="2"/>
  <c r="AV34" i="2"/>
  <c r="AV35" i="2"/>
  <c r="AV36" i="2"/>
  <c r="AV37" i="2"/>
  <c r="AV38" i="2"/>
  <c r="AV39" i="2"/>
  <c r="AV32" i="2"/>
  <c r="AY33" i="2"/>
  <c r="AY34" i="2"/>
  <c r="AY35" i="2"/>
  <c r="AY36" i="2"/>
  <c r="AY37" i="2"/>
  <c r="AY38" i="2"/>
  <c r="AY39" i="2"/>
  <c r="AY32" i="2"/>
  <c r="AW33" i="2"/>
  <c r="AW34" i="2"/>
  <c r="AW35" i="2"/>
  <c r="AW36" i="2"/>
  <c r="AW37" i="2"/>
  <c r="AW38" i="2"/>
  <c r="AW39" i="2"/>
  <c r="AW32" i="2"/>
  <c r="L85" i="6" l="1"/>
  <c r="M86" i="6" s="1"/>
  <c r="C74" i="6"/>
  <c r="E73" i="6"/>
  <c r="F73" i="6" s="1"/>
  <c r="Y40" i="6"/>
  <c r="W40" i="6"/>
  <c r="S40" i="6"/>
  <c r="Q40" i="6"/>
  <c r="O40" i="6"/>
  <c r="Y61" i="6"/>
  <c r="W61" i="6"/>
  <c r="Q61" i="6"/>
  <c r="S61" i="6"/>
  <c r="O61" i="6"/>
  <c r="Y38" i="6"/>
  <c r="W38" i="6"/>
  <c r="S38" i="6"/>
  <c r="Q38" i="6"/>
  <c r="O38" i="6"/>
  <c r="Y60" i="6"/>
  <c r="W60" i="6"/>
  <c r="Q60" i="6"/>
  <c r="S60" i="6"/>
  <c r="O60" i="6"/>
  <c r="Y39" i="6"/>
  <c r="W39" i="6"/>
  <c r="S39" i="6"/>
  <c r="Q39" i="6"/>
  <c r="O39" i="6"/>
  <c r="Y62" i="6"/>
  <c r="W62" i="6"/>
  <c r="Q62" i="6"/>
  <c r="S62" i="6"/>
  <c r="O62" i="6"/>
  <c r="N63" i="6"/>
  <c r="L63" i="6"/>
  <c r="M64" i="6" s="1"/>
  <c r="L18" i="6"/>
  <c r="M19" i="6" s="1"/>
  <c r="H50" i="6"/>
  <c r="C7" i="6"/>
  <c r="E6" i="6"/>
  <c r="F6" i="6" s="1"/>
  <c r="H6" i="6" s="1"/>
  <c r="C51" i="6"/>
  <c r="E51" i="6" s="1"/>
  <c r="F51" i="6" s="1"/>
  <c r="C29" i="6"/>
  <c r="E29" i="6" s="1"/>
  <c r="F29" i="6" s="1"/>
  <c r="N41" i="6"/>
  <c r="L41" i="6"/>
  <c r="M42" i="6" s="1"/>
  <c r="E18" i="6"/>
  <c r="F18" i="6" s="1"/>
  <c r="AT65" i="2"/>
  <c r="K7" i="5"/>
  <c r="K9" i="5" s="1"/>
  <c r="K10" i="5" s="1"/>
  <c r="K11" i="5" s="1"/>
  <c r="AT62" i="2"/>
  <c r="AT66" i="2"/>
  <c r="AU57" i="2"/>
  <c r="AP57" i="2" s="1"/>
  <c r="AQ57" i="2" s="1"/>
  <c r="AT55" i="2"/>
  <c r="AT56" i="2"/>
  <c r="AT119" i="2"/>
  <c r="AU67" i="2"/>
  <c r="AU68" i="2"/>
  <c r="AU83" i="2"/>
  <c r="AU96" i="2"/>
  <c r="AU97" i="2"/>
  <c r="AU98" i="2"/>
  <c r="AU99" i="2"/>
  <c r="AU117" i="2"/>
  <c r="AU119" i="2"/>
  <c r="AT37" i="2"/>
  <c r="AU54" i="2"/>
  <c r="AT59" i="2"/>
  <c r="AT69" i="2"/>
  <c r="AT86" i="2"/>
  <c r="AT89" i="2"/>
  <c r="AT99" i="2"/>
  <c r="AU114" i="2"/>
  <c r="AU115" i="2"/>
  <c r="AT116" i="2"/>
  <c r="AP116" i="2" s="1"/>
  <c r="AQ116" i="2" s="1"/>
  <c r="AT115" i="2"/>
  <c r="AU113" i="2"/>
  <c r="AT112" i="2"/>
  <c r="AU112" i="2"/>
  <c r="AT117" i="2"/>
  <c r="AP117" i="2" s="1"/>
  <c r="AQ117" i="2" s="1"/>
  <c r="AT118" i="2"/>
  <c r="AT113" i="2"/>
  <c r="AT114" i="2"/>
  <c r="AU118" i="2"/>
  <c r="AT104" i="2"/>
  <c r="AT105" i="2"/>
  <c r="AT108" i="2"/>
  <c r="AU103" i="2"/>
  <c r="AU108" i="2"/>
  <c r="AU104" i="2"/>
  <c r="AU107" i="2"/>
  <c r="AU109" i="2"/>
  <c r="AU105" i="2"/>
  <c r="AT109" i="2"/>
  <c r="AU102" i="2"/>
  <c r="AU106" i="2"/>
  <c r="AT102" i="2"/>
  <c r="AT103" i="2"/>
  <c r="AT106" i="2"/>
  <c r="AT107" i="2"/>
  <c r="AU92" i="2"/>
  <c r="AU93" i="2"/>
  <c r="AT96" i="2"/>
  <c r="AT93" i="2"/>
  <c r="AT94" i="2"/>
  <c r="AU94" i="2"/>
  <c r="AT92" i="2"/>
  <c r="AT95" i="2"/>
  <c r="AT97" i="2"/>
  <c r="AP97" i="2" s="1"/>
  <c r="AQ97" i="2" s="1"/>
  <c r="AT98" i="2"/>
  <c r="AP98" i="2" s="1"/>
  <c r="AQ98" i="2" s="1"/>
  <c r="AU95" i="2"/>
  <c r="AT83" i="2"/>
  <c r="AT84" i="2"/>
  <c r="AU86" i="2"/>
  <c r="AU87" i="2"/>
  <c r="AU89" i="2"/>
  <c r="AU88" i="2"/>
  <c r="AT82" i="2"/>
  <c r="AU85" i="2"/>
  <c r="AU84" i="2"/>
  <c r="AU82" i="2"/>
  <c r="AT85" i="2"/>
  <c r="AT87" i="2"/>
  <c r="AP87" i="2" s="1"/>
  <c r="AQ87" i="2" s="1"/>
  <c r="AT88" i="2"/>
  <c r="AU77" i="2"/>
  <c r="AU78" i="2"/>
  <c r="AU79" i="2"/>
  <c r="AT76" i="2"/>
  <c r="AT79" i="2"/>
  <c r="AU73" i="2"/>
  <c r="AT73" i="2"/>
  <c r="AT74" i="2"/>
  <c r="AU76" i="2"/>
  <c r="AU72" i="2"/>
  <c r="AU75" i="2"/>
  <c r="AU74" i="2"/>
  <c r="AT72" i="2"/>
  <c r="AT75" i="2"/>
  <c r="AT77" i="2"/>
  <c r="AT78" i="2"/>
  <c r="AU63" i="2"/>
  <c r="AT67" i="2"/>
  <c r="AT68" i="2"/>
  <c r="AU62" i="2"/>
  <c r="AT63" i="2"/>
  <c r="AT64" i="2"/>
  <c r="AU66" i="2"/>
  <c r="AU69" i="2"/>
  <c r="AU64" i="2"/>
  <c r="AU65" i="2"/>
  <c r="AP65" i="2" s="1"/>
  <c r="AQ65" i="2" s="1"/>
  <c r="AT52" i="2"/>
  <c r="AU59" i="2"/>
  <c r="AT54" i="2"/>
  <c r="AU55" i="2"/>
  <c r="AT53" i="2"/>
  <c r="AU56" i="2"/>
  <c r="AT58" i="2"/>
  <c r="AU53" i="2"/>
  <c r="AU58" i="2"/>
  <c r="AU52" i="2"/>
  <c r="AU48" i="2"/>
  <c r="AU49" i="2"/>
  <c r="AT43" i="2"/>
  <c r="AT49" i="2"/>
  <c r="AU46" i="2"/>
  <c r="AT45" i="2"/>
  <c r="AU43" i="2"/>
  <c r="AP43" i="2" s="1"/>
  <c r="AQ43" i="2" s="1"/>
  <c r="AU45" i="2"/>
  <c r="AT46" i="2"/>
  <c r="AU44" i="2"/>
  <c r="AT48" i="2"/>
  <c r="AT44" i="2"/>
  <c r="AT47" i="2"/>
  <c r="AU47" i="2"/>
  <c r="AT42" i="2"/>
  <c r="AU42" i="2"/>
  <c r="AT35" i="2"/>
  <c r="AT32" i="2"/>
  <c r="AT34" i="2"/>
  <c r="AT38" i="2"/>
  <c r="AT36" i="2"/>
  <c r="AU33" i="2"/>
  <c r="AP33" i="2" s="1"/>
  <c r="AQ33" i="2" s="1"/>
  <c r="AU35" i="2"/>
  <c r="AU37" i="2"/>
  <c r="AU32" i="2"/>
  <c r="AU34" i="2"/>
  <c r="AU36" i="2"/>
  <c r="AU38" i="2"/>
  <c r="AT39" i="2"/>
  <c r="AU39" i="2"/>
  <c r="B10" i="1"/>
  <c r="B39" i="1"/>
  <c r="B38" i="1"/>
  <c r="B37" i="1"/>
  <c r="B36" i="1"/>
  <c r="B29" i="1"/>
  <c r="H73" i="6" l="1"/>
  <c r="L86" i="6"/>
  <c r="M87" i="6" s="1"/>
  <c r="C75" i="6"/>
  <c r="E74" i="6"/>
  <c r="F74" i="6" s="1"/>
  <c r="H74" i="6" s="1"/>
  <c r="Y41" i="6"/>
  <c r="Q41" i="6"/>
  <c r="W41" i="6"/>
  <c r="S41" i="6"/>
  <c r="O41" i="6"/>
  <c r="Y63" i="6"/>
  <c r="W63" i="6"/>
  <c r="Q63" i="6"/>
  <c r="S63" i="6"/>
  <c r="O63" i="6"/>
  <c r="H51" i="6"/>
  <c r="N51" i="6"/>
  <c r="L64" i="6"/>
  <c r="M65" i="6" s="1"/>
  <c r="N64" i="6"/>
  <c r="H29" i="6"/>
  <c r="N29" i="6"/>
  <c r="L19" i="6"/>
  <c r="M20" i="6" s="1"/>
  <c r="C30" i="6"/>
  <c r="E30" i="6" s="1"/>
  <c r="F30" i="6" s="1"/>
  <c r="H30" i="6" s="1"/>
  <c r="C52" i="6"/>
  <c r="E52" i="6" s="1"/>
  <c r="F52" i="6" s="1"/>
  <c r="C8" i="6"/>
  <c r="E7" i="6"/>
  <c r="F7" i="6" s="1"/>
  <c r="N7" i="6" s="1"/>
  <c r="N42" i="6"/>
  <c r="L42" i="6"/>
  <c r="M43" i="6" s="1"/>
  <c r="H18" i="6"/>
  <c r="N18" i="6"/>
  <c r="C53" i="6"/>
  <c r="C31" i="6"/>
  <c r="E17" i="6"/>
  <c r="F17" i="6" s="1"/>
  <c r="E16" i="6"/>
  <c r="F16" i="6" s="1"/>
  <c r="E19" i="6"/>
  <c r="F19" i="6" s="1"/>
  <c r="AP96" i="2"/>
  <c r="AQ96" i="2" s="1"/>
  <c r="AP83" i="2"/>
  <c r="AQ83" i="2" s="1"/>
  <c r="AP66" i="2"/>
  <c r="AQ66" i="2" s="1"/>
  <c r="AP56" i="2"/>
  <c r="AQ56" i="2" s="1"/>
  <c r="AP59" i="2"/>
  <c r="AQ59" i="2" s="1"/>
  <c r="AP67" i="2"/>
  <c r="AQ67" i="2" s="1"/>
  <c r="AP62" i="2"/>
  <c r="AQ62" i="2" s="1"/>
  <c r="AP95" i="2"/>
  <c r="AQ95" i="2" s="1"/>
  <c r="AP48" i="2"/>
  <c r="AQ48" i="2" s="1"/>
  <c r="AP94" i="2"/>
  <c r="AQ94" i="2" s="1"/>
  <c r="AP103" i="2"/>
  <c r="AQ103" i="2" s="1"/>
  <c r="AP109" i="2"/>
  <c r="AQ109" i="2" s="1"/>
  <c r="AP104" i="2"/>
  <c r="AQ104" i="2" s="1"/>
  <c r="AP105" i="2"/>
  <c r="AQ105" i="2" s="1"/>
  <c r="AP113" i="2"/>
  <c r="AQ113" i="2" s="1"/>
  <c r="AP115" i="2"/>
  <c r="AQ115" i="2" s="1"/>
  <c r="AP86" i="2"/>
  <c r="AQ86" i="2" s="1"/>
  <c r="AP55" i="2"/>
  <c r="AQ55" i="2" s="1"/>
  <c r="AP52" i="2"/>
  <c r="AQ52" i="2" s="1"/>
  <c r="AP77" i="2"/>
  <c r="AQ77" i="2" s="1"/>
  <c r="AP79" i="2"/>
  <c r="AQ79" i="2" s="1"/>
  <c r="AP63" i="2"/>
  <c r="AQ63" i="2" s="1"/>
  <c r="AP47" i="2"/>
  <c r="AQ47" i="2" s="1"/>
  <c r="AP74" i="2"/>
  <c r="AQ74" i="2" s="1"/>
  <c r="AP84" i="2"/>
  <c r="AQ84" i="2" s="1"/>
  <c r="AP69" i="2"/>
  <c r="AQ69" i="2" s="1"/>
  <c r="AP119" i="2"/>
  <c r="AQ119" i="2" s="1"/>
  <c r="AP45" i="2"/>
  <c r="AQ45" i="2" s="1"/>
  <c r="AP49" i="2"/>
  <c r="AQ49" i="2" s="1"/>
  <c r="AP76" i="2"/>
  <c r="AQ76" i="2" s="1"/>
  <c r="AP114" i="2"/>
  <c r="AQ114" i="2" s="1"/>
  <c r="AP89" i="2"/>
  <c r="AQ89" i="2" s="1"/>
  <c r="AP99" i="2"/>
  <c r="AQ99" i="2" s="1"/>
  <c r="AP85" i="2"/>
  <c r="AQ85" i="2" s="1"/>
  <c r="AP54" i="2"/>
  <c r="AQ54" i="2" s="1"/>
  <c r="AP37" i="2"/>
  <c r="AQ37" i="2" s="1"/>
  <c r="AP68" i="2"/>
  <c r="AQ68" i="2" s="1"/>
  <c r="AP88" i="2"/>
  <c r="AQ88" i="2" s="1"/>
  <c r="AP34" i="2"/>
  <c r="AQ34" i="2" s="1"/>
  <c r="AP112" i="2"/>
  <c r="AQ112" i="2" s="1"/>
  <c r="AP118" i="2"/>
  <c r="AQ118" i="2" s="1"/>
  <c r="AP108" i="2"/>
  <c r="AQ108" i="2" s="1"/>
  <c r="AP107" i="2"/>
  <c r="AQ107" i="2" s="1"/>
  <c r="AP102" i="2"/>
  <c r="AQ102" i="2" s="1"/>
  <c r="AP106" i="2"/>
  <c r="AQ106" i="2" s="1"/>
  <c r="AP92" i="2"/>
  <c r="AQ92" i="2" s="1"/>
  <c r="AP93" i="2"/>
  <c r="AQ93" i="2" s="1"/>
  <c r="AP82" i="2"/>
  <c r="AQ82" i="2" s="1"/>
  <c r="AP75" i="2"/>
  <c r="AQ75" i="2" s="1"/>
  <c r="AP78" i="2"/>
  <c r="AQ78" i="2" s="1"/>
  <c r="AP73" i="2"/>
  <c r="AQ73" i="2" s="1"/>
  <c r="AP72" i="2"/>
  <c r="AQ72" i="2" s="1"/>
  <c r="AP64" i="2"/>
  <c r="AQ64" i="2" s="1"/>
  <c r="AP53" i="2"/>
  <c r="AQ53" i="2" s="1"/>
  <c r="AP58" i="2"/>
  <c r="AQ58" i="2" s="1"/>
  <c r="AP39" i="2"/>
  <c r="AQ39" i="2" s="1"/>
  <c r="AP42" i="2"/>
  <c r="AQ42" i="2" s="1"/>
  <c r="AP44" i="2"/>
  <c r="AQ44" i="2" s="1"/>
  <c r="AP46" i="2"/>
  <c r="AQ46" i="2" s="1"/>
  <c r="AP32" i="2"/>
  <c r="AQ32" i="2" s="1"/>
  <c r="AP36" i="2"/>
  <c r="AQ36" i="2" s="1"/>
  <c r="AP35" i="2"/>
  <c r="AQ35" i="2" s="1"/>
  <c r="AP38" i="2"/>
  <c r="AQ38" i="2" s="1"/>
  <c r="K89" i="2"/>
  <c r="K88" i="2"/>
  <c r="K87" i="2"/>
  <c r="K86" i="2"/>
  <c r="K85" i="2"/>
  <c r="K84" i="2"/>
  <c r="K83" i="2"/>
  <c r="K82" i="2"/>
  <c r="K22" i="2"/>
  <c r="K23" i="2"/>
  <c r="K24" i="2"/>
  <c r="K25" i="2"/>
  <c r="K26" i="2"/>
  <c r="K27" i="2"/>
  <c r="K28" i="2"/>
  <c r="K29" i="2"/>
  <c r="C104" i="2"/>
  <c r="C74" i="2"/>
  <c r="M119" i="2"/>
  <c r="K119" i="2"/>
  <c r="G119" i="2"/>
  <c r="E119" i="2"/>
  <c r="M118" i="2"/>
  <c r="K118" i="2"/>
  <c r="G118" i="2"/>
  <c r="E118" i="2"/>
  <c r="N118" i="2" s="1"/>
  <c r="M117" i="2"/>
  <c r="K117" i="2"/>
  <c r="G117" i="2"/>
  <c r="E117" i="2"/>
  <c r="N117" i="2" s="1"/>
  <c r="M116" i="2"/>
  <c r="K116" i="2"/>
  <c r="G116" i="2"/>
  <c r="E116" i="2"/>
  <c r="M115" i="2"/>
  <c r="K115" i="2"/>
  <c r="G115" i="2"/>
  <c r="E115" i="2"/>
  <c r="M114" i="2"/>
  <c r="K114" i="2"/>
  <c r="G114" i="2"/>
  <c r="E114" i="2"/>
  <c r="N114" i="2" s="1"/>
  <c r="M113" i="2"/>
  <c r="K113" i="2"/>
  <c r="G113" i="2"/>
  <c r="E113" i="2"/>
  <c r="N113" i="2" s="1"/>
  <c r="M112" i="2"/>
  <c r="K112" i="2"/>
  <c r="G112" i="2"/>
  <c r="E112" i="2"/>
  <c r="M109" i="2"/>
  <c r="K109" i="2"/>
  <c r="G109" i="2"/>
  <c r="E109" i="2"/>
  <c r="M108" i="2"/>
  <c r="K108" i="2"/>
  <c r="G108" i="2"/>
  <c r="E108" i="2"/>
  <c r="M107" i="2"/>
  <c r="K107" i="2"/>
  <c r="G107" i="2"/>
  <c r="E107" i="2"/>
  <c r="N107" i="2" s="1"/>
  <c r="M106" i="2"/>
  <c r="K106" i="2"/>
  <c r="G106" i="2"/>
  <c r="E106" i="2"/>
  <c r="M105" i="2"/>
  <c r="K105" i="2"/>
  <c r="G105" i="2"/>
  <c r="E105" i="2"/>
  <c r="M104" i="2"/>
  <c r="K104" i="2"/>
  <c r="G104" i="2"/>
  <c r="E104" i="2"/>
  <c r="M103" i="2"/>
  <c r="K103" i="2"/>
  <c r="G103" i="2"/>
  <c r="E103" i="2"/>
  <c r="N103" i="2" s="1"/>
  <c r="M102" i="2"/>
  <c r="K102" i="2"/>
  <c r="G102" i="2"/>
  <c r="E102" i="2"/>
  <c r="M99" i="2"/>
  <c r="K99" i="2"/>
  <c r="G99" i="2"/>
  <c r="E99" i="2"/>
  <c r="M98" i="2"/>
  <c r="K98" i="2"/>
  <c r="G98" i="2"/>
  <c r="E98" i="2"/>
  <c r="M97" i="2"/>
  <c r="K97" i="2"/>
  <c r="G97" i="2"/>
  <c r="E97" i="2"/>
  <c r="M96" i="2"/>
  <c r="K96" i="2"/>
  <c r="G96" i="2"/>
  <c r="E96" i="2"/>
  <c r="N96" i="2" s="1"/>
  <c r="M95" i="2"/>
  <c r="K95" i="2"/>
  <c r="G95" i="2"/>
  <c r="E95" i="2"/>
  <c r="M94" i="2"/>
  <c r="K94" i="2"/>
  <c r="G94" i="2"/>
  <c r="E94" i="2"/>
  <c r="M93" i="2"/>
  <c r="K93" i="2"/>
  <c r="G93" i="2"/>
  <c r="E93" i="2"/>
  <c r="M92" i="2"/>
  <c r="K92" i="2"/>
  <c r="G92" i="2"/>
  <c r="E92" i="2"/>
  <c r="N92" i="2" s="1"/>
  <c r="M89" i="2"/>
  <c r="G89" i="2"/>
  <c r="E89" i="2"/>
  <c r="N89" i="2" s="1"/>
  <c r="M88" i="2"/>
  <c r="G88" i="2"/>
  <c r="E88" i="2"/>
  <c r="M87" i="2"/>
  <c r="G87" i="2"/>
  <c r="E87" i="2"/>
  <c r="M86" i="2"/>
  <c r="G86" i="2"/>
  <c r="E86" i="2"/>
  <c r="N86" i="2" s="1"/>
  <c r="M85" i="2"/>
  <c r="G85" i="2"/>
  <c r="E85" i="2"/>
  <c r="M84" i="2"/>
  <c r="G84" i="2"/>
  <c r="E84" i="2"/>
  <c r="M83" i="2"/>
  <c r="G83" i="2"/>
  <c r="E83" i="2"/>
  <c r="M82" i="2"/>
  <c r="G82" i="2"/>
  <c r="E82" i="2"/>
  <c r="N82" i="2" s="1"/>
  <c r="M79" i="2"/>
  <c r="K79" i="2"/>
  <c r="G79" i="2"/>
  <c r="E79" i="2"/>
  <c r="M78" i="2"/>
  <c r="K78" i="2"/>
  <c r="G78" i="2"/>
  <c r="E78" i="2"/>
  <c r="N78" i="2" s="1"/>
  <c r="M77" i="2"/>
  <c r="K77" i="2"/>
  <c r="G77" i="2"/>
  <c r="E77" i="2"/>
  <c r="N77" i="2" s="1"/>
  <c r="M76" i="2"/>
  <c r="K76" i="2"/>
  <c r="G76" i="2"/>
  <c r="E76" i="2"/>
  <c r="M75" i="2"/>
  <c r="K75" i="2"/>
  <c r="G75" i="2"/>
  <c r="E75" i="2"/>
  <c r="M74" i="2"/>
  <c r="K74" i="2"/>
  <c r="G74" i="2"/>
  <c r="E74" i="2"/>
  <c r="N74" i="2" s="1"/>
  <c r="M73" i="2"/>
  <c r="K73" i="2"/>
  <c r="G73" i="2"/>
  <c r="E73" i="2"/>
  <c r="N73" i="2" s="1"/>
  <c r="M72" i="2"/>
  <c r="K72" i="2"/>
  <c r="G72" i="2"/>
  <c r="E72" i="2"/>
  <c r="M69" i="2"/>
  <c r="K69" i="2"/>
  <c r="G69" i="2"/>
  <c r="E69" i="2"/>
  <c r="M68" i="2"/>
  <c r="K68" i="2"/>
  <c r="G68" i="2"/>
  <c r="E68" i="2"/>
  <c r="N68" i="2" s="1"/>
  <c r="M67" i="2"/>
  <c r="K67" i="2"/>
  <c r="G67" i="2"/>
  <c r="E67" i="2"/>
  <c r="N67" i="2" s="1"/>
  <c r="M66" i="2"/>
  <c r="K66" i="2"/>
  <c r="G66" i="2"/>
  <c r="E66" i="2"/>
  <c r="M65" i="2"/>
  <c r="K65" i="2"/>
  <c r="G65" i="2"/>
  <c r="E65" i="2"/>
  <c r="M64" i="2"/>
  <c r="K64" i="2"/>
  <c r="G64" i="2"/>
  <c r="E64" i="2"/>
  <c r="M63" i="2"/>
  <c r="K63" i="2"/>
  <c r="G63" i="2"/>
  <c r="E63" i="2"/>
  <c r="N63" i="2" s="1"/>
  <c r="M62" i="2"/>
  <c r="K62" i="2"/>
  <c r="G62" i="2"/>
  <c r="E62" i="2"/>
  <c r="N62" i="2" s="1"/>
  <c r="C54" i="2"/>
  <c r="C114" i="2" s="1"/>
  <c r="M59" i="2"/>
  <c r="K59" i="2"/>
  <c r="G59" i="2"/>
  <c r="E59" i="2"/>
  <c r="M58" i="2"/>
  <c r="K58" i="2"/>
  <c r="G58" i="2"/>
  <c r="E58" i="2"/>
  <c r="N58" i="2" s="1"/>
  <c r="M57" i="2"/>
  <c r="K57" i="2"/>
  <c r="G57" i="2"/>
  <c r="E57" i="2"/>
  <c r="N57" i="2" s="1"/>
  <c r="M56" i="2"/>
  <c r="K56" i="2"/>
  <c r="G56" i="2"/>
  <c r="E56" i="2"/>
  <c r="M55" i="2"/>
  <c r="K55" i="2"/>
  <c r="G55" i="2"/>
  <c r="E55" i="2"/>
  <c r="M54" i="2"/>
  <c r="K54" i="2"/>
  <c r="G54" i="2"/>
  <c r="E54" i="2"/>
  <c r="N54" i="2" s="1"/>
  <c r="M53" i="2"/>
  <c r="K53" i="2"/>
  <c r="G53" i="2"/>
  <c r="E53" i="2"/>
  <c r="M52" i="2"/>
  <c r="K52" i="2"/>
  <c r="G52" i="2"/>
  <c r="E52" i="2"/>
  <c r="M49" i="2"/>
  <c r="K49" i="2"/>
  <c r="G49" i="2"/>
  <c r="E49" i="2"/>
  <c r="N49" i="2" s="1"/>
  <c r="M48" i="2"/>
  <c r="K48" i="2"/>
  <c r="G48" i="2"/>
  <c r="E48" i="2"/>
  <c r="N48" i="2" s="1"/>
  <c r="M47" i="2"/>
  <c r="K47" i="2"/>
  <c r="G47" i="2"/>
  <c r="E47" i="2"/>
  <c r="N47" i="2" s="1"/>
  <c r="M46" i="2"/>
  <c r="K46" i="2"/>
  <c r="G46" i="2"/>
  <c r="E46" i="2"/>
  <c r="N46" i="2" s="1"/>
  <c r="M45" i="2"/>
  <c r="K45" i="2"/>
  <c r="G45" i="2"/>
  <c r="E45" i="2"/>
  <c r="N45" i="2" s="1"/>
  <c r="M44" i="2"/>
  <c r="K44" i="2"/>
  <c r="G44" i="2"/>
  <c r="E44" i="2"/>
  <c r="M43" i="2"/>
  <c r="K43" i="2"/>
  <c r="G43" i="2"/>
  <c r="E43" i="2"/>
  <c r="N43" i="2" s="1"/>
  <c r="M42" i="2"/>
  <c r="K42" i="2"/>
  <c r="G42" i="2"/>
  <c r="E42" i="2"/>
  <c r="M39" i="2"/>
  <c r="K39" i="2"/>
  <c r="G39" i="2"/>
  <c r="E39" i="2"/>
  <c r="N39" i="2" s="1"/>
  <c r="M38" i="2"/>
  <c r="K38" i="2"/>
  <c r="G38" i="2"/>
  <c r="E38" i="2"/>
  <c r="N38" i="2" s="1"/>
  <c r="M37" i="2"/>
  <c r="K37" i="2"/>
  <c r="G37" i="2"/>
  <c r="E37" i="2"/>
  <c r="N37" i="2" s="1"/>
  <c r="M36" i="2"/>
  <c r="K36" i="2"/>
  <c r="G36" i="2"/>
  <c r="E36" i="2"/>
  <c r="M35" i="2"/>
  <c r="K35" i="2"/>
  <c r="G35" i="2"/>
  <c r="E35" i="2"/>
  <c r="N35" i="2" s="1"/>
  <c r="M34" i="2"/>
  <c r="K34" i="2"/>
  <c r="G34" i="2"/>
  <c r="E34" i="2"/>
  <c r="N34" i="2" s="1"/>
  <c r="M33" i="2"/>
  <c r="K33" i="2"/>
  <c r="G33" i="2"/>
  <c r="E33" i="2"/>
  <c r="N33" i="2" s="1"/>
  <c r="M32" i="2"/>
  <c r="K32" i="2"/>
  <c r="G32" i="2"/>
  <c r="E32" i="2"/>
  <c r="N32" i="2" s="1"/>
  <c r="M29" i="2"/>
  <c r="G29" i="2"/>
  <c r="E29" i="2"/>
  <c r="V29" i="2" s="1"/>
  <c r="M28" i="2"/>
  <c r="G28" i="2"/>
  <c r="E28" i="2"/>
  <c r="O38" i="2" s="1"/>
  <c r="M27" i="2"/>
  <c r="G27" i="2"/>
  <c r="E27" i="2"/>
  <c r="Z27" i="2" s="1"/>
  <c r="M26" i="2"/>
  <c r="G26" i="2"/>
  <c r="E26" i="2"/>
  <c r="V26" i="2" s="1"/>
  <c r="M25" i="2"/>
  <c r="G25" i="2"/>
  <c r="E25" i="2"/>
  <c r="M24" i="2"/>
  <c r="G24" i="2"/>
  <c r="E24" i="2"/>
  <c r="W24" i="2" s="1"/>
  <c r="M23" i="2"/>
  <c r="G23" i="2"/>
  <c r="E23" i="2"/>
  <c r="O33" i="2" s="1"/>
  <c r="V22" i="2"/>
  <c r="M22" i="2"/>
  <c r="G22" i="2"/>
  <c r="E22" i="2"/>
  <c r="O32" i="2" s="1"/>
  <c r="L87" i="6" l="1"/>
  <c r="M88" i="6" s="1"/>
  <c r="C76" i="6"/>
  <c r="E75" i="6"/>
  <c r="F75" i="6" s="1"/>
  <c r="S18" i="6"/>
  <c r="Q18" i="6"/>
  <c r="U18" i="6"/>
  <c r="O18" i="6"/>
  <c r="S7" i="6"/>
  <c r="O7" i="6"/>
  <c r="Q7" i="6"/>
  <c r="U7" i="6"/>
  <c r="Y29" i="6"/>
  <c r="W29" i="6"/>
  <c r="S29" i="6"/>
  <c r="Q29" i="6"/>
  <c r="O29" i="6"/>
  <c r="Y51" i="6"/>
  <c r="W51" i="6"/>
  <c r="Q51" i="6"/>
  <c r="S51" i="6"/>
  <c r="O51" i="6"/>
  <c r="Y42" i="6"/>
  <c r="W42" i="6"/>
  <c r="S42" i="6"/>
  <c r="Q42" i="6"/>
  <c r="O42" i="6"/>
  <c r="Y64" i="6"/>
  <c r="W64" i="6"/>
  <c r="Q64" i="6"/>
  <c r="S64" i="6"/>
  <c r="O64" i="6"/>
  <c r="H7" i="6"/>
  <c r="L65" i="6"/>
  <c r="M66" i="6" s="1"/>
  <c r="N65" i="6"/>
  <c r="L20" i="6"/>
  <c r="M21" i="6" s="1"/>
  <c r="H52" i="6"/>
  <c r="C9" i="6"/>
  <c r="E8" i="6"/>
  <c r="F8" i="6" s="1"/>
  <c r="H8" i="6" s="1"/>
  <c r="L43" i="6"/>
  <c r="M44" i="6" s="1"/>
  <c r="N43" i="6"/>
  <c r="H19" i="6"/>
  <c r="N19" i="6"/>
  <c r="H16" i="6"/>
  <c r="N16" i="6"/>
  <c r="H17" i="6"/>
  <c r="N17" i="6"/>
  <c r="C54" i="6"/>
  <c r="E53" i="6"/>
  <c r="F53" i="6" s="1"/>
  <c r="N53" i="6" s="1"/>
  <c r="C32" i="6"/>
  <c r="E31" i="6"/>
  <c r="F31" i="6" s="1"/>
  <c r="E20" i="6"/>
  <c r="F20" i="6" s="1"/>
  <c r="N26" i="2"/>
  <c r="O42" i="2"/>
  <c r="O29" i="2"/>
  <c r="O26" i="2"/>
  <c r="Q27" i="2"/>
  <c r="P42" i="2"/>
  <c r="W28" i="2"/>
  <c r="W25" i="2"/>
  <c r="P44" i="2"/>
  <c r="P34" i="2"/>
  <c r="O24" i="2"/>
  <c r="N42" i="2"/>
  <c r="P46" i="2"/>
  <c r="Q32" i="2"/>
  <c r="N44" i="2"/>
  <c r="Q22" i="2"/>
  <c r="Q38" i="2"/>
  <c r="O22" i="2"/>
  <c r="P28" i="2"/>
  <c r="V24" i="2"/>
  <c r="X24" i="2" s="1"/>
  <c r="AD29" i="2"/>
  <c r="AE29" i="2" s="1"/>
  <c r="P48" i="2"/>
  <c r="Q53" i="2"/>
  <c r="P36" i="2"/>
  <c r="P35" i="2"/>
  <c r="Q23" i="2"/>
  <c r="Q29" i="2"/>
  <c r="N36" i="2"/>
  <c r="O37" i="2"/>
  <c r="P39" i="2"/>
  <c r="O46" i="2"/>
  <c r="P49" i="2"/>
  <c r="Q25" i="2"/>
  <c r="W22" i="2"/>
  <c r="X22" i="2" s="1"/>
  <c r="AD25" i="2"/>
  <c r="AE25" i="2" s="1"/>
  <c r="V28" i="2"/>
  <c r="W29" i="2"/>
  <c r="X29" i="2" s="1"/>
  <c r="P32" i="2"/>
  <c r="P38" i="2"/>
  <c r="P52" i="2"/>
  <c r="Q57" i="2"/>
  <c r="Q47" i="2"/>
  <c r="Q36" i="2"/>
  <c r="O39" i="2"/>
  <c r="P27" i="2"/>
  <c r="AD27" i="2"/>
  <c r="AE27" i="2" s="1"/>
  <c r="Z22" i="2"/>
  <c r="Z26" i="2"/>
  <c r="Z29" i="2"/>
  <c r="O34" i="2"/>
  <c r="O36" i="2"/>
  <c r="Q39" i="2"/>
  <c r="Q42" i="2"/>
  <c r="P47" i="2"/>
  <c r="N22" i="2"/>
  <c r="Q24" i="2"/>
  <c r="P26" i="2"/>
  <c r="Q28" i="2"/>
  <c r="AD22" i="2"/>
  <c r="AE22" i="2" s="1"/>
  <c r="P23" i="2"/>
  <c r="AD24" i="2"/>
  <c r="AE24" i="2" s="1"/>
  <c r="AG24" i="2"/>
  <c r="V25" i="2"/>
  <c r="X25" i="2" s="1"/>
  <c r="AG26" i="2"/>
  <c r="AD28" i="2"/>
  <c r="AE28" i="2" s="1"/>
  <c r="AA29" i="2"/>
  <c r="Q54" i="2"/>
  <c r="P55" i="2"/>
  <c r="O55" i="2"/>
  <c r="Q58" i="2"/>
  <c r="P59" i="2"/>
  <c r="O59" i="2"/>
  <c r="Q63" i="2"/>
  <c r="P64" i="2"/>
  <c r="O64" i="2"/>
  <c r="Q67" i="2"/>
  <c r="O68" i="2"/>
  <c r="Q73" i="2"/>
  <c r="O74" i="2"/>
  <c r="Q76" i="2"/>
  <c r="O77" i="2"/>
  <c r="Q82" i="2"/>
  <c r="Q83" i="2"/>
  <c r="Q84" i="2"/>
  <c r="Q85" i="2"/>
  <c r="Q86" i="2"/>
  <c r="Q87" i="2"/>
  <c r="O92" i="2"/>
  <c r="Q95" i="2"/>
  <c r="O96" i="2"/>
  <c r="Q99" i="2"/>
  <c r="P102" i="2"/>
  <c r="O102" i="2"/>
  <c r="Q105" i="2"/>
  <c r="P106" i="2"/>
  <c r="O106" i="2"/>
  <c r="Q109" i="2"/>
  <c r="P112" i="2"/>
  <c r="O112" i="2"/>
  <c r="Q115" i="2"/>
  <c r="P116" i="2"/>
  <c r="O116" i="2"/>
  <c r="Q119" i="2"/>
  <c r="Z25" i="2"/>
  <c r="P43" i="2"/>
  <c r="P45" i="2"/>
  <c r="O52" i="2"/>
  <c r="Q55" i="2"/>
  <c r="P56" i="2"/>
  <c r="O56" i="2"/>
  <c r="Q59" i="2"/>
  <c r="Q64" i="2"/>
  <c r="P65" i="2"/>
  <c r="O65" i="2"/>
  <c r="Q68" i="2"/>
  <c r="P69" i="2"/>
  <c r="O69" i="2"/>
  <c r="Q74" i="2"/>
  <c r="P74" i="2"/>
  <c r="Q77" i="2"/>
  <c r="O78" i="2"/>
  <c r="Q89" i="2"/>
  <c r="Q92" i="2"/>
  <c r="P93" i="2"/>
  <c r="O93" i="2"/>
  <c r="Q96" i="2"/>
  <c r="P97" i="2"/>
  <c r="O97" i="2"/>
  <c r="Q102" i="2"/>
  <c r="O103" i="2"/>
  <c r="Q106" i="2"/>
  <c r="O107" i="2"/>
  <c r="Q112" i="2"/>
  <c r="O113" i="2"/>
  <c r="Q116" i="2"/>
  <c r="O117" i="2"/>
  <c r="C84" i="2"/>
  <c r="AA25" i="2"/>
  <c r="Q44" i="2"/>
  <c r="Q45" i="2"/>
  <c r="Q46" i="2"/>
  <c r="Q48" i="2"/>
  <c r="Q49" i="2"/>
  <c r="Q52" i="2"/>
  <c r="P53" i="2"/>
  <c r="O53" i="2"/>
  <c r="Q56" i="2"/>
  <c r="O57" i="2"/>
  <c r="O62" i="2"/>
  <c r="Q65" i="2"/>
  <c r="P66" i="2"/>
  <c r="O66" i="2"/>
  <c r="Q69" i="2"/>
  <c r="P72" i="2"/>
  <c r="O72" i="2"/>
  <c r="P75" i="2"/>
  <c r="O75" i="2"/>
  <c r="Q78" i="2"/>
  <c r="P79" i="2"/>
  <c r="O79" i="2"/>
  <c r="O82" i="2"/>
  <c r="O83" i="2"/>
  <c r="O84" i="2"/>
  <c r="O85" i="2"/>
  <c r="O86" i="2"/>
  <c r="O87" i="2"/>
  <c r="O88" i="2"/>
  <c r="Q93" i="2"/>
  <c r="P94" i="2"/>
  <c r="O94" i="2"/>
  <c r="Q97" i="2"/>
  <c r="P98" i="2"/>
  <c r="O98" i="2"/>
  <c r="Q103" i="2"/>
  <c r="P104" i="2"/>
  <c r="O104" i="2"/>
  <c r="Q107" i="2"/>
  <c r="P108" i="2"/>
  <c r="O108" i="2"/>
  <c r="Q113" i="2"/>
  <c r="O114" i="2"/>
  <c r="Q117" i="2"/>
  <c r="O118" i="2"/>
  <c r="Q35" i="2"/>
  <c r="AA24" i="2"/>
  <c r="O54" i="2"/>
  <c r="O58" i="2"/>
  <c r="Q62" i="2"/>
  <c r="O63" i="2"/>
  <c r="Q66" i="2"/>
  <c r="O67" i="2"/>
  <c r="Q72" i="2"/>
  <c r="O73" i="2"/>
  <c r="Q75" i="2"/>
  <c r="P76" i="2"/>
  <c r="O76" i="2"/>
  <c r="Q79" i="2"/>
  <c r="P83" i="2"/>
  <c r="P84" i="2"/>
  <c r="P85" i="2"/>
  <c r="P87" i="2"/>
  <c r="P88" i="2"/>
  <c r="Q88" i="2"/>
  <c r="O89" i="2"/>
  <c r="Q94" i="2"/>
  <c r="P95" i="2"/>
  <c r="O95" i="2"/>
  <c r="Q98" i="2"/>
  <c r="P99" i="2"/>
  <c r="O99" i="2"/>
  <c r="Q104" i="2"/>
  <c r="P105" i="2"/>
  <c r="O105" i="2"/>
  <c r="Q108" i="2"/>
  <c r="P109" i="2"/>
  <c r="O109" i="2"/>
  <c r="Q114" i="2"/>
  <c r="P115" i="2"/>
  <c r="O115" i="2"/>
  <c r="Q118" i="2"/>
  <c r="P119" i="2"/>
  <c r="O119" i="2"/>
  <c r="P114" i="2"/>
  <c r="P118" i="2"/>
  <c r="N116" i="2"/>
  <c r="N112" i="2"/>
  <c r="P103" i="2"/>
  <c r="N106" i="2"/>
  <c r="P107" i="2"/>
  <c r="N102" i="2"/>
  <c r="N93" i="2"/>
  <c r="N95" i="2"/>
  <c r="N97" i="2"/>
  <c r="N99" i="2"/>
  <c r="N87" i="2"/>
  <c r="N85" i="2"/>
  <c r="N83" i="2"/>
  <c r="P89" i="2"/>
  <c r="N76" i="2"/>
  <c r="P78" i="2"/>
  <c r="N72" i="2"/>
  <c r="P68" i="2"/>
  <c r="N64" i="2"/>
  <c r="N66" i="2"/>
  <c r="I113" i="2"/>
  <c r="I117" i="2"/>
  <c r="I118" i="2"/>
  <c r="I119" i="2"/>
  <c r="I102" i="2"/>
  <c r="I105" i="2"/>
  <c r="I99" i="2"/>
  <c r="I103" i="2"/>
  <c r="I112" i="2"/>
  <c r="I114" i="2"/>
  <c r="I115" i="2"/>
  <c r="I116" i="2"/>
  <c r="P113" i="2"/>
  <c r="N115" i="2"/>
  <c r="P117" i="2"/>
  <c r="N119" i="2"/>
  <c r="I106" i="2"/>
  <c r="I109" i="2"/>
  <c r="I84" i="2"/>
  <c r="I107" i="2"/>
  <c r="I108" i="2"/>
  <c r="I73" i="2"/>
  <c r="I92" i="2"/>
  <c r="I95" i="2"/>
  <c r="I104" i="2"/>
  <c r="N105" i="2"/>
  <c r="N109" i="2"/>
  <c r="I96" i="2"/>
  <c r="N104" i="2"/>
  <c r="N108" i="2"/>
  <c r="I97" i="2"/>
  <c r="I93" i="2"/>
  <c r="I83" i="2"/>
  <c r="I98" i="2"/>
  <c r="I85" i="2"/>
  <c r="I87" i="2"/>
  <c r="I88" i="2"/>
  <c r="I94" i="2"/>
  <c r="I67" i="2"/>
  <c r="I89" i="2"/>
  <c r="P92" i="2"/>
  <c r="N94" i="2"/>
  <c r="P96" i="2"/>
  <c r="N98" i="2"/>
  <c r="I82" i="2"/>
  <c r="I86" i="2"/>
  <c r="I77" i="2"/>
  <c r="I78" i="2"/>
  <c r="I79" i="2"/>
  <c r="P82" i="2"/>
  <c r="N84" i="2"/>
  <c r="P86" i="2"/>
  <c r="N88" i="2"/>
  <c r="I63" i="2"/>
  <c r="I72" i="2"/>
  <c r="I74" i="2"/>
  <c r="I75" i="2"/>
  <c r="I68" i="2"/>
  <c r="I69" i="2"/>
  <c r="I76" i="2"/>
  <c r="P73" i="2"/>
  <c r="N75" i="2"/>
  <c r="P77" i="2"/>
  <c r="N79" i="2"/>
  <c r="I64" i="2"/>
  <c r="I65" i="2"/>
  <c r="I62" i="2"/>
  <c r="I66" i="2"/>
  <c r="P63" i="2"/>
  <c r="N65" i="2"/>
  <c r="P67" i="2"/>
  <c r="N69" i="2"/>
  <c r="P62" i="2"/>
  <c r="N53" i="2"/>
  <c r="P54" i="2"/>
  <c r="P58" i="2"/>
  <c r="N56" i="2"/>
  <c r="I54" i="2"/>
  <c r="I58" i="2"/>
  <c r="I55" i="2"/>
  <c r="I57" i="2"/>
  <c r="I59" i="2"/>
  <c r="I53" i="2"/>
  <c r="I52" i="2"/>
  <c r="I56" i="2"/>
  <c r="N52" i="2"/>
  <c r="N55" i="2"/>
  <c r="P57" i="2"/>
  <c r="N59" i="2"/>
  <c r="I29" i="2"/>
  <c r="I23" i="2"/>
  <c r="I32" i="2"/>
  <c r="S32" i="2" s="1"/>
  <c r="U32" i="2" s="1"/>
  <c r="I34" i="2"/>
  <c r="I35" i="2"/>
  <c r="I37" i="2"/>
  <c r="I38" i="2"/>
  <c r="I39" i="2"/>
  <c r="I42" i="2"/>
  <c r="I43" i="2"/>
  <c r="I44" i="2"/>
  <c r="I45" i="2"/>
  <c r="I46" i="2"/>
  <c r="I47" i="2"/>
  <c r="I49" i="2"/>
  <c r="I27" i="2"/>
  <c r="I24" i="2"/>
  <c r="I28" i="2"/>
  <c r="I33" i="2"/>
  <c r="I36" i="2"/>
  <c r="I48" i="2"/>
  <c r="I22" i="2"/>
  <c r="I26" i="2"/>
  <c r="I25" i="2"/>
  <c r="O23" i="2"/>
  <c r="P22" i="2"/>
  <c r="AD23" i="2"/>
  <c r="AE23" i="2" s="1"/>
  <c r="P33" i="2"/>
  <c r="Q34" i="2"/>
  <c r="P37" i="2"/>
  <c r="Q26" i="2"/>
  <c r="N28" i="2"/>
  <c r="P24" i="2"/>
  <c r="AA22" i="2"/>
  <c r="AG22" i="2"/>
  <c r="Z23" i="2"/>
  <c r="Q33" i="2"/>
  <c r="O35" i="2"/>
  <c r="Q37" i="2"/>
  <c r="O43" i="2"/>
  <c r="O44" i="2"/>
  <c r="O45" i="2"/>
  <c r="O47" i="2"/>
  <c r="O48" i="2"/>
  <c r="O49" i="2"/>
  <c r="O27" i="2"/>
  <c r="O28" i="2"/>
  <c r="P29" i="2"/>
  <c r="V23" i="2"/>
  <c r="AA23" i="2"/>
  <c r="AG23" i="2"/>
  <c r="Z24" i="2"/>
  <c r="AB24" i="2" s="1"/>
  <c r="W26" i="2"/>
  <c r="X26" i="2" s="1"/>
  <c r="V27" i="2"/>
  <c r="AA27" i="2"/>
  <c r="AB27" i="2" s="1"/>
  <c r="AG27" i="2"/>
  <c r="Z28" i="2"/>
  <c r="W23" i="2"/>
  <c r="AD26" i="2"/>
  <c r="AE26" i="2" s="1"/>
  <c r="W27" i="2"/>
  <c r="AA28" i="2"/>
  <c r="AG28" i="2"/>
  <c r="AG29" i="2"/>
  <c r="Q43" i="2"/>
  <c r="AG25" i="2"/>
  <c r="AA26" i="2"/>
  <c r="AB26" i="2" s="1"/>
  <c r="N23" i="2"/>
  <c r="N24" i="2"/>
  <c r="N25" i="2"/>
  <c r="N27" i="2"/>
  <c r="N29" i="2"/>
  <c r="O25" i="2"/>
  <c r="P25" i="2"/>
  <c r="G4" i="5"/>
  <c r="G5" i="5" s="1"/>
  <c r="G6" i="5" s="1"/>
  <c r="G7" i="5" s="1"/>
  <c r="G8" i="5" s="1"/>
  <c r="G9" i="5" s="1"/>
  <c r="G10" i="5" s="1"/>
  <c r="G11" i="5" s="1"/>
  <c r="G3" i="5"/>
  <c r="H75" i="6" l="1"/>
  <c r="L88" i="6"/>
  <c r="M89" i="6" s="1"/>
  <c r="C77" i="6"/>
  <c r="E76" i="6"/>
  <c r="F76" i="6" s="1"/>
  <c r="S16" i="6"/>
  <c r="Q16" i="6"/>
  <c r="U16" i="6"/>
  <c r="O16" i="6"/>
  <c r="S17" i="6"/>
  <c r="Q17" i="6"/>
  <c r="U17" i="6"/>
  <c r="O17" i="6"/>
  <c r="S19" i="6"/>
  <c r="Q19" i="6"/>
  <c r="U19" i="6"/>
  <c r="O19" i="6"/>
  <c r="Y65" i="6"/>
  <c r="W65" i="6"/>
  <c r="Q65" i="6"/>
  <c r="S65" i="6"/>
  <c r="O65" i="6"/>
  <c r="Y53" i="6"/>
  <c r="W53" i="6"/>
  <c r="Q53" i="6"/>
  <c r="S53" i="6"/>
  <c r="O53" i="6"/>
  <c r="Y43" i="6"/>
  <c r="W43" i="6"/>
  <c r="S43" i="6"/>
  <c r="Q43" i="6"/>
  <c r="O43" i="6"/>
  <c r="N66" i="6"/>
  <c r="L66" i="6"/>
  <c r="M67" i="6" s="1"/>
  <c r="H31" i="6"/>
  <c r="N31" i="6"/>
  <c r="H53" i="6"/>
  <c r="E9" i="6"/>
  <c r="F9" i="6" s="1"/>
  <c r="C10" i="6"/>
  <c r="L21" i="6"/>
  <c r="M22" i="6" s="1"/>
  <c r="L44" i="6"/>
  <c r="M45" i="6" s="1"/>
  <c r="N44" i="6"/>
  <c r="H20" i="6"/>
  <c r="N20" i="6"/>
  <c r="C55" i="6"/>
  <c r="E54" i="6"/>
  <c r="F54" i="6" s="1"/>
  <c r="N54" i="6" s="1"/>
  <c r="C33" i="6"/>
  <c r="E32" i="6"/>
  <c r="F32" i="6" s="1"/>
  <c r="E21" i="6"/>
  <c r="F21" i="6" s="1"/>
  <c r="E22" i="6"/>
  <c r="F22" i="6" s="1"/>
  <c r="AH26" i="2"/>
  <c r="X28" i="2"/>
  <c r="AH22" i="2"/>
  <c r="AB22" i="2"/>
  <c r="X23" i="2"/>
  <c r="X27" i="2"/>
  <c r="AB23" i="2"/>
  <c r="AC23" i="2" s="1"/>
  <c r="AB25" i="2"/>
  <c r="AB29" i="2"/>
  <c r="AC29" i="2" s="1"/>
  <c r="S115" i="2"/>
  <c r="U115" i="2" s="1"/>
  <c r="R115" i="2"/>
  <c r="S118" i="2"/>
  <c r="U118" i="2" s="1"/>
  <c r="R118" i="2"/>
  <c r="S114" i="2"/>
  <c r="U114" i="2" s="1"/>
  <c r="R114" i="2"/>
  <c r="S117" i="2"/>
  <c r="U117" i="2" s="1"/>
  <c r="R117" i="2"/>
  <c r="S112" i="2"/>
  <c r="U112" i="2" s="1"/>
  <c r="R112" i="2"/>
  <c r="S113" i="2"/>
  <c r="U113" i="2" s="1"/>
  <c r="R113" i="2"/>
  <c r="S116" i="2"/>
  <c r="U116" i="2" s="1"/>
  <c r="R116" i="2"/>
  <c r="S119" i="2"/>
  <c r="U119" i="2" s="1"/>
  <c r="R119" i="2"/>
  <c r="S109" i="2"/>
  <c r="U109" i="2" s="1"/>
  <c r="R109" i="2"/>
  <c r="S105" i="2"/>
  <c r="U105" i="2" s="1"/>
  <c r="R105" i="2"/>
  <c r="S104" i="2"/>
  <c r="U104" i="2" s="1"/>
  <c r="R104" i="2"/>
  <c r="S106" i="2"/>
  <c r="U106" i="2" s="1"/>
  <c r="R106" i="2"/>
  <c r="S102" i="2"/>
  <c r="U102" i="2" s="1"/>
  <c r="R102" i="2"/>
  <c r="S108" i="2"/>
  <c r="U108" i="2" s="1"/>
  <c r="R108" i="2"/>
  <c r="S107" i="2"/>
  <c r="U107" i="2" s="1"/>
  <c r="R107" i="2"/>
  <c r="S103" i="2"/>
  <c r="U103" i="2" s="1"/>
  <c r="R103" i="2"/>
  <c r="S97" i="2"/>
  <c r="U97" i="2" s="1"/>
  <c r="R97" i="2"/>
  <c r="S95" i="2"/>
  <c r="U95" i="2" s="1"/>
  <c r="R95" i="2"/>
  <c r="S96" i="2"/>
  <c r="U96" i="2" s="1"/>
  <c r="R96" i="2"/>
  <c r="S93" i="2"/>
  <c r="U93" i="2" s="1"/>
  <c r="R93" i="2"/>
  <c r="S94" i="2"/>
  <c r="U94" i="2" s="1"/>
  <c r="R94" i="2"/>
  <c r="S98" i="2"/>
  <c r="U98" i="2" s="1"/>
  <c r="R98" i="2"/>
  <c r="S92" i="2"/>
  <c r="U92" i="2" s="1"/>
  <c r="R92" i="2"/>
  <c r="S99" i="2"/>
  <c r="U99" i="2" s="1"/>
  <c r="R99" i="2"/>
  <c r="S82" i="2"/>
  <c r="U82" i="2" s="1"/>
  <c r="R82" i="2"/>
  <c r="S89" i="2"/>
  <c r="U89" i="2" s="1"/>
  <c r="R89" i="2"/>
  <c r="S87" i="2"/>
  <c r="U87" i="2" s="1"/>
  <c r="R87" i="2"/>
  <c r="S88" i="2"/>
  <c r="U88" i="2" s="1"/>
  <c r="R88" i="2"/>
  <c r="S85" i="2"/>
  <c r="U85" i="2" s="1"/>
  <c r="R85" i="2"/>
  <c r="S86" i="2"/>
  <c r="U86" i="2" s="1"/>
  <c r="R86" i="2"/>
  <c r="S84" i="2"/>
  <c r="U84" i="2" s="1"/>
  <c r="R84" i="2"/>
  <c r="S83" i="2"/>
  <c r="U83" i="2" s="1"/>
  <c r="R83" i="2"/>
  <c r="S74" i="2"/>
  <c r="U74" i="2" s="1"/>
  <c r="R74" i="2"/>
  <c r="S75" i="2"/>
  <c r="U75" i="2" s="1"/>
  <c r="R75" i="2"/>
  <c r="S79" i="2"/>
  <c r="U79" i="2" s="1"/>
  <c r="R79" i="2"/>
  <c r="S76" i="2"/>
  <c r="U76" i="2" s="1"/>
  <c r="R76" i="2"/>
  <c r="S78" i="2"/>
  <c r="U78" i="2" s="1"/>
  <c r="R78" i="2"/>
  <c r="S72" i="2"/>
  <c r="U72" i="2" s="1"/>
  <c r="R72" i="2"/>
  <c r="S77" i="2"/>
  <c r="U77" i="2" s="1"/>
  <c r="R77" i="2"/>
  <c r="S73" i="2"/>
  <c r="U73" i="2" s="1"/>
  <c r="R73" i="2"/>
  <c r="S64" i="2"/>
  <c r="U64" i="2" s="1"/>
  <c r="R64" i="2"/>
  <c r="S66" i="2"/>
  <c r="U66" i="2" s="1"/>
  <c r="R66" i="2"/>
  <c r="S62" i="2"/>
  <c r="U62" i="2" s="1"/>
  <c r="R62" i="2"/>
  <c r="S69" i="2"/>
  <c r="U69" i="2" s="1"/>
  <c r="R69" i="2"/>
  <c r="S65" i="2"/>
  <c r="U65" i="2" s="1"/>
  <c r="R65" i="2"/>
  <c r="S68" i="2"/>
  <c r="U68" i="2" s="1"/>
  <c r="R68" i="2"/>
  <c r="S63" i="2"/>
  <c r="U63" i="2" s="1"/>
  <c r="R63" i="2"/>
  <c r="S67" i="2"/>
  <c r="U67" i="2" s="1"/>
  <c r="R67" i="2"/>
  <c r="R59" i="2"/>
  <c r="S59" i="2"/>
  <c r="U59" i="2" s="1"/>
  <c r="R54" i="2"/>
  <c r="S54" i="2"/>
  <c r="U54" i="2" s="1"/>
  <c r="R52" i="2"/>
  <c r="S52" i="2"/>
  <c r="U52" i="2" s="1"/>
  <c r="R55" i="2"/>
  <c r="S55" i="2"/>
  <c r="U55" i="2" s="1"/>
  <c r="S53" i="2"/>
  <c r="U53" i="2" s="1"/>
  <c r="R53" i="2"/>
  <c r="S58" i="2"/>
  <c r="U58" i="2" s="1"/>
  <c r="R58" i="2"/>
  <c r="R57" i="2"/>
  <c r="S57" i="2"/>
  <c r="U57" i="2" s="1"/>
  <c r="S56" i="2"/>
  <c r="U56" i="2" s="1"/>
  <c r="R56" i="2"/>
  <c r="S49" i="2"/>
  <c r="U49" i="2" s="1"/>
  <c r="R49" i="2"/>
  <c r="S47" i="2"/>
  <c r="U47" i="2" s="1"/>
  <c r="R47" i="2"/>
  <c r="S43" i="2"/>
  <c r="U43" i="2" s="1"/>
  <c r="R43" i="2"/>
  <c r="S48" i="2"/>
  <c r="U48" i="2" s="1"/>
  <c r="R48" i="2"/>
  <c r="S46" i="2"/>
  <c r="U46" i="2" s="1"/>
  <c r="R46" i="2"/>
  <c r="S42" i="2"/>
  <c r="U42" i="2" s="1"/>
  <c r="R42" i="2"/>
  <c r="S45" i="2"/>
  <c r="U45" i="2" s="1"/>
  <c r="R45" i="2"/>
  <c r="S44" i="2"/>
  <c r="U44" i="2" s="1"/>
  <c r="R44" i="2"/>
  <c r="R37" i="2"/>
  <c r="S37" i="2"/>
  <c r="U37" i="2" s="1"/>
  <c r="R35" i="2"/>
  <c r="S35" i="2"/>
  <c r="U35" i="2" s="1"/>
  <c r="R33" i="2"/>
  <c r="S33" i="2"/>
  <c r="U33" i="2" s="1"/>
  <c r="R38" i="2"/>
  <c r="S38" i="2"/>
  <c r="U38" i="2" s="1"/>
  <c r="R36" i="2"/>
  <c r="S36" i="2"/>
  <c r="U36" i="2" s="1"/>
  <c r="R39" i="2"/>
  <c r="S39" i="2"/>
  <c r="U39" i="2" s="1"/>
  <c r="R34" i="2"/>
  <c r="S34" i="2"/>
  <c r="U34" i="2" s="1"/>
  <c r="R32" i="2"/>
  <c r="S28" i="2"/>
  <c r="U28" i="2" s="1"/>
  <c r="S29" i="2"/>
  <c r="U29" i="2" s="1"/>
  <c r="S26" i="2"/>
  <c r="U26" i="2" s="1"/>
  <c r="S27" i="2"/>
  <c r="U27" i="2" s="1"/>
  <c r="S24" i="2"/>
  <c r="U24" i="2" s="1"/>
  <c r="S25" i="2"/>
  <c r="U25" i="2" s="1"/>
  <c r="S22" i="2"/>
  <c r="U22" i="2" s="1"/>
  <c r="S23" i="2"/>
  <c r="U23" i="2" s="1"/>
  <c r="R28" i="2"/>
  <c r="R29" i="2"/>
  <c r="R26" i="2"/>
  <c r="R27" i="2"/>
  <c r="R24" i="2"/>
  <c r="R25" i="2"/>
  <c r="R22" i="2"/>
  <c r="R23" i="2"/>
  <c r="AH25" i="2"/>
  <c r="AB28" i="2"/>
  <c r="AC28" i="2" s="1"/>
  <c r="AH24" i="2"/>
  <c r="AH28" i="2"/>
  <c r="AH29" i="2"/>
  <c r="AH23" i="2"/>
  <c r="AH27" i="2"/>
  <c r="AF22" i="2"/>
  <c r="AF27" i="2"/>
  <c r="AC27" i="2"/>
  <c r="AC24" i="2"/>
  <c r="AC25" i="2"/>
  <c r="AC26" i="2"/>
  <c r="H76" i="6" l="1"/>
  <c r="L89" i="6"/>
  <c r="C78" i="6"/>
  <c r="E77" i="6"/>
  <c r="F77" i="6" s="1"/>
  <c r="Y66" i="6"/>
  <c r="W66" i="6"/>
  <c r="Q66" i="6"/>
  <c r="S66" i="6"/>
  <c r="O66" i="6"/>
  <c r="Q20" i="6"/>
  <c r="S20" i="6"/>
  <c r="U20" i="6"/>
  <c r="O20" i="6"/>
  <c r="Y31" i="6"/>
  <c r="W31" i="6"/>
  <c r="S31" i="6"/>
  <c r="Q31" i="6"/>
  <c r="O31" i="6"/>
  <c r="Y54" i="6"/>
  <c r="W54" i="6"/>
  <c r="Q54" i="6"/>
  <c r="S54" i="6"/>
  <c r="O54" i="6"/>
  <c r="Y44" i="6"/>
  <c r="W44" i="6"/>
  <c r="S44" i="6"/>
  <c r="Q44" i="6"/>
  <c r="O44" i="6"/>
  <c r="N67" i="6"/>
  <c r="L67" i="6"/>
  <c r="H32" i="6"/>
  <c r="N32" i="6"/>
  <c r="L22" i="6"/>
  <c r="M23" i="6" s="1"/>
  <c r="E10" i="6"/>
  <c r="F10" i="6" s="1"/>
  <c r="C11" i="6"/>
  <c r="H54" i="6"/>
  <c r="H9" i="6"/>
  <c r="N9" i="6"/>
  <c r="N45" i="6"/>
  <c r="L45" i="6"/>
  <c r="H21" i="6"/>
  <c r="N21" i="6"/>
  <c r="H22" i="6"/>
  <c r="N22" i="6"/>
  <c r="C56" i="6"/>
  <c r="E55" i="6"/>
  <c r="F55" i="6" s="1"/>
  <c r="N55" i="6" s="1"/>
  <c r="C34" i="6"/>
  <c r="E33" i="6"/>
  <c r="F33" i="6" s="1"/>
  <c r="T25" i="2"/>
  <c r="T24" i="2"/>
  <c r="T28" i="2"/>
  <c r="T23" i="2"/>
  <c r="T27" i="2"/>
  <c r="T29" i="2"/>
  <c r="T22" i="2"/>
  <c r="T119" i="2"/>
  <c r="B119" i="2"/>
  <c r="T113" i="2"/>
  <c r="B113" i="2"/>
  <c r="T117" i="2"/>
  <c r="B117" i="2"/>
  <c r="T118" i="2"/>
  <c r="B118" i="2"/>
  <c r="T116" i="2"/>
  <c r="B116" i="2"/>
  <c r="T112" i="2"/>
  <c r="B112" i="2"/>
  <c r="T114" i="2"/>
  <c r="B114" i="2"/>
  <c r="T115" i="2"/>
  <c r="B115" i="2"/>
  <c r="T103" i="2"/>
  <c r="B103" i="2"/>
  <c r="T108" i="2"/>
  <c r="B108" i="2"/>
  <c r="T106" i="2"/>
  <c r="B106" i="2"/>
  <c r="T105" i="2"/>
  <c r="B105" i="2"/>
  <c r="T107" i="2"/>
  <c r="B107" i="2"/>
  <c r="T102" i="2"/>
  <c r="B102" i="2"/>
  <c r="T104" i="2"/>
  <c r="B104" i="2"/>
  <c r="T109" i="2"/>
  <c r="B109" i="2"/>
  <c r="T99" i="2"/>
  <c r="B99" i="2"/>
  <c r="T98" i="2"/>
  <c r="B98" i="2"/>
  <c r="T93" i="2"/>
  <c r="B93" i="2"/>
  <c r="T95" i="2"/>
  <c r="B95" i="2"/>
  <c r="T92" i="2"/>
  <c r="B92" i="2"/>
  <c r="T94" i="2"/>
  <c r="B94" i="2"/>
  <c r="T96" i="2"/>
  <c r="B96" i="2"/>
  <c r="T97" i="2"/>
  <c r="B97" i="2"/>
  <c r="T83" i="2"/>
  <c r="B83" i="2"/>
  <c r="T86" i="2"/>
  <c r="B86" i="2"/>
  <c r="T88" i="2"/>
  <c r="B88" i="2"/>
  <c r="T89" i="2"/>
  <c r="B89" i="2"/>
  <c r="T84" i="2"/>
  <c r="B84" i="2"/>
  <c r="T85" i="2"/>
  <c r="B85" i="2"/>
  <c r="T87" i="2"/>
  <c r="B87" i="2"/>
  <c r="T82" i="2"/>
  <c r="B82" i="2"/>
  <c r="T73" i="2"/>
  <c r="B73" i="2"/>
  <c r="T72" i="2"/>
  <c r="B72" i="2"/>
  <c r="T76" i="2"/>
  <c r="B76" i="2"/>
  <c r="T75" i="2"/>
  <c r="B75" i="2"/>
  <c r="T77" i="2"/>
  <c r="B77" i="2"/>
  <c r="T78" i="2"/>
  <c r="B78" i="2"/>
  <c r="T79" i="2"/>
  <c r="B79" i="2"/>
  <c r="T74" i="2"/>
  <c r="B74" i="2"/>
  <c r="T67" i="2"/>
  <c r="B67" i="2"/>
  <c r="T68" i="2"/>
  <c r="B68" i="2"/>
  <c r="T69" i="2"/>
  <c r="B69" i="2"/>
  <c r="T66" i="2"/>
  <c r="B66" i="2"/>
  <c r="T63" i="2"/>
  <c r="B63" i="2"/>
  <c r="T65" i="2"/>
  <c r="B65" i="2"/>
  <c r="T62" i="2"/>
  <c r="B62" i="2"/>
  <c r="T64" i="2"/>
  <c r="B64" i="2"/>
  <c r="T56" i="2"/>
  <c r="B56" i="2"/>
  <c r="T58" i="2"/>
  <c r="B58" i="2"/>
  <c r="T55" i="2"/>
  <c r="B55" i="2"/>
  <c r="T54" i="2"/>
  <c r="B54" i="2"/>
  <c r="T53" i="2"/>
  <c r="B53" i="2"/>
  <c r="T57" i="2"/>
  <c r="B57" i="2"/>
  <c r="T52" i="2"/>
  <c r="B52" i="2"/>
  <c r="T59" i="2"/>
  <c r="B59" i="2"/>
  <c r="T46" i="2"/>
  <c r="B46" i="2"/>
  <c r="T44" i="2"/>
  <c r="B44" i="2"/>
  <c r="T42" i="2"/>
  <c r="B42" i="2"/>
  <c r="T48" i="2"/>
  <c r="B48" i="2"/>
  <c r="T47" i="2"/>
  <c r="B47" i="2"/>
  <c r="T45" i="2"/>
  <c r="B45" i="2"/>
  <c r="T43" i="2"/>
  <c r="B43" i="2"/>
  <c r="T49" i="2"/>
  <c r="B49" i="2"/>
  <c r="T32" i="2"/>
  <c r="B32" i="2"/>
  <c r="C32" i="2" s="1"/>
  <c r="T38" i="2"/>
  <c r="B38" i="2"/>
  <c r="C38" i="2" s="1"/>
  <c r="T35" i="2"/>
  <c r="B35" i="2"/>
  <c r="C35" i="2" s="1"/>
  <c r="T34" i="2"/>
  <c r="B34" i="2"/>
  <c r="C34" i="2" s="1"/>
  <c r="T36" i="2"/>
  <c r="B36" i="2"/>
  <c r="C36" i="2" s="1"/>
  <c r="T33" i="2"/>
  <c r="B33" i="2"/>
  <c r="C33" i="2" s="1"/>
  <c r="T37" i="2"/>
  <c r="B37" i="2"/>
  <c r="C37" i="2" s="1"/>
  <c r="T39" i="2"/>
  <c r="B39" i="2"/>
  <c r="C39" i="2" s="1"/>
  <c r="T26" i="2"/>
  <c r="AF26" i="2"/>
  <c r="Y22" i="2"/>
  <c r="AI26" i="2"/>
  <c r="AI29" i="2"/>
  <c r="Y23" i="2"/>
  <c r="AF29" i="2"/>
  <c r="AI23" i="2"/>
  <c r="Y29" i="2"/>
  <c r="AI27" i="2"/>
  <c r="AF24" i="2"/>
  <c r="AI28" i="2"/>
  <c r="Y27" i="2"/>
  <c r="Y24" i="2"/>
  <c r="Y26" i="2"/>
  <c r="AF25" i="2"/>
  <c r="AF28" i="2"/>
  <c r="Y25" i="2"/>
  <c r="Y28" i="2"/>
  <c r="AI25" i="2"/>
  <c r="AI22" i="2"/>
  <c r="AC22" i="2"/>
  <c r="AF23" i="2"/>
  <c r="AI24" i="2"/>
  <c r="H77" i="6" l="1"/>
  <c r="C80" i="6"/>
  <c r="E78" i="6"/>
  <c r="F78" i="6" s="1"/>
  <c r="C79" i="6"/>
  <c r="S22" i="6"/>
  <c r="Q22" i="6"/>
  <c r="U22" i="6"/>
  <c r="O22" i="6"/>
  <c r="Y32" i="6"/>
  <c r="W32" i="6"/>
  <c r="S32" i="6"/>
  <c r="Q32" i="6"/>
  <c r="O32" i="6"/>
  <c r="Y45" i="6"/>
  <c r="O45" i="6"/>
  <c r="W45" i="6"/>
  <c r="S45" i="6"/>
  <c r="Q45" i="6"/>
  <c r="Y55" i="6"/>
  <c r="W55" i="6"/>
  <c r="Q55" i="6"/>
  <c r="S55" i="6"/>
  <c r="O55" i="6"/>
  <c r="S21" i="6"/>
  <c r="Q21" i="6"/>
  <c r="U21" i="6"/>
  <c r="O21" i="6"/>
  <c r="S9" i="6"/>
  <c r="U9" i="6"/>
  <c r="Q9" i="6"/>
  <c r="O9" i="6"/>
  <c r="Y67" i="6"/>
  <c r="W67" i="6"/>
  <c r="O67" i="6"/>
  <c r="Q67" i="6"/>
  <c r="S67" i="6"/>
  <c r="H33" i="6"/>
  <c r="N33" i="6"/>
  <c r="H55" i="6"/>
  <c r="L23" i="6"/>
  <c r="N23" i="6"/>
  <c r="E11" i="6"/>
  <c r="F11" i="6" s="1"/>
  <c r="C12" i="6"/>
  <c r="H10" i="6"/>
  <c r="N10" i="6"/>
  <c r="C57" i="6"/>
  <c r="C58" i="6"/>
  <c r="E56" i="6"/>
  <c r="F56" i="6" s="1"/>
  <c r="N56" i="6" s="1"/>
  <c r="C36" i="6"/>
  <c r="C35" i="6"/>
  <c r="E34" i="6"/>
  <c r="F34" i="6" s="1"/>
  <c r="C99" i="2"/>
  <c r="C93" i="2"/>
  <c r="C98" i="2"/>
  <c r="C97" i="2"/>
  <c r="C96" i="2"/>
  <c r="C95" i="2"/>
  <c r="C92" i="2"/>
  <c r="C66" i="2"/>
  <c r="C62" i="2"/>
  <c r="C46" i="2"/>
  <c r="C42" i="2"/>
  <c r="C64" i="2"/>
  <c r="C94" i="2"/>
  <c r="C43" i="2"/>
  <c r="C63" i="2"/>
  <c r="C48" i="2"/>
  <c r="C68" i="2"/>
  <c r="C45" i="2"/>
  <c r="C65" i="2"/>
  <c r="C47" i="2"/>
  <c r="C67" i="2"/>
  <c r="C49" i="2"/>
  <c r="C69" i="2"/>
  <c r="H78" i="6" l="1"/>
  <c r="E80" i="6"/>
  <c r="F80" i="6" s="1"/>
  <c r="C81" i="6"/>
  <c r="E79" i="6"/>
  <c r="F79" i="6" s="1"/>
  <c r="Y33" i="6"/>
  <c r="W33" i="6"/>
  <c r="S33" i="6"/>
  <c r="Q33" i="6"/>
  <c r="O33" i="6"/>
  <c r="S10" i="6"/>
  <c r="O10" i="6"/>
  <c r="U10" i="6"/>
  <c r="Q10" i="6"/>
  <c r="S23" i="6"/>
  <c r="Q23" i="6"/>
  <c r="U23" i="6"/>
  <c r="O23" i="6"/>
  <c r="Y56" i="6"/>
  <c r="W56" i="6"/>
  <c r="Q56" i="6"/>
  <c r="S56" i="6"/>
  <c r="O56" i="6"/>
  <c r="E58" i="6"/>
  <c r="F58" i="6" s="1"/>
  <c r="N58" i="6" s="1"/>
  <c r="E36" i="6"/>
  <c r="F36" i="6" s="1"/>
  <c r="H34" i="6"/>
  <c r="N34" i="6"/>
  <c r="E12" i="6"/>
  <c r="F12" i="6" s="1"/>
  <c r="C13" i="6"/>
  <c r="C14" i="6"/>
  <c r="N11" i="6"/>
  <c r="H11" i="6"/>
  <c r="H56" i="6"/>
  <c r="C59" i="6"/>
  <c r="E57" i="6"/>
  <c r="F57" i="6" s="1"/>
  <c r="N57" i="6" s="1"/>
  <c r="C37" i="6"/>
  <c r="E35" i="6"/>
  <c r="F35" i="6" s="1"/>
  <c r="C109" i="2"/>
  <c r="C105" i="2"/>
  <c r="C103" i="2"/>
  <c r="C106" i="2"/>
  <c r="C107" i="2"/>
  <c r="C108" i="2"/>
  <c r="C102" i="2"/>
  <c r="C56" i="2"/>
  <c r="C116" i="2" s="1"/>
  <c r="C72" i="2"/>
  <c r="C76" i="2"/>
  <c r="C52" i="2"/>
  <c r="C112" i="2" s="1"/>
  <c r="C57" i="2"/>
  <c r="C77" i="2"/>
  <c r="C58" i="2"/>
  <c r="C78" i="2"/>
  <c r="C59" i="2"/>
  <c r="C79" i="2"/>
  <c r="C55" i="2"/>
  <c r="C75" i="2"/>
  <c r="C53" i="2"/>
  <c r="C73" i="2"/>
  <c r="H79" i="6" l="1"/>
  <c r="H80" i="6"/>
  <c r="E81" i="6"/>
  <c r="F81" i="6" s="1"/>
  <c r="Y58" i="6"/>
  <c r="W58" i="6"/>
  <c r="Q58" i="6"/>
  <c r="S58" i="6"/>
  <c r="O58" i="6"/>
  <c r="Y57" i="6"/>
  <c r="W57" i="6"/>
  <c r="Q57" i="6"/>
  <c r="S57" i="6"/>
  <c r="O57" i="6"/>
  <c r="S11" i="6"/>
  <c r="Q11" i="6"/>
  <c r="O11" i="6"/>
  <c r="U11" i="6"/>
  <c r="Y34" i="6"/>
  <c r="W34" i="6"/>
  <c r="S34" i="6"/>
  <c r="Q34" i="6"/>
  <c r="O34" i="6"/>
  <c r="H36" i="6"/>
  <c r="N36" i="6"/>
  <c r="H12" i="6"/>
  <c r="N12" i="6"/>
  <c r="E37" i="6"/>
  <c r="F37" i="6" s="1"/>
  <c r="E13" i="6"/>
  <c r="F13" i="6" s="1"/>
  <c r="C15" i="6"/>
  <c r="H57" i="6"/>
  <c r="E59" i="6"/>
  <c r="F59" i="6" s="1"/>
  <c r="N59" i="6" s="1"/>
  <c r="H35" i="6"/>
  <c r="N35" i="6"/>
  <c r="E14" i="6"/>
  <c r="F14" i="6" s="1"/>
  <c r="H58" i="6"/>
  <c r="C86" i="2"/>
  <c r="C82" i="2"/>
  <c r="C83" i="2"/>
  <c r="C113" i="2"/>
  <c r="C89" i="2"/>
  <c r="C119" i="2"/>
  <c r="C87" i="2"/>
  <c r="C117" i="2"/>
  <c r="C85" i="2"/>
  <c r="C115" i="2"/>
  <c r="C88" i="2"/>
  <c r="C118" i="2"/>
  <c r="H81" i="6" l="1"/>
  <c r="S12" i="6"/>
  <c r="U12" i="6"/>
  <c r="Q12" i="6"/>
  <c r="O12" i="6"/>
  <c r="Y35" i="6"/>
  <c r="W35" i="6"/>
  <c r="S35" i="6"/>
  <c r="Q35" i="6"/>
  <c r="O35" i="6"/>
  <c r="Y36" i="6"/>
  <c r="W36" i="6"/>
  <c r="S36" i="6"/>
  <c r="Q36" i="6"/>
  <c r="O36" i="6"/>
  <c r="Y59" i="6"/>
  <c r="W59" i="6"/>
  <c r="Q59" i="6"/>
  <c r="S59" i="6"/>
  <c r="O59" i="6"/>
  <c r="H59" i="6"/>
  <c r="H14" i="6"/>
  <c r="N14" i="6"/>
  <c r="H37" i="6"/>
  <c r="N37" i="6"/>
  <c r="E15" i="6"/>
  <c r="F15" i="6" s="1"/>
  <c r="H13" i="6"/>
  <c r="N13" i="6"/>
  <c r="S13" i="6" l="1"/>
  <c r="U13" i="6"/>
  <c r="Q13" i="6"/>
  <c r="O13" i="6"/>
  <c r="S14" i="6"/>
  <c r="O14" i="6"/>
  <c r="U14" i="6"/>
  <c r="Q14" i="6"/>
  <c r="Y37" i="6"/>
  <c r="S37" i="6"/>
  <c r="W37" i="6"/>
  <c r="Q37" i="6"/>
  <c r="O37" i="6"/>
  <c r="H15" i="6"/>
  <c r="N15" i="6"/>
  <c r="Q15" i="6" l="1"/>
  <c r="S15" i="6"/>
  <c r="U15" i="6"/>
  <c r="O15" i="6"/>
</calcChain>
</file>

<file path=xl/sharedStrings.xml><?xml version="1.0" encoding="utf-8"?>
<sst xmlns="http://schemas.openxmlformats.org/spreadsheetml/2006/main" count="246" uniqueCount="213">
  <si>
    <t>战斗核心基础公式设计</t>
    <phoneticPr fontId="1" type="noConversion"/>
  </si>
  <si>
    <t>军团基础攻击力</t>
  </si>
  <si>
    <t>军团基础攻击力</t>
    <phoneticPr fontId="1" type="noConversion"/>
  </si>
  <si>
    <t>概述：该攻击力由军团内每个兵的攻击力加成得到，基本思路为兵力越多，基础攻击力越高。</t>
    <phoneticPr fontId="1" type="noConversion"/>
  </si>
  <si>
    <t>单位兵的攻击力</t>
  </si>
  <si>
    <t>具体可见表格设计</t>
    <phoneticPr fontId="1" type="noConversion"/>
  </si>
  <si>
    <t>概述：类似三国志9中武将的统帅，决定兵团的部分攻击力</t>
    <phoneticPr fontId="1" type="noConversion"/>
  </si>
  <si>
    <t>兵团士气</t>
  </si>
  <si>
    <t>军团基础防御力</t>
    <phoneticPr fontId="1" type="noConversion"/>
  </si>
  <si>
    <t>单位兵的防御力</t>
  </si>
  <si>
    <t>设计见表格</t>
    <phoneticPr fontId="1" type="noConversion"/>
  </si>
  <si>
    <t>攻击力</t>
    <phoneticPr fontId="1" type="noConversion"/>
  </si>
  <si>
    <t>军团攻击力</t>
    <phoneticPr fontId="1" type="noConversion"/>
  </si>
  <si>
    <t>武将统帅力</t>
    <phoneticPr fontId="1" type="noConversion"/>
  </si>
  <si>
    <t>取值范围：30-150</t>
    <phoneticPr fontId="1" type="noConversion"/>
  </si>
  <si>
    <t>军团攻击力=武将统帅力+军团基础攻击力+兵团士气</t>
    <phoneticPr fontId="1" type="noConversion"/>
  </si>
  <si>
    <t>取值范围：0-150</t>
    <phoneticPr fontId="1" type="noConversion"/>
  </si>
  <si>
    <t>取值范围：0-100</t>
    <phoneticPr fontId="1" type="noConversion"/>
  </si>
  <si>
    <t>概述：基本类似三国志9中的士气概念</t>
    <phoneticPr fontId="1" type="noConversion"/>
  </si>
  <si>
    <t>取值范围：30-400</t>
    <phoneticPr fontId="1" type="noConversion"/>
  </si>
  <si>
    <t>军团防御力</t>
    <phoneticPr fontId="1" type="noConversion"/>
  </si>
  <si>
    <t>军团防御力=武将统帅力+军团基础防御力+兵团士气</t>
    <phoneticPr fontId="1" type="noConversion"/>
  </si>
  <si>
    <t>伤害计算</t>
    <phoneticPr fontId="1" type="noConversion"/>
  </si>
  <si>
    <t>力量方差因子</t>
    <phoneticPr fontId="1" type="noConversion"/>
  </si>
  <si>
    <t>兵力数量级因子</t>
  </si>
  <si>
    <t>攻击力绝对伤害指数</t>
    <phoneticPr fontId="1" type="noConversion"/>
  </si>
  <si>
    <t>攻击力绝对伤害因子</t>
    <phoneticPr fontId="1" type="noConversion"/>
  </si>
  <si>
    <t>同等兵力伤害值</t>
    <phoneticPr fontId="1" type="noConversion"/>
  </si>
  <si>
    <t>同等兵力造成的伤害比率</t>
    <phoneticPr fontId="1" type="noConversion"/>
  </si>
  <si>
    <t>5000兵力进攻其他伤害值</t>
    <phoneticPr fontId="1" type="noConversion"/>
  </si>
  <si>
    <t>5000兵力进攻攻防伤害指数</t>
    <phoneticPr fontId="1" type="noConversion"/>
  </si>
  <si>
    <t>5000兵力进攻伤害比率</t>
    <phoneticPr fontId="1" type="noConversion"/>
  </si>
  <si>
    <t>5000兵力防守攻防伤害指数</t>
    <phoneticPr fontId="1" type="noConversion"/>
  </si>
  <si>
    <t>5000兵力防守受伤害值</t>
    <phoneticPr fontId="1" type="noConversion"/>
  </si>
  <si>
    <t>5000兵力防守受伤害比率</t>
    <phoneticPr fontId="1" type="noConversion"/>
  </si>
  <si>
    <t>同等兵力伤害指数</t>
    <phoneticPr fontId="1" type="noConversion"/>
  </si>
  <si>
    <t>设统帅为100，士气为100</t>
    <phoneticPr fontId="1" type="noConversion"/>
  </si>
  <si>
    <t>统帅士气+150</t>
    <phoneticPr fontId="1" type="noConversion"/>
  </si>
  <si>
    <t>力量方差调节因子</t>
    <phoneticPr fontId="1" type="noConversion"/>
  </si>
  <si>
    <t>同等兵力受伤害指数</t>
    <phoneticPr fontId="1" type="noConversion"/>
  </si>
  <si>
    <t>同等兵力受伤害值</t>
    <phoneticPr fontId="1" type="noConversion"/>
  </si>
  <si>
    <t>同等兵力受伤害比率</t>
    <phoneticPr fontId="1" type="noConversion"/>
  </si>
  <si>
    <t>速度</t>
    <phoneticPr fontId="1" type="noConversion"/>
  </si>
  <si>
    <t>每回合攻击次数</t>
    <phoneticPr fontId="1" type="noConversion"/>
  </si>
  <si>
    <t>军团攻击力调节因子</t>
    <phoneticPr fontId="1" type="noConversion"/>
  </si>
  <si>
    <t>范围</t>
    <phoneticPr fontId="1" type="noConversion"/>
  </si>
  <si>
    <t>防御力</t>
    <phoneticPr fontId="1" type="noConversion"/>
  </si>
  <si>
    <t>范围获得的加成数</t>
    <phoneticPr fontId="1" type="noConversion"/>
  </si>
  <si>
    <t>兵种范围属性</t>
    <phoneticPr fontId="1" type="noConversion"/>
  </si>
  <si>
    <t>获得的额外攻击次数</t>
  </si>
  <si>
    <t>解释</t>
    <phoneticPr fontId="1" type="noConversion"/>
  </si>
  <si>
    <t>中间可以放枪兵、工兵或者骑兵，防护可能更大</t>
    <phoneticPr fontId="1" type="noConversion"/>
  </si>
  <si>
    <t>后期加成效果成长不会变快</t>
    <phoneticPr fontId="1" type="noConversion"/>
  </si>
  <si>
    <t>士兵战力值</t>
    <phoneticPr fontId="1" type="noConversion"/>
  </si>
  <si>
    <t>攻击力绝对伤害指数</t>
    <phoneticPr fontId="1" type="noConversion"/>
  </si>
  <si>
    <t>攻击力绝对受伤害指数</t>
    <phoneticPr fontId="1" type="noConversion"/>
  </si>
  <si>
    <t>士兵战力值</t>
    <phoneticPr fontId="1" type="noConversion"/>
  </si>
  <si>
    <t>0级士兵配置</t>
    <phoneticPr fontId="1" type="noConversion"/>
  </si>
  <si>
    <t>0级士兵</t>
    <phoneticPr fontId="1" type="noConversion"/>
  </si>
  <si>
    <t>士兵战力值=(当前士兵造成的伤害-0级士兵造成的伤害) + (0级士兵受到的损害-当前士兵受到的损害)</t>
    <phoneticPr fontId="1" type="noConversion"/>
  </si>
  <si>
    <t>以上作战对手均为0级士兵</t>
    <phoneticPr fontId="1" type="noConversion"/>
  </si>
  <si>
    <t>获得的额外攻击优势</t>
    <phoneticPr fontId="1" type="noConversion"/>
  </si>
  <si>
    <t>同等级攻击指数</t>
    <phoneticPr fontId="1" type="noConversion"/>
  </si>
  <si>
    <t>同等级防御指数</t>
    <phoneticPr fontId="1" type="noConversion"/>
  </si>
  <si>
    <t>同等兵力受到伤害值</t>
    <phoneticPr fontId="1" type="noConversion"/>
  </si>
  <si>
    <t>敌方攻击力绝对指数</t>
    <phoneticPr fontId="1" type="noConversion"/>
  </si>
  <si>
    <t>中间可以放枪兵或者工兵，本兵种获得防护效果估算为多了30%攻击次数</t>
    <phoneticPr fontId="1" type="noConversion"/>
  </si>
  <si>
    <t>同等兵力受到的伤害比率</t>
    <phoneticPr fontId="1" type="noConversion"/>
  </si>
  <si>
    <t>解释</t>
    <phoneticPr fontId="1" type="noConversion"/>
  </si>
  <si>
    <t>定义：攻击力，防御力为0，速度为125(px/30s)，攻击速度3(次/s)，攻击范围1(格)</t>
    <phoneticPr fontId="1" type="noConversion"/>
  </si>
  <si>
    <t>未知</t>
    <phoneticPr fontId="1" type="noConversion"/>
  </si>
  <si>
    <t>兵种速度属性(px/30s)</t>
    <phoneticPr fontId="1" type="noConversion"/>
  </si>
  <si>
    <t>速度获得的加成数</t>
    <phoneticPr fontId="1" type="noConversion"/>
  </si>
  <si>
    <t>目标战力值</t>
    <phoneticPr fontId="1" type="noConversion"/>
  </si>
  <si>
    <t>攻击间隔</t>
    <phoneticPr fontId="1" type="noConversion"/>
  </si>
  <si>
    <t>1格范围只能打四向的敌对，是个很大的弱项</t>
    <phoneticPr fontId="1" type="noConversion"/>
  </si>
  <si>
    <t>特点</t>
    <phoneticPr fontId="1" type="noConversion"/>
  </si>
  <si>
    <t>特点</t>
    <phoneticPr fontId="1" type="noConversion"/>
  </si>
  <si>
    <t>攻防弱，攻击速度适中，速度适中，攻击范围较大</t>
    <phoneticPr fontId="1" type="noConversion"/>
  </si>
  <si>
    <t>攻击速度最快，攻防较弱，速度较快，范围非常大</t>
    <phoneticPr fontId="1" type="noConversion"/>
  </si>
  <si>
    <t>攻击防御适中，攻击速度慢，速度较快，攻击范围最大</t>
    <phoneticPr fontId="1" type="noConversion"/>
  </si>
  <si>
    <t>枪兵</t>
    <phoneticPr fontId="1" type="noConversion"/>
  </si>
  <si>
    <t>特点</t>
    <phoneticPr fontId="1" type="noConversion"/>
  </si>
  <si>
    <t>长牌兵</t>
    <phoneticPr fontId="1" type="noConversion"/>
  </si>
  <si>
    <t>重牌兵</t>
    <phoneticPr fontId="1" type="noConversion"/>
  </si>
  <si>
    <t>轻骑兵</t>
    <phoneticPr fontId="1" type="noConversion"/>
  </si>
  <si>
    <t>重骑兵</t>
    <phoneticPr fontId="1" type="noConversion"/>
  </si>
  <si>
    <t>虎豹骑</t>
    <phoneticPr fontId="1" type="noConversion"/>
  </si>
  <si>
    <t>攻击较弱，防御弱，攻击速度较快，速度较慢，攻击范围小</t>
    <phoneticPr fontId="1" type="noConversion"/>
  </si>
  <si>
    <t>攻防适中，攻击速度较慢，速度慢，攻击范围适中</t>
    <phoneticPr fontId="1" type="noConversion"/>
  </si>
  <si>
    <t>攻防弱，攻击速度适中，速度最快，攻击范围小</t>
    <phoneticPr fontId="1" type="noConversion"/>
  </si>
  <si>
    <t>攻高，防适中，攻击速度较慢，速度快，攻击范围最小</t>
    <phoneticPr fontId="1" type="noConversion"/>
  </si>
  <si>
    <t>攻防极高，攻击速度适中，速度最慢，攻击范围小</t>
    <phoneticPr fontId="1" type="noConversion"/>
  </si>
  <si>
    <t>攻高，防御适中，攻击速度适中，速度快，攻击范围小</t>
    <phoneticPr fontId="1" type="noConversion"/>
  </si>
  <si>
    <t>军团攻击力调节因子</t>
  </si>
  <si>
    <t>军团攻击力调节因子</t>
    <phoneticPr fontId="1" type="noConversion"/>
  </si>
  <si>
    <t>力量方差调节因子</t>
  </si>
  <si>
    <t>力量方差因子</t>
    <phoneticPr fontId="1" type="noConversion"/>
  </si>
  <si>
    <t>攻击力绝对伤害因子</t>
    <phoneticPr fontId="1" type="noConversion"/>
  </si>
  <si>
    <t>兵力数量级因子</t>
    <phoneticPr fontId="1" type="noConversion"/>
  </si>
  <si>
    <t>军团基础防御力=(单位兵的防御力/1000*兵力)^军团防御力调节因子</t>
    <phoneticPr fontId="1" type="noConversion"/>
  </si>
  <si>
    <t>军团基础攻击力=(单位兵的攻击力/100*兵力)^军团攻击力调节因子</t>
    <phoneticPr fontId="1" type="noConversion"/>
  </si>
  <si>
    <t>武将武力</t>
    <phoneticPr fontId="1" type="noConversion"/>
  </si>
  <si>
    <t>武力绝对伤害值</t>
  </si>
  <si>
    <t>武力相对伤害值</t>
  </si>
  <si>
    <t>MAX武力绝对伤害值</t>
    <phoneticPr fontId="1" type="noConversion"/>
  </si>
  <si>
    <t>MIN武力绝对伤害值</t>
    <phoneticPr fontId="1" type="noConversion"/>
  </si>
  <si>
    <t>MIN武力相对伤害值</t>
    <phoneticPr fontId="1" type="noConversion"/>
  </si>
  <si>
    <t>MAX武力相对伤害值</t>
    <phoneticPr fontId="1" type="noConversion"/>
  </si>
  <si>
    <t>兵法基础伤害</t>
    <phoneticPr fontId="1" type="noConversion"/>
  </si>
  <si>
    <t>MIN武将武力</t>
    <phoneticPr fontId="1" type="noConversion"/>
  </si>
  <si>
    <t>MAX武将武力</t>
    <phoneticPr fontId="1" type="noConversion"/>
  </si>
  <si>
    <t>绝对武力方差调节因子</t>
    <phoneticPr fontId="1" type="noConversion"/>
  </si>
  <si>
    <t>绝对武力方差因子</t>
  </si>
  <si>
    <t>绝对武力方差因子</t>
    <phoneticPr fontId="1" type="noConversion"/>
  </si>
  <si>
    <t>相对武力方差调节因子</t>
  </si>
  <si>
    <t>相对武力方差调节因子</t>
    <phoneticPr fontId="1" type="noConversion"/>
  </si>
  <si>
    <t>相对武力方差因子</t>
  </si>
  <si>
    <t>相对武力方差因子</t>
    <phoneticPr fontId="1" type="noConversion"/>
  </si>
  <si>
    <t>MIN兵法伤害值</t>
    <phoneticPr fontId="1" type="noConversion"/>
  </si>
  <si>
    <t>MAX兵法伤害值</t>
    <phoneticPr fontId="1" type="noConversion"/>
  </si>
  <si>
    <t>实际兵法标准伤害值</t>
    <phoneticPr fontId="1" type="noConversion"/>
  </si>
  <si>
    <t>兵法熟练度等级</t>
    <phoneticPr fontId="1" type="noConversion"/>
  </si>
  <si>
    <t>兵法触发概率</t>
    <phoneticPr fontId="1" type="noConversion"/>
  </si>
  <si>
    <t>兵法伤害占比</t>
    <phoneticPr fontId="1" type="noConversion"/>
  </si>
  <si>
    <t>战法伤害值</t>
    <phoneticPr fontId="1" type="noConversion"/>
  </si>
  <si>
    <t>战法仅在兵团射程范围内触发，每个攻击回合，检查触发概率</t>
    <phoneticPr fontId="1" type="noConversion"/>
  </si>
  <si>
    <t>短弓兵</t>
    <phoneticPr fontId="1" type="noConversion"/>
  </si>
  <si>
    <t>长弓兵</t>
    <phoneticPr fontId="1" type="noConversion"/>
  </si>
  <si>
    <t>连弩兵</t>
    <phoneticPr fontId="1" type="noConversion"/>
  </si>
  <si>
    <t>兵法基础触发概率</t>
    <phoneticPr fontId="1" type="noConversion"/>
  </si>
  <si>
    <t>战法伤害值=武力绝对伤害值+武力相对伤害值</t>
    <phoneticPr fontId="1" type="noConversion"/>
  </si>
  <si>
    <t>兵力</t>
    <phoneticPr fontId="1" type="noConversion"/>
  </si>
  <si>
    <t>军团伤害值=(我方攻击力*攻击力绝对伤害因子+(我方攻击力-敌方的防御力+力量方差调节因子)^2/力量方差因子)*(我方兵力+敌方兵力)/兵力数量级因子</t>
    <phoneticPr fontId="1" type="noConversion"/>
  </si>
  <si>
    <t>武力绝对伤害值=兵法基础伤害值/10*(武将武力+绝对武力方差调节因子)^2/绝对武力方差因子*(我方兵力+敌方兵力)/兵力数量级因子</t>
    <phoneticPr fontId="1" type="noConversion"/>
  </si>
  <si>
    <t>武力相对伤害值=兵法基础伤害值/10*(我方武将武力-敌方武将武力+相对武力方差调节因子)^2/相对武力方差因子*(我方兵力+敌方兵力)/兵力数量级因子</t>
    <phoneticPr fontId="1" type="noConversion"/>
  </si>
  <si>
    <t>战法一回合的期望伤害值</t>
    <phoneticPr fontId="1" type="noConversion"/>
  </si>
  <si>
    <t>战法触发概率</t>
    <phoneticPr fontId="1" type="noConversion"/>
  </si>
  <si>
    <t>战法一回合的期望伤害值=战法触发概率*战法伤害值*60%</t>
    <phoneticPr fontId="1" type="noConversion"/>
  </si>
  <si>
    <t>这里估计平均每回合接触的军队占总军队的60%</t>
    <phoneticPr fontId="1" type="noConversion"/>
  </si>
  <si>
    <t>产出</t>
    <phoneticPr fontId="1" type="noConversion"/>
  </si>
  <si>
    <t>等级</t>
    <phoneticPr fontId="1" type="noConversion"/>
  </si>
  <si>
    <t>每小时产出量</t>
    <phoneticPr fontId="1" type="noConversion"/>
  </si>
  <si>
    <t>单位产出量(s)</t>
    <phoneticPr fontId="1" type="noConversion"/>
  </si>
  <si>
    <t>消耗</t>
    <phoneticPr fontId="1" type="noConversion"/>
  </si>
  <si>
    <t>每天产出量</t>
    <phoneticPr fontId="1" type="noConversion"/>
  </si>
  <si>
    <t>储藏总量(3天)</t>
    <phoneticPr fontId="1" type="noConversion"/>
  </si>
  <si>
    <t>产地数</t>
    <phoneticPr fontId="1" type="noConversion"/>
  </si>
  <si>
    <t>每天总产量</t>
    <phoneticPr fontId="1" type="noConversion"/>
  </si>
  <si>
    <t>屌丝玩家</t>
    <phoneticPr fontId="1" type="noConversion"/>
  </si>
  <si>
    <t>中产阶级</t>
    <phoneticPr fontId="1" type="noConversion"/>
  </si>
  <si>
    <t>高富帅</t>
    <phoneticPr fontId="1" type="noConversion"/>
  </si>
  <si>
    <t>粮食的消耗</t>
    <phoneticPr fontId="1" type="noConversion"/>
  </si>
  <si>
    <t>木材的消耗</t>
    <phoneticPr fontId="1" type="noConversion"/>
  </si>
  <si>
    <t>铁矿的消耗</t>
    <phoneticPr fontId="1" type="noConversion"/>
  </si>
  <si>
    <t>建造</t>
    <phoneticPr fontId="1" type="noConversion"/>
  </si>
  <si>
    <t>部队运输</t>
    <phoneticPr fontId="1" type="noConversion"/>
  </si>
  <si>
    <t>训练</t>
    <phoneticPr fontId="1" type="noConversion"/>
  </si>
  <si>
    <t>人口的基本消费</t>
    <phoneticPr fontId="1" type="noConversion"/>
  </si>
  <si>
    <t>科研</t>
    <phoneticPr fontId="1" type="noConversion"/>
  </si>
  <si>
    <t>城防</t>
    <phoneticPr fontId="1" type="noConversion"/>
  </si>
  <si>
    <t>游戏时间(天)</t>
    <phoneticPr fontId="1" type="noConversion"/>
  </si>
  <si>
    <t>升级需要时间(天)</t>
    <phoneticPr fontId="1" type="noConversion"/>
  </si>
  <si>
    <t>当前总产出</t>
    <phoneticPr fontId="1" type="noConversion"/>
  </si>
  <si>
    <t>建造配比</t>
    <phoneticPr fontId="1" type="noConversion"/>
  </si>
  <si>
    <t>部队运输</t>
    <phoneticPr fontId="1" type="noConversion"/>
  </si>
  <si>
    <t>部队运输配比</t>
    <phoneticPr fontId="1" type="noConversion"/>
  </si>
  <si>
    <t>训练</t>
    <phoneticPr fontId="1" type="noConversion"/>
  </si>
  <si>
    <t>训练配比</t>
    <phoneticPr fontId="1" type="noConversion"/>
  </si>
  <si>
    <t>人口消费配比</t>
    <phoneticPr fontId="1" type="noConversion"/>
  </si>
  <si>
    <t>科研配比</t>
    <phoneticPr fontId="1" type="noConversion"/>
  </si>
  <si>
    <t>城防配比</t>
    <phoneticPr fontId="1" type="noConversion"/>
  </si>
  <si>
    <t>农田</t>
    <phoneticPr fontId="1" type="noConversion"/>
  </si>
  <si>
    <t>矿场</t>
  </si>
  <si>
    <t>伐木场</t>
    <phoneticPr fontId="1" type="noConversion"/>
  </si>
  <si>
    <t>建筑</t>
    <phoneticPr fontId="1" type="noConversion"/>
  </si>
  <si>
    <t>等级</t>
    <phoneticPr fontId="1" type="noConversion"/>
  </si>
  <si>
    <t>钻石消耗</t>
  </si>
  <si>
    <t>人口消耗</t>
  </si>
  <si>
    <t>黄金消耗</t>
  </si>
  <si>
    <t>粮食消耗</t>
  </si>
  <si>
    <t>技术需求</t>
  </si>
  <si>
    <t>建筑需求</t>
  </si>
  <si>
    <t>屋舍</t>
  </si>
  <si>
    <t>税率</t>
    <phoneticPr fontId="1" type="noConversion"/>
  </si>
  <si>
    <t>黄金的消耗</t>
    <phoneticPr fontId="1" type="noConversion"/>
  </si>
  <si>
    <t>科研</t>
    <phoneticPr fontId="1" type="noConversion"/>
  </si>
  <si>
    <t>武将招募</t>
    <phoneticPr fontId="1" type="noConversion"/>
  </si>
  <si>
    <t>武将赏赐</t>
    <phoneticPr fontId="1" type="noConversion"/>
  </si>
  <si>
    <t>各种加成</t>
    <phoneticPr fontId="1" type="noConversion"/>
  </si>
  <si>
    <t>武将技能</t>
    <phoneticPr fontId="1" type="noConversion"/>
  </si>
  <si>
    <t>武将俸禄</t>
    <phoneticPr fontId="1" type="noConversion"/>
  </si>
  <si>
    <t>俸禄配比</t>
    <phoneticPr fontId="1" type="noConversion"/>
  </si>
  <si>
    <t>招募配比</t>
    <phoneticPr fontId="1" type="noConversion"/>
  </si>
  <si>
    <t>赏赐配比</t>
    <phoneticPr fontId="1" type="noConversion"/>
  </si>
  <si>
    <t>技能习得配比</t>
    <phoneticPr fontId="1" type="noConversion"/>
  </si>
  <si>
    <t>黄金做成稀缺资源，因此产出只是消耗的65%</t>
    <phoneticPr fontId="1" type="noConversion"/>
  </si>
  <si>
    <t>铁矿消耗</t>
    <phoneticPr fontId="1" type="noConversion"/>
  </si>
  <si>
    <t>木材消耗</t>
    <phoneticPr fontId="1" type="noConversion"/>
  </si>
  <si>
    <t>矿场</t>
    <phoneticPr fontId="1" type="noConversion"/>
  </si>
  <si>
    <t>农田</t>
    <phoneticPr fontId="1" type="noConversion"/>
  </si>
  <si>
    <t>伐木场</t>
    <phoneticPr fontId="1" type="noConversion"/>
  </si>
  <si>
    <t>酒馆(招募好汉)</t>
    <phoneticPr fontId="1" type="noConversion"/>
  </si>
  <si>
    <t>刊造雕刻营(科技馆)</t>
    <phoneticPr fontId="1" type="noConversion"/>
  </si>
  <si>
    <t>好汉堂(管理好汉)</t>
    <phoneticPr fontId="1" type="noConversion"/>
  </si>
  <si>
    <t>演武场(兵营)</t>
    <phoneticPr fontId="1" type="noConversion"/>
  </si>
  <si>
    <t>聚义堂(主基地)</t>
    <phoneticPr fontId="1" type="noConversion"/>
  </si>
  <si>
    <t>栅栏</t>
    <phoneticPr fontId="1" type="noConversion"/>
  </si>
  <si>
    <t>粮食配比</t>
    <phoneticPr fontId="1" type="noConversion"/>
  </si>
  <si>
    <t>木材配比</t>
    <phoneticPr fontId="1" type="noConversion"/>
  </si>
  <si>
    <t>铁矿配比</t>
    <phoneticPr fontId="1" type="noConversion"/>
  </si>
  <si>
    <t>黄金配比</t>
    <phoneticPr fontId="1" type="noConversion"/>
  </si>
  <si>
    <t>黄金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</si>
</sst>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_);[Red]\(#,##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9" tint="0.79998168889431442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AFDD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  <xf numFmtId="10" fontId="0" fillId="5" borderId="0" xfId="0" applyNumberFormat="1" applyFill="1">
      <alignment vertical="center"/>
    </xf>
    <xf numFmtId="0" fontId="0" fillId="2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>
      <alignment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vertical="center" wrapText="1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center" wrapText="1"/>
    </xf>
    <xf numFmtId="0" fontId="5" fillId="8" borderId="0" xfId="0" applyFont="1" applyFill="1">
      <alignment vertical="center"/>
    </xf>
    <xf numFmtId="0" fontId="0" fillId="8" borderId="0" xfId="0" applyFill="1">
      <alignment vertical="center"/>
    </xf>
    <xf numFmtId="0" fontId="4" fillId="8" borderId="0" xfId="0" applyFont="1" applyFill="1">
      <alignment vertical="center"/>
    </xf>
    <xf numFmtId="0" fontId="6" fillId="8" borderId="0" xfId="0" applyFont="1" applyFill="1">
      <alignment vertical="center"/>
    </xf>
    <xf numFmtId="0" fontId="5" fillId="2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vertical="center" wrapText="1"/>
    </xf>
    <xf numFmtId="0" fontId="5" fillId="9" borderId="0" xfId="0" applyFont="1" applyFill="1">
      <alignment vertical="center"/>
    </xf>
    <xf numFmtId="0" fontId="0" fillId="10" borderId="0" xfId="0" applyFill="1">
      <alignment vertical="center"/>
    </xf>
    <xf numFmtId="0" fontId="0" fillId="10" borderId="0" xfId="0" applyFill="1" applyAlignment="1">
      <alignment vertical="center" wrapText="1"/>
    </xf>
    <xf numFmtId="0" fontId="5" fillId="10" borderId="0" xfId="0" applyFont="1" applyFill="1">
      <alignment vertical="center"/>
    </xf>
    <xf numFmtId="10" fontId="0" fillId="0" borderId="0" xfId="0" applyNumberFormat="1">
      <alignment vertical="center"/>
    </xf>
    <xf numFmtId="10" fontId="0" fillId="2" borderId="0" xfId="0" applyNumberFormat="1" applyFill="1">
      <alignment vertical="center"/>
    </xf>
    <xf numFmtId="10" fontId="0" fillId="2" borderId="0" xfId="0" applyNumberFormat="1" applyFill="1" applyAlignment="1">
      <alignment vertical="center" wrapText="1"/>
    </xf>
    <xf numFmtId="10" fontId="5" fillId="2" borderId="0" xfId="0" applyNumberFormat="1" applyFont="1" applyFill="1">
      <alignment vertical="center"/>
    </xf>
    <xf numFmtId="0" fontId="0" fillId="11" borderId="0" xfId="0" applyFill="1">
      <alignment vertical="center"/>
    </xf>
    <xf numFmtId="0" fontId="0" fillId="7" borderId="0" xfId="0" applyFill="1">
      <alignment vertical="center"/>
    </xf>
    <xf numFmtId="0" fontId="0" fillId="12" borderId="0" xfId="0" applyFill="1">
      <alignment vertical="center"/>
    </xf>
    <xf numFmtId="176" fontId="0" fillId="0" borderId="0" xfId="0" applyNumberFormat="1" applyFill="1">
      <alignment vertical="center"/>
    </xf>
    <xf numFmtId="10" fontId="0" fillId="3" borderId="0" xfId="0" applyNumberFormat="1" applyFill="1">
      <alignment vertical="center"/>
    </xf>
    <xf numFmtId="176" fontId="0" fillId="0" borderId="0" xfId="0" applyNumberFormat="1" applyFill="1" applyAlignment="1">
      <alignment vertical="center" wrapText="1"/>
    </xf>
    <xf numFmtId="10" fontId="0" fillId="0" borderId="0" xfId="0" applyNumberFormat="1" applyFill="1" applyAlignment="1">
      <alignment vertical="center" wrapText="1"/>
    </xf>
    <xf numFmtId="177" fontId="0" fillId="0" borderId="0" xfId="0" applyNumberFormat="1" applyFill="1">
      <alignment vertical="center"/>
    </xf>
    <xf numFmtId="177" fontId="0" fillId="0" borderId="0" xfId="0" applyNumberFormat="1" applyFill="1" applyAlignment="1">
      <alignment vertical="center" wrapText="1"/>
    </xf>
    <xf numFmtId="0" fontId="0" fillId="13" borderId="0" xfId="0" applyFill="1">
      <alignment vertical="center"/>
    </xf>
    <xf numFmtId="0" fontId="0" fillId="13" borderId="0" xfId="0" applyFill="1" applyAlignment="1">
      <alignment vertical="center" wrapText="1"/>
    </xf>
    <xf numFmtId="176" fontId="0" fillId="13" borderId="0" xfId="0" applyNumberFormat="1" applyFill="1" applyAlignment="1">
      <alignment vertical="center" wrapText="1"/>
    </xf>
    <xf numFmtId="176" fontId="0" fillId="13" borderId="0" xfId="0" applyNumberFormat="1" applyFill="1">
      <alignment vertical="center"/>
    </xf>
    <xf numFmtId="177" fontId="0" fillId="13" borderId="0" xfId="0" applyNumberFormat="1" applyFill="1" applyAlignment="1">
      <alignment vertical="center" wrapText="1"/>
    </xf>
    <xf numFmtId="10" fontId="0" fillId="13" borderId="0" xfId="0" applyNumberFormat="1" applyFill="1" applyAlignment="1">
      <alignment vertical="center" wrapText="1"/>
    </xf>
    <xf numFmtId="9" fontId="0" fillId="0" borderId="0" xfId="0" applyNumberFormat="1" applyFill="1">
      <alignment vertical="center"/>
    </xf>
    <xf numFmtId="9" fontId="0" fillId="0" borderId="0" xfId="0" applyNumberFormat="1" applyFill="1" applyAlignment="1">
      <alignment vertical="center" wrapText="1"/>
    </xf>
    <xf numFmtId="9" fontId="0" fillId="13" borderId="0" xfId="0" applyNumberFormat="1" applyFill="1" applyAlignment="1">
      <alignment vertical="center" wrapText="1"/>
    </xf>
    <xf numFmtId="0" fontId="0" fillId="13" borderId="0" xfId="0" applyFill="1" applyAlignment="1">
      <alignment vertical="center"/>
    </xf>
    <xf numFmtId="10" fontId="0" fillId="0" borderId="0" xfId="0" applyNumberFormat="1" applyAlignment="1">
      <alignment vertical="center"/>
    </xf>
    <xf numFmtId="10" fontId="0" fillId="13" borderId="0" xfId="0" applyNumberFormat="1" applyFill="1" applyAlignment="1">
      <alignment vertical="center"/>
    </xf>
    <xf numFmtId="177" fontId="0" fillId="0" borderId="0" xfId="0" applyNumberFormat="1">
      <alignment vertical="center"/>
    </xf>
    <xf numFmtId="177" fontId="0" fillId="13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DAFDD7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同等兵力</c:v>
          </c:tx>
          <c:marker>
            <c:symbol val="none"/>
          </c:marker>
          <c:cat>
            <c:numRef>
              <c:f>兵攻防!$A$22:$A$29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cat>
          <c:val>
            <c:numRef>
              <c:f>兵攻防!$T$22:$T$29</c:f>
              <c:numCache>
                <c:formatCode>0.00%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5.0200000000000002E-2</c:v>
                </c:pt>
                <c:pt idx="5">
                  <c:v>5.0200000000000002E-2</c:v>
                </c:pt>
                <c:pt idx="6">
                  <c:v>5.0200000000000002E-2</c:v>
                </c:pt>
                <c:pt idx="7">
                  <c:v>5.0200000000000002E-2</c:v>
                </c:pt>
              </c:numCache>
            </c:numRef>
          </c:val>
          <c:smooth val="0"/>
        </c:ser>
        <c:ser>
          <c:idx val="1"/>
          <c:order val="1"/>
          <c:tx>
            <c:v>统帅士气+150~同等兵力~进攻</c:v>
          </c:tx>
          <c:marker>
            <c:symbol val="none"/>
          </c:marker>
          <c:cat>
            <c:numRef>
              <c:f>兵攻防!$A$22:$A$29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cat>
          <c:val>
            <c:numRef>
              <c:f>兵攻防!$Y$22:$Y$29</c:f>
              <c:numCache>
                <c:formatCode>0.00%</c:formatCode>
                <c:ptCount val="8"/>
                <c:pt idx="0">
                  <c:v>7.0000000000000007E-2</c:v>
                </c:pt>
                <c:pt idx="1">
                  <c:v>7.0000000000000007E-2</c:v>
                </c:pt>
                <c:pt idx="2">
                  <c:v>7.6999999999999999E-2</c:v>
                </c:pt>
                <c:pt idx="3">
                  <c:v>7.6999999999999999E-2</c:v>
                </c:pt>
                <c:pt idx="4">
                  <c:v>7.5600000000000001E-2</c:v>
                </c:pt>
                <c:pt idx="5">
                  <c:v>7.5600000000000001E-2</c:v>
                </c:pt>
                <c:pt idx="6">
                  <c:v>7.5600000000000001E-2</c:v>
                </c:pt>
                <c:pt idx="7">
                  <c:v>7.5600000000000001E-2</c:v>
                </c:pt>
              </c:numCache>
            </c:numRef>
          </c:val>
          <c:smooth val="0"/>
        </c:ser>
        <c:ser>
          <c:idx val="4"/>
          <c:order val="2"/>
          <c:tx>
            <c:v>统帅士气+150~同等兵力~防守</c:v>
          </c:tx>
          <c:marker>
            <c:symbol val="none"/>
          </c:marker>
          <c:cat>
            <c:numRef>
              <c:f>兵攻防!$A$22:$A$29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cat>
          <c:val>
            <c:numRef>
              <c:f>兵攻防!$AC$22:$AC$29</c:f>
              <c:numCache>
                <c:formatCode>0.00%</c:formatCode>
                <c:ptCount val="8"/>
                <c:pt idx="0">
                  <c:v>0</c:v>
                </c:pt>
                <c:pt idx="1">
                  <c:v>0.04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3.5999999999999997E-2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3.5000000000000003E-2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2448"/>
        <c:axId val="183593984"/>
      </c:lineChart>
      <c:catAx>
        <c:axId val="1835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593984"/>
        <c:crosses val="autoZero"/>
        <c:auto val="1"/>
        <c:lblAlgn val="ctr"/>
        <c:lblOffset val="100"/>
        <c:noMultiLvlLbl val="0"/>
      </c:catAx>
      <c:valAx>
        <c:axId val="18359398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359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5000兵力进攻</c:v>
          </c:tx>
          <c:cat>
            <c:numRef>
              <c:f>兵攻防!$A$22:$A$29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cat>
          <c:val>
            <c:numRef>
              <c:f>兵攻防!$AF$22:$AF$29</c:f>
              <c:numCache>
                <c:formatCode>0.00%</c:formatCode>
                <c:ptCount val="8"/>
                <c:pt idx="0">
                  <c:v>1</c:v>
                </c:pt>
                <c:pt idx="1">
                  <c:v>0.28000000000000003</c:v>
                </c:pt>
                <c:pt idx="2">
                  <c:v>0.154</c:v>
                </c:pt>
                <c:pt idx="3">
                  <c:v>8.7499999999999994E-2</c:v>
                </c:pt>
                <c:pt idx="4">
                  <c:v>5.04E-2</c:v>
                </c:pt>
                <c:pt idx="5">
                  <c:v>3.78E-2</c:v>
                </c:pt>
                <c:pt idx="6">
                  <c:v>3.15E-2</c:v>
                </c:pt>
                <c:pt idx="7">
                  <c:v>2.7699999999999999E-2</c:v>
                </c:pt>
              </c:numCache>
            </c:numRef>
          </c:val>
          <c:smooth val="0"/>
        </c:ser>
        <c:ser>
          <c:idx val="1"/>
          <c:order val="1"/>
          <c:tx>
            <c:v>5000兵力防守</c:v>
          </c:tx>
          <c:cat>
            <c:numRef>
              <c:f>兵攻防!$A$22:$A$29</c:f>
              <c:numCache>
                <c:formatCode>General</c:formatCode>
                <c:ptCount val="8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  <c:pt idx="7">
                  <c:v>50000</c:v>
                </c:pt>
              </c:numCache>
            </c:numRef>
          </c:cat>
          <c:val>
            <c:numRef>
              <c:f>兵攻防!$AI$22:$AI$29</c:f>
              <c:numCache>
                <c:formatCode>0.00%</c:formatCode>
                <c:ptCount val="8"/>
                <c:pt idx="0">
                  <c:v>5.8799999999999998E-2</c:v>
                </c:pt>
                <c:pt idx="1">
                  <c:v>6.3E-2</c:v>
                </c:pt>
                <c:pt idx="2">
                  <c:v>7.0000000000000007E-2</c:v>
                </c:pt>
                <c:pt idx="3">
                  <c:v>8.1199999999999994E-2</c:v>
                </c:pt>
                <c:pt idx="4">
                  <c:v>0.1162</c:v>
                </c:pt>
                <c:pt idx="5">
                  <c:v>0.1736</c:v>
                </c:pt>
                <c:pt idx="6">
                  <c:v>0.28839999999999999</c:v>
                </c:pt>
                <c:pt idx="7">
                  <c:v>0.63560000000000005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98112"/>
        <c:axId val="183899648"/>
      </c:lineChart>
      <c:catAx>
        <c:axId val="18389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899648"/>
        <c:crosses val="autoZero"/>
        <c:auto val="1"/>
        <c:lblAlgn val="ctr"/>
        <c:lblOffset val="100"/>
        <c:noMultiLvlLbl val="0"/>
      </c:catAx>
      <c:valAx>
        <c:axId val="1838996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389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</xdr:row>
      <xdr:rowOff>66675</xdr:rowOff>
    </xdr:from>
    <xdr:to>
      <xdr:col>15</xdr:col>
      <xdr:colOff>381000</xdr:colOff>
      <xdr:row>19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685800</xdr:colOff>
      <xdr:row>3</xdr:row>
      <xdr:rowOff>76200</xdr:rowOff>
    </xdr:from>
    <xdr:to>
      <xdr:col>21</xdr:col>
      <xdr:colOff>657225</xdr:colOff>
      <xdr:row>19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topLeftCell="A65" workbookViewId="0">
      <selection activeCell="B91" sqref="B91"/>
    </sheetView>
  </sheetViews>
  <sheetFormatPr defaultRowHeight="13.5"/>
  <cols>
    <col min="1" max="1" width="120.125" style="7" customWidth="1"/>
    <col min="2" max="2" width="9.5" bestFit="1" customWidth="1"/>
  </cols>
  <sheetData>
    <row r="1" spans="1:2" s="1" customFormat="1">
      <c r="A1" s="3" t="s">
        <v>0</v>
      </c>
    </row>
    <row r="2" spans="1:2">
      <c r="A2" s="4"/>
    </row>
    <row r="3" spans="1:2" s="2" customFormat="1">
      <c r="A3" s="5" t="s">
        <v>12</v>
      </c>
    </row>
    <row r="4" spans="1:2">
      <c r="A4" s="6" t="s">
        <v>15</v>
      </c>
    </row>
    <row r="5" spans="1:2">
      <c r="A5" s="6" t="s">
        <v>19</v>
      </c>
    </row>
    <row r="7" spans="1:2">
      <c r="A7" s="4" t="s">
        <v>1</v>
      </c>
    </row>
    <row r="8" spans="1:2">
      <c r="A8" s="7" t="s">
        <v>3</v>
      </c>
    </row>
    <row r="9" spans="1:2">
      <c r="A9" s="6" t="s">
        <v>101</v>
      </c>
    </row>
    <row r="10" spans="1:2">
      <c r="A10" s="6" t="s">
        <v>94</v>
      </c>
      <c r="B10">
        <f>兵攻防!AJ22</f>
        <v>0.5</v>
      </c>
    </row>
    <row r="11" spans="1:2">
      <c r="A11" s="6" t="s">
        <v>16</v>
      </c>
    </row>
    <row r="13" spans="1:2">
      <c r="A13" s="4" t="s">
        <v>4</v>
      </c>
    </row>
    <row r="14" spans="1:2">
      <c r="A14" s="7" t="s">
        <v>5</v>
      </c>
    </row>
    <row r="16" spans="1:2">
      <c r="A16" s="4" t="s">
        <v>13</v>
      </c>
    </row>
    <row r="17" spans="1:2">
      <c r="A17" s="7" t="s">
        <v>6</v>
      </c>
    </row>
    <row r="18" spans="1:2">
      <c r="A18" s="7" t="s">
        <v>14</v>
      </c>
    </row>
    <row r="20" spans="1:2">
      <c r="A20" s="4" t="s">
        <v>7</v>
      </c>
    </row>
    <row r="21" spans="1:2">
      <c r="A21" s="7" t="s">
        <v>18</v>
      </c>
    </row>
    <row r="22" spans="1:2">
      <c r="A22" s="7" t="s">
        <v>17</v>
      </c>
    </row>
    <row r="24" spans="1:2" s="2" customFormat="1">
      <c r="A24" s="5" t="s">
        <v>20</v>
      </c>
    </row>
    <row r="25" spans="1:2">
      <c r="A25" s="7" t="s">
        <v>21</v>
      </c>
    </row>
    <row r="27" spans="1:2">
      <c r="A27" s="4" t="s">
        <v>8</v>
      </c>
    </row>
    <row r="28" spans="1:2">
      <c r="A28" s="7" t="s">
        <v>100</v>
      </c>
    </row>
    <row r="29" spans="1:2">
      <c r="A29" s="7" t="s">
        <v>95</v>
      </c>
      <c r="B29">
        <f>兵攻防!AJ22</f>
        <v>0.5</v>
      </c>
    </row>
    <row r="31" spans="1:2">
      <c r="A31" s="4" t="s">
        <v>9</v>
      </c>
    </row>
    <row r="32" spans="1:2">
      <c r="A32" s="7" t="s">
        <v>10</v>
      </c>
    </row>
    <row r="34" spans="1:2" s="2" customFormat="1">
      <c r="A34" s="5" t="s">
        <v>22</v>
      </c>
    </row>
    <row r="35" spans="1:2" ht="27">
      <c r="A35" s="7" t="s">
        <v>133</v>
      </c>
    </row>
    <row r="36" spans="1:2">
      <c r="A36" s="7" t="s">
        <v>98</v>
      </c>
      <c r="B36">
        <f>兵攻防!AK22</f>
        <v>0.15</v>
      </c>
    </row>
    <row r="37" spans="1:2">
      <c r="A37" s="7" t="s">
        <v>97</v>
      </c>
      <c r="B37">
        <f>兵攻防!AL22</f>
        <v>6000</v>
      </c>
    </row>
    <row r="38" spans="1:2">
      <c r="A38" s="7" t="s">
        <v>96</v>
      </c>
      <c r="B38">
        <f>兵攻防!AM22</f>
        <v>500</v>
      </c>
    </row>
    <row r="39" spans="1:2">
      <c r="A39" s="7" t="s">
        <v>99</v>
      </c>
      <c r="B39">
        <f>兵攻防!AN22</f>
        <v>20000</v>
      </c>
    </row>
    <row r="41" spans="1:2" s="2" customFormat="1">
      <c r="A41" s="5" t="s">
        <v>58</v>
      </c>
    </row>
    <row r="42" spans="1:2">
      <c r="A42" s="6" t="s">
        <v>69</v>
      </c>
    </row>
    <row r="44" spans="1:2" s="2" customFormat="1">
      <c r="A44" s="5" t="s">
        <v>56</v>
      </c>
    </row>
    <row r="45" spans="1:2">
      <c r="A45" s="7" t="s">
        <v>59</v>
      </c>
    </row>
    <row r="46" spans="1:2">
      <c r="A46" s="7" t="s">
        <v>60</v>
      </c>
    </row>
    <row r="48" spans="1:2" s="2" customFormat="1">
      <c r="A48" s="5" t="s">
        <v>137</v>
      </c>
    </row>
    <row r="49" spans="1:2">
      <c r="A49" s="7" t="s">
        <v>126</v>
      </c>
    </row>
    <row r="51" spans="1:2" s="2" customFormat="1">
      <c r="A51" s="5" t="s">
        <v>125</v>
      </c>
    </row>
    <row r="52" spans="1:2">
      <c r="A52" s="7" t="s">
        <v>131</v>
      </c>
    </row>
    <row r="54" spans="1:2">
      <c r="A54" s="4" t="s">
        <v>103</v>
      </c>
    </row>
    <row r="55" spans="1:2">
      <c r="A55" s="7" t="s">
        <v>134</v>
      </c>
    </row>
    <row r="56" spans="1:2">
      <c r="A56" s="7" t="s">
        <v>112</v>
      </c>
      <c r="B56">
        <f>兵攻防!BB32</f>
        <v>300</v>
      </c>
    </row>
    <row r="57" spans="1:2">
      <c r="A57" s="7" t="s">
        <v>113</v>
      </c>
      <c r="B57">
        <f>兵攻防!BC32</f>
        <v>60000</v>
      </c>
    </row>
    <row r="58" spans="1:2">
      <c r="A58" s="7" t="s">
        <v>24</v>
      </c>
      <c r="B58">
        <f>兵攻防!AN32</f>
        <v>20000</v>
      </c>
    </row>
    <row r="60" spans="1:2">
      <c r="A60" s="4" t="s">
        <v>104</v>
      </c>
    </row>
    <row r="61" spans="1:2" ht="27">
      <c r="A61" s="7" t="s">
        <v>135</v>
      </c>
    </row>
    <row r="62" spans="1:2">
      <c r="A62" s="7" t="s">
        <v>115</v>
      </c>
      <c r="B62">
        <f>兵攻防!BD32</f>
        <v>200</v>
      </c>
    </row>
    <row r="63" spans="1:2">
      <c r="A63" s="7" t="s">
        <v>117</v>
      </c>
      <c r="B63">
        <f>兵攻防!BE32</f>
        <v>11500</v>
      </c>
    </row>
    <row r="65" spans="1:2">
      <c r="A65" s="4" t="s">
        <v>136</v>
      </c>
    </row>
    <row r="66" spans="1:2">
      <c r="A66" s="7" t="s">
        <v>138</v>
      </c>
    </row>
    <row r="67" spans="1:2">
      <c r="A67" s="7" t="s">
        <v>139</v>
      </c>
    </row>
    <row r="70" spans="1:2" s="2" customFormat="1">
      <c r="A70" s="5" t="s">
        <v>152</v>
      </c>
    </row>
    <row r="71" spans="1:2">
      <c r="A71" s="7" t="s">
        <v>155</v>
      </c>
      <c r="B71" s="34">
        <f>产出与消耗!P4</f>
        <v>0.3</v>
      </c>
    </row>
    <row r="72" spans="1:2">
      <c r="A72" s="7" t="s">
        <v>165</v>
      </c>
      <c r="B72" s="34">
        <f>产出与消耗!R4</f>
        <v>0.35</v>
      </c>
    </row>
    <row r="73" spans="1:2">
      <c r="A73" s="7" t="s">
        <v>157</v>
      </c>
      <c r="B73" s="34">
        <f>产出与消耗!T4</f>
        <v>0.15</v>
      </c>
    </row>
    <row r="74" spans="1:2">
      <c r="A74" s="7" t="s">
        <v>158</v>
      </c>
      <c r="B74" s="34">
        <f>产出与消耗!V4</f>
        <v>0.2</v>
      </c>
    </row>
    <row r="75" spans="1:2">
      <c r="B75" s="34"/>
    </row>
    <row r="76" spans="1:2" s="2" customFormat="1">
      <c r="A76" s="5" t="s">
        <v>153</v>
      </c>
      <c r="B76" s="42"/>
    </row>
    <row r="77" spans="1:2">
      <c r="A77" s="7" t="s">
        <v>155</v>
      </c>
      <c r="B77" s="34">
        <f>产出与消耗!P26</f>
        <v>0.4</v>
      </c>
    </row>
    <row r="78" spans="1:2">
      <c r="A78" s="7" t="s">
        <v>156</v>
      </c>
      <c r="B78" s="34">
        <v>0.15</v>
      </c>
    </row>
    <row r="79" spans="1:2">
      <c r="A79" s="7" t="s">
        <v>167</v>
      </c>
      <c r="B79" s="34">
        <v>0.1</v>
      </c>
    </row>
    <row r="80" spans="1:2">
      <c r="A80" s="7" t="s">
        <v>159</v>
      </c>
      <c r="B80" s="34">
        <f>产出与消耗!X26</f>
        <v>0.2</v>
      </c>
    </row>
    <row r="81" spans="1:2">
      <c r="A81" s="7" t="s">
        <v>160</v>
      </c>
      <c r="B81" s="34">
        <f>产出与消耗!Z26</f>
        <v>0.15</v>
      </c>
    </row>
    <row r="82" spans="1:2">
      <c r="B82" s="34"/>
    </row>
    <row r="83" spans="1:2" s="2" customFormat="1">
      <c r="A83" s="5" t="s">
        <v>154</v>
      </c>
      <c r="B83" s="42"/>
    </row>
    <row r="84" spans="1:2">
      <c r="A84" s="7" t="s">
        <v>155</v>
      </c>
      <c r="B84" s="34">
        <f>产出与消耗!P48</f>
        <v>0.25</v>
      </c>
    </row>
    <row r="85" spans="1:2">
      <c r="A85" s="7" t="s">
        <v>156</v>
      </c>
      <c r="B85" s="34">
        <f>产出与消耗!R48</f>
        <v>0.1</v>
      </c>
    </row>
    <row r="86" spans="1:2">
      <c r="A86" s="7" t="s">
        <v>157</v>
      </c>
      <c r="B86" s="34">
        <f>产出与消耗!T48</f>
        <v>0.1</v>
      </c>
    </row>
    <row r="87" spans="1:2">
      <c r="A87" s="7" t="s">
        <v>159</v>
      </c>
      <c r="B87" s="34">
        <f>产出与消耗!X48</f>
        <v>0.4</v>
      </c>
    </row>
    <row r="88" spans="1:2">
      <c r="A88" s="7" t="s">
        <v>160</v>
      </c>
      <c r="B88" s="34">
        <f>产出与消耗!Z48</f>
        <v>0.15</v>
      </c>
    </row>
    <row r="90" spans="1:2" s="2" customFormat="1">
      <c r="A90" s="5" t="s">
        <v>185</v>
      </c>
      <c r="B90" s="42"/>
    </row>
    <row r="91" spans="1:2">
      <c r="A91" s="7" t="s">
        <v>186</v>
      </c>
      <c r="B91" s="34">
        <v>0.35</v>
      </c>
    </row>
    <row r="92" spans="1:2">
      <c r="A92" s="7" t="s">
        <v>191</v>
      </c>
      <c r="B92" s="34">
        <v>0.15</v>
      </c>
    </row>
    <row r="93" spans="1:2">
      <c r="A93" s="7" t="s">
        <v>187</v>
      </c>
      <c r="B93" s="34">
        <v>0.1</v>
      </c>
    </row>
    <row r="94" spans="1:2">
      <c r="A94" s="7" t="s">
        <v>188</v>
      </c>
      <c r="B94" s="34">
        <v>0.05</v>
      </c>
    </row>
    <row r="95" spans="1:2">
      <c r="A95" s="7" t="s">
        <v>190</v>
      </c>
      <c r="B95" s="34">
        <v>0.35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9"/>
  <sheetViews>
    <sheetView zoomScaleNormal="100" workbookViewId="0">
      <pane xSplit="1" ySplit="2" topLeftCell="AM45" activePane="bottomRight" state="frozen"/>
      <selection pane="topRight" activeCell="B1" sqref="B1"/>
      <selection pane="bottomLeft" activeCell="A3" sqref="A3"/>
      <selection pane="bottomRight" activeCell="AS59" sqref="AS59"/>
    </sheetView>
  </sheetViews>
  <sheetFormatPr defaultRowHeight="13.5"/>
  <cols>
    <col min="1" max="1" width="11.5" customWidth="1"/>
    <col min="2" max="2" width="11.5" style="19" customWidth="1"/>
    <col min="3" max="3" width="6.875" style="21" customWidth="1"/>
    <col min="4" max="4" width="6.25" customWidth="1"/>
    <col min="5" max="5" width="9.125" customWidth="1"/>
    <col min="7" max="7" width="9" customWidth="1"/>
    <col min="11" max="11" width="9" style="11"/>
    <col min="13" max="13" width="8.875" customWidth="1"/>
    <col min="14" max="14" width="11" bestFit="1" customWidth="1"/>
    <col min="15" max="15" width="11" customWidth="1"/>
    <col min="16" max="16" width="11" bestFit="1" customWidth="1"/>
    <col min="17" max="17" width="11" customWidth="1"/>
    <col min="18" max="18" width="8.125" customWidth="1"/>
    <col min="19" max="19" width="10.25" customWidth="1"/>
    <col min="20" max="21" width="12" style="13" customWidth="1"/>
    <col min="22" max="22" width="12" style="11" customWidth="1"/>
    <col min="23" max="23" width="13.375" style="11" bestFit="1" customWidth="1"/>
    <col min="24" max="24" width="12.125" style="11" customWidth="1"/>
    <col min="25" max="25" width="12" style="13" customWidth="1"/>
    <col min="26" max="26" width="12" style="11" customWidth="1"/>
    <col min="27" max="27" width="13.375" bestFit="1" customWidth="1"/>
    <col min="28" max="28" width="13.375" customWidth="1"/>
    <col min="29" max="29" width="12" style="13" customWidth="1"/>
    <col min="30" max="30" width="13.375" hidden="1" customWidth="1"/>
    <col min="31" max="31" width="12.625" customWidth="1"/>
    <col min="32" max="32" width="11.125" style="13" customWidth="1"/>
    <col min="33" max="33" width="12.5" hidden="1" customWidth="1"/>
    <col min="34" max="34" width="10.875" customWidth="1"/>
    <col min="35" max="35" width="12" style="13" customWidth="1"/>
    <col min="36" max="37" width="11.75" style="8" customWidth="1"/>
    <col min="38" max="38" width="9" style="8"/>
    <col min="39" max="39" width="8.75" style="8" customWidth="1"/>
    <col min="40" max="40" width="9" style="8"/>
    <col min="41" max="41" width="9" style="28"/>
    <col min="42" max="42" width="10.875" customWidth="1"/>
    <col min="43" max="43" width="12" style="13" customWidth="1"/>
    <col min="44" max="44" width="9" style="35"/>
    <col min="45" max="45" width="9" style="1"/>
    <col min="48" max="48" width="9.375" customWidth="1"/>
    <col min="49" max="49" width="9.875" style="31" customWidth="1"/>
    <col min="50" max="50" width="10" customWidth="1"/>
    <col min="51" max="51" width="9.875" style="31" customWidth="1"/>
    <col min="52" max="53" width="7.875" customWidth="1"/>
    <col min="54" max="54" width="10.875" style="8" customWidth="1"/>
    <col min="55" max="55" width="9" style="8"/>
    <col min="56" max="56" width="11.125" customWidth="1"/>
  </cols>
  <sheetData>
    <row r="1" spans="1:57">
      <c r="A1" t="s">
        <v>36</v>
      </c>
      <c r="V1" s="11" t="s">
        <v>37</v>
      </c>
      <c r="W1" s="11" t="s">
        <v>37</v>
      </c>
      <c r="X1" s="11" t="s">
        <v>37</v>
      </c>
      <c r="Y1" s="13" t="s">
        <v>37</v>
      </c>
      <c r="Z1" s="11" t="s">
        <v>37</v>
      </c>
      <c r="AA1" s="11" t="s">
        <v>37</v>
      </c>
      <c r="AB1" s="11" t="s">
        <v>37</v>
      </c>
      <c r="AC1" s="13" t="s">
        <v>37</v>
      </c>
      <c r="AT1" t="s">
        <v>102</v>
      </c>
    </row>
    <row r="2" spans="1:57" s="7" customFormat="1" ht="27">
      <c r="A2" s="7" t="s">
        <v>132</v>
      </c>
      <c r="B2" s="20" t="s">
        <v>53</v>
      </c>
      <c r="C2" s="22" t="s">
        <v>73</v>
      </c>
      <c r="D2" s="16" t="s">
        <v>11</v>
      </c>
      <c r="E2" s="7" t="s">
        <v>2</v>
      </c>
      <c r="F2" s="16" t="s">
        <v>46</v>
      </c>
      <c r="G2" s="7" t="s">
        <v>8</v>
      </c>
      <c r="H2" s="16" t="s">
        <v>74</v>
      </c>
      <c r="I2" s="7" t="s">
        <v>43</v>
      </c>
      <c r="J2" s="16" t="s">
        <v>42</v>
      </c>
      <c r="K2" s="12" t="s">
        <v>72</v>
      </c>
      <c r="L2" s="16" t="s">
        <v>45</v>
      </c>
      <c r="M2" s="12" t="s">
        <v>47</v>
      </c>
      <c r="N2" s="7" t="s">
        <v>25</v>
      </c>
      <c r="O2" s="7" t="s">
        <v>65</v>
      </c>
      <c r="P2" s="7" t="s">
        <v>62</v>
      </c>
      <c r="Q2" s="7" t="s">
        <v>63</v>
      </c>
      <c r="R2" s="7" t="s">
        <v>27</v>
      </c>
      <c r="S2" s="7" t="s">
        <v>64</v>
      </c>
      <c r="T2" s="14" t="s">
        <v>28</v>
      </c>
      <c r="U2" s="14" t="s">
        <v>67</v>
      </c>
      <c r="V2" s="12" t="s">
        <v>54</v>
      </c>
      <c r="W2" s="12" t="s">
        <v>35</v>
      </c>
      <c r="X2" s="12" t="s">
        <v>27</v>
      </c>
      <c r="Y2" s="14" t="s">
        <v>28</v>
      </c>
      <c r="Z2" s="12" t="s">
        <v>55</v>
      </c>
      <c r="AA2" s="12" t="s">
        <v>39</v>
      </c>
      <c r="AB2" s="12" t="s">
        <v>40</v>
      </c>
      <c r="AC2" s="14" t="s">
        <v>41</v>
      </c>
      <c r="AD2" s="7" t="s">
        <v>30</v>
      </c>
      <c r="AE2" s="7" t="s">
        <v>29</v>
      </c>
      <c r="AF2" s="14" t="s">
        <v>31</v>
      </c>
      <c r="AG2" s="7" t="s">
        <v>32</v>
      </c>
      <c r="AH2" s="7" t="s">
        <v>33</v>
      </c>
      <c r="AI2" s="14" t="s">
        <v>34</v>
      </c>
      <c r="AJ2" s="9" t="s">
        <v>44</v>
      </c>
      <c r="AK2" s="9" t="s">
        <v>26</v>
      </c>
      <c r="AL2" s="9" t="s">
        <v>23</v>
      </c>
      <c r="AM2" s="9" t="s">
        <v>38</v>
      </c>
      <c r="AN2" s="9" t="s">
        <v>24</v>
      </c>
      <c r="AO2" s="29"/>
      <c r="AP2" s="7" t="s">
        <v>121</v>
      </c>
      <c r="AQ2" s="14" t="s">
        <v>124</v>
      </c>
      <c r="AR2" s="36" t="s">
        <v>130</v>
      </c>
      <c r="AS2" s="16" t="s">
        <v>109</v>
      </c>
      <c r="AT2" s="7" t="s">
        <v>119</v>
      </c>
      <c r="AU2" s="7" t="s">
        <v>120</v>
      </c>
      <c r="AV2" s="7" t="s">
        <v>106</v>
      </c>
      <c r="AW2" s="32" t="s">
        <v>105</v>
      </c>
      <c r="AX2" s="7" t="s">
        <v>107</v>
      </c>
      <c r="AY2" s="32" t="s">
        <v>108</v>
      </c>
      <c r="AZ2" s="7" t="s">
        <v>110</v>
      </c>
      <c r="BA2" s="7" t="s">
        <v>111</v>
      </c>
      <c r="BB2" s="9" t="s">
        <v>112</v>
      </c>
      <c r="BC2" s="9" t="s">
        <v>114</v>
      </c>
      <c r="BD2" s="9" t="s">
        <v>116</v>
      </c>
      <c r="BE2" s="9" t="s">
        <v>118</v>
      </c>
    </row>
    <row r="20" spans="1:57">
      <c r="V20"/>
      <c r="Z20"/>
    </row>
    <row r="21" spans="1:57" s="24" customFormat="1">
      <c r="A21" s="24" t="s">
        <v>57</v>
      </c>
      <c r="B21" s="25"/>
      <c r="C21" s="23"/>
      <c r="AO21" s="28"/>
      <c r="AR21" s="35"/>
      <c r="AS21" s="1"/>
      <c r="AW21" s="31"/>
      <c r="AY21" s="31"/>
      <c r="BB21" s="8"/>
      <c r="BC21" s="8"/>
    </row>
    <row r="22" spans="1:57">
      <c r="A22">
        <v>100</v>
      </c>
      <c r="B22" s="19">
        <v>0</v>
      </c>
      <c r="D22" s="1">
        <v>0</v>
      </c>
      <c r="E22">
        <f>ROUND(POWER($A$22*D22/100,$AJ$22),0)</f>
        <v>0</v>
      </c>
      <c r="F22" s="1">
        <v>0</v>
      </c>
      <c r="G22">
        <f>ROUND(POWER($A$22*F22/100,$AJ$22),0)</f>
        <v>0</v>
      </c>
      <c r="H22" s="1">
        <v>3</v>
      </c>
      <c r="I22">
        <f t="shared" ref="I22:I29" ca="1" si="0">ROUND(30/H22*M22*K22,2)</f>
        <v>7</v>
      </c>
      <c r="J22" s="1">
        <v>125</v>
      </c>
      <c r="K22" s="11">
        <f ca="1">OFFSET(其他表格!G1,J22/100,0)</f>
        <v>1</v>
      </c>
      <c r="L22" s="1">
        <v>1</v>
      </c>
      <c r="M22" s="11">
        <f ca="1">OFFSET(其他表格!B1,L22,0)</f>
        <v>0.7</v>
      </c>
      <c r="N22">
        <f>ROUND(($E$22+200)*$AK$22,2)</f>
        <v>30</v>
      </c>
      <c r="O22">
        <f>ROUND(($E$22+200)*$AK$22,2)</f>
        <v>30</v>
      </c>
      <c r="P22">
        <f>ROUND(POWER(($E$22+200-$G$22-200+$AM$22),2)/$AL$22,2)</f>
        <v>41.67</v>
      </c>
      <c r="Q22">
        <f>ROUND(POWER(($G$22+200-$E$22-200+$AM$22),2)/$AL$22,2)</f>
        <v>41.67</v>
      </c>
      <c r="R22">
        <f ca="1">ROUND(($N$22+$P$22)*($A$22+$A$22)/$AN$22*$I$22,0)</f>
        <v>5</v>
      </c>
      <c r="S22">
        <f ca="1">ROUND((O22+Q22)*($A$22+$A$22)/$AN$22*$I$22,0)</f>
        <v>5</v>
      </c>
      <c r="T22" s="15">
        <f ca="1">MIN(ROUND(R22/$A$22,4),1)</f>
        <v>0.05</v>
      </c>
      <c r="U22" s="15">
        <f ca="1">MIN(ROUND($S$22/$A$22,4),1)</f>
        <v>0.05</v>
      </c>
      <c r="V22">
        <f>ROUND(($E$22+250)*$AK$22,0)</f>
        <v>38</v>
      </c>
      <c r="W22">
        <f>ROUND(POWER(($E$22+250-$G$22-100+$AM$22),2)/$AL$22,0)</f>
        <v>70</v>
      </c>
      <c r="X22">
        <f>ROUND(($V$22+$W$22)*($A$22+$A$22)/$AN$22,0)</f>
        <v>1</v>
      </c>
      <c r="Y22" s="15">
        <f ca="1">MIN(ROUND(X22/$A$22*$I$22,4),1)</f>
        <v>7.0000000000000007E-2</v>
      </c>
      <c r="Z22">
        <f>ROUND(($E$22+100)*$AK$22,0)</f>
        <v>15</v>
      </c>
      <c r="AA22" s="10">
        <f>ROUND(POWER(($E$22+100-$G$22-250+$AM$22),2)/$AL$22,0)</f>
        <v>20</v>
      </c>
      <c r="AB22" s="10">
        <f>ROUND(($Z$22+$AA$22)*($A$22+$A$22)/$AN$22,0)</f>
        <v>0</v>
      </c>
      <c r="AC22" s="15">
        <f>MIN(ROUND($AB$22/$A$22*10,4),1)</f>
        <v>0</v>
      </c>
      <c r="AD22" s="10">
        <f>ROUND(POWER(($E$26+200-$G$22-200+$AM$22),2)/$AL$22,0)</f>
        <v>42</v>
      </c>
      <c r="AE22" s="10">
        <f>ROUND(($N$26+$AD$22)*($A$26+$A$22)/$AN$22,0)</f>
        <v>18</v>
      </c>
      <c r="AF22" s="15">
        <f ca="1">MIN(ROUND($AE$22/$A$22*$I$22,4),1)</f>
        <v>1</v>
      </c>
      <c r="AG22" s="10">
        <f>ROUND(POWER(($E$22+200-$G$26-200+900),2)/$AL$22,0)</f>
        <v>135</v>
      </c>
      <c r="AH22" s="10">
        <f>ROUND(($N$22+$AG$22)*($A$26+$A$22)/$AN$22,0)</f>
        <v>42</v>
      </c>
      <c r="AI22" s="15">
        <f ca="1">MIN(ROUND($AH$22/$A$26*$I$22,4),1)</f>
        <v>5.8799999999999998E-2</v>
      </c>
      <c r="AJ22" s="8">
        <v>0.5</v>
      </c>
      <c r="AK22" s="8">
        <v>0.15</v>
      </c>
      <c r="AL22" s="8">
        <v>6000</v>
      </c>
      <c r="AM22" s="8">
        <v>500</v>
      </c>
      <c r="AN22" s="8">
        <v>20000</v>
      </c>
      <c r="AQ22" s="15"/>
    </row>
    <row r="23" spans="1:57">
      <c r="A23">
        <v>500</v>
      </c>
      <c r="B23" s="19">
        <v>0</v>
      </c>
      <c r="D23" s="1">
        <v>0</v>
      </c>
      <c r="E23">
        <f>ROUND(POWER($A$23*D23/100,$AJ$23),0)</f>
        <v>0</v>
      </c>
      <c r="F23" s="1">
        <v>0</v>
      </c>
      <c r="G23">
        <f>ROUND(POWER($A$23*F23/100,$AJ$23),0)</f>
        <v>0</v>
      </c>
      <c r="H23" s="1">
        <v>3</v>
      </c>
      <c r="I23">
        <f t="shared" ca="1" si="0"/>
        <v>7</v>
      </c>
      <c r="J23" s="1">
        <v>125</v>
      </c>
      <c r="K23" s="11">
        <f ca="1">OFFSET(其他表格!G1,J23/100,0)</f>
        <v>1</v>
      </c>
      <c r="L23" s="1">
        <v>1</v>
      </c>
      <c r="M23" s="11">
        <f ca="1">OFFSET(其他表格!B1,L23,0)</f>
        <v>0.7</v>
      </c>
      <c r="N23">
        <f>ROUND(($E$23+200)*$AK$23,2)</f>
        <v>30</v>
      </c>
      <c r="O23">
        <f>ROUND(($E$23+200)*$AK$23,2)</f>
        <v>30</v>
      </c>
      <c r="P23">
        <f>ROUND(POWER(($E$23+200-$G$23-200+$AM$22),2)/$AL$23,2)</f>
        <v>41.67</v>
      </c>
      <c r="Q23">
        <f>ROUND(POWER(($G$23+200-$E$23-200+$AM$23),2)/$AL$23,2)</f>
        <v>41.67</v>
      </c>
      <c r="R23">
        <f ca="1">ROUND(($N$23+$P$23)*($A$23+$A$23)/$AN$23*$I$22,0)</f>
        <v>25</v>
      </c>
      <c r="S23">
        <f ca="1">ROUND((O23+Q23)*($A$23+$A$23)/$AN$23*$I$22,0)</f>
        <v>25</v>
      </c>
      <c r="T23" s="15">
        <f ca="1">MIN(ROUND(R23/$A$23,4),1)</f>
        <v>0.05</v>
      </c>
      <c r="U23" s="15">
        <f ca="1">MIN(ROUND($S$23/$A$23,4),1)</f>
        <v>0.05</v>
      </c>
      <c r="V23">
        <f>ROUND(($E$23+250)*$AK$23,0)</f>
        <v>38</v>
      </c>
      <c r="W23">
        <f>ROUND(POWER(($E$23+250-$G$23-100+$AM$22),2)/$AL$23,0)</f>
        <v>70</v>
      </c>
      <c r="X23">
        <f>ROUND(($V$23+$W$23)*($A$23+$A$23)/$AN$23,0)</f>
        <v>5</v>
      </c>
      <c r="Y23" s="15">
        <f ca="1">MIN(ROUND(X23/$A$23*$I$23,4),1)</f>
        <v>7.0000000000000007E-2</v>
      </c>
      <c r="Z23">
        <f>ROUND(($E$23+100)*$AK$23,0)</f>
        <v>15</v>
      </c>
      <c r="AA23" s="10">
        <f>ROUND(POWER(($E$23+100-$G$23-250+$AM$23),2)/$AL$23,0)</f>
        <v>20</v>
      </c>
      <c r="AB23" s="10">
        <f>ROUND(($Z$23+$AA$23)*($A$23+$A$23)/$AN$23,0)</f>
        <v>2</v>
      </c>
      <c r="AC23" s="15">
        <f>MIN(ROUND($AB$23/$A$23*10,4),1)</f>
        <v>0.04</v>
      </c>
      <c r="AD23" s="10">
        <f>ROUND(POWER(($E$26+200-$G$23-200+$AM$22),2)/$AL$23,0)</f>
        <v>42</v>
      </c>
      <c r="AE23" s="10">
        <f>ROUND(($N$26+$AD$23)*($A$26+$A$23)/$AN$23,0)</f>
        <v>20</v>
      </c>
      <c r="AF23" s="15">
        <f ca="1">MIN(ROUND($AE$23/$A$23*$I$23,4),1)</f>
        <v>0.28000000000000003</v>
      </c>
      <c r="AG23" s="10">
        <f>ROUND(POWER(($E$23+200-$G$26-200+900),2)/$AL$23,0)</f>
        <v>135</v>
      </c>
      <c r="AH23" s="10">
        <f>ROUND(($N$23+$AG$23)*($A$26+$A$23)/$AN$23,0)</f>
        <v>45</v>
      </c>
      <c r="AI23" s="15">
        <f ca="1">MIN(ROUND($AH$23/$A$26*$I$23,4),1)</f>
        <v>6.3E-2</v>
      </c>
      <c r="AJ23" s="8">
        <v>0.5</v>
      </c>
      <c r="AK23" s="8">
        <v>0.15</v>
      </c>
      <c r="AL23" s="8">
        <v>6000</v>
      </c>
      <c r="AM23" s="8">
        <v>500</v>
      </c>
      <c r="AN23" s="8">
        <v>20000</v>
      </c>
      <c r="AQ23" s="15"/>
    </row>
    <row r="24" spans="1:57">
      <c r="A24">
        <v>1000</v>
      </c>
      <c r="B24" s="19">
        <v>0</v>
      </c>
      <c r="D24" s="1">
        <v>0</v>
      </c>
      <c r="E24">
        <f>ROUND(POWER($A$24*D24/100,$AJ$24),0)</f>
        <v>0</v>
      </c>
      <c r="F24" s="1">
        <v>0</v>
      </c>
      <c r="G24">
        <f>ROUND(POWER($A$24*F24/100,$AJ$24),0)</f>
        <v>0</v>
      </c>
      <c r="H24" s="1">
        <v>3</v>
      </c>
      <c r="I24">
        <f t="shared" ca="1" si="0"/>
        <v>7</v>
      </c>
      <c r="J24" s="1">
        <v>125</v>
      </c>
      <c r="K24" s="11">
        <f ca="1">OFFSET(其他表格!G1,J24/100,0)</f>
        <v>1</v>
      </c>
      <c r="L24" s="1">
        <v>1</v>
      </c>
      <c r="M24" s="11">
        <f ca="1">OFFSET(其他表格!B1,L24,0)</f>
        <v>0.7</v>
      </c>
      <c r="N24">
        <f>ROUND(($E$24+200)*$AK$24,2)</f>
        <v>30</v>
      </c>
      <c r="O24">
        <f>ROUND(($E$24+200)*$AK$24,2)</f>
        <v>30</v>
      </c>
      <c r="P24">
        <f>ROUND(POWER(($E$24+200-$G$24-200+$AM$22),2)/$AL$24,2)</f>
        <v>41.67</v>
      </c>
      <c r="Q24">
        <f>ROUND(POWER(($G$24+200-$E$24-200+$AM$24),2)/$AL$24,2)</f>
        <v>41.67</v>
      </c>
      <c r="R24">
        <f ca="1">ROUND(($N$24+$P$24)*($A$24+$A$24)/$AN$24*$I$22,0)</f>
        <v>50</v>
      </c>
      <c r="S24">
        <f ca="1">ROUND((O24+Q24)*($A$24+$A$24)/$AN$24*$I$22,0)</f>
        <v>50</v>
      </c>
      <c r="T24" s="15">
        <f ca="1">MIN(ROUND(R24/$A$24,4),1)</f>
        <v>0.05</v>
      </c>
      <c r="U24" s="15">
        <f ca="1">MIN(ROUND($S$24/$A$24,4),1)</f>
        <v>0.05</v>
      </c>
      <c r="V24">
        <f>ROUND(($E$24+250)*$AK$24,0)</f>
        <v>38</v>
      </c>
      <c r="W24">
        <f>ROUND(POWER(($E$24+250-$G$24-100+$AM$22),2)/$AL$24,0)</f>
        <v>70</v>
      </c>
      <c r="X24">
        <f>ROUND(($V$24+$W$24)*($A$24+$A$24)/$AN$24,0)</f>
        <v>11</v>
      </c>
      <c r="Y24" s="15">
        <f ca="1">MIN(ROUND(X24/$A$24*$I$24,4),1)</f>
        <v>7.6999999999999999E-2</v>
      </c>
      <c r="Z24">
        <f>ROUND(($E$24+100)*$AK$24,0)</f>
        <v>15</v>
      </c>
      <c r="AA24" s="10">
        <f>ROUND(POWER(($E$24+100-$G$24-250+$AM$24),2)/$AL$24,0)</f>
        <v>20</v>
      </c>
      <c r="AB24" s="10">
        <f>ROUND(($Z$24+$AA$24)*($A$24+$A$24)/$AN$24,0)</f>
        <v>4</v>
      </c>
      <c r="AC24" s="15">
        <f>MIN(ROUND($AB$24/$A$24*10,4),1)</f>
        <v>0.04</v>
      </c>
      <c r="AD24" s="10">
        <f>ROUND(POWER(($E$26+200-$G$24-200+$AM$22),2)/$AL$24,0)</f>
        <v>42</v>
      </c>
      <c r="AE24" s="10">
        <f>ROUND(($N$26+$AD$24)*($A$26+$A$24)/$AN$24,0)</f>
        <v>22</v>
      </c>
      <c r="AF24" s="15">
        <f ca="1">MIN(ROUND($AE$24/$A$24*$I$24,4),1)</f>
        <v>0.154</v>
      </c>
      <c r="AG24" s="10">
        <f>ROUND(POWER(($E$24+200-$G$26-200+900),2)/$AL$24,0)</f>
        <v>135</v>
      </c>
      <c r="AH24" s="10">
        <f>ROUND(($N$24+$AG$24)*($A$26+$A$24)/$AN$24,0)</f>
        <v>50</v>
      </c>
      <c r="AI24" s="15">
        <f ca="1">MIN(ROUND($AH$24/$A$26*$I$24,4),1)</f>
        <v>7.0000000000000007E-2</v>
      </c>
      <c r="AJ24" s="8">
        <v>0.5</v>
      </c>
      <c r="AK24" s="8">
        <v>0.15</v>
      </c>
      <c r="AL24" s="8">
        <v>6000</v>
      </c>
      <c r="AM24" s="8">
        <v>500</v>
      </c>
      <c r="AN24" s="8">
        <v>20000</v>
      </c>
      <c r="AQ24" s="15"/>
    </row>
    <row r="25" spans="1:57">
      <c r="A25">
        <v>2000</v>
      </c>
      <c r="B25" s="19">
        <v>0</v>
      </c>
      <c r="D25" s="1">
        <v>0</v>
      </c>
      <c r="E25">
        <f>ROUND(POWER($A$25*D25/100,$AJ$25),0)</f>
        <v>0</v>
      </c>
      <c r="F25" s="1">
        <v>0</v>
      </c>
      <c r="G25">
        <f>ROUND(POWER($A$25*F25/100,$AJ$25),0)</f>
        <v>0</v>
      </c>
      <c r="H25" s="1">
        <v>3</v>
      </c>
      <c r="I25">
        <f t="shared" ca="1" si="0"/>
        <v>7</v>
      </c>
      <c r="J25" s="1">
        <v>125</v>
      </c>
      <c r="K25" s="11">
        <f ca="1">OFFSET(其他表格!G1,J25/100,0)</f>
        <v>1</v>
      </c>
      <c r="L25" s="1">
        <v>1</v>
      </c>
      <c r="M25" s="11">
        <f ca="1">OFFSET(其他表格!B1,L25,0)</f>
        <v>0.7</v>
      </c>
      <c r="N25">
        <f>ROUND(($E$25+200)*$AK$25,2)</f>
        <v>30</v>
      </c>
      <c r="O25">
        <f>ROUND(($E$25+200)*$AK$25,2)</f>
        <v>30</v>
      </c>
      <c r="P25">
        <f>ROUND(POWER(($E$25+200-$G$25-200+$AM$22),2)/$AL$25,2)</f>
        <v>41.67</v>
      </c>
      <c r="Q25">
        <f>ROUND(POWER(($G$25+200-$E$25-200+$AM$25),2)/$AL$25,2)</f>
        <v>41.67</v>
      </c>
      <c r="R25">
        <f ca="1">ROUND(($N$25+$P$25)*($A$25+$A$25)/$AN$25*$I$22,0)</f>
        <v>100</v>
      </c>
      <c r="S25">
        <f ca="1">ROUND((O25+Q25)*($A$25+$A$25)/$AN$25*$I$22,0)</f>
        <v>100</v>
      </c>
      <c r="T25" s="15">
        <f ca="1">MIN(ROUND(R25/$A$25,4),1)</f>
        <v>0.05</v>
      </c>
      <c r="U25" s="15">
        <f ca="1">MIN(ROUND($S$25/$A$25,4),1)</f>
        <v>0.05</v>
      </c>
      <c r="V25">
        <f>ROUND(($E$25+250)*$AK$25,0)</f>
        <v>38</v>
      </c>
      <c r="W25">
        <f>ROUND(POWER(($E$25+250-$G$25-100+$AM$22),2)/$AL$25,0)</f>
        <v>70</v>
      </c>
      <c r="X25">
        <f>ROUND(($V$25+$W$25)*($A$25+$A$25)/$AN$25,0)</f>
        <v>22</v>
      </c>
      <c r="Y25" s="15">
        <f ca="1">MIN(ROUND(X25/$A$25*$I$25,4),1)</f>
        <v>7.6999999999999999E-2</v>
      </c>
      <c r="Z25">
        <f>ROUND(($E$25+100)*$AK$25,0)</f>
        <v>15</v>
      </c>
      <c r="AA25" s="10">
        <f>ROUND(POWER(($E$25+100-$G$25-250+$AM$25),2)/$AL$25,0)</f>
        <v>20</v>
      </c>
      <c r="AB25" s="10">
        <f>ROUND(($Z$25+$AA$25)*($A$25+$A$25)/$AN$25,0)</f>
        <v>7</v>
      </c>
      <c r="AC25" s="15">
        <f>MIN(ROUND($AB$25/$A$25*10,4),1)</f>
        <v>3.5000000000000003E-2</v>
      </c>
      <c r="AD25" s="10">
        <f>ROUND(POWER(($E$26+200-$G$25-200+$AM$22),2)/$AL$25,0)</f>
        <v>42</v>
      </c>
      <c r="AE25" s="10">
        <f>ROUND(($N$26+$AD$25)*($A$26+$A$25)/$AN$25,0)</f>
        <v>25</v>
      </c>
      <c r="AF25" s="15">
        <f ca="1">MIN(ROUND($AE$25/$A$25*$I$25,4),1)</f>
        <v>8.7499999999999994E-2</v>
      </c>
      <c r="AG25" s="10">
        <f>ROUND(POWER(($E$25+200-$G$26-200+900),2)/$AL$25,0)</f>
        <v>135</v>
      </c>
      <c r="AH25" s="10">
        <f>ROUND(($N$25+$AG$25)*($A$26+$A$25)/$AN$25,0)</f>
        <v>58</v>
      </c>
      <c r="AI25" s="15">
        <f ca="1">MIN(ROUND($AH$25/$A$26*$I$25,4),1)</f>
        <v>8.1199999999999994E-2</v>
      </c>
      <c r="AJ25" s="8">
        <v>0.5</v>
      </c>
      <c r="AK25" s="8">
        <v>0.15</v>
      </c>
      <c r="AL25" s="8">
        <v>6000</v>
      </c>
      <c r="AM25" s="8">
        <v>500</v>
      </c>
      <c r="AN25" s="8">
        <v>20000</v>
      </c>
      <c r="AQ25" s="15"/>
    </row>
    <row r="26" spans="1:57">
      <c r="A26">
        <v>5000</v>
      </c>
      <c r="B26" s="19">
        <v>0</v>
      </c>
      <c r="D26" s="1">
        <v>0</v>
      </c>
      <c r="E26">
        <f>ROUND(POWER($A$26*D26/100,$AJ$26),0)</f>
        <v>0</v>
      </c>
      <c r="F26" s="1">
        <v>0</v>
      </c>
      <c r="G26">
        <f>ROUND(POWER($A$26*F26/100,$AJ$26),0)</f>
        <v>0</v>
      </c>
      <c r="H26" s="1">
        <v>3</v>
      </c>
      <c r="I26">
        <f t="shared" ca="1" si="0"/>
        <v>7</v>
      </c>
      <c r="J26" s="1">
        <v>125</v>
      </c>
      <c r="K26" s="11">
        <f ca="1">OFFSET(其他表格!G1,J26/100,0)</f>
        <v>1</v>
      </c>
      <c r="L26" s="1">
        <v>1</v>
      </c>
      <c r="M26" s="11">
        <f ca="1">OFFSET(其他表格!B1,L26,0)</f>
        <v>0.7</v>
      </c>
      <c r="N26">
        <f>ROUND(($E$26+200)*$AK$26,2)</f>
        <v>30</v>
      </c>
      <c r="O26">
        <f>ROUND(($E$26+200)*$AK$26,2)</f>
        <v>30</v>
      </c>
      <c r="P26">
        <f>ROUND(POWER(($E$26+200-$G$26-200+$AM$22),2)/$AL$26,2)</f>
        <v>41.67</v>
      </c>
      <c r="Q26">
        <f>ROUND(POWER(($G$26+200-$E$26-200+$AM$26),2)/$AL$26,2)</f>
        <v>41.67</v>
      </c>
      <c r="R26">
        <f ca="1">ROUND(($N$26+$P$26)*($A$26+$A$26)/$AN$26*$I$22,0)</f>
        <v>251</v>
      </c>
      <c r="S26">
        <f ca="1">ROUND((O26+Q26)*($A$26+$A$26)/$AN$26*$I$22,0)</f>
        <v>251</v>
      </c>
      <c r="T26" s="15">
        <f ca="1">MIN(ROUND(R26/$A$26,4),1)</f>
        <v>5.0200000000000002E-2</v>
      </c>
      <c r="U26" s="15">
        <f ca="1">MIN(ROUND($S$26/$A$26,4),1)</f>
        <v>5.0200000000000002E-2</v>
      </c>
      <c r="V26">
        <f>ROUND(($E$26+250)*$AK$26,0)</f>
        <v>38</v>
      </c>
      <c r="W26">
        <f>ROUND(POWER(($E$26+250-$G$26-100+$AM$22),2)/$AL$26,0)</f>
        <v>70</v>
      </c>
      <c r="X26">
        <f>ROUND(($V$26+$W$26)*($A$26+$A$26)/$AN$26,0)</f>
        <v>54</v>
      </c>
      <c r="Y26" s="15">
        <f ca="1">MIN(ROUND(X26/$A$26*$I$26,4),1)</f>
        <v>7.5600000000000001E-2</v>
      </c>
      <c r="Z26">
        <f>ROUND(($E$26+100)*$AK$26,0)</f>
        <v>15</v>
      </c>
      <c r="AA26" s="10">
        <f>ROUND(POWER(($E$26+100-$G$26-250+$AM$26),2)/$AL$26,0)</f>
        <v>20</v>
      </c>
      <c r="AB26" s="10">
        <f>ROUND(($Z$26+$AA$26)*($A$26+$A$26)/$AN$26,0)</f>
        <v>18</v>
      </c>
      <c r="AC26" s="15">
        <f>MIN(ROUND($AB$26/$A$26*10,4),1)</f>
        <v>3.5999999999999997E-2</v>
      </c>
      <c r="AD26" s="10">
        <f>ROUND(POWER(($E$26+200-$G$26-200+$AM$22),2)/$AL$26,0)</f>
        <v>42</v>
      </c>
      <c r="AE26" s="10">
        <f>ROUND(($N$26+$AD$26)*($A$26+$A$26)/$AN$26,0)</f>
        <v>36</v>
      </c>
      <c r="AF26" s="15">
        <f ca="1">MIN(ROUND($AE$26/$A$26*$I$26,4),1)</f>
        <v>5.04E-2</v>
      </c>
      <c r="AG26" s="10">
        <f>ROUND(POWER(($E$26+200-$G$26-200+900),2)/$AL$26,0)</f>
        <v>135</v>
      </c>
      <c r="AH26" s="10">
        <f>ROUND(($N$26+$AG$26)*($A$26+$A$26)/$AN$26,0)</f>
        <v>83</v>
      </c>
      <c r="AI26" s="15">
        <f ca="1">MIN(ROUND($AH$26/$A$26*$I$26,4),1)</f>
        <v>0.1162</v>
      </c>
      <c r="AJ26" s="8">
        <v>0.5</v>
      </c>
      <c r="AK26" s="8">
        <v>0.15</v>
      </c>
      <c r="AL26" s="8">
        <v>6000</v>
      </c>
      <c r="AM26" s="8">
        <v>500</v>
      </c>
      <c r="AN26" s="8">
        <v>20000</v>
      </c>
      <c r="AQ26" s="15"/>
    </row>
    <row r="27" spans="1:57">
      <c r="A27">
        <v>10000</v>
      </c>
      <c r="B27" s="19">
        <v>0</v>
      </c>
      <c r="D27" s="1">
        <v>0</v>
      </c>
      <c r="E27">
        <f>ROUND(POWER($A$27*D27/100,$AJ$27),0)</f>
        <v>0</v>
      </c>
      <c r="F27" s="1">
        <v>0</v>
      </c>
      <c r="G27">
        <f>ROUND(POWER($A$27*F27/100,$AJ$27),0)</f>
        <v>0</v>
      </c>
      <c r="H27" s="1">
        <v>3</v>
      </c>
      <c r="I27">
        <f t="shared" ca="1" si="0"/>
        <v>7</v>
      </c>
      <c r="J27" s="1">
        <v>125</v>
      </c>
      <c r="K27" s="11">
        <f ca="1">OFFSET(其他表格!G1,J27/100,0)</f>
        <v>1</v>
      </c>
      <c r="L27" s="1">
        <v>1</v>
      </c>
      <c r="M27" s="11">
        <f ca="1">OFFSET(其他表格!B1,L27,0)</f>
        <v>0.7</v>
      </c>
      <c r="N27">
        <f>ROUND(($E$27+200)*$AK$27,2)</f>
        <v>30</v>
      </c>
      <c r="O27">
        <f>ROUND(($E$27+200)*$AK$27,2)</f>
        <v>30</v>
      </c>
      <c r="P27">
        <f>ROUND(POWER(($E$27+200-$G$27-200+$AM$22),2)/$AL$27,2)</f>
        <v>41.67</v>
      </c>
      <c r="Q27">
        <f>ROUND(POWER(($G$27+200-$E$27-200+$AM$27),2)/$AL$27,2)</f>
        <v>41.67</v>
      </c>
      <c r="R27">
        <f ca="1">ROUND(($N$27+$P$27)*($A$27+$A$27)/$AN$27*$I$22,0)</f>
        <v>502</v>
      </c>
      <c r="S27">
        <f ca="1">ROUND((O27+Q27)*($A$27+$A$27)/$AN$27*$I$22,0)</f>
        <v>502</v>
      </c>
      <c r="T27" s="15">
        <f ca="1">MIN(ROUND(R27/$A$27,4),1)</f>
        <v>5.0200000000000002E-2</v>
      </c>
      <c r="U27" s="15">
        <f ca="1">MIN(ROUND($S$27/$A$27,4),1)</f>
        <v>5.0200000000000002E-2</v>
      </c>
      <c r="V27">
        <f>ROUND(($E$27+250)*$AK$27,0)</f>
        <v>38</v>
      </c>
      <c r="W27">
        <f>ROUND(POWER(($E$27+250-$G$27-100+$AM$22),2)/$AL$27,0)</f>
        <v>70</v>
      </c>
      <c r="X27">
        <f>ROUND(($V$27+$W$27)*($A$27+$A$27)/$AN$27,0)</f>
        <v>108</v>
      </c>
      <c r="Y27" s="15">
        <f ca="1">MIN(ROUND(X27/$A$27*$I$27,4),1)</f>
        <v>7.5600000000000001E-2</v>
      </c>
      <c r="Z27">
        <f>ROUND(($E$27+100)*$AK$27,0)</f>
        <v>15</v>
      </c>
      <c r="AA27" s="10">
        <f>ROUND(POWER(($E$27+100-$G$27-250+$AM$27),2)/$AL$27,0)</f>
        <v>20</v>
      </c>
      <c r="AB27" s="10">
        <f>ROUND(($Z$27+$AA$27)*($A$27+$A$27)/$AN$27,0)</f>
        <v>35</v>
      </c>
      <c r="AC27" s="15">
        <f>MIN(ROUND($AB$27/$A$27*10,4),1)</f>
        <v>3.5000000000000003E-2</v>
      </c>
      <c r="AD27" s="10">
        <f>ROUND(POWER(($E$26+200-$G$27-200+$AM$22),2)/$AL$27,0)</f>
        <v>42</v>
      </c>
      <c r="AE27" s="10">
        <f>ROUND(($N$26+$AD$27)*($A$26+$A$27)/$AN$27,0)</f>
        <v>54</v>
      </c>
      <c r="AF27" s="15">
        <f ca="1">MIN(ROUND($AE$27/$A$27*$I$27,4),1)</f>
        <v>3.78E-2</v>
      </c>
      <c r="AG27" s="10">
        <f>ROUND(POWER(($E$27+200-$G$26-200+900),2)/$AL$27,0)</f>
        <v>135</v>
      </c>
      <c r="AH27" s="10">
        <f>ROUND(($N$27+$AG$27)*($A$26+$A$27)/$AN$27,0)</f>
        <v>124</v>
      </c>
      <c r="AI27" s="15">
        <f ca="1">MIN(ROUND($AH$27/$A$26*$I$27,4),1)</f>
        <v>0.1736</v>
      </c>
      <c r="AJ27" s="8">
        <v>0.5</v>
      </c>
      <c r="AK27" s="8">
        <v>0.15</v>
      </c>
      <c r="AL27" s="8">
        <v>6000</v>
      </c>
      <c r="AM27" s="8">
        <v>500</v>
      </c>
      <c r="AN27" s="8">
        <v>20000</v>
      </c>
      <c r="AQ27" s="15"/>
    </row>
    <row r="28" spans="1:57">
      <c r="A28">
        <v>20000</v>
      </c>
      <c r="B28" s="19">
        <v>0</v>
      </c>
      <c r="D28" s="1">
        <v>0</v>
      </c>
      <c r="E28">
        <f>ROUND(POWER($A$28*D28/100,$AJ$28),0)</f>
        <v>0</v>
      </c>
      <c r="F28" s="1">
        <v>0</v>
      </c>
      <c r="G28">
        <f>ROUND(POWER($A$28*F28/100,$AJ$28),0)</f>
        <v>0</v>
      </c>
      <c r="H28" s="1">
        <v>3</v>
      </c>
      <c r="I28">
        <f t="shared" ca="1" si="0"/>
        <v>7</v>
      </c>
      <c r="J28" s="1">
        <v>125</v>
      </c>
      <c r="K28" s="11">
        <f ca="1">OFFSET(其他表格!G1,J28/100,0)</f>
        <v>1</v>
      </c>
      <c r="L28" s="1">
        <v>1</v>
      </c>
      <c r="M28" s="11">
        <f ca="1">OFFSET(其他表格!B1,L28,0)</f>
        <v>0.7</v>
      </c>
      <c r="N28">
        <f>ROUND(($E$28+200)*$AK$28,2)</f>
        <v>30</v>
      </c>
      <c r="O28">
        <f>ROUND(($E$28+200)*$AK$28,2)</f>
        <v>30</v>
      </c>
      <c r="P28">
        <f>ROUND(POWER(($E$28+200-$G$28-200+$AM$22),2)/$AL$28,2)</f>
        <v>41.67</v>
      </c>
      <c r="Q28">
        <f>ROUND(POWER(($G$28+200-$E$28-200+$AM$28),2)/$AL$28,2)</f>
        <v>41.67</v>
      </c>
      <c r="R28">
        <f ca="1">ROUND(($N$28+$P$28)*($A$28+$A$28)/$AN$28*$I$22,0)</f>
        <v>1003</v>
      </c>
      <c r="S28">
        <f ca="1">ROUND((O28+Q28)*($A$28+$A$28)/$AN$28*$I$22,0)</f>
        <v>1003</v>
      </c>
      <c r="T28" s="15">
        <f ca="1">MIN(ROUND(R28/$A$28,4),1)</f>
        <v>5.0200000000000002E-2</v>
      </c>
      <c r="U28" s="15">
        <f ca="1">MIN(ROUND($S$28/$A$28,4),1)</f>
        <v>5.0200000000000002E-2</v>
      </c>
      <c r="V28">
        <f>ROUND(($E$28+250)*$AK$28,0)</f>
        <v>38</v>
      </c>
      <c r="W28">
        <f>ROUND(POWER(($E$28+250-$G$28-100+$AM$22),2)/$AL$28,0)</f>
        <v>70</v>
      </c>
      <c r="X28">
        <f>ROUND(($V$28+$W$28)*($A$28+$A$28)/$AN$28,0)</f>
        <v>216</v>
      </c>
      <c r="Y28" s="15">
        <f ca="1">MIN(ROUND(X28/$A$28*$I$28,4),1)</f>
        <v>7.5600000000000001E-2</v>
      </c>
      <c r="Z28">
        <f>ROUND(($E$28+100)*$AK$28,0)</f>
        <v>15</v>
      </c>
      <c r="AA28" s="10">
        <f>ROUND(POWER(($E$28+100-$G$28-250+$AM$28),2)/$AL$28,0)</f>
        <v>20</v>
      </c>
      <c r="AB28" s="10">
        <f>ROUND(($Z$28+$AA$28)*($A$28+$A$28)/$AN$28,0)</f>
        <v>70</v>
      </c>
      <c r="AC28" s="15">
        <f>MIN(ROUND($AB$28/$A$28*10,4),1)</f>
        <v>3.5000000000000003E-2</v>
      </c>
      <c r="AD28" s="10">
        <f>ROUND(POWER(($E$26+200-$G$28-200+$AM$22),2)/$AL$28,0)</f>
        <v>42</v>
      </c>
      <c r="AE28" s="10">
        <f>ROUND(($N$26+$AD$28)*($A$26+$A$28)/$AN$28,0)</f>
        <v>90</v>
      </c>
      <c r="AF28" s="15">
        <f ca="1">MIN(ROUND($AE$28/$A$28*$I$28,4),1)</f>
        <v>3.15E-2</v>
      </c>
      <c r="AG28" s="10">
        <f>ROUND(POWER(($E$28+200-$G$26-200+900),2)/$AL$28,0)</f>
        <v>135</v>
      </c>
      <c r="AH28" s="10">
        <f>ROUND(($N$28+$AG$28)*($A$26+$A$28)/$AN$28,0)</f>
        <v>206</v>
      </c>
      <c r="AI28" s="15">
        <f ca="1">MIN(ROUND($AH$28/$A$26*$I$28,4),1)</f>
        <v>0.28839999999999999</v>
      </c>
      <c r="AJ28" s="8">
        <v>0.5</v>
      </c>
      <c r="AK28" s="8">
        <v>0.15</v>
      </c>
      <c r="AL28" s="8">
        <v>6000</v>
      </c>
      <c r="AM28" s="8">
        <v>500</v>
      </c>
      <c r="AN28" s="8">
        <v>20000</v>
      </c>
      <c r="AQ28" s="15"/>
    </row>
    <row r="29" spans="1:57">
      <c r="A29">
        <v>50000</v>
      </c>
      <c r="B29" s="19">
        <v>0</v>
      </c>
      <c r="D29" s="1">
        <v>0</v>
      </c>
      <c r="E29">
        <f>ROUND(POWER($A$29*D29/100,$AJ$29),0)</f>
        <v>0</v>
      </c>
      <c r="F29" s="1">
        <v>0</v>
      </c>
      <c r="G29">
        <f>ROUND(POWER($A$29*F29/100,$AJ$29),0)</f>
        <v>0</v>
      </c>
      <c r="H29" s="1">
        <v>3</v>
      </c>
      <c r="I29">
        <f t="shared" ca="1" si="0"/>
        <v>7</v>
      </c>
      <c r="J29" s="1">
        <v>125</v>
      </c>
      <c r="K29" s="11">
        <f ca="1">OFFSET(其他表格!G1,J29/100,0)</f>
        <v>1</v>
      </c>
      <c r="L29" s="1">
        <v>1</v>
      </c>
      <c r="M29" s="11">
        <f ca="1">OFFSET(其他表格!B1,L29,0)</f>
        <v>0.7</v>
      </c>
      <c r="N29">
        <f>ROUND(($E$29+200)*$AK$29,2)</f>
        <v>30</v>
      </c>
      <c r="O29">
        <f>ROUND(($E$29+200)*$AK$29,2)</f>
        <v>30</v>
      </c>
      <c r="P29">
        <f>ROUND(POWER(($E$29+200-$G$29-200+$AM$22),2)/$AL$29,2)</f>
        <v>41.67</v>
      </c>
      <c r="Q29">
        <f>ROUND(POWER(($G$29+200-$E$29-200+$AM$29),2)/$AL$29,2)</f>
        <v>41.67</v>
      </c>
      <c r="R29">
        <f ca="1">ROUND(($N$29+$P$29)*($A$29+$A$29)/$AN$29*$I$22,0)</f>
        <v>2508</v>
      </c>
      <c r="S29">
        <f ca="1">ROUND((O29+Q29)*($A$29+$A$29)/$AN$29*$I$22,0)</f>
        <v>2508</v>
      </c>
      <c r="T29" s="15">
        <f ca="1">MIN(ROUND(R29/$A$29,4),1)</f>
        <v>5.0200000000000002E-2</v>
      </c>
      <c r="U29" s="15">
        <f ca="1">MIN(ROUND($S$29/$A$29,4),1)</f>
        <v>5.0200000000000002E-2</v>
      </c>
      <c r="V29">
        <f>ROUND(($E$29+250)*$AK$29,0)</f>
        <v>38</v>
      </c>
      <c r="W29">
        <f>ROUND(POWER(($E$29+250-$G$29-100+$AM$22),2)/$AL$29,0)</f>
        <v>70</v>
      </c>
      <c r="X29">
        <f>ROUND(($V$29+$W$29)*($A$29+$A$29)/$AN$29,0)</f>
        <v>540</v>
      </c>
      <c r="Y29" s="15">
        <f ca="1">MIN(ROUND(X29/$A$29*$I$29,4),1)</f>
        <v>7.5600000000000001E-2</v>
      </c>
      <c r="Z29">
        <f>ROUND(($E$29+100)*$AK$29,0)</f>
        <v>15</v>
      </c>
      <c r="AA29" s="10">
        <f>ROUND(POWER(($E$29+100-$G$29-250+$AM$29),2)/$AL$29,0)</f>
        <v>20</v>
      </c>
      <c r="AB29" s="10">
        <f>ROUND(($Z$29+$AA$29)*($A$29+$A$29)/$AN$29,0)</f>
        <v>175</v>
      </c>
      <c r="AC29" s="15">
        <f>MIN(ROUND($AB$29/$A$29*10,4),1)</f>
        <v>3.5000000000000003E-2</v>
      </c>
      <c r="AD29" s="10">
        <f>ROUND(POWER(($E$26+200-$G$29-200+$AM$22),2)/$AL$29,0)</f>
        <v>42</v>
      </c>
      <c r="AE29" s="10">
        <f>ROUND(($N$26+$AD$29)*($A$26+$A$29)/$AN$29,0)</f>
        <v>198</v>
      </c>
      <c r="AF29" s="15">
        <f ca="1">MIN(ROUND($AE$29/$A$29*$I$29,4),1)</f>
        <v>2.7699999999999999E-2</v>
      </c>
      <c r="AG29" s="10">
        <f>ROUND(POWER(($E$29+200-$G$26-200+900),2)/$AL$29,0)</f>
        <v>135</v>
      </c>
      <c r="AH29" s="10">
        <f>ROUND(($N$29+$AG$29)*($A$26+$A$29)/$AN$29,0)</f>
        <v>454</v>
      </c>
      <c r="AI29" s="15">
        <f ca="1">MIN(ROUND($AH$29/$A$26*$I$29,4),1)</f>
        <v>0.63560000000000005</v>
      </c>
      <c r="AJ29" s="8">
        <v>0.5</v>
      </c>
      <c r="AK29" s="8">
        <v>0.15</v>
      </c>
      <c r="AL29" s="8">
        <v>6000</v>
      </c>
      <c r="AM29" s="8">
        <v>500</v>
      </c>
      <c r="AN29" s="8">
        <v>20000</v>
      </c>
      <c r="AQ29" s="15"/>
    </row>
    <row r="30" spans="1:57">
      <c r="V30"/>
    </row>
    <row r="31" spans="1:57" s="23" customFormat="1">
      <c r="A31" s="23" t="s">
        <v>127</v>
      </c>
      <c r="B31" s="26" t="s">
        <v>77</v>
      </c>
      <c r="C31" s="26" t="s">
        <v>78</v>
      </c>
      <c r="AO31" s="30"/>
      <c r="AR31" s="37"/>
      <c r="AS31" s="27"/>
      <c r="AW31" s="33"/>
      <c r="AY31" s="33"/>
      <c r="BB31" s="8"/>
      <c r="BC31" s="8"/>
    </row>
    <row r="32" spans="1:57">
      <c r="A32">
        <v>100</v>
      </c>
      <c r="B32" s="19">
        <f t="shared" ref="B32:B38" ca="1" si="1">ROUND(((R32-$R$29)+($S$29-S32)),0)</f>
        <v>0</v>
      </c>
      <c r="C32" s="21">
        <f ca="1">B32</f>
        <v>0</v>
      </c>
      <c r="D32" s="1">
        <v>5</v>
      </c>
      <c r="E32">
        <f t="shared" ref="E32:E39" si="2">ROUND(POWER(A32*D32/100,AJ32),0)</f>
        <v>2</v>
      </c>
      <c r="F32" s="1">
        <v>3</v>
      </c>
      <c r="G32">
        <f>ROUND(POWER($A$22*F32/100,$AJ$22),0)</f>
        <v>2</v>
      </c>
      <c r="H32" s="1">
        <v>3</v>
      </c>
      <c r="I32">
        <f t="shared" ref="I32:I39" ca="1" si="3">ROUND(30/H32*M32*K32,2)</f>
        <v>14.18</v>
      </c>
      <c r="J32" s="1">
        <v>250</v>
      </c>
      <c r="K32" s="11">
        <f ca="1">OFFSET(其他表格!$G$1,J32/100,0)</f>
        <v>1.05</v>
      </c>
      <c r="L32" s="1">
        <v>5</v>
      </c>
      <c r="M32" s="11">
        <f ca="1">OFFSET(其他表格!$B$1,L32,0)</f>
        <v>1.35</v>
      </c>
      <c r="N32">
        <f t="shared" ref="N32:N39" si="4">ROUND((E32+200)*AK32,2)</f>
        <v>30.3</v>
      </c>
      <c r="O32">
        <f>ROUND(($E$22+200)*$AK$22,2)</f>
        <v>30</v>
      </c>
      <c r="P32">
        <f>ROUND(POWER((E32+200-$G$22-200+AM32),2)/AL32,2)</f>
        <v>42</v>
      </c>
      <c r="Q32">
        <f>ROUND(POWER(($E$22+200-G32-200+AM32),2)/AL32,2)</f>
        <v>41.33</v>
      </c>
      <c r="R32">
        <f ca="1">ROUND((N32+P32)*(A32+A32)/AN32*I32,0)</f>
        <v>10</v>
      </c>
      <c r="S32">
        <f ca="1">ROUND((O32+Q32)*(A32+A32)/AN32*I32,0)</f>
        <v>10</v>
      </c>
      <c r="T32" s="15">
        <f ca="1">MIN(ROUND(R32/A32,4),1)</f>
        <v>0.1</v>
      </c>
      <c r="U32" s="15">
        <f ca="1">MIN(ROUND(S32/A32,4),1)</f>
        <v>0.1</v>
      </c>
      <c r="V32"/>
      <c r="W32"/>
      <c r="X32"/>
      <c r="Y32" s="15"/>
      <c r="Z32"/>
      <c r="AA32" s="10"/>
      <c r="AB32" s="10"/>
      <c r="AC32" s="15"/>
      <c r="AD32" s="10"/>
      <c r="AE32" s="10"/>
      <c r="AF32" s="15"/>
      <c r="AG32" s="10"/>
      <c r="AH32" s="10"/>
      <c r="AI32" s="15"/>
      <c r="AJ32" s="8">
        <v>0.5</v>
      </c>
      <c r="AK32" s="8">
        <v>0.15</v>
      </c>
      <c r="AL32" s="8">
        <v>6000</v>
      </c>
      <c r="AM32" s="8">
        <v>500</v>
      </c>
      <c r="AN32" s="8">
        <v>20000</v>
      </c>
      <c r="AP32">
        <f t="shared" ref="AP32:AP38" si="5">ROUND((AT32+AU32)/2,0)</f>
        <v>4</v>
      </c>
      <c r="AQ32" s="15">
        <f t="shared" ref="AQ32:AQ39" si="6">ROUND(AP32/A32,4)</f>
        <v>0.04</v>
      </c>
      <c r="AR32" s="35">
        <v>0.1</v>
      </c>
      <c r="AS32" s="1">
        <v>70</v>
      </c>
      <c r="AT32">
        <f t="shared" ref="AT32:AT38" si="7">AV32+AX32</f>
        <v>1</v>
      </c>
      <c r="AU32">
        <f t="shared" ref="AU32:AU38" si="8">AW32+AY32</f>
        <v>6</v>
      </c>
      <c r="AV32">
        <f t="shared" ref="AV32:AV39" si="9">ROUND(POWER(AS32/10*(AZ32+BB32),2)/BC32*(A32+A32)/AN32,0)</f>
        <v>1</v>
      </c>
      <c r="AW32" s="31">
        <f t="shared" ref="AW32:AW39" si="10">ROUND(POWER(AS32/10*(BA32+BB32),2)/BC32*(A32+A32)/AN32,0)</f>
        <v>2</v>
      </c>
      <c r="AX32">
        <f>ROUND(POWER(AS32/10*(AZ32-BA32+BD32),2)/BE32*(A32+A32)/AN32,0)</f>
        <v>0</v>
      </c>
      <c r="AY32" s="31">
        <f t="shared" ref="AY32:AY39" si="11">ROUND(POWER(AS32/10*(BA32-AZ32+BD32),2)/BE32*(A32+A32)/AN32,0)</f>
        <v>4</v>
      </c>
      <c r="AZ32">
        <v>30</v>
      </c>
      <c r="BA32">
        <v>150</v>
      </c>
      <c r="BB32" s="8">
        <v>300</v>
      </c>
      <c r="BC32" s="8">
        <v>60000</v>
      </c>
      <c r="BD32" s="8">
        <v>200</v>
      </c>
      <c r="BE32" s="8">
        <v>11500</v>
      </c>
    </row>
    <row r="33" spans="1:57">
      <c r="A33">
        <v>500</v>
      </c>
      <c r="B33" s="19">
        <f t="shared" ca="1" si="1"/>
        <v>2</v>
      </c>
      <c r="C33" s="21">
        <f t="shared" ref="C33:C39" ca="1" si="12">B33</f>
        <v>2</v>
      </c>
      <c r="D33" s="1">
        <v>5</v>
      </c>
      <c r="E33">
        <f t="shared" si="2"/>
        <v>5</v>
      </c>
      <c r="F33" s="1">
        <v>3</v>
      </c>
      <c r="G33">
        <f>ROUND(POWER($A$23*F33/100,$AJ$23),0)</f>
        <v>4</v>
      </c>
      <c r="H33" s="1">
        <v>3</v>
      </c>
      <c r="I33">
        <f t="shared" ca="1" si="3"/>
        <v>14.18</v>
      </c>
      <c r="J33" s="1">
        <v>250</v>
      </c>
      <c r="K33" s="11">
        <f ca="1">OFFSET(其他表格!$G$1,J33/100,0)</f>
        <v>1.05</v>
      </c>
      <c r="L33" s="1">
        <v>5</v>
      </c>
      <c r="M33" s="11">
        <f ca="1">OFFSET(其他表格!$B$1,L33,0)</f>
        <v>1.35</v>
      </c>
      <c r="N33">
        <f t="shared" si="4"/>
        <v>30.75</v>
      </c>
      <c r="O33">
        <f>ROUND(($E$23+200)*$AK$23,2)</f>
        <v>30</v>
      </c>
      <c r="P33">
        <f>ROUND(POWER((E33+200-$G$23-200+AM33),2)/AL33,2)</f>
        <v>42.5</v>
      </c>
      <c r="Q33">
        <f>ROUND(POWER(($E$23+200-G33-200+AM33),2)/AL33,2)</f>
        <v>41</v>
      </c>
      <c r="R33">
        <f t="shared" ref="R33:R39" ca="1" si="13">ROUND((N33+P33)*(A33+A33)/AN33*I33,0)</f>
        <v>52</v>
      </c>
      <c r="S33">
        <f t="shared" ref="S33:S39" ca="1" si="14">ROUND((O33+Q33)*(A33+A33)/AN33*I33,0)</f>
        <v>50</v>
      </c>
      <c r="T33" s="15">
        <f t="shared" ref="T33:T39" ca="1" si="15">MIN(ROUND(R33/A33,4),1)</f>
        <v>0.104</v>
      </c>
      <c r="U33" s="15">
        <f t="shared" ref="U33:U39" ca="1" si="16">MIN(ROUND(S33/A33,4),1)</f>
        <v>0.1</v>
      </c>
      <c r="V33"/>
      <c r="W33"/>
      <c r="X33"/>
      <c r="Y33" s="15"/>
      <c r="Z33"/>
      <c r="AA33" s="10"/>
      <c r="AB33" s="10"/>
      <c r="AC33" s="15"/>
      <c r="AD33" s="10"/>
      <c r="AE33" s="10"/>
      <c r="AF33" s="15"/>
      <c r="AG33" s="10"/>
      <c r="AH33" s="10"/>
      <c r="AI33" s="15"/>
      <c r="AJ33" s="8">
        <v>0.5</v>
      </c>
      <c r="AK33" s="8">
        <v>0.15</v>
      </c>
      <c r="AL33" s="8">
        <v>6000</v>
      </c>
      <c r="AM33" s="8">
        <v>500</v>
      </c>
      <c r="AN33" s="8">
        <v>20000</v>
      </c>
      <c r="AP33">
        <f t="shared" si="5"/>
        <v>18</v>
      </c>
      <c r="AQ33" s="15">
        <f t="shared" si="6"/>
        <v>3.5999999999999997E-2</v>
      </c>
      <c r="AR33" s="35">
        <v>0.1</v>
      </c>
      <c r="AS33" s="1">
        <v>70</v>
      </c>
      <c r="AT33">
        <f t="shared" si="7"/>
        <v>5</v>
      </c>
      <c r="AU33">
        <f t="shared" si="8"/>
        <v>30</v>
      </c>
      <c r="AV33">
        <f t="shared" si="9"/>
        <v>4</v>
      </c>
      <c r="AW33" s="31">
        <f t="shared" si="10"/>
        <v>8</v>
      </c>
      <c r="AX33">
        <f t="shared" ref="AX33:AX39" si="17">ROUND(POWER(AS33/10*(AZ33-BA33+BD33),2)/BE33*(A33+A33)/AN33,0)</f>
        <v>1</v>
      </c>
      <c r="AY33" s="31">
        <f t="shared" si="11"/>
        <v>22</v>
      </c>
      <c r="AZ33">
        <v>30</v>
      </c>
      <c r="BA33">
        <v>150</v>
      </c>
      <c r="BB33" s="8">
        <v>300</v>
      </c>
      <c r="BC33" s="8">
        <v>60000</v>
      </c>
      <c r="BD33" s="8">
        <v>200</v>
      </c>
      <c r="BE33" s="8">
        <v>11500</v>
      </c>
    </row>
    <row r="34" spans="1:57">
      <c r="A34">
        <v>1000</v>
      </c>
      <c r="B34" s="19">
        <f t="shared" ca="1" si="1"/>
        <v>5</v>
      </c>
      <c r="C34" s="21">
        <f t="shared" ca="1" si="12"/>
        <v>5</v>
      </c>
      <c r="D34" s="1">
        <v>5</v>
      </c>
      <c r="E34">
        <f t="shared" si="2"/>
        <v>7</v>
      </c>
      <c r="F34" s="1">
        <v>3</v>
      </c>
      <c r="G34">
        <f>ROUND(POWER($A$24*F34/100,$AJ$24),0)</f>
        <v>5</v>
      </c>
      <c r="H34" s="1">
        <v>3</v>
      </c>
      <c r="I34">
        <f t="shared" ca="1" si="3"/>
        <v>14.18</v>
      </c>
      <c r="J34" s="1">
        <v>250</v>
      </c>
      <c r="K34" s="11">
        <f ca="1">OFFSET(其他表格!$G$1,J34/100,0)</f>
        <v>1.05</v>
      </c>
      <c r="L34" s="1">
        <v>5</v>
      </c>
      <c r="M34" s="11">
        <f ca="1">OFFSET(其他表格!$B$1,L34,0)</f>
        <v>1.35</v>
      </c>
      <c r="N34">
        <f t="shared" si="4"/>
        <v>31.05</v>
      </c>
      <c r="O34">
        <f>ROUND(($E$24+200)*$AK$24,2)</f>
        <v>30</v>
      </c>
      <c r="P34">
        <f>ROUND(POWER((E34+200-$G$24-200+AM34),2)/AL34,2)</f>
        <v>42.84</v>
      </c>
      <c r="Q34">
        <f>ROUND(POWER(($E$24+200-G34-200+AM34),2)/AL34,2)</f>
        <v>40.840000000000003</v>
      </c>
      <c r="R34">
        <f t="shared" ca="1" si="13"/>
        <v>105</v>
      </c>
      <c r="S34">
        <f t="shared" ca="1" si="14"/>
        <v>100</v>
      </c>
      <c r="T34" s="15">
        <f t="shared" ca="1" si="15"/>
        <v>0.105</v>
      </c>
      <c r="U34" s="15">
        <f t="shared" ca="1" si="16"/>
        <v>0.1</v>
      </c>
      <c r="V34"/>
      <c r="W34"/>
      <c r="X34"/>
      <c r="Y34" s="15"/>
      <c r="Z34"/>
      <c r="AA34" s="10"/>
      <c r="AB34" s="10"/>
      <c r="AC34" s="15"/>
      <c r="AD34" s="10"/>
      <c r="AE34" s="10"/>
      <c r="AF34" s="15"/>
      <c r="AG34" s="10"/>
      <c r="AH34" s="10"/>
      <c r="AI34" s="15"/>
      <c r="AJ34" s="8">
        <v>0.5</v>
      </c>
      <c r="AK34" s="8">
        <v>0.15</v>
      </c>
      <c r="AL34" s="8">
        <v>6000</v>
      </c>
      <c r="AM34" s="8">
        <v>500</v>
      </c>
      <c r="AN34" s="8">
        <v>20000</v>
      </c>
      <c r="AP34">
        <f t="shared" si="5"/>
        <v>37</v>
      </c>
      <c r="AQ34" s="15">
        <f t="shared" si="6"/>
        <v>3.6999999999999998E-2</v>
      </c>
      <c r="AR34" s="35">
        <v>0.1</v>
      </c>
      <c r="AS34" s="1">
        <v>70</v>
      </c>
      <c r="AT34">
        <f t="shared" si="7"/>
        <v>12</v>
      </c>
      <c r="AU34">
        <f t="shared" si="8"/>
        <v>61</v>
      </c>
      <c r="AV34">
        <f t="shared" si="9"/>
        <v>9</v>
      </c>
      <c r="AW34" s="31">
        <f t="shared" si="10"/>
        <v>17</v>
      </c>
      <c r="AX34">
        <f t="shared" si="17"/>
        <v>3</v>
      </c>
      <c r="AY34" s="31">
        <f t="shared" si="11"/>
        <v>44</v>
      </c>
      <c r="AZ34">
        <v>30</v>
      </c>
      <c r="BA34">
        <v>150</v>
      </c>
      <c r="BB34" s="8">
        <v>300</v>
      </c>
      <c r="BC34" s="8">
        <v>60000</v>
      </c>
      <c r="BD34" s="8">
        <v>200</v>
      </c>
      <c r="BE34" s="8">
        <v>11500</v>
      </c>
    </row>
    <row r="35" spans="1:57">
      <c r="A35">
        <v>2000</v>
      </c>
      <c r="B35" s="19">
        <f t="shared" ca="1" si="1"/>
        <v>13</v>
      </c>
      <c r="C35" s="21">
        <f t="shared" ca="1" si="12"/>
        <v>13</v>
      </c>
      <c r="D35" s="1">
        <v>5</v>
      </c>
      <c r="E35">
        <f t="shared" si="2"/>
        <v>10</v>
      </c>
      <c r="F35" s="1">
        <v>3</v>
      </c>
      <c r="G35">
        <f>ROUND(POWER($A$25*F35/100,$AJ$25),0)</f>
        <v>8</v>
      </c>
      <c r="H35" s="1">
        <v>3</v>
      </c>
      <c r="I35">
        <f t="shared" ca="1" si="3"/>
        <v>14.18</v>
      </c>
      <c r="J35" s="1">
        <v>250</v>
      </c>
      <c r="K35" s="11">
        <f ca="1">OFFSET(其他表格!$G$1,J35/100,0)</f>
        <v>1.05</v>
      </c>
      <c r="L35" s="1">
        <v>5</v>
      </c>
      <c r="M35" s="11">
        <f ca="1">OFFSET(其他表格!$B$1,L35,0)</f>
        <v>1.35</v>
      </c>
      <c r="N35">
        <f t="shared" si="4"/>
        <v>31.5</v>
      </c>
      <c r="O35">
        <f>ROUND(($E$25+200)*$AK$25,2)</f>
        <v>30</v>
      </c>
      <c r="P35">
        <f>ROUND(POWER((E35+200-$G$25-200+AM35),2)/AL35,2)</f>
        <v>43.35</v>
      </c>
      <c r="Q35">
        <f>ROUND(POWER(($E$25+200-G35-200+AM35),2)/AL35,2)</f>
        <v>40.340000000000003</v>
      </c>
      <c r="R35">
        <f t="shared" ca="1" si="13"/>
        <v>212</v>
      </c>
      <c r="S35">
        <f t="shared" ca="1" si="14"/>
        <v>199</v>
      </c>
      <c r="T35" s="15">
        <f t="shared" ca="1" si="15"/>
        <v>0.106</v>
      </c>
      <c r="U35" s="15">
        <f t="shared" ca="1" si="16"/>
        <v>9.9500000000000005E-2</v>
      </c>
      <c r="V35"/>
      <c r="W35"/>
      <c r="X35"/>
      <c r="Y35" s="15"/>
      <c r="Z35"/>
      <c r="AA35" s="10"/>
      <c r="AB35" s="10"/>
      <c r="AC35" s="15"/>
      <c r="AD35" s="10"/>
      <c r="AE35" s="10"/>
      <c r="AF35" s="15"/>
      <c r="AG35" s="10"/>
      <c r="AH35" s="10"/>
      <c r="AI35" s="15"/>
      <c r="AJ35" s="8">
        <v>0.5</v>
      </c>
      <c r="AK35" s="8">
        <v>0.15</v>
      </c>
      <c r="AL35" s="8">
        <v>6000</v>
      </c>
      <c r="AM35" s="8">
        <v>500</v>
      </c>
      <c r="AN35" s="8">
        <v>20000</v>
      </c>
      <c r="AP35">
        <f t="shared" si="5"/>
        <v>72</v>
      </c>
      <c r="AQ35" s="15">
        <f t="shared" si="6"/>
        <v>3.5999999999999997E-2</v>
      </c>
      <c r="AR35" s="35">
        <v>0.1</v>
      </c>
      <c r="AS35" s="1">
        <v>70</v>
      </c>
      <c r="AT35">
        <f t="shared" si="7"/>
        <v>23</v>
      </c>
      <c r="AU35">
        <f t="shared" si="8"/>
        <v>120</v>
      </c>
      <c r="AV35">
        <f t="shared" si="9"/>
        <v>18</v>
      </c>
      <c r="AW35" s="31">
        <f t="shared" si="10"/>
        <v>33</v>
      </c>
      <c r="AX35">
        <f t="shared" si="17"/>
        <v>5</v>
      </c>
      <c r="AY35" s="31">
        <f t="shared" si="11"/>
        <v>87</v>
      </c>
      <c r="AZ35">
        <v>30</v>
      </c>
      <c r="BA35">
        <v>150</v>
      </c>
      <c r="BB35" s="8">
        <v>300</v>
      </c>
      <c r="BC35" s="8">
        <v>60000</v>
      </c>
      <c r="BD35" s="8">
        <v>200</v>
      </c>
      <c r="BE35" s="8">
        <v>11500</v>
      </c>
    </row>
    <row r="36" spans="1:57">
      <c r="A36">
        <v>5000</v>
      </c>
      <c r="B36" s="19">
        <f t="shared" ca="1" si="1"/>
        <v>50</v>
      </c>
      <c r="C36" s="21">
        <f t="shared" ca="1" si="12"/>
        <v>50</v>
      </c>
      <c r="D36" s="1">
        <v>5</v>
      </c>
      <c r="E36">
        <f t="shared" si="2"/>
        <v>16</v>
      </c>
      <c r="F36" s="1">
        <v>3</v>
      </c>
      <c r="G36">
        <f>ROUND(POWER($A$26*F36/100,$AJ$26),0)</f>
        <v>12</v>
      </c>
      <c r="H36" s="1">
        <v>3</v>
      </c>
      <c r="I36">
        <f t="shared" ca="1" si="3"/>
        <v>14.18</v>
      </c>
      <c r="J36" s="1">
        <v>250</v>
      </c>
      <c r="K36" s="11">
        <f ca="1">OFFSET(其他表格!$G$1,J36/100,0)</f>
        <v>1.05</v>
      </c>
      <c r="L36" s="1">
        <v>5</v>
      </c>
      <c r="M36" s="11">
        <f ca="1">OFFSET(其他表格!$B$1,L36,0)</f>
        <v>1.35</v>
      </c>
      <c r="N36">
        <f t="shared" si="4"/>
        <v>32.4</v>
      </c>
      <c r="O36">
        <f>ROUND(($E$26+200)*$AK$26,2)</f>
        <v>30</v>
      </c>
      <c r="P36">
        <f>ROUND(POWER((E36+200-$G$26-200+AM36),2)/AL36,2)</f>
        <v>44.38</v>
      </c>
      <c r="Q36">
        <f>ROUND(POWER(($E$26+200-G36-200+AM36),2)/AL36,2)</f>
        <v>39.69</v>
      </c>
      <c r="R36">
        <f t="shared" ca="1" si="13"/>
        <v>544</v>
      </c>
      <c r="S36">
        <f t="shared" ca="1" si="14"/>
        <v>494</v>
      </c>
      <c r="T36" s="15">
        <f t="shared" ca="1" si="15"/>
        <v>0.10879999999999999</v>
      </c>
      <c r="U36" s="15">
        <f t="shared" ca="1" si="16"/>
        <v>9.8799999999999999E-2</v>
      </c>
      <c r="V36"/>
      <c r="W36"/>
      <c r="X36"/>
      <c r="Y36" s="15"/>
      <c r="Z36"/>
      <c r="AA36" s="10"/>
      <c r="AB36" s="10"/>
      <c r="AC36" s="15"/>
      <c r="AD36" s="10"/>
      <c r="AE36" s="10"/>
      <c r="AF36" s="15"/>
      <c r="AG36" s="10"/>
      <c r="AH36" s="10"/>
      <c r="AI36" s="15"/>
      <c r="AJ36" s="8">
        <v>0.5</v>
      </c>
      <c r="AK36" s="8">
        <v>0.15</v>
      </c>
      <c r="AL36" s="8">
        <v>6000</v>
      </c>
      <c r="AM36" s="8">
        <v>500</v>
      </c>
      <c r="AN36" s="8">
        <v>20000</v>
      </c>
      <c r="AP36">
        <f t="shared" si="5"/>
        <v>180</v>
      </c>
      <c r="AQ36" s="15">
        <f t="shared" si="6"/>
        <v>3.5999999999999997E-2</v>
      </c>
      <c r="AR36" s="35">
        <v>0.1</v>
      </c>
      <c r="AS36" s="1">
        <v>70</v>
      </c>
      <c r="AT36">
        <f t="shared" si="7"/>
        <v>58</v>
      </c>
      <c r="AU36">
        <f t="shared" si="8"/>
        <v>301</v>
      </c>
      <c r="AV36">
        <f t="shared" si="9"/>
        <v>44</v>
      </c>
      <c r="AW36" s="31">
        <f t="shared" si="10"/>
        <v>83</v>
      </c>
      <c r="AX36">
        <f t="shared" si="17"/>
        <v>14</v>
      </c>
      <c r="AY36" s="31">
        <f t="shared" si="11"/>
        <v>218</v>
      </c>
      <c r="AZ36">
        <v>30</v>
      </c>
      <c r="BA36">
        <v>150</v>
      </c>
      <c r="BB36" s="8">
        <v>300</v>
      </c>
      <c r="BC36" s="8">
        <v>60000</v>
      </c>
      <c r="BD36" s="8">
        <v>200</v>
      </c>
      <c r="BE36" s="8">
        <v>11500</v>
      </c>
    </row>
    <row r="37" spans="1:57">
      <c r="A37">
        <v>10000</v>
      </c>
      <c r="B37" s="19">
        <f t="shared" ca="1" si="1"/>
        <v>139</v>
      </c>
      <c r="C37" s="21">
        <f t="shared" ca="1" si="12"/>
        <v>139</v>
      </c>
      <c r="D37" s="1">
        <v>5</v>
      </c>
      <c r="E37">
        <f t="shared" si="2"/>
        <v>22</v>
      </c>
      <c r="F37" s="1">
        <v>3</v>
      </c>
      <c r="G37">
        <f>ROUND(POWER($A$27*F37/100,$AJ$27),0)</f>
        <v>17</v>
      </c>
      <c r="H37" s="1">
        <v>3</v>
      </c>
      <c r="I37">
        <f t="shared" ca="1" si="3"/>
        <v>14.18</v>
      </c>
      <c r="J37" s="1">
        <v>250</v>
      </c>
      <c r="K37" s="11">
        <f ca="1">OFFSET(其他表格!$G$1,J37/100,0)</f>
        <v>1.05</v>
      </c>
      <c r="L37" s="1">
        <v>5</v>
      </c>
      <c r="M37" s="11">
        <f ca="1">OFFSET(其他表格!$B$1,L37,0)</f>
        <v>1.35</v>
      </c>
      <c r="N37">
        <f t="shared" si="4"/>
        <v>33.299999999999997</v>
      </c>
      <c r="O37">
        <f>ROUND(($E$27+200)*$AK$27,2)</f>
        <v>30</v>
      </c>
      <c r="P37">
        <f>ROUND(POWER((E37+200-$G$27-200+AM37),2)/AL37,2)</f>
        <v>45.41</v>
      </c>
      <c r="Q37">
        <f>ROUND(POWER(($E$27+200-G37-200+AM37),2)/AL37,2)</f>
        <v>38.880000000000003</v>
      </c>
      <c r="R37">
        <f t="shared" ca="1" si="13"/>
        <v>1116</v>
      </c>
      <c r="S37">
        <f t="shared" ca="1" si="14"/>
        <v>977</v>
      </c>
      <c r="T37" s="15">
        <f t="shared" ca="1" si="15"/>
        <v>0.1116</v>
      </c>
      <c r="U37" s="15">
        <f t="shared" ca="1" si="16"/>
        <v>9.7699999999999995E-2</v>
      </c>
      <c r="V37"/>
      <c r="W37"/>
      <c r="X37"/>
      <c r="Y37" s="15"/>
      <c r="Z37"/>
      <c r="AA37" s="10"/>
      <c r="AB37" s="10"/>
      <c r="AC37" s="15"/>
      <c r="AD37" s="10"/>
      <c r="AE37" s="10"/>
      <c r="AF37" s="15"/>
      <c r="AG37" s="10"/>
      <c r="AH37" s="10"/>
      <c r="AI37" s="15"/>
      <c r="AJ37" s="8">
        <v>0.5</v>
      </c>
      <c r="AK37" s="8">
        <v>0.15</v>
      </c>
      <c r="AL37" s="8">
        <v>6000</v>
      </c>
      <c r="AM37" s="8">
        <v>500</v>
      </c>
      <c r="AN37" s="8">
        <v>20000</v>
      </c>
      <c r="AP37">
        <f t="shared" si="5"/>
        <v>359</v>
      </c>
      <c r="AQ37" s="15">
        <f t="shared" si="6"/>
        <v>3.5900000000000001E-2</v>
      </c>
      <c r="AR37" s="35">
        <v>0.1</v>
      </c>
      <c r="AS37" s="1">
        <v>70</v>
      </c>
      <c r="AT37">
        <f t="shared" si="7"/>
        <v>116</v>
      </c>
      <c r="AU37">
        <f t="shared" si="8"/>
        <v>601</v>
      </c>
      <c r="AV37">
        <f t="shared" si="9"/>
        <v>89</v>
      </c>
      <c r="AW37" s="31">
        <f t="shared" si="10"/>
        <v>165</v>
      </c>
      <c r="AX37">
        <f t="shared" si="17"/>
        <v>27</v>
      </c>
      <c r="AY37" s="31">
        <f t="shared" si="11"/>
        <v>436</v>
      </c>
      <c r="AZ37">
        <v>30</v>
      </c>
      <c r="BA37">
        <v>150</v>
      </c>
      <c r="BB37" s="8">
        <v>300</v>
      </c>
      <c r="BC37" s="8">
        <v>60000</v>
      </c>
      <c r="BD37" s="8">
        <v>200</v>
      </c>
      <c r="BE37" s="8">
        <v>11500</v>
      </c>
    </row>
    <row r="38" spans="1:57">
      <c r="A38">
        <v>20000</v>
      </c>
      <c r="B38" s="19">
        <f t="shared" ca="1" si="1"/>
        <v>403</v>
      </c>
      <c r="C38" s="21">
        <f t="shared" ca="1" si="12"/>
        <v>403</v>
      </c>
      <c r="D38" s="1">
        <v>5</v>
      </c>
      <c r="E38">
        <f t="shared" si="2"/>
        <v>32</v>
      </c>
      <c r="F38" s="1">
        <v>3</v>
      </c>
      <c r="G38">
        <f>ROUND(POWER($A$28*F38/100,$AJ$28),0)</f>
        <v>24</v>
      </c>
      <c r="H38" s="1">
        <v>3</v>
      </c>
      <c r="I38">
        <f t="shared" ca="1" si="3"/>
        <v>14.18</v>
      </c>
      <c r="J38" s="1">
        <v>250</v>
      </c>
      <c r="K38" s="11">
        <f ca="1">OFFSET(其他表格!$G$1,J38/100,0)</f>
        <v>1.05</v>
      </c>
      <c r="L38" s="1">
        <v>5</v>
      </c>
      <c r="M38" s="11">
        <f ca="1">OFFSET(其他表格!$B$1,L38,0)</f>
        <v>1.35</v>
      </c>
      <c r="N38">
        <f t="shared" si="4"/>
        <v>34.799999999999997</v>
      </c>
      <c r="O38">
        <f>ROUND(($E$28+200)*$AK$28,2)</f>
        <v>30</v>
      </c>
      <c r="P38">
        <f>ROUND(POWER((E38+200-$G$28-200+AM38),2)/AL38,2)</f>
        <v>47.17</v>
      </c>
      <c r="Q38">
        <f>ROUND(POWER(($E$28+200-G38-200+AM38),2)/AL38,2)</f>
        <v>37.76</v>
      </c>
      <c r="R38">
        <f t="shared" ca="1" si="13"/>
        <v>2325</v>
      </c>
      <c r="S38">
        <f t="shared" ca="1" si="14"/>
        <v>1922</v>
      </c>
      <c r="T38" s="15">
        <f t="shared" ca="1" si="15"/>
        <v>0.1163</v>
      </c>
      <c r="U38" s="15">
        <f t="shared" ca="1" si="16"/>
        <v>9.6100000000000005E-2</v>
      </c>
      <c r="V38"/>
      <c r="W38"/>
      <c r="X38"/>
      <c r="Y38" s="15"/>
      <c r="Z38"/>
      <c r="AA38" s="10"/>
      <c r="AB38" s="10"/>
      <c r="AC38" s="15"/>
      <c r="AD38" s="10"/>
      <c r="AE38" s="10"/>
      <c r="AF38" s="15"/>
      <c r="AG38" s="10"/>
      <c r="AH38" s="10"/>
      <c r="AI38" s="15"/>
      <c r="AJ38" s="8">
        <v>0.5</v>
      </c>
      <c r="AK38" s="8">
        <v>0.15</v>
      </c>
      <c r="AL38" s="8">
        <v>6000</v>
      </c>
      <c r="AM38" s="8">
        <v>500</v>
      </c>
      <c r="AN38" s="8">
        <v>20000</v>
      </c>
      <c r="AP38">
        <f t="shared" si="5"/>
        <v>719</v>
      </c>
      <c r="AQ38" s="15">
        <f t="shared" si="6"/>
        <v>3.5999999999999997E-2</v>
      </c>
      <c r="AR38" s="35">
        <v>0.1</v>
      </c>
      <c r="AS38" s="1">
        <v>70</v>
      </c>
      <c r="AT38">
        <f t="shared" si="7"/>
        <v>233</v>
      </c>
      <c r="AU38">
        <f t="shared" si="8"/>
        <v>1204</v>
      </c>
      <c r="AV38">
        <f t="shared" si="9"/>
        <v>178</v>
      </c>
      <c r="AW38" s="31">
        <f t="shared" si="10"/>
        <v>331</v>
      </c>
      <c r="AX38">
        <f t="shared" si="17"/>
        <v>55</v>
      </c>
      <c r="AY38" s="31">
        <f t="shared" si="11"/>
        <v>873</v>
      </c>
      <c r="AZ38">
        <v>30</v>
      </c>
      <c r="BA38">
        <v>150</v>
      </c>
      <c r="BB38" s="8">
        <v>300</v>
      </c>
      <c r="BC38" s="8">
        <v>60000</v>
      </c>
      <c r="BD38" s="8">
        <v>200</v>
      </c>
      <c r="BE38" s="8">
        <v>11500</v>
      </c>
    </row>
    <row r="39" spans="1:57">
      <c r="A39">
        <v>50000</v>
      </c>
      <c r="B39" s="19">
        <f ca="1">ROUND(((R39-$R$29)+($S$29-S39)),0)</f>
        <v>1596</v>
      </c>
      <c r="C39" s="21">
        <f t="shared" ca="1" si="12"/>
        <v>1596</v>
      </c>
      <c r="D39" s="1">
        <v>5</v>
      </c>
      <c r="E39">
        <f t="shared" si="2"/>
        <v>50</v>
      </c>
      <c r="F39" s="1">
        <v>3</v>
      </c>
      <c r="G39">
        <f>ROUND(POWER($A$29*F39/100,$AJ$29),0)</f>
        <v>39</v>
      </c>
      <c r="H39" s="1">
        <v>3</v>
      </c>
      <c r="I39">
        <f t="shared" ca="1" si="3"/>
        <v>14.18</v>
      </c>
      <c r="J39" s="1">
        <v>250</v>
      </c>
      <c r="K39" s="11">
        <f ca="1">OFFSET(其他表格!$G$1,J39/100,0)</f>
        <v>1.05</v>
      </c>
      <c r="L39" s="1">
        <v>5</v>
      </c>
      <c r="M39" s="11">
        <f ca="1">OFFSET(其他表格!$B$1,L39,0)</f>
        <v>1.35</v>
      </c>
      <c r="N39">
        <f t="shared" si="4"/>
        <v>37.5</v>
      </c>
      <c r="O39">
        <f>ROUND(($E$29+200)*$AK$29,2)</f>
        <v>30</v>
      </c>
      <c r="P39">
        <f>ROUND(POWER((E39+200-$G$29-200+AM39),2)/AL39,2)</f>
        <v>50.42</v>
      </c>
      <c r="Q39">
        <f>ROUND(POWER(($E$29+200-G39-200+AM39),2)/AL39,2)</f>
        <v>35.42</v>
      </c>
      <c r="R39">
        <f t="shared" ca="1" si="13"/>
        <v>6234</v>
      </c>
      <c r="S39">
        <f t="shared" ca="1" si="14"/>
        <v>4638</v>
      </c>
      <c r="T39" s="15">
        <f t="shared" ca="1" si="15"/>
        <v>0.12470000000000001</v>
      </c>
      <c r="U39" s="15">
        <f t="shared" ca="1" si="16"/>
        <v>9.2799999999999994E-2</v>
      </c>
      <c r="V39"/>
      <c r="W39"/>
      <c r="X39"/>
      <c r="Y39" s="15"/>
      <c r="Z39"/>
      <c r="AA39" s="10"/>
      <c r="AB39" s="10"/>
      <c r="AC39" s="15"/>
      <c r="AD39" s="10"/>
      <c r="AE39" s="10"/>
      <c r="AF39" s="15"/>
      <c r="AG39" s="10"/>
      <c r="AH39" s="10"/>
      <c r="AI39" s="15"/>
      <c r="AJ39" s="8">
        <v>0.5</v>
      </c>
      <c r="AK39" s="8">
        <v>0.15</v>
      </c>
      <c r="AL39" s="8">
        <v>6000</v>
      </c>
      <c r="AM39" s="8">
        <v>500</v>
      </c>
      <c r="AN39" s="8">
        <v>20000</v>
      </c>
      <c r="AP39">
        <f>ROUND((AT39+AU39)/2,0)</f>
        <v>1795</v>
      </c>
      <c r="AQ39" s="15">
        <f t="shared" si="6"/>
        <v>3.5900000000000001E-2</v>
      </c>
      <c r="AR39" s="35">
        <v>0.1</v>
      </c>
      <c r="AS39" s="1">
        <v>70</v>
      </c>
      <c r="AT39">
        <f>AV39+AX39</f>
        <v>581</v>
      </c>
      <c r="AU39">
        <f>AW39+AY39</f>
        <v>3009</v>
      </c>
      <c r="AV39">
        <f t="shared" si="9"/>
        <v>445</v>
      </c>
      <c r="AW39" s="31">
        <f t="shared" si="10"/>
        <v>827</v>
      </c>
      <c r="AX39">
        <f t="shared" si="17"/>
        <v>136</v>
      </c>
      <c r="AY39" s="31">
        <f t="shared" si="11"/>
        <v>2182</v>
      </c>
      <c r="AZ39">
        <v>30</v>
      </c>
      <c r="BA39">
        <v>150</v>
      </c>
      <c r="BB39" s="8">
        <v>300</v>
      </c>
      <c r="BC39" s="8">
        <v>60000</v>
      </c>
      <c r="BD39" s="8">
        <v>200</v>
      </c>
      <c r="BE39" s="8">
        <v>11500</v>
      </c>
    </row>
    <row r="41" spans="1:57" s="23" customFormat="1">
      <c r="A41" s="23" t="s">
        <v>128</v>
      </c>
      <c r="B41" s="26" t="s">
        <v>77</v>
      </c>
      <c r="C41" s="26" t="s">
        <v>80</v>
      </c>
      <c r="AO41" s="30"/>
      <c r="AR41" s="37"/>
      <c r="AS41" s="27"/>
      <c r="AW41" s="33"/>
      <c r="AY41" s="33"/>
      <c r="BB41" s="8"/>
      <c r="BC41" s="8"/>
    </row>
    <row r="42" spans="1:57">
      <c r="A42">
        <v>100</v>
      </c>
      <c r="B42" s="19">
        <f t="shared" ref="B42:B48" ca="1" si="18">ROUND(((R42-$R$29)+($S$29-S42)),0)</f>
        <v>0</v>
      </c>
      <c r="C42" s="21">
        <f t="shared" ref="C42:C48" ca="1" si="19">ROUND(C32*1.7,0)</f>
        <v>0</v>
      </c>
      <c r="D42" s="1">
        <v>20</v>
      </c>
      <c r="E42">
        <f t="shared" ref="E42:E49" si="20">ROUND(POWER(A42*D42/100,AJ42),0)</f>
        <v>4</v>
      </c>
      <c r="F42" s="1">
        <v>12</v>
      </c>
      <c r="G42">
        <f>ROUND(POWER($A$22*F42/100,$AJ$22),0)</f>
        <v>3</v>
      </c>
      <c r="H42" s="1">
        <v>4</v>
      </c>
      <c r="I42">
        <f t="shared" ref="I42:I49" ca="1" si="21">ROUND(30/H42*M42*K42,2)</f>
        <v>12.38</v>
      </c>
      <c r="J42" s="1">
        <v>350</v>
      </c>
      <c r="K42" s="11">
        <f ca="1">OFFSET(其他表格!$G$1,J42/100,0)</f>
        <v>1.1000000000000001</v>
      </c>
      <c r="L42" s="1">
        <v>8</v>
      </c>
      <c r="M42" s="11">
        <f ca="1">OFFSET(其他表格!$B$1,L42,0)</f>
        <v>1.5</v>
      </c>
      <c r="N42">
        <f t="shared" ref="N42:N49" si="22">ROUND((E42+200)*AK42,2)</f>
        <v>30.6</v>
      </c>
      <c r="O42">
        <f>ROUND(($E$22+200)*$AK$22,2)</f>
        <v>30</v>
      </c>
      <c r="P42">
        <f>ROUND(POWER((E42+200-$G$22-200+AM42),2)/AL42,2)</f>
        <v>42.34</v>
      </c>
      <c r="Q42">
        <f>ROUND(POWER(($E$22+200-G42-200+AM42),2)/AL42,2)</f>
        <v>41.17</v>
      </c>
      <c r="R42">
        <f ca="1">ROUND((N42+P42)*(A42+A42)/AN42*I42,0)</f>
        <v>9</v>
      </c>
      <c r="S42">
        <f ca="1">ROUND((O42+Q42)*(A42+A42)/AN42*I42,0)</f>
        <v>9</v>
      </c>
      <c r="T42" s="15">
        <f ca="1">MIN(ROUND(R42/A42,4),1)</f>
        <v>0.09</v>
      </c>
      <c r="U42" s="15">
        <f ca="1">MIN(ROUND(S42/A42,4),1)</f>
        <v>0.09</v>
      </c>
      <c r="V42"/>
      <c r="W42"/>
      <c r="X42"/>
      <c r="Y42" s="15"/>
      <c r="Z42"/>
      <c r="AA42" s="10"/>
      <c r="AB42" s="10"/>
      <c r="AC42" s="15"/>
      <c r="AD42" s="10"/>
      <c r="AE42" s="10"/>
      <c r="AF42" s="15"/>
      <c r="AG42" s="10"/>
      <c r="AH42" s="10"/>
      <c r="AI42" s="15"/>
      <c r="AJ42" s="8">
        <v>0.5</v>
      </c>
      <c r="AK42" s="8">
        <v>0.15</v>
      </c>
      <c r="AL42" s="8">
        <v>6000</v>
      </c>
      <c r="AM42" s="8">
        <v>500</v>
      </c>
      <c r="AN42" s="8">
        <v>20000</v>
      </c>
      <c r="AP42">
        <f t="shared" ref="AP42:AP48" si="23">ROUND((AT42+AU42)/2,0)</f>
        <v>6</v>
      </c>
      <c r="AQ42" s="15">
        <f t="shared" ref="AQ42:AQ49" si="24">ROUND(AP42/A42,4)</f>
        <v>0.06</v>
      </c>
      <c r="AR42" s="35">
        <v>0.1</v>
      </c>
      <c r="AS42" s="1">
        <v>90</v>
      </c>
      <c r="AT42">
        <f t="shared" ref="AT42:AT48" si="25">AV42+AX42</f>
        <v>1</v>
      </c>
      <c r="AU42">
        <f t="shared" ref="AU42:AU48" si="26">AW42+AY42</f>
        <v>10</v>
      </c>
      <c r="AV42">
        <f t="shared" ref="AV42:AV49" si="27">ROUND(POWER(AS42/10*(AZ42+BB42),2)/BC42*(A42+A42)/AN42,0)</f>
        <v>1</v>
      </c>
      <c r="AW42" s="31">
        <f t="shared" ref="AW42:AW49" si="28">ROUND(POWER(AS42/10*(BA42+BB42),2)/BC42*(A42+A42)/AN42,0)</f>
        <v>3</v>
      </c>
      <c r="AX42">
        <f>ROUND(POWER(AS42/10*(AZ42-BA42+BD42),2)/BE42*(A42+A42)/AN42,0)</f>
        <v>0</v>
      </c>
      <c r="AY42" s="31">
        <f t="shared" ref="AY42:AY49" si="29">ROUND(POWER(AS42/10*(BA42-AZ42+BD42),2)/BE42*(A42+A42)/AN42,0)</f>
        <v>7</v>
      </c>
      <c r="AZ42">
        <v>30</v>
      </c>
      <c r="BA42">
        <v>150</v>
      </c>
      <c r="BB42" s="8">
        <v>300</v>
      </c>
      <c r="BC42" s="8">
        <v>60000</v>
      </c>
      <c r="BD42" s="8">
        <v>200</v>
      </c>
      <c r="BE42" s="8">
        <v>11500</v>
      </c>
    </row>
    <row r="43" spans="1:57">
      <c r="A43">
        <v>500</v>
      </c>
      <c r="B43" s="19">
        <f t="shared" ca="1" si="18"/>
        <v>2</v>
      </c>
      <c r="C43" s="21">
        <f t="shared" ca="1" si="19"/>
        <v>3</v>
      </c>
      <c r="D43" s="1">
        <v>20</v>
      </c>
      <c r="E43">
        <f t="shared" si="20"/>
        <v>10</v>
      </c>
      <c r="F43" s="1">
        <v>12</v>
      </c>
      <c r="G43">
        <f>ROUND(POWER($A$23*F43/100,$AJ$23),0)</f>
        <v>8</v>
      </c>
      <c r="H43" s="1">
        <v>4</v>
      </c>
      <c r="I43">
        <f t="shared" ca="1" si="21"/>
        <v>12.38</v>
      </c>
      <c r="J43" s="1">
        <v>350</v>
      </c>
      <c r="K43" s="11">
        <f ca="1">OFFSET(其他表格!$G$1,J43/100,0)</f>
        <v>1.1000000000000001</v>
      </c>
      <c r="L43" s="1">
        <v>8</v>
      </c>
      <c r="M43" s="11">
        <f ca="1">OFFSET(其他表格!$B$1,L43,0)</f>
        <v>1.5</v>
      </c>
      <c r="N43">
        <f t="shared" si="22"/>
        <v>31.5</v>
      </c>
      <c r="O43">
        <f>ROUND(($E$23+200)*$AK$23,2)</f>
        <v>30</v>
      </c>
      <c r="P43">
        <f>ROUND(POWER((E43+200-$G$23-200+AM43),2)/AL43,2)</f>
        <v>43.35</v>
      </c>
      <c r="Q43">
        <f>ROUND(POWER(($E$23+200-G43-200+AM43),2)/AL43,2)</f>
        <v>40.340000000000003</v>
      </c>
      <c r="R43">
        <f t="shared" ref="R43:R49" ca="1" si="30">ROUND((N43+P43)*(A43+A43)/AN43*I43,0)</f>
        <v>46</v>
      </c>
      <c r="S43">
        <f t="shared" ref="S43:S49" ca="1" si="31">ROUND((O43+Q43)*(A43+A43)/AN43*I43,0)</f>
        <v>44</v>
      </c>
      <c r="T43" s="15">
        <f t="shared" ref="T43:T49" ca="1" si="32">MIN(ROUND(R43/A43,4),1)</f>
        <v>9.1999999999999998E-2</v>
      </c>
      <c r="U43" s="15">
        <f t="shared" ref="U43:U49" ca="1" si="33">MIN(ROUND(S43/A43,4),1)</f>
        <v>8.7999999999999995E-2</v>
      </c>
      <c r="V43"/>
      <c r="W43"/>
      <c r="X43"/>
      <c r="Y43" s="15"/>
      <c r="Z43"/>
      <c r="AA43" s="10"/>
      <c r="AB43" s="10"/>
      <c r="AC43" s="15"/>
      <c r="AD43" s="10"/>
      <c r="AE43" s="10"/>
      <c r="AF43" s="15"/>
      <c r="AG43" s="10"/>
      <c r="AH43" s="10"/>
      <c r="AI43" s="15"/>
      <c r="AJ43" s="8">
        <v>0.5</v>
      </c>
      <c r="AK43" s="8">
        <v>0.15</v>
      </c>
      <c r="AL43" s="8">
        <v>6000</v>
      </c>
      <c r="AM43" s="8">
        <v>500</v>
      </c>
      <c r="AN43" s="8">
        <v>20000</v>
      </c>
      <c r="AP43">
        <f t="shared" si="23"/>
        <v>30</v>
      </c>
      <c r="AQ43" s="15">
        <f t="shared" si="24"/>
        <v>0.06</v>
      </c>
      <c r="AR43" s="35">
        <v>0.1</v>
      </c>
      <c r="AS43" s="1">
        <v>90</v>
      </c>
      <c r="AT43">
        <f t="shared" si="25"/>
        <v>9</v>
      </c>
      <c r="AU43">
        <f t="shared" si="26"/>
        <v>50</v>
      </c>
      <c r="AV43">
        <f t="shared" si="27"/>
        <v>7</v>
      </c>
      <c r="AW43" s="31">
        <f t="shared" si="28"/>
        <v>14</v>
      </c>
      <c r="AX43">
        <f t="shared" ref="AX43:AX49" si="34">ROUND(POWER(AS43/10*(AZ43-BA43+BD43),2)/BE43*(A43+A43)/AN43,0)</f>
        <v>2</v>
      </c>
      <c r="AY43" s="31">
        <f t="shared" si="29"/>
        <v>36</v>
      </c>
      <c r="AZ43">
        <v>30</v>
      </c>
      <c r="BA43">
        <v>150</v>
      </c>
      <c r="BB43" s="8">
        <v>300</v>
      </c>
      <c r="BC43" s="8">
        <v>60000</v>
      </c>
      <c r="BD43" s="8">
        <v>200</v>
      </c>
      <c r="BE43" s="8">
        <v>11500</v>
      </c>
    </row>
    <row r="44" spans="1:57">
      <c r="A44">
        <v>1000</v>
      </c>
      <c r="B44" s="19">
        <f t="shared" ca="1" si="18"/>
        <v>8</v>
      </c>
      <c r="C44" s="21">
        <v>13</v>
      </c>
      <c r="D44" s="1">
        <v>20</v>
      </c>
      <c r="E44">
        <f t="shared" si="20"/>
        <v>14</v>
      </c>
      <c r="F44" s="1">
        <v>12</v>
      </c>
      <c r="G44">
        <f>ROUND(POWER($A$24*F44/100,$AJ$24),0)</f>
        <v>11</v>
      </c>
      <c r="H44" s="1">
        <v>4</v>
      </c>
      <c r="I44">
        <f t="shared" ca="1" si="21"/>
        <v>12.38</v>
      </c>
      <c r="J44" s="1">
        <v>350</v>
      </c>
      <c r="K44" s="11">
        <f ca="1">OFFSET(其他表格!$G$1,J44/100,0)</f>
        <v>1.1000000000000001</v>
      </c>
      <c r="L44" s="1">
        <v>8</v>
      </c>
      <c r="M44" s="11">
        <f ca="1">OFFSET(其他表格!$B$1,L44,0)</f>
        <v>1.5</v>
      </c>
      <c r="N44">
        <f t="shared" si="22"/>
        <v>32.1</v>
      </c>
      <c r="O44">
        <f>ROUND(($E$24+200)*$AK$24,2)</f>
        <v>30</v>
      </c>
      <c r="P44">
        <f>ROUND(POWER((E44+200-$G$24-200+AM44),2)/AL44,2)</f>
        <v>44.03</v>
      </c>
      <c r="Q44">
        <f>ROUND(POWER(($E$24+200-G44-200+AM44),2)/AL44,2)</f>
        <v>39.85</v>
      </c>
      <c r="R44">
        <f t="shared" ca="1" si="30"/>
        <v>94</v>
      </c>
      <c r="S44">
        <f t="shared" ca="1" si="31"/>
        <v>86</v>
      </c>
      <c r="T44" s="15">
        <f t="shared" ca="1" si="32"/>
        <v>9.4E-2</v>
      </c>
      <c r="U44" s="15">
        <f t="shared" ca="1" si="33"/>
        <v>8.5999999999999993E-2</v>
      </c>
      <c r="V44"/>
      <c r="W44"/>
      <c r="X44"/>
      <c r="Y44" s="15"/>
      <c r="Z44"/>
      <c r="AA44" s="10"/>
      <c r="AB44" s="10"/>
      <c r="AC44" s="15"/>
      <c r="AD44" s="10"/>
      <c r="AE44" s="10"/>
      <c r="AF44" s="15"/>
      <c r="AG44" s="10"/>
      <c r="AH44" s="10"/>
      <c r="AI44" s="15"/>
      <c r="AJ44" s="8">
        <v>0.5</v>
      </c>
      <c r="AK44" s="8">
        <v>0.15</v>
      </c>
      <c r="AL44" s="8">
        <v>6000</v>
      </c>
      <c r="AM44" s="8">
        <v>500</v>
      </c>
      <c r="AN44" s="8">
        <v>20000</v>
      </c>
      <c r="AP44">
        <f t="shared" si="23"/>
        <v>60</v>
      </c>
      <c r="AQ44" s="15">
        <f t="shared" si="24"/>
        <v>0.06</v>
      </c>
      <c r="AR44" s="35">
        <v>0.1</v>
      </c>
      <c r="AS44" s="1">
        <v>90</v>
      </c>
      <c r="AT44">
        <f t="shared" si="25"/>
        <v>20</v>
      </c>
      <c r="AU44">
        <f t="shared" si="26"/>
        <v>99</v>
      </c>
      <c r="AV44">
        <f t="shared" si="27"/>
        <v>15</v>
      </c>
      <c r="AW44" s="31">
        <f t="shared" si="28"/>
        <v>27</v>
      </c>
      <c r="AX44">
        <f t="shared" si="34"/>
        <v>5</v>
      </c>
      <c r="AY44" s="31">
        <f t="shared" si="29"/>
        <v>72</v>
      </c>
      <c r="AZ44">
        <v>30</v>
      </c>
      <c r="BA44">
        <v>150</v>
      </c>
      <c r="BB44" s="8">
        <v>300</v>
      </c>
      <c r="BC44" s="8">
        <v>60000</v>
      </c>
      <c r="BD44" s="8">
        <v>200</v>
      </c>
      <c r="BE44" s="8">
        <v>11500</v>
      </c>
    </row>
    <row r="45" spans="1:57">
      <c r="A45">
        <v>2000</v>
      </c>
      <c r="B45" s="19">
        <f t="shared" ca="1" si="18"/>
        <v>22</v>
      </c>
      <c r="C45" s="21">
        <f t="shared" ca="1" si="19"/>
        <v>22</v>
      </c>
      <c r="D45" s="1">
        <v>20</v>
      </c>
      <c r="E45">
        <f t="shared" si="20"/>
        <v>20</v>
      </c>
      <c r="F45" s="1">
        <v>12</v>
      </c>
      <c r="G45">
        <f>ROUND(POWER($A$25*F45/100,$AJ$25),0)</f>
        <v>15</v>
      </c>
      <c r="H45" s="1">
        <v>4</v>
      </c>
      <c r="I45">
        <f t="shared" ca="1" si="21"/>
        <v>12.38</v>
      </c>
      <c r="J45" s="1">
        <v>350</v>
      </c>
      <c r="K45" s="11">
        <f ca="1">OFFSET(其他表格!$G$1,J45/100,0)</f>
        <v>1.1000000000000001</v>
      </c>
      <c r="L45" s="1">
        <v>8</v>
      </c>
      <c r="M45" s="11">
        <f ca="1">OFFSET(其他表格!$B$1,L45,0)</f>
        <v>1.5</v>
      </c>
      <c r="N45">
        <f t="shared" si="22"/>
        <v>33</v>
      </c>
      <c r="O45">
        <f>ROUND(($E$25+200)*$AK$25,2)</f>
        <v>30</v>
      </c>
      <c r="P45">
        <f>ROUND(POWER((E45+200-$G$25-200+AM45),2)/AL45,2)</f>
        <v>45.07</v>
      </c>
      <c r="Q45">
        <f>ROUND(POWER(($E$25+200-G45-200+AM45),2)/AL45,2)</f>
        <v>39.200000000000003</v>
      </c>
      <c r="R45">
        <f t="shared" ca="1" si="30"/>
        <v>193</v>
      </c>
      <c r="S45">
        <f t="shared" ca="1" si="31"/>
        <v>171</v>
      </c>
      <c r="T45" s="15">
        <f t="shared" ca="1" si="32"/>
        <v>9.6500000000000002E-2</v>
      </c>
      <c r="U45" s="15">
        <f t="shared" ca="1" si="33"/>
        <v>8.5500000000000007E-2</v>
      </c>
      <c r="V45"/>
      <c r="W45"/>
      <c r="X45"/>
      <c r="Y45" s="15"/>
      <c r="Z45"/>
      <c r="AA45" s="10"/>
      <c r="AB45" s="10"/>
      <c r="AC45" s="15"/>
      <c r="AD45" s="10"/>
      <c r="AE45" s="10"/>
      <c r="AF45" s="15"/>
      <c r="AG45" s="10"/>
      <c r="AH45" s="10"/>
      <c r="AI45" s="15"/>
      <c r="AJ45" s="8">
        <v>0.5</v>
      </c>
      <c r="AK45" s="8">
        <v>0.15</v>
      </c>
      <c r="AL45" s="8">
        <v>6000</v>
      </c>
      <c r="AM45" s="8">
        <v>500</v>
      </c>
      <c r="AN45" s="8">
        <v>20000</v>
      </c>
      <c r="AP45">
        <f t="shared" si="23"/>
        <v>119</v>
      </c>
      <c r="AQ45" s="15">
        <f t="shared" si="24"/>
        <v>5.9499999999999997E-2</v>
      </c>
      <c r="AR45" s="35">
        <v>0.1</v>
      </c>
      <c r="AS45" s="1">
        <v>90</v>
      </c>
      <c r="AT45">
        <f t="shared" si="25"/>
        <v>38</v>
      </c>
      <c r="AU45">
        <f t="shared" si="26"/>
        <v>199</v>
      </c>
      <c r="AV45">
        <f t="shared" si="27"/>
        <v>29</v>
      </c>
      <c r="AW45" s="31">
        <f t="shared" si="28"/>
        <v>55</v>
      </c>
      <c r="AX45">
        <f t="shared" si="34"/>
        <v>9</v>
      </c>
      <c r="AY45" s="31">
        <f t="shared" si="29"/>
        <v>144</v>
      </c>
      <c r="AZ45">
        <v>30</v>
      </c>
      <c r="BA45">
        <v>150</v>
      </c>
      <c r="BB45" s="8">
        <v>300</v>
      </c>
      <c r="BC45" s="8">
        <v>60000</v>
      </c>
      <c r="BD45" s="8">
        <v>200</v>
      </c>
      <c r="BE45" s="8">
        <v>11500</v>
      </c>
    </row>
    <row r="46" spans="1:57">
      <c r="A46">
        <v>5000</v>
      </c>
      <c r="B46" s="19">
        <f t="shared" ca="1" si="18"/>
        <v>88</v>
      </c>
      <c r="C46" s="21">
        <f t="shared" ca="1" si="19"/>
        <v>85</v>
      </c>
      <c r="D46" s="1">
        <v>20</v>
      </c>
      <c r="E46">
        <f t="shared" si="20"/>
        <v>32</v>
      </c>
      <c r="F46" s="1">
        <v>12</v>
      </c>
      <c r="G46">
        <f>ROUND(POWER($A$26*F46/100,$AJ$26),0)</f>
        <v>24</v>
      </c>
      <c r="H46" s="1">
        <v>4</v>
      </c>
      <c r="I46">
        <f t="shared" ca="1" si="21"/>
        <v>12.38</v>
      </c>
      <c r="J46" s="1">
        <v>350</v>
      </c>
      <c r="K46" s="11">
        <f ca="1">OFFSET(其他表格!$G$1,J46/100,0)</f>
        <v>1.1000000000000001</v>
      </c>
      <c r="L46" s="1">
        <v>8</v>
      </c>
      <c r="M46" s="11">
        <f ca="1">OFFSET(其他表格!$B$1,L46,0)</f>
        <v>1.5</v>
      </c>
      <c r="N46">
        <f t="shared" si="22"/>
        <v>34.799999999999997</v>
      </c>
      <c r="O46">
        <f>ROUND(($E$26+200)*$AK$26,2)</f>
        <v>30</v>
      </c>
      <c r="P46">
        <f>ROUND(POWER((E46+200-$G$26-200+AM46),2)/AL46,2)</f>
        <v>47.17</v>
      </c>
      <c r="Q46">
        <f>ROUND(POWER(($E$26+200-G46-200+AM46),2)/AL46,2)</f>
        <v>37.76</v>
      </c>
      <c r="R46">
        <f t="shared" ca="1" si="30"/>
        <v>507</v>
      </c>
      <c r="S46">
        <f t="shared" ca="1" si="31"/>
        <v>419</v>
      </c>
      <c r="T46" s="15">
        <f t="shared" ca="1" si="32"/>
        <v>0.1014</v>
      </c>
      <c r="U46" s="15">
        <f t="shared" ca="1" si="33"/>
        <v>8.3799999999999999E-2</v>
      </c>
      <c r="V46"/>
      <c r="W46"/>
      <c r="X46"/>
      <c r="Y46" s="15"/>
      <c r="Z46"/>
      <c r="AA46" s="10"/>
      <c r="AB46" s="10"/>
      <c r="AC46" s="15"/>
      <c r="AD46" s="10"/>
      <c r="AE46" s="10"/>
      <c r="AF46" s="15"/>
      <c r="AG46" s="10"/>
      <c r="AH46" s="10"/>
      <c r="AI46" s="15"/>
      <c r="AJ46" s="8">
        <v>0.5</v>
      </c>
      <c r="AK46" s="8">
        <v>0.15</v>
      </c>
      <c r="AL46" s="8">
        <v>6000</v>
      </c>
      <c r="AM46" s="8">
        <v>500</v>
      </c>
      <c r="AN46" s="8">
        <v>20000</v>
      </c>
      <c r="AP46">
        <f t="shared" si="23"/>
        <v>298</v>
      </c>
      <c r="AQ46" s="15">
        <f t="shared" si="24"/>
        <v>5.96E-2</v>
      </c>
      <c r="AR46" s="35">
        <v>0.1</v>
      </c>
      <c r="AS46" s="1">
        <v>90</v>
      </c>
      <c r="AT46">
        <f t="shared" si="25"/>
        <v>97</v>
      </c>
      <c r="AU46">
        <f t="shared" si="26"/>
        <v>498</v>
      </c>
      <c r="AV46">
        <f t="shared" si="27"/>
        <v>74</v>
      </c>
      <c r="AW46" s="31">
        <f t="shared" si="28"/>
        <v>137</v>
      </c>
      <c r="AX46">
        <f t="shared" si="34"/>
        <v>23</v>
      </c>
      <c r="AY46" s="31">
        <f t="shared" si="29"/>
        <v>361</v>
      </c>
      <c r="AZ46">
        <v>30</v>
      </c>
      <c r="BA46">
        <v>150</v>
      </c>
      <c r="BB46" s="8">
        <v>300</v>
      </c>
      <c r="BC46" s="8">
        <v>60000</v>
      </c>
      <c r="BD46" s="8">
        <v>200</v>
      </c>
      <c r="BE46" s="8">
        <v>11500</v>
      </c>
    </row>
    <row r="47" spans="1:57">
      <c r="A47">
        <v>10000</v>
      </c>
      <c r="B47" s="19">
        <f t="shared" ca="1" si="18"/>
        <v>250</v>
      </c>
      <c r="C47" s="21">
        <f t="shared" ca="1" si="19"/>
        <v>236</v>
      </c>
      <c r="D47" s="1">
        <v>20</v>
      </c>
      <c r="E47">
        <f t="shared" si="20"/>
        <v>45</v>
      </c>
      <c r="F47" s="1">
        <v>12</v>
      </c>
      <c r="G47">
        <f>ROUND(POWER($A$27*F47/100,$AJ$27),0)</f>
        <v>35</v>
      </c>
      <c r="H47" s="1">
        <v>4</v>
      </c>
      <c r="I47">
        <f t="shared" ca="1" si="21"/>
        <v>12.38</v>
      </c>
      <c r="J47" s="1">
        <v>350</v>
      </c>
      <c r="K47" s="11">
        <f ca="1">OFFSET(其他表格!$G$1,J47/100,0)</f>
        <v>1.1000000000000001</v>
      </c>
      <c r="L47" s="1">
        <v>8</v>
      </c>
      <c r="M47" s="11">
        <f ca="1">OFFSET(其他表格!$B$1,L47,0)</f>
        <v>1.5</v>
      </c>
      <c r="N47">
        <f t="shared" si="22"/>
        <v>36.75</v>
      </c>
      <c r="O47">
        <f>ROUND(($E$27+200)*$AK$27,2)</f>
        <v>30</v>
      </c>
      <c r="P47">
        <f>ROUND(POWER((E47+200-$G$27-200+AM47),2)/AL47,2)</f>
        <v>49.5</v>
      </c>
      <c r="Q47">
        <f>ROUND(POWER(($E$27+200-G47-200+AM47),2)/AL47,2)</f>
        <v>36.04</v>
      </c>
      <c r="R47">
        <f t="shared" ca="1" si="30"/>
        <v>1068</v>
      </c>
      <c r="S47">
        <f t="shared" ca="1" si="31"/>
        <v>818</v>
      </c>
      <c r="T47" s="15">
        <f t="shared" ca="1" si="32"/>
        <v>0.10680000000000001</v>
      </c>
      <c r="U47" s="15">
        <f t="shared" ca="1" si="33"/>
        <v>8.1799999999999998E-2</v>
      </c>
      <c r="V47"/>
      <c r="W47"/>
      <c r="X47"/>
      <c r="Y47" s="15"/>
      <c r="Z47"/>
      <c r="AA47" s="10"/>
      <c r="AB47" s="10"/>
      <c r="AC47" s="15"/>
      <c r="AD47" s="10"/>
      <c r="AE47" s="10"/>
      <c r="AF47" s="15"/>
      <c r="AG47" s="10"/>
      <c r="AH47" s="10"/>
      <c r="AI47" s="15"/>
      <c r="AJ47" s="8">
        <v>0.5</v>
      </c>
      <c r="AK47" s="8">
        <v>0.15</v>
      </c>
      <c r="AL47" s="8">
        <v>6000</v>
      </c>
      <c r="AM47" s="8">
        <v>500</v>
      </c>
      <c r="AN47" s="8">
        <v>20000</v>
      </c>
      <c r="AP47">
        <f t="shared" si="23"/>
        <v>593</v>
      </c>
      <c r="AQ47" s="15">
        <f t="shared" si="24"/>
        <v>5.9299999999999999E-2</v>
      </c>
      <c r="AR47" s="35">
        <v>0.1</v>
      </c>
      <c r="AS47" s="1">
        <v>90</v>
      </c>
      <c r="AT47">
        <f t="shared" si="25"/>
        <v>192</v>
      </c>
      <c r="AU47">
        <f t="shared" si="26"/>
        <v>994</v>
      </c>
      <c r="AV47">
        <f t="shared" si="27"/>
        <v>147</v>
      </c>
      <c r="AW47" s="31">
        <f t="shared" si="28"/>
        <v>273</v>
      </c>
      <c r="AX47">
        <f t="shared" si="34"/>
        <v>45</v>
      </c>
      <c r="AY47" s="31">
        <f t="shared" si="29"/>
        <v>721</v>
      </c>
      <c r="AZ47">
        <v>30</v>
      </c>
      <c r="BA47">
        <v>150</v>
      </c>
      <c r="BB47" s="8">
        <v>300</v>
      </c>
      <c r="BC47" s="8">
        <v>60000</v>
      </c>
      <c r="BD47" s="8">
        <v>200</v>
      </c>
      <c r="BE47" s="8">
        <v>11500</v>
      </c>
    </row>
    <row r="48" spans="1:57">
      <c r="A48">
        <v>20000</v>
      </c>
      <c r="B48" s="19">
        <f t="shared" ca="1" si="18"/>
        <v>703</v>
      </c>
      <c r="C48" s="21">
        <f t="shared" ca="1" si="19"/>
        <v>685</v>
      </c>
      <c r="D48" s="1">
        <v>20</v>
      </c>
      <c r="E48">
        <f t="shared" si="20"/>
        <v>63</v>
      </c>
      <c r="F48" s="1">
        <v>12</v>
      </c>
      <c r="G48">
        <f>ROUND(POWER($A$28*F48/100,$AJ$28),0)</f>
        <v>49</v>
      </c>
      <c r="H48" s="1">
        <v>4</v>
      </c>
      <c r="I48">
        <f t="shared" ca="1" si="21"/>
        <v>12.38</v>
      </c>
      <c r="J48" s="1">
        <v>350</v>
      </c>
      <c r="K48" s="11">
        <f ca="1">OFFSET(其他表格!$G$1,J48/100,0)</f>
        <v>1.1000000000000001</v>
      </c>
      <c r="L48" s="1">
        <v>8</v>
      </c>
      <c r="M48" s="11">
        <f ca="1">OFFSET(其他表格!$B$1,L48,0)</f>
        <v>1.5</v>
      </c>
      <c r="N48">
        <f t="shared" si="22"/>
        <v>39.450000000000003</v>
      </c>
      <c r="O48">
        <f>ROUND(($E$28+200)*$AK$28,2)</f>
        <v>30</v>
      </c>
      <c r="P48">
        <f>ROUND(POWER((E48+200-$G$28-200+AM48),2)/AL48,2)</f>
        <v>52.83</v>
      </c>
      <c r="Q48">
        <f>ROUND(POWER(($E$28+200-G48-200+AM48),2)/AL48,2)</f>
        <v>33.9</v>
      </c>
      <c r="R48">
        <f t="shared" ca="1" si="30"/>
        <v>2285</v>
      </c>
      <c r="S48">
        <f t="shared" ca="1" si="31"/>
        <v>1582</v>
      </c>
      <c r="T48" s="15">
        <f t="shared" ca="1" si="32"/>
        <v>0.1143</v>
      </c>
      <c r="U48" s="15">
        <f t="shared" ca="1" si="33"/>
        <v>7.9100000000000004E-2</v>
      </c>
      <c r="V48"/>
      <c r="W48"/>
      <c r="X48"/>
      <c r="Y48" s="15"/>
      <c r="Z48"/>
      <c r="AA48" s="10"/>
      <c r="AB48" s="10"/>
      <c r="AC48" s="15"/>
      <c r="AD48" s="10"/>
      <c r="AE48" s="10"/>
      <c r="AF48" s="15"/>
      <c r="AG48" s="10"/>
      <c r="AH48" s="10"/>
      <c r="AI48" s="15"/>
      <c r="AJ48" s="8">
        <v>0.5</v>
      </c>
      <c r="AK48" s="8">
        <v>0.15</v>
      </c>
      <c r="AL48" s="8">
        <v>6000</v>
      </c>
      <c r="AM48" s="8">
        <v>500</v>
      </c>
      <c r="AN48" s="8">
        <v>20000</v>
      </c>
      <c r="AP48">
        <f t="shared" si="23"/>
        <v>1187</v>
      </c>
      <c r="AQ48" s="15">
        <f t="shared" si="24"/>
        <v>5.9400000000000001E-2</v>
      </c>
      <c r="AR48" s="35">
        <v>0.1</v>
      </c>
      <c r="AS48" s="1">
        <v>90</v>
      </c>
      <c r="AT48">
        <f t="shared" si="25"/>
        <v>384</v>
      </c>
      <c r="AU48">
        <f t="shared" si="26"/>
        <v>1990</v>
      </c>
      <c r="AV48">
        <f t="shared" si="27"/>
        <v>294</v>
      </c>
      <c r="AW48" s="31">
        <f t="shared" si="28"/>
        <v>547</v>
      </c>
      <c r="AX48">
        <f t="shared" si="34"/>
        <v>90</v>
      </c>
      <c r="AY48" s="31">
        <f t="shared" si="29"/>
        <v>1443</v>
      </c>
      <c r="AZ48">
        <v>30</v>
      </c>
      <c r="BA48">
        <v>150</v>
      </c>
      <c r="BB48" s="8">
        <v>300</v>
      </c>
      <c r="BC48" s="8">
        <v>60000</v>
      </c>
      <c r="BD48" s="8">
        <v>200</v>
      </c>
      <c r="BE48" s="8">
        <v>11500</v>
      </c>
    </row>
    <row r="49" spans="1:57">
      <c r="A49">
        <v>50000</v>
      </c>
      <c r="B49" s="19">
        <f ca="1">ROUND(((R49-$R$29)+($S$29-S49)),0)</f>
        <v>2797</v>
      </c>
      <c r="C49" s="21">
        <f ca="1">ROUND(C39*1.7,0)</f>
        <v>2713</v>
      </c>
      <c r="D49" s="1">
        <v>20</v>
      </c>
      <c r="E49">
        <f t="shared" si="20"/>
        <v>100</v>
      </c>
      <c r="F49" s="1">
        <v>12</v>
      </c>
      <c r="G49">
        <f>ROUND(POWER($A$29*F49/100,$AJ$29),0)</f>
        <v>77</v>
      </c>
      <c r="H49" s="1">
        <v>4</v>
      </c>
      <c r="I49">
        <f t="shared" ca="1" si="21"/>
        <v>12.38</v>
      </c>
      <c r="J49" s="1">
        <v>350</v>
      </c>
      <c r="K49" s="11">
        <f ca="1">OFFSET(其他表格!$G$1,J49/100,0)</f>
        <v>1.1000000000000001</v>
      </c>
      <c r="L49" s="1">
        <v>8</v>
      </c>
      <c r="M49" s="11">
        <f ca="1">OFFSET(其他表格!$B$1,L49,0)</f>
        <v>1.5</v>
      </c>
      <c r="N49">
        <f t="shared" si="22"/>
        <v>45</v>
      </c>
      <c r="O49">
        <f>ROUND(($E$29+200)*$AK$29,2)</f>
        <v>30</v>
      </c>
      <c r="P49">
        <f>ROUND(POWER((E49+200-$G$29-200+AM49),2)/AL49,2)</f>
        <v>60</v>
      </c>
      <c r="Q49">
        <f>ROUND(POWER(($E$29+200-G49-200+AM49),2)/AL49,2)</f>
        <v>29.82</v>
      </c>
      <c r="R49">
        <f t="shared" ca="1" si="30"/>
        <v>6500</v>
      </c>
      <c r="S49">
        <f t="shared" ca="1" si="31"/>
        <v>3703</v>
      </c>
      <c r="T49" s="15">
        <f t="shared" ca="1" si="32"/>
        <v>0.13</v>
      </c>
      <c r="U49" s="15">
        <f t="shared" ca="1" si="33"/>
        <v>7.4099999999999999E-2</v>
      </c>
      <c r="V49"/>
      <c r="W49"/>
      <c r="X49"/>
      <c r="Y49" s="15"/>
      <c r="Z49"/>
      <c r="AA49" s="10"/>
      <c r="AB49" s="10"/>
      <c r="AC49" s="15"/>
      <c r="AD49" s="10"/>
      <c r="AE49" s="10"/>
      <c r="AF49" s="15"/>
      <c r="AG49" s="10"/>
      <c r="AH49" s="10"/>
      <c r="AI49" s="15"/>
      <c r="AJ49" s="8">
        <v>0.5</v>
      </c>
      <c r="AK49" s="8">
        <v>0.15</v>
      </c>
      <c r="AL49" s="8">
        <v>6000</v>
      </c>
      <c r="AM49" s="8">
        <v>500</v>
      </c>
      <c r="AN49" s="8">
        <v>20000</v>
      </c>
      <c r="AP49">
        <f>ROUND((AT49+AU49)/2,0)</f>
        <v>2967</v>
      </c>
      <c r="AQ49" s="15">
        <f t="shared" si="24"/>
        <v>5.9299999999999999E-2</v>
      </c>
      <c r="AR49" s="35">
        <v>0.1</v>
      </c>
      <c r="AS49" s="1">
        <v>90</v>
      </c>
      <c r="AT49">
        <f>AV49+AX49</f>
        <v>960</v>
      </c>
      <c r="AU49">
        <f>AW49+AY49</f>
        <v>4973</v>
      </c>
      <c r="AV49">
        <f t="shared" si="27"/>
        <v>735</v>
      </c>
      <c r="AW49" s="31">
        <f t="shared" si="28"/>
        <v>1367</v>
      </c>
      <c r="AX49">
        <f t="shared" si="34"/>
        <v>225</v>
      </c>
      <c r="AY49" s="31">
        <f t="shared" si="29"/>
        <v>3606</v>
      </c>
      <c r="AZ49">
        <v>30</v>
      </c>
      <c r="BA49">
        <v>150</v>
      </c>
      <c r="BB49" s="8">
        <v>300</v>
      </c>
      <c r="BC49" s="8">
        <v>60000</v>
      </c>
      <c r="BD49" s="8">
        <v>200</v>
      </c>
      <c r="BE49" s="8">
        <v>11500</v>
      </c>
    </row>
    <row r="51" spans="1:57" s="23" customFormat="1">
      <c r="A51" s="23" t="s">
        <v>129</v>
      </c>
      <c r="B51" s="26" t="s">
        <v>77</v>
      </c>
      <c r="C51" s="26" t="s">
        <v>79</v>
      </c>
      <c r="AO51" s="30"/>
      <c r="AR51" s="37"/>
      <c r="AS51" s="27"/>
      <c r="AW51" s="33"/>
      <c r="AY51" s="33"/>
      <c r="BB51" s="8"/>
      <c r="BC51" s="8"/>
    </row>
    <row r="52" spans="1:57">
      <c r="A52">
        <v>100</v>
      </c>
      <c r="B52" s="19">
        <f t="shared" ref="B52:B58" ca="1" si="35">ROUND(((R52-$R$29)+($S$29-S52)),0)</f>
        <v>0</v>
      </c>
      <c r="C52" s="21">
        <f t="shared" ref="C52:C59" ca="1" si="36">ROUND(C42*1.7,0)</f>
        <v>0</v>
      </c>
      <c r="D52" s="1">
        <v>20</v>
      </c>
      <c r="E52">
        <f t="shared" ref="E52:E59" si="37">ROUND(POWER(A52*D52/100,AJ52),0)</f>
        <v>4</v>
      </c>
      <c r="F52" s="1">
        <v>10</v>
      </c>
      <c r="G52">
        <f>ROUND(POWER($A$22*F52/100,$AJ$22),0)</f>
        <v>3</v>
      </c>
      <c r="H52" s="1">
        <v>2.2999999999999998</v>
      </c>
      <c r="I52">
        <f t="shared" ref="I52:I59" ca="1" si="38">ROUND(30/H52*M52*K52,2)</f>
        <v>20.8</v>
      </c>
      <c r="J52" s="1">
        <v>330</v>
      </c>
      <c r="K52" s="11">
        <f ca="1">OFFSET(其他表格!$G$1,J52/100,0)</f>
        <v>1.1000000000000001</v>
      </c>
      <c r="L52" s="1">
        <v>7</v>
      </c>
      <c r="M52" s="11">
        <f ca="1">OFFSET(其他表格!$B$1,L52,0)</f>
        <v>1.45</v>
      </c>
      <c r="N52">
        <f t="shared" ref="N52:N59" si="39">ROUND((E52+200)*AK52,2)</f>
        <v>30.6</v>
      </c>
      <c r="O52">
        <f>ROUND(($E$22+200)*$AK$22,2)</f>
        <v>30</v>
      </c>
      <c r="P52">
        <f>ROUND(POWER((E52+200-$G$22-200+AM52),2)/AL52,2)</f>
        <v>42.34</v>
      </c>
      <c r="Q52">
        <f>ROUND(POWER(($E$22+200-G52-200+AM52),2)/AL52,2)</f>
        <v>41.17</v>
      </c>
      <c r="R52">
        <f ca="1">ROUND((N52+P52)*(A52+A52)/AN52*I52,0)</f>
        <v>15</v>
      </c>
      <c r="S52">
        <f ca="1">ROUND((O52+Q52)*(A52+A52)/AN52*I52,0)</f>
        <v>15</v>
      </c>
      <c r="T52" s="15">
        <f ca="1">MIN(ROUND(R52/A52,4),1)</f>
        <v>0.15</v>
      </c>
      <c r="U52" s="15">
        <f ca="1">MIN(ROUND(S52/A52,4),1)</f>
        <v>0.15</v>
      </c>
      <c r="V52"/>
      <c r="W52"/>
      <c r="X52"/>
      <c r="Y52" s="15"/>
      <c r="Z52"/>
      <c r="AA52" s="10"/>
      <c r="AB52" s="10"/>
      <c r="AC52" s="15"/>
      <c r="AD52" s="10"/>
      <c r="AE52" s="10"/>
      <c r="AF52" s="15"/>
      <c r="AG52" s="10"/>
      <c r="AH52" s="10"/>
      <c r="AI52" s="15"/>
      <c r="AJ52" s="8">
        <v>0.5</v>
      </c>
      <c r="AK52" s="8">
        <v>0.15</v>
      </c>
      <c r="AL52" s="8">
        <v>6000</v>
      </c>
      <c r="AM52" s="8">
        <v>500</v>
      </c>
      <c r="AN52" s="8">
        <v>20000</v>
      </c>
      <c r="AP52">
        <f t="shared" ref="AP52:AP58" si="40">ROUND((AT52+AU52)/2,0)</f>
        <v>10</v>
      </c>
      <c r="AQ52" s="15">
        <f t="shared" ref="AQ52:AQ59" si="41">ROUND(AP52/A52,4)</f>
        <v>0.1</v>
      </c>
      <c r="AR52" s="35">
        <v>0.1</v>
      </c>
      <c r="AS52" s="1">
        <v>115</v>
      </c>
      <c r="AT52">
        <f t="shared" ref="AT52:AT58" si="42">AV52+AX52</f>
        <v>3</v>
      </c>
      <c r="AU52">
        <f t="shared" ref="AU52:AU58" si="43">AW52+AY52</f>
        <v>16</v>
      </c>
      <c r="AV52">
        <f t="shared" ref="AV52:AV59" si="44">ROUND(POWER(AS52/10*(AZ52+BB52),2)/BC52*(A52+A52)/AN52,0)</f>
        <v>2</v>
      </c>
      <c r="AW52" s="31">
        <f t="shared" ref="AW52:AW59" si="45">ROUND(POWER(AS52/10*(BA52+BB52),2)/BC52*(A52+A52)/AN52,0)</f>
        <v>4</v>
      </c>
      <c r="AX52">
        <f>ROUND(POWER(AS52/10*(AZ52-BA52+BD52),2)/BE52*(A52+A52)/AN52,0)</f>
        <v>1</v>
      </c>
      <c r="AY52" s="31">
        <f t="shared" ref="AY52:AY59" si="46">ROUND(POWER(AS52/10*(BA52-AZ52+BD52),2)/BE52*(A52+A52)/AN52,0)</f>
        <v>12</v>
      </c>
      <c r="AZ52">
        <v>30</v>
      </c>
      <c r="BA52">
        <v>150</v>
      </c>
      <c r="BB52" s="8">
        <v>300</v>
      </c>
      <c r="BC52" s="8">
        <v>60000</v>
      </c>
      <c r="BD52" s="8">
        <v>200</v>
      </c>
      <c r="BE52" s="8">
        <v>11500</v>
      </c>
    </row>
    <row r="53" spans="1:57">
      <c r="A53">
        <v>500</v>
      </c>
      <c r="B53" s="19">
        <f t="shared" ca="1" si="35"/>
        <v>5</v>
      </c>
      <c r="C53" s="21">
        <f t="shared" ca="1" si="36"/>
        <v>5</v>
      </c>
      <c r="D53" s="1">
        <v>20</v>
      </c>
      <c r="E53">
        <f t="shared" si="37"/>
        <v>10</v>
      </c>
      <c r="F53" s="1">
        <v>10</v>
      </c>
      <c r="G53">
        <f>ROUND(POWER($A$23*F53/100,$AJ$23),0)</f>
        <v>7</v>
      </c>
      <c r="H53" s="1">
        <v>2.2999999999999998</v>
      </c>
      <c r="I53">
        <f t="shared" ca="1" si="38"/>
        <v>20.8</v>
      </c>
      <c r="J53" s="1">
        <v>330</v>
      </c>
      <c r="K53" s="11">
        <f ca="1">OFFSET(其他表格!$G$1,J53/100,0)</f>
        <v>1.1000000000000001</v>
      </c>
      <c r="L53" s="1">
        <v>7</v>
      </c>
      <c r="M53" s="11">
        <f ca="1">OFFSET(其他表格!$B$1,L53,0)</f>
        <v>1.45</v>
      </c>
      <c r="N53">
        <f t="shared" si="39"/>
        <v>31.5</v>
      </c>
      <c r="O53">
        <f>ROUND(($E$23+200)*$AK$23,2)</f>
        <v>30</v>
      </c>
      <c r="P53">
        <f>ROUND(POWER((E53+200-$G$23-200+AM53),2)/AL53,2)</f>
        <v>43.35</v>
      </c>
      <c r="Q53">
        <f>ROUND(POWER(($E$23+200-G53-200+AM53),2)/AL53,2)</f>
        <v>40.51</v>
      </c>
      <c r="R53">
        <f t="shared" ref="R53:R59" ca="1" si="47">ROUND((N53+P53)*(A53+A53)/AN53*I53,0)</f>
        <v>78</v>
      </c>
      <c r="S53">
        <f t="shared" ref="S53:S59" ca="1" si="48">ROUND((O53+Q53)*(A53+A53)/AN53*I53,0)</f>
        <v>73</v>
      </c>
      <c r="T53" s="15">
        <f t="shared" ref="T53:T59" ca="1" si="49">MIN(ROUND(R53/A53,4),1)</f>
        <v>0.156</v>
      </c>
      <c r="U53" s="15">
        <f t="shared" ref="U53:U59" ca="1" si="50">MIN(ROUND(S53/A53,4),1)</f>
        <v>0.14599999999999999</v>
      </c>
      <c r="V53"/>
      <c r="W53"/>
      <c r="X53"/>
      <c r="Y53" s="15"/>
      <c r="Z53"/>
      <c r="AA53" s="10"/>
      <c r="AB53" s="10"/>
      <c r="AC53" s="15"/>
      <c r="AD53" s="10"/>
      <c r="AE53" s="10"/>
      <c r="AF53" s="15"/>
      <c r="AG53" s="10"/>
      <c r="AH53" s="10"/>
      <c r="AI53" s="15"/>
      <c r="AJ53" s="8">
        <v>0.5</v>
      </c>
      <c r="AK53" s="8">
        <v>0.15</v>
      </c>
      <c r="AL53" s="8">
        <v>6000</v>
      </c>
      <c r="AM53" s="8">
        <v>500</v>
      </c>
      <c r="AN53" s="8">
        <v>20000</v>
      </c>
      <c r="AP53">
        <f t="shared" si="40"/>
        <v>49</v>
      </c>
      <c r="AQ53" s="15">
        <f t="shared" si="41"/>
        <v>9.8000000000000004E-2</v>
      </c>
      <c r="AR53" s="35">
        <v>0.1</v>
      </c>
      <c r="AS53" s="1">
        <v>115</v>
      </c>
      <c r="AT53">
        <f t="shared" si="42"/>
        <v>16</v>
      </c>
      <c r="AU53">
        <f t="shared" si="43"/>
        <v>81</v>
      </c>
      <c r="AV53">
        <f t="shared" si="44"/>
        <v>12</v>
      </c>
      <c r="AW53" s="31">
        <f t="shared" si="45"/>
        <v>22</v>
      </c>
      <c r="AX53">
        <f t="shared" ref="AX53:AX59" si="51">ROUND(POWER(AS53/10*(AZ53-BA53+BD53),2)/BE53*(A53+A53)/AN53,0)</f>
        <v>4</v>
      </c>
      <c r="AY53" s="31">
        <f t="shared" si="46"/>
        <v>59</v>
      </c>
      <c r="AZ53">
        <v>30</v>
      </c>
      <c r="BA53">
        <v>150</v>
      </c>
      <c r="BB53" s="8">
        <v>300</v>
      </c>
      <c r="BC53" s="8">
        <v>60000</v>
      </c>
      <c r="BD53" s="8">
        <v>200</v>
      </c>
      <c r="BE53" s="8">
        <v>11500</v>
      </c>
    </row>
    <row r="54" spans="1:57">
      <c r="A54">
        <v>1000</v>
      </c>
      <c r="B54" s="19">
        <f t="shared" ca="1" si="35"/>
        <v>12</v>
      </c>
      <c r="C54" s="21">
        <f t="shared" si="36"/>
        <v>22</v>
      </c>
      <c r="D54" s="1">
        <v>20</v>
      </c>
      <c r="E54">
        <f t="shared" si="37"/>
        <v>14</v>
      </c>
      <c r="F54" s="1">
        <v>10</v>
      </c>
      <c r="G54">
        <f>ROUND(POWER($A$24*F54/100,$AJ$24),0)</f>
        <v>10</v>
      </c>
      <c r="H54" s="1">
        <v>2.2999999999999998</v>
      </c>
      <c r="I54">
        <f t="shared" ca="1" si="38"/>
        <v>20.8</v>
      </c>
      <c r="J54" s="1">
        <v>330</v>
      </c>
      <c r="K54" s="11">
        <f ca="1">OFFSET(其他表格!$G$1,J54/100,0)</f>
        <v>1.1000000000000001</v>
      </c>
      <c r="L54" s="1">
        <v>7</v>
      </c>
      <c r="M54" s="11">
        <f ca="1">OFFSET(其他表格!$B$1,L54,0)</f>
        <v>1.45</v>
      </c>
      <c r="N54">
        <f t="shared" si="39"/>
        <v>32.1</v>
      </c>
      <c r="O54">
        <f>ROUND(($E$24+200)*$AK$24,2)</f>
        <v>30</v>
      </c>
      <c r="P54">
        <f>ROUND(POWER((E54+200-$G$24-200+AM54),2)/AL54,2)</f>
        <v>44.03</v>
      </c>
      <c r="Q54">
        <f>ROUND(POWER(($E$24+200-G54-200+AM54),2)/AL54,2)</f>
        <v>40.020000000000003</v>
      </c>
      <c r="R54">
        <f t="shared" ca="1" si="47"/>
        <v>158</v>
      </c>
      <c r="S54">
        <f t="shared" ca="1" si="48"/>
        <v>146</v>
      </c>
      <c r="T54" s="15">
        <f t="shared" ca="1" si="49"/>
        <v>0.158</v>
      </c>
      <c r="U54" s="15">
        <f t="shared" ca="1" si="50"/>
        <v>0.14599999999999999</v>
      </c>
      <c r="V54"/>
      <c r="W54"/>
      <c r="X54"/>
      <c r="Y54" s="15"/>
      <c r="Z54"/>
      <c r="AA54" s="10"/>
      <c r="AB54" s="10"/>
      <c r="AC54" s="15"/>
      <c r="AD54" s="10"/>
      <c r="AE54" s="10"/>
      <c r="AF54" s="15"/>
      <c r="AG54" s="10"/>
      <c r="AH54" s="10"/>
      <c r="AI54" s="15"/>
      <c r="AJ54" s="8">
        <v>0.5</v>
      </c>
      <c r="AK54" s="8">
        <v>0.15</v>
      </c>
      <c r="AL54" s="8">
        <v>6000</v>
      </c>
      <c r="AM54" s="8">
        <v>500</v>
      </c>
      <c r="AN54" s="8">
        <v>20000</v>
      </c>
      <c r="AP54">
        <f t="shared" si="40"/>
        <v>97</v>
      </c>
      <c r="AQ54" s="15">
        <f t="shared" si="41"/>
        <v>9.7000000000000003E-2</v>
      </c>
      <c r="AR54" s="35">
        <v>0.1</v>
      </c>
      <c r="AS54" s="1">
        <v>115</v>
      </c>
      <c r="AT54">
        <f t="shared" si="42"/>
        <v>31</v>
      </c>
      <c r="AU54">
        <f t="shared" si="43"/>
        <v>163</v>
      </c>
      <c r="AV54">
        <f t="shared" si="44"/>
        <v>24</v>
      </c>
      <c r="AW54" s="31">
        <f t="shared" si="45"/>
        <v>45</v>
      </c>
      <c r="AX54">
        <f t="shared" si="51"/>
        <v>7</v>
      </c>
      <c r="AY54" s="31">
        <f t="shared" si="46"/>
        <v>118</v>
      </c>
      <c r="AZ54">
        <v>30</v>
      </c>
      <c r="BA54">
        <v>150</v>
      </c>
      <c r="BB54" s="8">
        <v>300</v>
      </c>
      <c r="BC54" s="8">
        <v>60000</v>
      </c>
      <c r="BD54" s="8">
        <v>200</v>
      </c>
      <c r="BE54" s="8">
        <v>11500</v>
      </c>
    </row>
    <row r="55" spans="1:57">
      <c r="A55">
        <v>2000</v>
      </c>
      <c r="B55" s="19">
        <f t="shared" ca="1" si="35"/>
        <v>36</v>
      </c>
      <c r="C55" s="21">
        <f t="shared" ca="1" si="36"/>
        <v>37</v>
      </c>
      <c r="D55" s="1">
        <v>20</v>
      </c>
      <c r="E55">
        <f t="shared" si="37"/>
        <v>20</v>
      </c>
      <c r="F55" s="1">
        <v>10</v>
      </c>
      <c r="G55">
        <f>ROUND(POWER($A$25*F55/100,$AJ$25),0)</f>
        <v>14</v>
      </c>
      <c r="H55" s="1">
        <v>2.2999999999999998</v>
      </c>
      <c r="I55">
        <f t="shared" ca="1" si="38"/>
        <v>20.8</v>
      </c>
      <c r="J55" s="1">
        <v>330</v>
      </c>
      <c r="K55" s="11">
        <f ca="1">OFFSET(其他表格!$G$1,J55/100,0)</f>
        <v>1.1000000000000001</v>
      </c>
      <c r="L55" s="1">
        <v>7</v>
      </c>
      <c r="M55" s="11">
        <f ca="1">OFFSET(其他表格!$B$1,L55,0)</f>
        <v>1.45</v>
      </c>
      <c r="N55">
        <f t="shared" si="39"/>
        <v>33</v>
      </c>
      <c r="O55">
        <f>ROUND(($E$25+200)*$AK$25,2)</f>
        <v>30</v>
      </c>
      <c r="P55">
        <f>ROUND(POWER((E55+200-$G$25-200+AM55),2)/AL55,2)</f>
        <v>45.07</v>
      </c>
      <c r="Q55">
        <f>ROUND(POWER(($E$25+200-G55-200+AM55),2)/AL55,2)</f>
        <v>39.369999999999997</v>
      </c>
      <c r="R55">
        <f t="shared" ca="1" si="47"/>
        <v>325</v>
      </c>
      <c r="S55">
        <f t="shared" ca="1" si="48"/>
        <v>289</v>
      </c>
      <c r="T55" s="15">
        <f t="shared" ca="1" si="49"/>
        <v>0.16250000000000001</v>
      </c>
      <c r="U55" s="15">
        <f t="shared" ca="1" si="50"/>
        <v>0.14449999999999999</v>
      </c>
      <c r="V55"/>
      <c r="W55"/>
      <c r="X55"/>
      <c r="Y55" s="15"/>
      <c r="Z55"/>
      <c r="AA55" s="10"/>
      <c r="AB55" s="10"/>
      <c r="AC55" s="15"/>
      <c r="AD55" s="10"/>
      <c r="AE55" s="10"/>
      <c r="AF55" s="15"/>
      <c r="AG55" s="10"/>
      <c r="AH55" s="10"/>
      <c r="AI55" s="15"/>
      <c r="AJ55" s="8">
        <v>0.5</v>
      </c>
      <c r="AK55" s="8">
        <v>0.15</v>
      </c>
      <c r="AL55" s="8">
        <v>6000</v>
      </c>
      <c r="AM55" s="8">
        <v>500</v>
      </c>
      <c r="AN55" s="8">
        <v>20000</v>
      </c>
      <c r="AP55">
        <f t="shared" si="40"/>
        <v>194</v>
      </c>
      <c r="AQ55" s="15">
        <f t="shared" si="41"/>
        <v>9.7000000000000003E-2</v>
      </c>
      <c r="AR55" s="35">
        <v>0.1</v>
      </c>
      <c r="AS55" s="1">
        <v>115</v>
      </c>
      <c r="AT55">
        <f t="shared" si="42"/>
        <v>63</v>
      </c>
      <c r="AU55">
        <f t="shared" si="43"/>
        <v>325</v>
      </c>
      <c r="AV55">
        <f t="shared" si="44"/>
        <v>48</v>
      </c>
      <c r="AW55" s="31">
        <f t="shared" si="45"/>
        <v>89</v>
      </c>
      <c r="AX55">
        <f t="shared" si="51"/>
        <v>15</v>
      </c>
      <c r="AY55" s="31">
        <f t="shared" si="46"/>
        <v>236</v>
      </c>
      <c r="AZ55">
        <v>30</v>
      </c>
      <c r="BA55">
        <v>150</v>
      </c>
      <c r="BB55" s="8">
        <v>300</v>
      </c>
      <c r="BC55" s="8">
        <v>60000</v>
      </c>
      <c r="BD55" s="8">
        <v>200</v>
      </c>
      <c r="BE55" s="8">
        <v>11500</v>
      </c>
    </row>
    <row r="56" spans="1:57">
      <c r="A56">
        <v>5000</v>
      </c>
      <c r="B56" s="19">
        <f t="shared" ca="1" si="35"/>
        <v>144</v>
      </c>
      <c r="C56" s="21">
        <f t="shared" ca="1" si="36"/>
        <v>145</v>
      </c>
      <c r="D56" s="1">
        <v>20</v>
      </c>
      <c r="E56">
        <f t="shared" si="37"/>
        <v>32</v>
      </c>
      <c r="F56" s="1">
        <v>10</v>
      </c>
      <c r="G56">
        <f>ROUND(POWER($A$26*F56/100,$AJ$26),0)</f>
        <v>22</v>
      </c>
      <c r="H56" s="1">
        <v>2.2999999999999998</v>
      </c>
      <c r="I56">
        <f t="shared" ca="1" si="38"/>
        <v>20.8</v>
      </c>
      <c r="J56" s="1">
        <v>330</v>
      </c>
      <c r="K56" s="11">
        <f ca="1">OFFSET(其他表格!$G$1,J56/100,0)</f>
        <v>1.1000000000000001</v>
      </c>
      <c r="L56" s="1">
        <v>7</v>
      </c>
      <c r="M56" s="11">
        <f ca="1">OFFSET(其他表格!$B$1,L56,0)</f>
        <v>1.45</v>
      </c>
      <c r="N56">
        <f t="shared" si="39"/>
        <v>34.799999999999997</v>
      </c>
      <c r="O56">
        <f>ROUND(($E$26+200)*$AK$26,2)</f>
        <v>30</v>
      </c>
      <c r="P56">
        <f>ROUND(POWER((E56+200-$G$26-200+AM56),2)/AL56,2)</f>
        <v>47.17</v>
      </c>
      <c r="Q56">
        <f>ROUND(POWER(($E$26+200-G56-200+AM56),2)/AL56,2)</f>
        <v>38.08</v>
      </c>
      <c r="R56">
        <f t="shared" ca="1" si="47"/>
        <v>852</v>
      </c>
      <c r="S56">
        <f t="shared" ca="1" si="48"/>
        <v>708</v>
      </c>
      <c r="T56" s="15">
        <f t="shared" ca="1" si="49"/>
        <v>0.1704</v>
      </c>
      <c r="U56" s="15">
        <f t="shared" ca="1" si="50"/>
        <v>0.1416</v>
      </c>
      <c r="V56"/>
      <c r="W56"/>
      <c r="X56"/>
      <c r="Y56" s="15"/>
      <c r="Z56"/>
      <c r="AA56" s="10"/>
      <c r="AB56" s="10"/>
      <c r="AC56" s="15"/>
      <c r="AD56" s="10"/>
      <c r="AE56" s="10"/>
      <c r="AF56" s="15"/>
      <c r="AG56" s="10"/>
      <c r="AH56" s="10"/>
      <c r="AI56" s="15"/>
      <c r="AJ56" s="8">
        <v>0.5</v>
      </c>
      <c r="AK56" s="8">
        <v>0.15</v>
      </c>
      <c r="AL56" s="8">
        <v>6000</v>
      </c>
      <c r="AM56" s="8">
        <v>500</v>
      </c>
      <c r="AN56" s="8">
        <v>20000</v>
      </c>
      <c r="AP56">
        <f t="shared" si="40"/>
        <v>485</v>
      </c>
      <c r="AQ56" s="15">
        <f t="shared" si="41"/>
        <v>9.7000000000000003E-2</v>
      </c>
      <c r="AR56" s="35">
        <v>0.1</v>
      </c>
      <c r="AS56" s="1">
        <v>115</v>
      </c>
      <c r="AT56">
        <f t="shared" si="42"/>
        <v>157</v>
      </c>
      <c r="AU56">
        <f t="shared" si="43"/>
        <v>812</v>
      </c>
      <c r="AV56">
        <f t="shared" si="44"/>
        <v>120</v>
      </c>
      <c r="AW56" s="31">
        <f t="shared" si="45"/>
        <v>223</v>
      </c>
      <c r="AX56">
        <f t="shared" si="51"/>
        <v>37</v>
      </c>
      <c r="AY56" s="31">
        <f t="shared" si="46"/>
        <v>589</v>
      </c>
      <c r="AZ56">
        <v>30</v>
      </c>
      <c r="BA56">
        <v>150</v>
      </c>
      <c r="BB56" s="8">
        <v>300</v>
      </c>
      <c r="BC56" s="8">
        <v>60000</v>
      </c>
      <c r="BD56" s="8">
        <v>200</v>
      </c>
      <c r="BE56" s="8">
        <v>11500</v>
      </c>
    </row>
    <row r="57" spans="1:57">
      <c r="A57">
        <v>10000</v>
      </c>
      <c r="B57" s="19">
        <f t="shared" ca="1" si="35"/>
        <v>411</v>
      </c>
      <c r="C57" s="21">
        <f t="shared" ca="1" si="36"/>
        <v>401</v>
      </c>
      <c r="D57" s="1">
        <v>20</v>
      </c>
      <c r="E57">
        <f t="shared" si="37"/>
        <v>45</v>
      </c>
      <c r="F57" s="1">
        <v>10</v>
      </c>
      <c r="G57">
        <f>ROUND(POWER($A$27*F57/100,$AJ$27),0)</f>
        <v>32</v>
      </c>
      <c r="H57" s="1">
        <v>2.2999999999999998</v>
      </c>
      <c r="I57">
        <f t="shared" ca="1" si="38"/>
        <v>20.8</v>
      </c>
      <c r="J57" s="1">
        <v>330</v>
      </c>
      <c r="K57" s="11">
        <f ca="1">OFFSET(其他表格!$G$1,J57/100,0)</f>
        <v>1.1000000000000001</v>
      </c>
      <c r="L57" s="1">
        <v>7</v>
      </c>
      <c r="M57" s="11">
        <f ca="1">OFFSET(其他表格!$B$1,L57,0)</f>
        <v>1.45</v>
      </c>
      <c r="N57">
        <f t="shared" si="39"/>
        <v>36.75</v>
      </c>
      <c r="O57">
        <f>ROUND(($E$27+200)*$AK$27,2)</f>
        <v>30</v>
      </c>
      <c r="P57">
        <f>ROUND(POWER((E57+200-$G$27-200+AM57),2)/AL57,2)</f>
        <v>49.5</v>
      </c>
      <c r="Q57">
        <f>ROUND(POWER(($E$27+200-G57-200+AM57),2)/AL57,2)</f>
        <v>36.5</v>
      </c>
      <c r="R57">
        <f t="shared" ca="1" si="47"/>
        <v>1794</v>
      </c>
      <c r="S57">
        <f t="shared" ca="1" si="48"/>
        <v>1383</v>
      </c>
      <c r="T57" s="15">
        <f t="shared" ca="1" si="49"/>
        <v>0.1794</v>
      </c>
      <c r="U57" s="15">
        <f t="shared" ca="1" si="50"/>
        <v>0.13830000000000001</v>
      </c>
      <c r="V57"/>
      <c r="W57"/>
      <c r="X57"/>
      <c r="Y57" s="15"/>
      <c r="Z57"/>
      <c r="AA57" s="10"/>
      <c r="AB57" s="10"/>
      <c r="AC57" s="15"/>
      <c r="AD57" s="10"/>
      <c r="AE57" s="10"/>
      <c r="AF57" s="15"/>
      <c r="AG57" s="10"/>
      <c r="AH57" s="10"/>
      <c r="AI57" s="15"/>
      <c r="AJ57" s="8">
        <v>0.5</v>
      </c>
      <c r="AK57" s="8">
        <v>0.15</v>
      </c>
      <c r="AL57" s="8">
        <v>6000</v>
      </c>
      <c r="AM57" s="8">
        <v>500</v>
      </c>
      <c r="AN57" s="8">
        <v>20000</v>
      </c>
      <c r="AP57">
        <f t="shared" si="40"/>
        <v>969</v>
      </c>
      <c r="AQ57" s="15">
        <f t="shared" si="41"/>
        <v>9.69E-2</v>
      </c>
      <c r="AR57" s="35">
        <v>0.1</v>
      </c>
      <c r="AS57" s="1">
        <v>115</v>
      </c>
      <c r="AT57">
        <f t="shared" si="42"/>
        <v>314</v>
      </c>
      <c r="AU57">
        <f t="shared" si="43"/>
        <v>1624</v>
      </c>
      <c r="AV57">
        <f t="shared" si="44"/>
        <v>240</v>
      </c>
      <c r="AW57" s="31">
        <f t="shared" si="45"/>
        <v>446</v>
      </c>
      <c r="AX57">
        <f t="shared" si="51"/>
        <v>74</v>
      </c>
      <c r="AY57" s="31">
        <f t="shared" si="46"/>
        <v>1178</v>
      </c>
      <c r="AZ57">
        <v>30</v>
      </c>
      <c r="BA57">
        <v>150</v>
      </c>
      <c r="BB57" s="8">
        <v>300</v>
      </c>
      <c r="BC57" s="8">
        <v>60000</v>
      </c>
      <c r="BD57" s="8">
        <v>200</v>
      </c>
      <c r="BE57" s="8">
        <v>11500</v>
      </c>
    </row>
    <row r="58" spans="1:57">
      <c r="A58">
        <v>20000</v>
      </c>
      <c r="B58" s="19">
        <f t="shared" ca="1" si="35"/>
        <v>1156</v>
      </c>
      <c r="C58" s="21">
        <f t="shared" ca="1" si="36"/>
        <v>1165</v>
      </c>
      <c r="D58" s="1">
        <v>20</v>
      </c>
      <c r="E58">
        <f t="shared" si="37"/>
        <v>63</v>
      </c>
      <c r="F58" s="1">
        <v>10</v>
      </c>
      <c r="G58">
        <f>ROUND(POWER($A$28*F58/100,$AJ$28),0)</f>
        <v>45</v>
      </c>
      <c r="H58" s="1">
        <v>2.2999999999999998</v>
      </c>
      <c r="I58">
        <f t="shared" ca="1" si="38"/>
        <v>20.8</v>
      </c>
      <c r="J58" s="1">
        <v>330</v>
      </c>
      <c r="K58" s="11">
        <f ca="1">OFFSET(其他表格!$G$1,J58/100,0)</f>
        <v>1.1000000000000001</v>
      </c>
      <c r="L58" s="1">
        <v>7</v>
      </c>
      <c r="M58" s="11">
        <f ca="1">OFFSET(其他表格!$B$1,L58,0)</f>
        <v>1.45</v>
      </c>
      <c r="N58">
        <f t="shared" si="39"/>
        <v>39.450000000000003</v>
      </c>
      <c r="O58">
        <f>ROUND(($E$28+200)*$AK$28,2)</f>
        <v>30</v>
      </c>
      <c r="P58">
        <f>ROUND(POWER((E58+200-$G$28-200+AM58),2)/AL58,2)</f>
        <v>52.83</v>
      </c>
      <c r="Q58">
        <f>ROUND(POWER(($E$28+200-G58-200+AM58),2)/AL58,2)</f>
        <v>34.5</v>
      </c>
      <c r="R58">
        <f t="shared" ca="1" si="47"/>
        <v>3839</v>
      </c>
      <c r="S58">
        <f t="shared" ca="1" si="48"/>
        <v>2683</v>
      </c>
      <c r="T58" s="15">
        <f t="shared" ca="1" si="49"/>
        <v>0.192</v>
      </c>
      <c r="U58" s="15">
        <f t="shared" ca="1" si="50"/>
        <v>0.13420000000000001</v>
      </c>
      <c r="V58"/>
      <c r="W58"/>
      <c r="X58"/>
      <c r="Y58" s="15"/>
      <c r="Z58"/>
      <c r="AA58" s="10"/>
      <c r="AB58" s="10"/>
      <c r="AC58" s="15"/>
      <c r="AD58" s="10"/>
      <c r="AE58" s="10"/>
      <c r="AF58" s="15"/>
      <c r="AG58" s="10"/>
      <c r="AH58" s="10"/>
      <c r="AI58" s="15"/>
      <c r="AJ58" s="8">
        <v>0.5</v>
      </c>
      <c r="AK58" s="8">
        <v>0.15</v>
      </c>
      <c r="AL58" s="8">
        <v>6000</v>
      </c>
      <c r="AM58" s="8">
        <v>500</v>
      </c>
      <c r="AN58" s="8">
        <v>20000</v>
      </c>
      <c r="AP58">
        <f t="shared" si="40"/>
        <v>1938</v>
      </c>
      <c r="AQ58" s="15">
        <f t="shared" si="41"/>
        <v>9.69E-2</v>
      </c>
      <c r="AR58" s="35">
        <v>0.1</v>
      </c>
      <c r="AS58" s="1">
        <v>115</v>
      </c>
      <c r="AT58">
        <f t="shared" si="42"/>
        <v>627</v>
      </c>
      <c r="AU58">
        <f t="shared" si="43"/>
        <v>3248</v>
      </c>
      <c r="AV58">
        <f t="shared" si="44"/>
        <v>480</v>
      </c>
      <c r="AW58" s="31">
        <f t="shared" si="45"/>
        <v>893</v>
      </c>
      <c r="AX58">
        <f t="shared" si="51"/>
        <v>147</v>
      </c>
      <c r="AY58" s="31">
        <f t="shared" si="46"/>
        <v>2355</v>
      </c>
      <c r="AZ58">
        <v>30</v>
      </c>
      <c r="BA58">
        <v>150</v>
      </c>
      <c r="BB58" s="8">
        <v>300</v>
      </c>
      <c r="BC58" s="8">
        <v>60000</v>
      </c>
      <c r="BD58" s="8">
        <v>200</v>
      </c>
      <c r="BE58" s="8">
        <v>11500</v>
      </c>
    </row>
    <row r="59" spans="1:57">
      <c r="A59">
        <v>50000</v>
      </c>
      <c r="B59" s="19">
        <f ca="1">ROUND(((R59-$R$29)+($S$29-S59)),0)</f>
        <v>4610</v>
      </c>
      <c r="C59" s="21">
        <f t="shared" ca="1" si="36"/>
        <v>4612</v>
      </c>
      <c r="D59" s="1">
        <v>20</v>
      </c>
      <c r="E59">
        <f t="shared" si="37"/>
        <v>100</v>
      </c>
      <c r="F59" s="1">
        <v>10</v>
      </c>
      <c r="G59">
        <f>ROUND(POWER($A$29*F59/100,$AJ$29),0)</f>
        <v>71</v>
      </c>
      <c r="H59" s="1">
        <v>2.2999999999999998</v>
      </c>
      <c r="I59">
        <f t="shared" ca="1" si="38"/>
        <v>20.8</v>
      </c>
      <c r="J59" s="1">
        <v>330</v>
      </c>
      <c r="K59" s="11">
        <f ca="1">OFFSET(其他表格!$G$1,J59/100,0)</f>
        <v>1.1000000000000001</v>
      </c>
      <c r="L59" s="1">
        <v>7</v>
      </c>
      <c r="M59" s="11">
        <f ca="1">OFFSET(其他表格!$B$1,L59,0)</f>
        <v>1.45</v>
      </c>
      <c r="N59">
        <f t="shared" si="39"/>
        <v>45</v>
      </c>
      <c r="O59">
        <f>ROUND(($E$29+200)*$AK$29,2)</f>
        <v>30</v>
      </c>
      <c r="P59">
        <f>ROUND(POWER((E59+200-$G$29-200+AM59),2)/AL59,2)</f>
        <v>60</v>
      </c>
      <c r="Q59">
        <f>ROUND(POWER(($E$29+200-G59-200+AM59),2)/AL59,2)</f>
        <v>30.67</v>
      </c>
      <c r="R59">
        <f t="shared" ca="1" si="47"/>
        <v>10920</v>
      </c>
      <c r="S59">
        <f t="shared" ca="1" si="48"/>
        <v>6310</v>
      </c>
      <c r="T59" s="15">
        <f t="shared" ca="1" si="49"/>
        <v>0.21840000000000001</v>
      </c>
      <c r="U59" s="15">
        <f t="shared" ca="1" si="50"/>
        <v>0.12620000000000001</v>
      </c>
      <c r="V59"/>
      <c r="W59"/>
      <c r="X59"/>
      <c r="Y59" s="15"/>
      <c r="Z59"/>
      <c r="AA59" s="10"/>
      <c r="AB59" s="10"/>
      <c r="AC59" s="15"/>
      <c r="AD59" s="10"/>
      <c r="AE59" s="10"/>
      <c r="AF59" s="15"/>
      <c r="AG59" s="10"/>
      <c r="AH59" s="10"/>
      <c r="AI59" s="15"/>
      <c r="AJ59" s="8">
        <v>0.5</v>
      </c>
      <c r="AK59" s="8">
        <v>0.15</v>
      </c>
      <c r="AL59" s="8">
        <v>6000</v>
      </c>
      <c r="AM59" s="8">
        <v>500</v>
      </c>
      <c r="AN59" s="8">
        <v>20000</v>
      </c>
      <c r="AP59">
        <f>ROUND((AT59+AU59)/2,0)</f>
        <v>4844</v>
      </c>
      <c r="AQ59" s="15">
        <f t="shared" si="41"/>
        <v>9.69E-2</v>
      </c>
      <c r="AR59" s="35">
        <v>0.1</v>
      </c>
      <c r="AS59" s="1">
        <v>115</v>
      </c>
      <c r="AT59">
        <f>AV59+AX59</f>
        <v>1568</v>
      </c>
      <c r="AU59">
        <f>AW59+AY59</f>
        <v>8120</v>
      </c>
      <c r="AV59">
        <f t="shared" si="44"/>
        <v>1200</v>
      </c>
      <c r="AW59" s="31">
        <f t="shared" si="45"/>
        <v>2232</v>
      </c>
      <c r="AX59">
        <f t="shared" si="51"/>
        <v>368</v>
      </c>
      <c r="AY59" s="31">
        <f t="shared" si="46"/>
        <v>5888</v>
      </c>
      <c r="AZ59">
        <v>30</v>
      </c>
      <c r="BA59">
        <v>150</v>
      </c>
      <c r="BB59" s="8">
        <v>300</v>
      </c>
      <c r="BC59" s="8">
        <v>60000</v>
      </c>
      <c r="BD59" s="8">
        <v>200</v>
      </c>
      <c r="BE59" s="8">
        <v>11500</v>
      </c>
    </row>
    <row r="61" spans="1:57" s="23" customFormat="1">
      <c r="A61" s="23" t="s">
        <v>81</v>
      </c>
      <c r="B61" s="26" t="s">
        <v>82</v>
      </c>
      <c r="C61" s="26" t="s">
        <v>88</v>
      </c>
      <c r="AO61" s="30"/>
      <c r="AR61" s="37"/>
      <c r="AS61" s="27"/>
      <c r="AW61" s="33"/>
      <c r="AY61" s="33"/>
      <c r="BB61" s="8"/>
      <c r="BC61" s="8"/>
    </row>
    <row r="62" spans="1:57">
      <c r="A62">
        <v>100</v>
      </c>
      <c r="B62" s="19">
        <f t="shared" ref="B62:B69" ca="1" si="52">ROUND(((R62-$R$29)+($S$29-S62)),0)</f>
        <v>0</v>
      </c>
      <c r="C62" s="21">
        <f ca="1">C32</f>
        <v>0</v>
      </c>
      <c r="D62" s="1">
        <v>8</v>
      </c>
      <c r="E62">
        <f t="shared" ref="E62:E69" si="53">ROUND(POWER(A62*D62/100,AJ62),0)</f>
        <v>3</v>
      </c>
      <c r="F62" s="1">
        <v>3</v>
      </c>
      <c r="G62">
        <f>ROUND(POWER($A$22*F62/100,$AJ$22),0)</f>
        <v>2</v>
      </c>
      <c r="H62" s="1">
        <v>2.7</v>
      </c>
      <c r="I62">
        <f t="shared" ref="I62:I69" ca="1" si="54">ROUND(30/H62*M62*K62,2)</f>
        <v>12.83</v>
      </c>
      <c r="J62" s="1">
        <v>280</v>
      </c>
      <c r="K62" s="11">
        <f ca="1">OFFSET(其他表格!$G$1,J62/100,0)</f>
        <v>1.05</v>
      </c>
      <c r="L62" s="1">
        <v>2</v>
      </c>
      <c r="M62" s="11">
        <f ca="1">OFFSET(其他表格!$B$1,L62,0)</f>
        <v>1.1000000000000001</v>
      </c>
      <c r="N62">
        <f t="shared" ref="N62:N69" si="55">ROUND((E62+200)*AK62,2)</f>
        <v>30.45</v>
      </c>
      <c r="O62">
        <f>ROUND(($E$22+200)*$AK$22,2)</f>
        <v>30</v>
      </c>
      <c r="P62">
        <f>ROUND(POWER((E62+200-$G$22-200+AM62),2)/AL62,2)</f>
        <v>42.17</v>
      </c>
      <c r="Q62">
        <f>ROUND(POWER(($E$22+200-G62-200+AM62),2)/AL62,2)</f>
        <v>41.33</v>
      </c>
      <c r="R62">
        <f ca="1">ROUND((N62+P62)*(A62+A62)/AN62*I62,0)</f>
        <v>9</v>
      </c>
      <c r="S62">
        <f ca="1">ROUND((O62+Q62)*(A62+A62)/AN62*I62,0)</f>
        <v>9</v>
      </c>
      <c r="T62" s="15">
        <f ca="1">MIN(ROUND(R62/A62,4),1)</f>
        <v>0.09</v>
      </c>
      <c r="U62" s="15">
        <f ca="1">MIN(ROUND(S62/A62,4),1)</f>
        <v>0.09</v>
      </c>
      <c r="V62"/>
      <c r="W62"/>
      <c r="X62"/>
      <c r="Y62" s="15"/>
      <c r="Z62"/>
      <c r="AA62" s="10"/>
      <c r="AB62" s="10"/>
      <c r="AC62" s="15"/>
      <c r="AD62" s="10"/>
      <c r="AE62" s="10"/>
      <c r="AF62" s="15"/>
      <c r="AG62" s="10"/>
      <c r="AH62" s="10"/>
      <c r="AI62" s="15"/>
      <c r="AJ62" s="8">
        <v>0.5</v>
      </c>
      <c r="AK62" s="8">
        <v>0.15</v>
      </c>
      <c r="AL62" s="8">
        <v>6000</v>
      </c>
      <c r="AM62" s="8">
        <v>500</v>
      </c>
      <c r="AN62" s="8">
        <v>20000</v>
      </c>
      <c r="AP62">
        <f t="shared" ref="AP62:AP68" si="56">ROUND((AT62+AU62)/2,0)</f>
        <v>9</v>
      </c>
      <c r="AQ62" s="15">
        <f t="shared" ref="AQ62:AQ69" si="57">ROUND(AP62/A62,4)</f>
        <v>0.09</v>
      </c>
      <c r="AR62" s="35">
        <v>0.1</v>
      </c>
      <c r="AS62" s="1">
        <v>110</v>
      </c>
      <c r="AT62">
        <f t="shared" ref="AT62:AT68" si="58">AV62+AX62</f>
        <v>3</v>
      </c>
      <c r="AU62">
        <f t="shared" ref="AU62:AU68" si="59">AW62+AY62</f>
        <v>15</v>
      </c>
      <c r="AV62">
        <f t="shared" ref="AV62:AV69" si="60">ROUND(POWER(AS62/10*(AZ62+BB62),2)/BC62*(A62+A62)/AN62,0)</f>
        <v>2</v>
      </c>
      <c r="AW62" s="31">
        <f t="shared" ref="AW62:AW69" si="61">ROUND(POWER(AS62/10*(BA62+BB62),2)/BC62*(A62+A62)/AN62,0)</f>
        <v>4</v>
      </c>
      <c r="AX62">
        <f>ROUND(POWER(AS62/10*(AZ62-BA62+BD62),2)/BE62*(A62+A62)/AN62,0)</f>
        <v>1</v>
      </c>
      <c r="AY62" s="31">
        <f t="shared" ref="AY62:AY69" si="62">ROUND(POWER(AS62/10*(BA62-AZ62+BD62),2)/BE62*(A62+A62)/AN62,0)</f>
        <v>11</v>
      </c>
      <c r="AZ62">
        <v>30</v>
      </c>
      <c r="BA62">
        <v>150</v>
      </c>
      <c r="BB62" s="8">
        <v>300</v>
      </c>
      <c r="BC62" s="8">
        <v>60000</v>
      </c>
      <c r="BD62" s="8">
        <v>200</v>
      </c>
      <c r="BE62" s="8">
        <v>11500</v>
      </c>
    </row>
    <row r="63" spans="1:57">
      <c r="A63">
        <v>500</v>
      </c>
      <c r="B63" s="19">
        <f t="shared" ca="1" si="52"/>
        <v>1</v>
      </c>
      <c r="C63" s="21">
        <f t="shared" ref="C63:C69" ca="1" si="63">C33</f>
        <v>2</v>
      </c>
      <c r="D63" s="1">
        <v>8</v>
      </c>
      <c r="E63">
        <f t="shared" si="53"/>
        <v>6</v>
      </c>
      <c r="F63" s="1">
        <v>3</v>
      </c>
      <c r="G63">
        <f>ROUND(POWER($A$23*F63/100,$AJ$23),0)</f>
        <v>4</v>
      </c>
      <c r="H63" s="1">
        <v>2.7</v>
      </c>
      <c r="I63">
        <f t="shared" ca="1" si="54"/>
        <v>12.83</v>
      </c>
      <c r="J63" s="1">
        <v>280</v>
      </c>
      <c r="K63" s="11">
        <f ca="1">OFFSET(其他表格!$G$1,J63/100,0)</f>
        <v>1.05</v>
      </c>
      <c r="L63" s="1">
        <v>2</v>
      </c>
      <c r="M63" s="11">
        <f ca="1">OFFSET(其他表格!$B$1,L63,0)</f>
        <v>1.1000000000000001</v>
      </c>
      <c r="N63">
        <f t="shared" si="55"/>
        <v>30.9</v>
      </c>
      <c r="O63">
        <f>ROUND(($E$23+200)*$AK$23,2)</f>
        <v>30</v>
      </c>
      <c r="P63">
        <f>ROUND(POWER((E63+200-$G$23-200+AM63),2)/AL63,2)</f>
        <v>42.67</v>
      </c>
      <c r="Q63">
        <f>ROUND(POWER(($E$23+200-G63-200+AM63),2)/AL63,2)</f>
        <v>41</v>
      </c>
      <c r="R63">
        <f t="shared" ref="R63:R69" ca="1" si="64">ROUND((N63+P63)*(A63+A63)/AN63*I63,0)</f>
        <v>47</v>
      </c>
      <c r="S63">
        <f t="shared" ref="S63:S69" ca="1" si="65">ROUND((O63+Q63)*(A63+A63)/AN63*I63,0)</f>
        <v>46</v>
      </c>
      <c r="T63" s="15">
        <f t="shared" ref="T63:T69" ca="1" si="66">MIN(ROUND(R63/A63,4),1)</f>
        <v>9.4E-2</v>
      </c>
      <c r="U63" s="15">
        <f t="shared" ref="U63:U69" ca="1" si="67">MIN(ROUND(S63/A63,4),1)</f>
        <v>9.1999999999999998E-2</v>
      </c>
      <c r="V63"/>
      <c r="W63"/>
      <c r="X63"/>
      <c r="Y63" s="15"/>
      <c r="Z63"/>
      <c r="AA63" s="10"/>
      <c r="AB63" s="10"/>
      <c r="AC63" s="15"/>
      <c r="AD63" s="10"/>
      <c r="AE63" s="10"/>
      <c r="AF63" s="15"/>
      <c r="AG63" s="10"/>
      <c r="AH63" s="10"/>
      <c r="AI63" s="15"/>
      <c r="AJ63" s="8">
        <v>0.5</v>
      </c>
      <c r="AK63" s="8">
        <v>0.15</v>
      </c>
      <c r="AL63" s="8">
        <v>6000</v>
      </c>
      <c r="AM63" s="8">
        <v>500</v>
      </c>
      <c r="AN63" s="8">
        <v>20000</v>
      </c>
      <c r="AP63">
        <f t="shared" si="56"/>
        <v>44</v>
      </c>
      <c r="AQ63" s="15">
        <f t="shared" si="57"/>
        <v>8.7999999999999995E-2</v>
      </c>
      <c r="AR63" s="35">
        <v>0.1</v>
      </c>
      <c r="AS63" s="1">
        <v>110</v>
      </c>
      <c r="AT63">
        <f t="shared" si="58"/>
        <v>14</v>
      </c>
      <c r="AU63">
        <f t="shared" si="59"/>
        <v>74</v>
      </c>
      <c r="AV63">
        <f t="shared" si="60"/>
        <v>11</v>
      </c>
      <c r="AW63" s="31">
        <f t="shared" si="61"/>
        <v>20</v>
      </c>
      <c r="AX63">
        <f t="shared" ref="AX63:AX69" si="68">ROUND(POWER(AS63/10*(AZ63-BA63+BD63),2)/BE63*(A63+A63)/AN63,0)</f>
        <v>3</v>
      </c>
      <c r="AY63" s="31">
        <f t="shared" si="62"/>
        <v>54</v>
      </c>
      <c r="AZ63">
        <v>30</v>
      </c>
      <c r="BA63">
        <v>150</v>
      </c>
      <c r="BB63" s="8">
        <v>300</v>
      </c>
      <c r="BC63" s="8">
        <v>60000</v>
      </c>
      <c r="BD63" s="8">
        <v>200</v>
      </c>
      <c r="BE63" s="8">
        <v>11500</v>
      </c>
    </row>
    <row r="64" spans="1:57">
      <c r="A64">
        <v>1000</v>
      </c>
      <c r="B64" s="19">
        <f t="shared" ca="1" si="52"/>
        <v>5</v>
      </c>
      <c r="C64" s="21">
        <f t="shared" ca="1" si="63"/>
        <v>5</v>
      </c>
      <c r="D64" s="1">
        <v>8</v>
      </c>
      <c r="E64">
        <f t="shared" si="53"/>
        <v>9</v>
      </c>
      <c r="F64" s="1">
        <v>3</v>
      </c>
      <c r="G64">
        <f>ROUND(POWER($A$24*F64/100,$AJ$24),0)</f>
        <v>5</v>
      </c>
      <c r="H64" s="1">
        <v>2.7</v>
      </c>
      <c r="I64">
        <f t="shared" ca="1" si="54"/>
        <v>12.83</v>
      </c>
      <c r="J64" s="1">
        <v>280</v>
      </c>
      <c r="K64" s="11">
        <f ca="1">OFFSET(其他表格!$G$1,J64/100,0)</f>
        <v>1.05</v>
      </c>
      <c r="L64" s="1">
        <v>2</v>
      </c>
      <c r="M64" s="11">
        <f ca="1">OFFSET(其他表格!$B$1,L64,0)</f>
        <v>1.1000000000000001</v>
      </c>
      <c r="N64">
        <f t="shared" si="55"/>
        <v>31.35</v>
      </c>
      <c r="O64">
        <f>ROUND(($E$24+200)*$AK$24,2)</f>
        <v>30</v>
      </c>
      <c r="P64">
        <f>ROUND(POWER((E64+200-$G$24-200+AM64),2)/AL64,2)</f>
        <v>43.18</v>
      </c>
      <c r="Q64">
        <f>ROUND(POWER(($E$24+200-G64-200+AM64),2)/AL64,2)</f>
        <v>40.840000000000003</v>
      </c>
      <c r="R64">
        <f t="shared" ca="1" si="64"/>
        <v>96</v>
      </c>
      <c r="S64">
        <f t="shared" ca="1" si="65"/>
        <v>91</v>
      </c>
      <c r="T64" s="15">
        <f t="shared" ca="1" si="66"/>
        <v>9.6000000000000002E-2</v>
      </c>
      <c r="U64" s="15">
        <f t="shared" ca="1" si="67"/>
        <v>9.0999999999999998E-2</v>
      </c>
      <c r="V64"/>
      <c r="W64"/>
      <c r="X64"/>
      <c r="Y64" s="15"/>
      <c r="Z64"/>
      <c r="AA64" s="10"/>
      <c r="AB64" s="10"/>
      <c r="AC64" s="15"/>
      <c r="AD64" s="10"/>
      <c r="AE64" s="10"/>
      <c r="AF64" s="15"/>
      <c r="AG64" s="10"/>
      <c r="AH64" s="10"/>
      <c r="AI64" s="15"/>
      <c r="AJ64" s="8">
        <v>0.5</v>
      </c>
      <c r="AK64" s="8">
        <v>0.15</v>
      </c>
      <c r="AL64" s="8">
        <v>6000</v>
      </c>
      <c r="AM64" s="8">
        <v>500</v>
      </c>
      <c r="AN64" s="8">
        <v>20000</v>
      </c>
      <c r="AP64">
        <f t="shared" si="56"/>
        <v>89</v>
      </c>
      <c r="AQ64" s="15">
        <f t="shared" si="57"/>
        <v>8.8999999999999996E-2</v>
      </c>
      <c r="AR64" s="35">
        <v>0.1</v>
      </c>
      <c r="AS64" s="1">
        <v>110</v>
      </c>
      <c r="AT64">
        <f t="shared" si="58"/>
        <v>29</v>
      </c>
      <c r="AU64">
        <f t="shared" si="59"/>
        <v>149</v>
      </c>
      <c r="AV64">
        <f t="shared" si="60"/>
        <v>22</v>
      </c>
      <c r="AW64" s="31">
        <f t="shared" si="61"/>
        <v>41</v>
      </c>
      <c r="AX64">
        <f t="shared" si="68"/>
        <v>7</v>
      </c>
      <c r="AY64" s="31">
        <f t="shared" si="62"/>
        <v>108</v>
      </c>
      <c r="AZ64">
        <v>30</v>
      </c>
      <c r="BA64">
        <v>150</v>
      </c>
      <c r="BB64" s="8">
        <v>300</v>
      </c>
      <c r="BC64" s="8">
        <v>60000</v>
      </c>
      <c r="BD64" s="8">
        <v>200</v>
      </c>
      <c r="BE64" s="8">
        <v>11500</v>
      </c>
    </row>
    <row r="65" spans="1:57">
      <c r="A65">
        <v>2000</v>
      </c>
      <c r="B65" s="19">
        <f t="shared" ca="1" si="52"/>
        <v>15</v>
      </c>
      <c r="C65" s="21">
        <f t="shared" ca="1" si="63"/>
        <v>13</v>
      </c>
      <c r="D65" s="1">
        <v>8</v>
      </c>
      <c r="E65">
        <f t="shared" si="53"/>
        <v>13</v>
      </c>
      <c r="F65" s="1">
        <v>3</v>
      </c>
      <c r="G65">
        <f>ROUND(POWER($A$25*F65/100,$AJ$25),0)</f>
        <v>8</v>
      </c>
      <c r="H65" s="1">
        <v>2.7</v>
      </c>
      <c r="I65">
        <f t="shared" ca="1" si="54"/>
        <v>12.83</v>
      </c>
      <c r="J65" s="1">
        <v>280</v>
      </c>
      <c r="K65" s="11">
        <f ca="1">OFFSET(其他表格!$G$1,J65/100,0)</f>
        <v>1.05</v>
      </c>
      <c r="L65" s="1">
        <v>2</v>
      </c>
      <c r="M65" s="11">
        <f ca="1">OFFSET(其他表格!$B$1,L65,0)</f>
        <v>1.1000000000000001</v>
      </c>
      <c r="N65">
        <f t="shared" si="55"/>
        <v>31.95</v>
      </c>
      <c r="O65">
        <f>ROUND(($E$25+200)*$AK$25,2)</f>
        <v>30</v>
      </c>
      <c r="P65">
        <f>ROUND(POWER((E65+200-$G$25-200+AM65),2)/AL65,2)</f>
        <v>43.86</v>
      </c>
      <c r="Q65">
        <f>ROUND(POWER(($E$25+200-G65-200+AM65),2)/AL65,2)</f>
        <v>40.340000000000003</v>
      </c>
      <c r="R65">
        <f t="shared" ca="1" si="64"/>
        <v>195</v>
      </c>
      <c r="S65">
        <f t="shared" ca="1" si="65"/>
        <v>180</v>
      </c>
      <c r="T65" s="15">
        <f t="shared" ca="1" si="66"/>
        <v>9.7500000000000003E-2</v>
      </c>
      <c r="U65" s="15">
        <f t="shared" ca="1" si="67"/>
        <v>0.09</v>
      </c>
      <c r="V65"/>
      <c r="W65"/>
      <c r="X65"/>
      <c r="Y65" s="15"/>
      <c r="Z65"/>
      <c r="AA65" s="10"/>
      <c r="AB65" s="10"/>
      <c r="AC65" s="15"/>
      <c r="AD65" s="10"/>
      <c r="AE65" s="10"/>
      <c r="AF65" s="15"/>
      <c r="AG65" s="10"/>
      <c r="AH65" s="10"/>
      <c r="AI65" s="15"/>
      <c r="AJ65" s="8">
        <v>0.5</v>
      </c>
      <c r="AK65" s="8">
        <v>0.15</v>
      </c>
      <c r="AL65" s="8">
        <v>6000</v>
      </c>
      <c r="AM65" s="8">
        <v>500</v>
      </c>
      <c r="AN65" s="8">
        <v>20000</v>
      </c>
      <c r="AP65">
        <f t="shared" si="56"/>
        <v>177</v>
      </c>
      <c r="AQ65" s="15">
        <f t="shared" si="57"/>
        <v>8.8499999999999995E-2</v>
      </c>
      <c r="AR65" s="35">
        <v>0.1</v>
      </c>
      <c r="AS65" s="1">
        <v>110</v>
      </c>
      <c r="AT65">
        <f t="shared" si="58"/>
        <v>57</v>
      </c>
      <c r="AU65">
        <f t="shared" si="59"/>
        <v>297</v>
      </c>
      <c r="AV65">
        <f t="shared" si="60"/>
        <v>44</v>
      </c>
      <c r="AW65" s="31">
        <f t="shared" si="61"/>
        <v>82</v>
      </c>
      <c r="AX65">
        <f t="shared" si="68"/>
        <v>13</v>
      </c>
      <c r="AY65" s="31">
        <f t="shared" si="62"/>
        <v>215</v>
      </c>
      <c r="AZ65">
        <v>30</v>
      </c>
      <c r="BA65">
        <v>150</v>
      </c>
      <c r="BB65" s="8">
        <v>300</v>
      </c>
      <c r="BC65" s="8">
        <v>60000</v>
      </c>
      <c r="BD65" s="8">
        <v>200</v>
      </c>
      <c r="BE65" s="8">
        <v>11500</v>
      </c>
    </row>
    <row r="66" spans="1:57">
      <c r="A66">
        <v>5000</v>
      </c>
      <c r="B66" s="19">
        <f t="shared" ca="1" si="52"/>
        <v>54</v>
      </c>
      <c r="C66" s="21">
        <f t="shared" ca="1" si="63"/>
        <v>50</v>
      </c>
      <c r="D66" s="1">
        <v>8</v>
      </c>
      <c r="E66">
        <f t="shared" si="53"/>
        <v>20</v>
      </c>
      <c r="F66" s="1">
        <v>3</v>
      </c>
      <c r="G66">
        <f>ROUND(POWER($A$26*F66/100,$AJ$26),0)</f>
        <v>12</v>
      </c>
      <c r="H66" s="1">
        <v>2.7</v>
      </c>
      <c r="I66">
        <f t="shared" ca="1" si="54"/>
        <v>12.83</v>
      </c>
      <c r="J66" s="1">
        <v>280</v>
      </c>
      <c r="K66" s="11">
        <f ca="1">OFFSET(其他表格!$G$1,J66/100,0)</f>
        <v>1.05</v>
      </c>
      <c r="L66" s="1">
        <v>2</v>
      </c>
      <c r="M66" s="11">
        <f ca="1">OFFSET(其他表格!$B$1,L66,0)</f>
        <v>1.1000000000000001</v>
      </c>
      <c r="N66">
        <f t="shared" si="55"/>
        <v>33</v>
      </c>
      <c r="O66">
        <f>ROUND(($E$26+200)*$AK$26,2)</f>
        <v>30</v>
      </c>
      <c r="P66">
        <f>ROUND(POWER((E66+200-$G$26-200+AM66),2)/AL66,2)</f>
        <v>45.07</v>
      </c>
      <c r="Q66">
        <f>ROUND(POWER(($E$26+200-G66-200+AM66),2)/AL66,2)</f>
        <v>39.69</v>
      </c>
      <c r="R66">
        <f t="shared" ca="1" si="64"/>
        <v>501</v>
      </c>
      <c r="S66">
        <f t="shared" ca="1" si="65"/>
        <v>447</v>
      </c>
      <c r="T66" s="15">
        <f t="shared" ca="1" si="66"/>
        <v>0.1002</v>
      </c>
      <c r="U66" s="15">
        <f t="shared" ca="1" si="67"/>
        <v>8.9399999999999993E-2</v>
      </c>
      <c r="V66"/>
      <c r="W66"/>
      <c r="X66"/>
      <c r="Y66" s="15"/>
      <c r="Z66"/>
      <c r="AA66" s="10"/>
      <c r="AB66" s="10"/>
      <c r="AC66" s="15"/>
      <c r="AD66" s="10"/>
      <c r="AE66" s="10"/>
      <c r="AF66" s="15"/>
      <c r="AG66" s="10"/>
      <c r="AH66" s="10"/>
      <c r="AI66" s="15"/>
      <c r="AJ66" s="8">
        <v>0.5</v>
      </c>
      <c r="AK66" s="8">
        <v>0.15</v>
      </c>
      <c r="AL66" s="8">
        <v>6000</v>
      </c>
      <c r="AM66" s="8">
        <v>500</v>
      </c>
      <c r="AN66" s="8">
        <v>20000</v>
      </c>
      <c r="AP66">
        <f t="shared" si="56"/>
        <v>444</v>
      </c>
      <c r="AQ66" s="15">
        <f t="shared" si="57"/>
        <v>8.8800000000000004E-2</v>
      </c>
      <c r="AR66" s="35">
        <v>0.1</v>
      </c>
      <c r="AS66" s="1">
        <v>110</v>
      </c>
      <c r="AT66">
        <f t="shared" si="58"/>
        <v>144</v>
      </c>
      <c r="AU66">
        <f t="shared" si="59"/>
        <v>743</v>
      </c>
      <c r="AV66">
        <f t="shared" si="60"/>
        <v>110</v>
      </c>
      <c r="AW66" s="31">
        <f t="shared" si="61"/>
        <v>204</v>
      </c>
      <c r="AX66">
        <f t="shared" si="68"/>
        <v>34</v>
      </c>
      <c r="AY66" s="31">
        <f t="shared" si="62"/>
        <v>539</v>
      </c>
      <c r="AZ66">
        <v>30</v>
      </c>
      <c r="BA66">
        <v>150</v>
      </c>
      <c r="BB66" s="8">
        <v>300</v>
      </c>
      <c r="BC66" s="8">
        <v>60000</v>
      </c>
      <c r="BD66" s="8">
        <v>200</v>
      </c>
      <c r="BE66" s="8">
        <v>11500</v>
      </c>
    </row>
    <row r="67" spans="1:57">
      <c r="A67">
        <v>10000</v>
      </c>
      <c r="B67" s="19">
        <f t="shared" ca="1" si="52"/>
        <v>151</v>
      </c>
      <c r="C67" s="21">
        <f t="shared" ca="1" si="63"/>
        <v>139</v>
      </c>
      <c r="D67" s="1">
        <v>8</v>
      </c>
      <c r="E67">
        <f t="shared" si="53"/>
        <v>28</v>
      </c>
      <c r="F67" s="1">
        <v>3</v>
      </c>
      <c r="G67">
        <f>ROUND(POWER($A$27*F67/100,$AJ$27),0)</f>
        <v>17</v>
      </c>
      <c r="H67" s="1">
        <v>2.7</v>
      </c>
      <c r="I67">
        <f t="shared" ca="1" si="54"/>
        <v>12.83</v>
      </c>
      <c r="J67" s="1">
        <v>280</v>
      </c>
      <c r="K67" s="11">
        <f ca="1">OFFSET(其他表格!$G$1,J67/100,0)</f>
        <v>1.05</v>
      </c>
      <c r="L67" s="1">
        <v>2</v>
      </c>
      <c r="M67" s="11">
        <f ca="1">OFFSET(其他表格!$B$1,L67,0)</f>
        <v>1.1000000000000001</v>
      </c>
      <c r="N67">
        <f t="shared" si="55"/>
        <v>34.200000000000003</v>
      </c>
      <c r="O67">
        <f>ROUND(($E$27+200)*$AK$27,2)</f>
        <v>30</v>
      </c>
      <c r="P67">
        <f>ROUND(POWER((E67+200-$G$27-200+AM67),2)/AL67,2)</f>
        <v>46.46</v>
      </c>
      <c r="Q67">
        <f>ROUND(POWER(($E$27+200-G67-200+AM67),2)/AL67,2)</f>
        <v>38.880000000000003</v>
      </c>
      <c r="R67">
        <f t="shared" ca="1" si="64"/>
        <v>1035</v>
      </c>
      <c r="S67">
        <f t="shared" ca="1" si="65"/>
        <v>884</v>
      </c>
      <c r="T67" s="15">
        <f t="shared" ca="1" si="66"/>
        <v>0.10349999999999999</v>
      </c>
      <c r="U67" s="15">
        <f t="shared" ca="1" si="67"/>
        <v>8.8400000000000006E-2</v>
      </c>
      <c r="V67"/>
      <c r="W67"/>
      <c r="X67"/>
      <c r="Y67" s="15"/>
      <c r="Z67"/>
      <c r="AA67" s="10"/>
      <c r="AB67" s="10"/>
      <c r="AC67" s="15"/>
      <c r="AD67" s="10"/>
      <c r="AE67" s="10"/>
      <c r="AF67" s="15"/>
      <c r="AG67" s="10"/>
      <c r="AH67" s="10"/>
      <c r="AI67" s="15"/>
      <c r="AJ67" s="8">
        <v>0.5</v>
      </c>
      <c r="AK67" s="8">
        <v>0.15</v>
      </c>
      <c r="AL67" s="8">
        <v>6000</v>
      </c>
      <c r="AM67" s="8">
        <v>500</v>
      </c>
      <c r="AN67" s="8">
        <v>20000</v>
      </c>
      <c r="AP67">
        <f t="shared" si="56"/>
        <v>886</v>
      </c>
      <c r="AQ67" s="15">
        <f t="shared" si="57"/>
        <v>8.8599999999999998E-2</v>
      </c>
      <c r="AR67" s="35">
        <v>0.1</v>
      </c>
      <c r="AS67" s="1">
        <v>110</v>
      </c>
      <c r="AT67">
        <f t="shared" si="58"/>
        <v>287</v>
      </c>
      <c r="AU67">
        <f t="shared" si="59"/>
        <v>1485</v>
      </c>
      <c r="AV67">
        <f t="shared" si="60"/>
        <v>220</v>
      </c>
      <c r="AW67" s="31">
        <f t="shared" si="61"/>
        <v>408</v>
      </c>
      <c r="AX67">
        <f t="shared" si="68"/>
        <v>67</v>
      </c>
      <c r="AY67" s="31">
        <f t="shared" si="62"/>
        <v>1077</v>
      </c>
      <c r="AZ67">
        <v>30</v>
      </c>
      <c r="BA67">
        <v>150</v>
      </c>
      <c r="BB67" s="8">
        <v>300</v>
      </c>
      <c r="BC67" s="8">
        <v>60000</v>
      </c>
      <c r="BD67" s="8">
        <v>200</v>
      </c>
      <c r="BE67" s="8">
        <v>11500</v>
      </c>
    </row>
    <row r="68" spans="1:57">
      <c r="A68">
        <v>20000</v>
      </c>
      <c r="B68" s="19">
        <f t="shared" ca="1" si="52"/>
        <v>432</v>
      </c>
      <c r="C68" s="21">
        <f t="shared" ca="1" si="63"/>
        <v>403</v>
      </c>
      <c r="D68" s="1">
        <v>8</v>
      </c>
      <c r="E68">
        <f t="shared" si="53"/>
        <v>40</v>
      </c>
      <c r="F68" s="1">
        <v>3</v>
      </c>
      <c r="G68">
        <f>ROUND(POWER($A$28*F68/100,$AJ$28),0)</f>
        <v>24</v>
      </c>
      <c r="H68" s="1">
        <v>2.7</v>
      </c>
      <c r="I68">
        <f t="shared" ca="1" si="54"/>
        <v>12.83</v>
      </c>
      <c r="J68" s="1">
        <v>280</v>
      </c>
      <c r="K68" s="11">
        <f ca="1">OFFSET(其他表格!$G$1,J68/100,0)</f>
        <v>1.05</v>
      </c>
      <c r="L68" s="1">
        <v>2</v>
      </c>
      <c r="M68" s="11">
        <f ca="1">OFFSET(其他表格!$B$1,L68,0)</f>
        <v>1.1000000000000001</v>
      </c>
      <c r="N68">
        <f t="shared" si="55"/>
        <v>36</v>
      </c>
      <c r="O68">
        <f>ROUND(($E$28+200)*$AK$28,2)</f>
        <v>30</v>
      </c>
      <c r="P68">
        <f>ROUND(POWER((E68+200-$G$28-200+AM68),2)/AL68,2)</f>
        <v>48.6</v>
      </c>
      <c r="Q68">
        <f>ROUND(POWER(($E$28+200-G68-200+AM68),2)/AL68,2)</f>
        <v>37.76</v>
      </c>
      <c r="R68">
        <f t="shared" ca="1" si="64"/>
        <v>2171</v>
      </c>
      <c r="S68">
        <f t="shared" ca="1" si="65"/>
        <v>1739</v>
      </c>
      <c r="T68" s="15">
        <f t="shared" ca="1" si="66"/>
        <v>0.1086</v>
      </c>
      <c r="U68" s="15">
        <f t="shared" ca="1" si="67"/>
        <v>8.6999999999999994E-2</v>
      </c>
      <c r="V68"/>
      <c r="W68"/>
      <c r="X68"/>
      <c r="Y68" s="15"/>
      <c r="Z68"/>
      <c r="AA68" s="10"/>
      <c r="AB68" s="10"/>
      <c r="AC68" s="15"/>
      <c r="AD68" s="10"/>
      <c r="AE68" s="10"/>
      <c r="AF68" s="15"/>
      <c r="AG68" s="10"/>
      <c r="AH68" s="10"/>
      <c r="AI68" s="15"/>
      <c r="AJ68" s="8">
        <v>0.5</v>
      </c>
      <c r="AK68" s="8">
        <v>0.15</v>
      </c>
      <c r="AL68" s="8">
        <v>6000</v>
      </c>
      <c r="AM68" s="8">
        <v>500</v>
      </c>
      <c r="AN68" s="8">
        <v>20000</v>
      </c>
      <c r="AP68">
        <f t="shared" si="56"/>
        <v>1773</v>
      </c>
      <c r="AQ68" s="15">
        <f t="shared" si="57"/>
        <v>8.8700000000000001E-2</v>
      </c>
      <c r="AR68" s="35">
        <v>0.1</v>
      </c>
      <c r="AS68" s="1">
        <v>110</v>
      </c>
      <c r="AT68">
        <f t="shared" si="58"/>
        <v>574</v>
      </c>
      <c r="AU68">
        <f t="shared" si="59"/>
        <v>2972</v>
      </c>
      <c r="AV68">
        <f t="shared" si="60"/>
        <v>439</v>
      </c>
      <c r="AW68" s="31">
        <f t="shared" si="61"/>
        <v>817</v>
      </c>
      <c r="AX68">
        <f t="shared" si="68"/>
        <v>135</v>
      </c>
      <c r="AY68" s="31">
        <f t="shared" si="62"/>
        <v>2155</v>
      </c>
      <c r="AZ68">
        <v>30</v>
      </c>
      <c r="BA68">
        <v>150</v>
      </c>
      <c r="BB68" s="8">
        <v>300</v>
      </c>
      <c r="BC68" s="8">
        <v>60000</v>
      </c>
      <c r="BD68" s="8">
        <v>200</v>
      </c>
      <c r="BE68" s="8">
        <v>11500</v>
      </c>
    </row>
    <row r="69" spans="1:57">
      <c r="A69">
        <v>50000</v>
      </c>
      <c r="B69" s="19">
        <f t="shared" ca="1" si="52"/>
        <v>1723</v>
      </c>
      <c r="C69" s="21">
        <f t="shared" ca="1" si="63"/>
        <v>1596</v>
      </c>
      <c r="D69" s="1">
        <v>8</v>
      </c>
      <c r="E69">
        <f t="shared" si="53"/>
        <v>63</v>
      </c>
      <c r="F69" s="1">
        <v>3</v>
      </c>
      <c r="G69">
        <f>ROUND(POWER($A$29*F69/100,$AJ$29),0)</f>
        <v>39</v>
      </c>
      <c r="H69" s="1">
        <v>2.7</v>
      </c>
      <c r="I69">
        <f t="shared" ca="1" si="54"/>
        <v>12.83</v>
      </c>
      <c r="J69" s="1">
        <v>280</v>
      </c>
      <c r="K69" s="11">
        <f ca="1">OFFSET(其他表格!$G$1,J69/100,0)</f>
        <v>1.05</v>
      </c>
      <c r="L69" s="1">
        <v>2</v>
      </c>
      <c r="M69" s="11">
        <f ca="1">OFFSET(其他表格!$B$1,L69,0)</f>
        <v>1.1000000000000001</v>
      </c>
      <c r="N69">
        <f t="shared" si="55"/>
        <v>39.450000000000003</v>
      </c>
      <c r="O69">
        <f>ROUND(($E$29+200)*$AK$29,2)</f>
        <v>30</v>
      </c>
      <c r="P69">
        <f>ROUND(POWER((E69+200-$G$29-200+AM69),2)/AL69,2)</f>
        <v>52.83</v>
      </c>
      <c r="Q69">
        <f>ROUND(POWER(($E$29+200-G69-200+AM69),2)/AL69,2)</f>
        <v>35.42</v>
      </c>
      <c r="R69">
        <f t="shared" ca="1" si="64"/>
        <v>5920</v>
      </c>
      <c r="S69">
        <f t="shared" ca="1" si="65"/>
        <v>4197</v>
      </c>
      <c r="T69" s="15">
        <f t="shared" ca="1" si="66"/>
        <v>0.11840000000000001</v>
      </c>
      <c r="U69" s="15">
        <f t="shared" ca="1" si="67"/>
        <v>8.3900000000000002E-2</v>
      </c>
      <c r="V69"/>
      <c r="W69"/>
      <c r="X69"/>
      <c r="Y69" s="15"/>
      <c r="Z69"/>
      <c r="AA69" s="10"/>
      <c r="AB69" s="10"/>
      <c r="AC69" s="15"/>
      <c r="AD69" s="10"/>
      <c r="AE69" s="10"/>
      <c r="AF69" s="15"/>
      <c r="AG69" s="10"/>
      <c r="AH69" s="10"/>
      <c r="AI69" s="15"/>
      <c r="AJ69" s="8">
        <v>0.5</v>
      </c>
      <c r="AK69" s="8">
        <v>0.15</v>
      </c>
      <c r="AL69" s="8">
        <v>6000</v>
      </c>
      <c r="AM69" s="8">
        <v>500</v>
      </c>
      <c r="AN69" s="8">
        <v>20000</v>
      </c>
      <c r="AP69">
        <f>ROUND((AT69+AU69)/2,0)</f>
        <v>4432</v>
      </c>
      <c r="AQ69" s="15">
        <f t="shared" si="57"/>
        <v>8.8599999999999998E-2</v>
      </c>
      <c r="AR69" s="35">
        <v>0.1</v>
      </c>
      <c r="AS69" s="1">
        <v>110</v>
      </c>
      <c r="AT69">
        <f>AV69+AX69</f>
        <v>1435</v>
      </c>
      <c r="AU69">
        <f>AW69+AY69</f>
        <v>7429</v>
      </c>
      <c r="AV69">
        <f t="shared" si="60"/>
        <v>1098</v>
      </c>
      <c r="AW69" s="31">
        <f t="shared" si="61"/>
        <v>2042</v>
      </c>
      <c r="AX69">
        <f t="shared" si="68"/>
        <v>337</v>
      </c>
      <c r="AY69" s="31">
        <f t="shared" si="62"/>
        <v>5387</v>
      </c>
      <c r="AZ69">
        <v>30</v>
      </c>
      <c r="BA69">
        <v>150</v>
      </c>
      <c r="BB69" s="8">
        <v>300</v>
      </c>
      <c r="BC69" s="8">
        <v>60000</v>
      </c>
      <c r="BD69" s="8">
        <v>200</v>
      </c>
      <c r="BE69" s="8">
        <v>11500</v>
      </c>
    </row>
    <row r="71" spans="1:57" s="23" customFormat="1">
      <c r="A71" s="23" t="s">
        <v>83</v>
      </c>
      <c r="B71" s="26" t="s">
        <v>76</v>
      </c>
      <c r="C71" s="26" t="s">
        <v>89</v>
      </c>
      <c r="AO71" s="30"/>
      <c r="AR71" s="37"/>
      <c r="AS71" s="27"/>
      <c r="AW71" s="33"/>
      <c r="AY71" s="33"/>
      <c r="BB71" s="8"/>
      <c r="BC71" s="8"/>
    </row>
    <row r="72" spans="1:57">
      <c r="A72">
        <v>100</v>
      </c>
      <c r="B72" s="19">
        <f t="shared" ref="B72:B79" ca="1" si="69">ROUND(((R72-$R$29)+($S$29-S72)),0)</f>
        <v>0</v>
      </c>
      <c r="C72" s="21">
        <f ca="1">C42</f>
        <v>0</v>
      </c>
      <c r="D72" s="1">
        <v>25</v>
      </c>
      <c r="E72">
        <f t="shared" ref="E72:E79" si="70">ROUND(POWER(A72*D72/100,AJ72),0)</f>
        <v>5</v>
      </c>
      <c r="F72" s="1">
        <v>15</v>
      </c>
      <c r="G72">
        <f>ROUND(POWER($A$22*F72/100,$AJ$22),0)</f>
        <v>4</v>
      </c>
      <c r="H72" s="1">
        <v>3.5</v>
      </c>
      <c r="I72">
        <f t="shared" ref="I72:I79" ca="1" si="71">ROUND(30/H72*M72*K72,2)</f>
        <v>10.71</v>
      </c>
      <c r="J72" s="1">
        <v>190</v>
      </c>
      <c r="K72" s="11">
        <f ca="1">OFFSET(其他表格!$G$1,J72/100,0)</f>
        <v>1</v>
      </c>
      <c r="L72" s="1">
        <v>3</v>
      </c>
      <c r="M72" s="11">
        <f ca="1">OFFSET(其他表格!$B$1,L72,0)</f>
        <v>1.25</v>
      </c>
      <c r="N72">
        <f t="shared" ref="N72:N79" si="72">ROUND((E72+200)*AK72,2)</f>
        <v>30.75</v>
      </c>
      <c r="O72">
        <f>ROUND(($E$22+200)*$AK$22,2)</f>
        <v>30</v>
      </c>
      <c r="P72">
        <f>ROUND(POWER((E72+200-$G$22-200+AM72),2)/AL72,2)</f>
        <v>42.5</v>
      </c>
      <c r="Q72">
        <f>ROUND(POWER(($E$22+200-G72-200+AM72),2)/AL72,2)</f>
        <v>41</v>
      </c>
      <c r="R72">
        <f ca="1">ROUND((N72+P72)*(A72+A72)/AN72*I72,0)</f>
        <v>8</v>
      </c>
      <c r="S72">
        <f ca="1">ROUND((O72+Q72)*(A72+A72)/AN72*I72,0)</f>
        <v>8</v>
      </c>
      <c r="T72" s="15">
        <f ca="1">MIN(ROUND(R72/A72,4),1)</f>
        <v>0.08</v>
      </c>
      <c r="U72" s="15">
        <f ca="1">MIN(ROUND(S72/A72,4),1)</f>
        <v>0.08</v>
      </c>
      <c r="V72"/>
      <c r="W72"/>
      <c r="X72"/>
      <c r="Y72" s="15"/>
      <c r="Z72"/>
      <c r="AA72" s="10"/>
      <c r="AB72" s="10"/>
      <c r="AC72" s="15"/>
      <c r="AD72" s="10"/>
      <c r="AE72" s="10"/>
      <c r="AF72" s="15"/>
      <c r="AG72" s="10"/>
      <c r="AH72" s="10"/>
      <c r="AI72" s="15"/>
      <c r="AJ72" s="8">
        <v>0.5</v>
      </c>
      <c r="AK72" s="8">
        <v>0.15</v>
      </c>
      <c r="AL72" s="8">
        <v>6000</v>
      </c>
      <c r="AM72" s="8">
        <v>500</v>
      </c>
      <c r="AN72" s="8">
        <v>20000</v>
      </c>
      <c r="AP72">
        <f t="shared" ref="AP72:AP78" si="73">ROUND((AT72+AU72)/2,0)</f>
        <v>13</v>
      </c>
      <c r="AQ72" s="15">
        <f t="shared" ref="AQ72:AQ79" si="74">ROUND(AP72/A72,4)</f>
        <v>0.13</v>
      </c>
      <c r="AR72" s="35">
        <v>0.1</v>
      </c>
      <c r="AS72" s="1">
        <v>130</v>
      </c>
      <c r="AT72">
        <f t="shared" ref="AT72:AT78" si="75">AV72+AX72</f>
        <v>4</v>
      </c>
      <c r="AU72">
        <f t="shared" ref="AU72:AU78" si="76">AW72+AY72</f>
        <v>21</v>
      </c>
      <c r="AV72">
        <f t="shared" ref="AV72:AV79" si="77">ROUND(POWER(AS72/10*(AZ72+BB72),2)/BC72*(A72+A72)/AN72,0)</f>
        <v>3</v>
      </c>
      <c r="AW72" s="31">
        <f t="shared" ref="AW72:AW79" si="78">ROUND(POWER(AS72/10*(BA72+BB72),2)/BC72*(A72+A72)/AN72,0)</f>
        <v>6</v>
      </c>
      <c r="AX72">
        <f>ROUND(POWER(AS72/10*(AZ72-BA72+BD72),2)/BE72*(A72+A72)/AN72,0)</f>
        <v>1</v>
      </c>
      <c r="AY72" s="31">
        <f t="shared" ref="AY72:AY79" si="79">ROUND(POWER(AS72/10*(BA72-AZ72+BD72),2)/BE72*(A72+A72)/AN72,0)</f>
        <v>15</v>
      </c>
      <c r="AZ72">
        <v>30</v>
      </c>
      <c r="BA72">
        <v>150</v>
      </c>
      <c r="BB72" s="8">
        <v>300</v>
      </c>
      <c r="BC72" s="8">
        <v>60000</v>
      </c>
      <c r="BD72" s="8">
        <v>200</v>
      </c>
      <c r="BE72" s="8">
        <v>11500</v>
      </c>
    </row>
    <row r="73" spans="1:57">
      <c r="A73">
        <v>500</v>
      </c>
      <c r="B73" s="19">
        <f t="shared" ca="1" si="69"/>
        <v>2</v>
      </c>
      <c r="C73" s="21">
        <f t="shared" ref="C73:C79" ca="1" si="80">C43</f>
        <v>3</v>
      </c>
      <c r="D73" s="1">
        <v>25</v>
      </c>
      <c r="E73">
        <f t="shared" si="70"/>
        <v>11</v>
      </c>
      <c r="F73" s="1">
        <v>15</v>
      </c>
      <c r="G73">
        <f>ROUND(POWER($A$23*F73/100,$AJ$23),0)</f>
        <v>9</v>
      </c>
      <c r="H73" s="1">
        <v>3.5</v>
      </c>
      <c r="I73">
        <f t="shared" ca="1" si="71"/>
        <v>10.71</v>
      </c>
      <c r="J73" s="1">
        <v>190</v>
      </c>
      <c r="K73" s="11">
        <f ca="1">OFFSET(其他表格!$G$1,J73/100,0)</f>
        <v>1</v>
      </c>
      <c r="L73" s="1">
        <v>3</v>
      </c>
      <c r="M73" s="11">
        <f ca="1">OFFSET(其他表格!$B$1,L73,0)</f>
        <v>1.25</v>
      </c>
      <c r="N73">
        <f t="shared" si="72"/>
        <v>31.65</v>
      </c>
      <c r="O73">
        <f>ROUND(($E$23+200)*$AK$23,2)</f>
        <v>30</v>
      </c>
      <c r="P73">
        <f>ROUND(POWER((E73+200-$G$23-200+AM73),2)/AL73,2)</f>
        <v>43.52</v>
      </c>
      <c r="Q73">
        <f>ROUND(POWER(($E$23+200-G73-200+AM73),2)/AL73,2)</f>
        <v>40.18</v>
      </c>
      <c r="R73">
        <f t="shared" ref="R73:R79" ca="1" si="81">ROUND((N73+P73)*(A73+A73)/AN73*I73,0)</f>
        <v>40</v>
      </c>
      <c r="S73">
        <f t="shared" ref="S73:S79" ca="1" si="82">ROUND((O73+Q73)*(A73+A73)/AN73*I73,0)</f>
        <v>38</v>
      </c>
      <c r="T73" s="15">
        <f t="shared" ref="T73:T79" ca="1" si="83">MIN(ROUND(R73/A73,4),1)</f>
        <v>0.08</v>
      </c>
      <c r="U73" s="15">
        <f t="shared" ref="U73:U79" ca="1" si="84">MIN(ROUND(S73/A73,4),1)</f>
        <v>7.5999999999999998E-2</v>
      </c>
      <c r="V73"/>
      <c r="W73"/>
      <c r="X73"/>
      <c r="Y73" s="15"/>
      <c r="Z73"/>
      <c r="AA73" s="10"/>
      <c r="AB73" s="10"/>
      <c r="AC73" s="15"/>
      <c r="AD73" s="10"/>
      <c r="AE73" s="10"/>
      <c r="AF73" s="15"/>
      <c r="AG73" s="10"/>
      <c r="AH73" s="10"/>
      <c r="AI73" s="15"/>
      <c r="AJ73" s="8">
        <v>0.5</v>
      </c>
      <c r="AK73" s="8">
        <v>0.15</v>
      </c>
      <c r="AL73" s="8">
        <v>6000</v>
      </c>
      <c r="AM73" s="8">
        <v>500</v>
      </c>
      <c r="AN73" s="8">
        <v>20000</v>
      </c>
      <c r="AP73">
        <f t="shared" si="73"/>
        <v>62</v>
      </c>
      <c r="AQ73" s="15">
        <f t="shared" si="74"/>
        <v>0.124</v>
      </c>
      <c r="AR73" s="35">
        <v>0.1</v>
      </c>
      <c r="AS73" s="1">
        <v>130</v>
      </c>
      <c r="AT73">
        <f t="shared" si="75"/>
        <v>20</v>
      </c>
      <c r="AU73">
        <f t="shared" si="76"/>
        <v>104</v>
      </c>
      <c r="AV73">
        <f t="shared" si="77"/>
        <v>15</v>
      </c>
      <c r="AW73" s="31">
        <f t="shared" si="78"/>
        <v>29</v>
      </c>
      <c r="AX73">
        <f t="shared" ref="AX73:AX79" si="85">ROUND(POWER(AS73/10*(AZ73-BA73+BD73),2)/BE73*(A73+A73)/AN73,0)</f>
        <v>5</v>
      </c>
      <c r="AY73" s="31">
        <f t="shared" si="79"/>
        <v>75</v>
      </c>
      <c r="AZ73">
        <v>30</v>
      </c>
      <c r="BA73">
        <v>150</v>
      </c>
      <c r="BB73" s="8">
        <v>300</v>
      </c>
      <c r="BC73" s="8">
        <v>60000</v>
      </c>
      <c r="BD73" s="8">
        <v>200</v>
      </c>
      <c r="BE73" s="8">
        <v>11500</v>
      </c>
    </row>
    <row r="74" spans="1:57">
      <c r="A74">
        <v>1000</v>
      </c>
      <c r="B74" s="19">
        <f t="shared" ca="1" si="69"/>
        <v>7</v>
      </c>
      <c r="C74" s="21">
        <f t="shared" si="80"/>
        <v>13</v>
      </c>
      <c r="D74" s="1">
        <v>25</v>
      </c>
      <c r="E74">
        <f t="shared" si="70"/>
        <v>16</v>
      </c>
      <c r="F74" s="1">
        <v>15</v>
      </c>
      <c r="G74">
        <f>ROUND(POWER($A$24*F74/100,$AJ$24),0)</f>
        <v>12</v>
      </c>
      <c r="H74" s="1">
        <v>3.5</v>
      </c>
      <c r="I74">
        <f t="shared" ca="1" si="71"/>
        <v>10.71</v>
      </c>
      <c r="J74" s="1">
        <v>190</v>
      </c>
      <c r="K74" s="11">
        <f ca="1">OFFSET(其他表格!$G$1,J74/100,0)</f>
        <v>1</v>
      </c>
      <c r="L74" s="1">
        <v>3</v>
      </c>
      <c r="M74" s="11">
        <f ca="1">OFFSET(其他表格!$B$1,L74,0)</f>
        <v>1.25</v>
      </c>
      <c r="N74">
        <f t="shared" si="72"/>
        <v>32.4</v>
      </c>
      <c r="O74">
        <f>ROUND(($E$24+200)*$AK$24,2)</f>
        <v>30</v>
      </c>
      <c r="P74">
        <f>ROUND(POWER((E74+200-$G$24-200+AM74),2)/AL74,2)</f>
        <v>44.38</v>
      </c>
      <c r="Q74">
        <f>ROUND(POWER(($E$24+200-G74-200+AM74),2)/AL74,2)</f>
        <v>39.69</v>
      </c>
      <c r="R74">
        <f t="shared" ca="1" si="81"/>
        <v>82</v>
      </c>
      <c r="S74">
        <f t="shared" ca="1" si="82"/>
        <v>75</v>
      </c>
      <c r="T74" s="15">
        <f t="shared" ca="1" si="83"/>
        <v>8.2000000000000003E-2</v>
      </c>
      <c r="U74" s="15">
        <f t="shared" ca="1" si="84"/>
        <v>7.4999999999999997E-2</v>
      </c>
      <c r="V74"/>
      <c r="W74"/>
      <c r="X74"/>
      <c r="Y74" s="15"/>
      <c r="Z74"/>
      <c r="AA74" s="10"/>
      <c r="AB74" s="10"/>
      <c r="AC74" s="15"/>
      <c r="AD74" s="10"/>
      <c r="AE74" s="10"/>
      <c r="AF74" s="15"/>
      <c r="AG74" s="10"/>
      <c r="AH74" s="10"/>
      <c r="AI74" s="15"/>
      <c r="AJ74" s="8">
        <v>0.5</v>
      </c>
      <c r="AK74" s="8">
        <v>0.15</v>
      </c>
      <c r="AL74" s="8">
        <v>6000</v>
      </c>
      <c r="AM74" s="8">
        <v>500</v>
      </c>
      <c r="AN74" s="8">
        <v>20000</v>
      </c>
      <c r="AP74">
        <f t="shared" si="73"/>
        <v>124</v>
      </c>
      <c r="AQ74" s="15">
        <f t="shared" si="74"/>
        <v>0.124</v>
      </c>
      <c r="AR74" s="35">
        <v>0.1</v>
      </c>
      <c r="AS74" s="1">
        <v>130</v>
      </c>
      <c r="AT74">
        <f t="shared" si="75"/>
        <v>40</v>
      </c>
      <c r="AU74">
        <f t="shared" si="76"/>
        <v>207</v>
      </c>
      <c r="AV74">
        <f t="shared" si="77"/>
        <v>31</v>
      </c>
      <c r="AW74" s="31">
        <f t="shared" si="78"/>
        <v>57</v>
      </c>
      <c r="AX74">
        <f t="shared" si="85"/>
        <v>9</v>
      </c>
      <c r="AY74" s="31">
        <f t="shared" si="79"/>
        <v>150</v>
      </c>
      <c r="AZ74">
        <v>30</v>
      </c>
      <c r="BA74">
        <v>150</v>
      </c>
      <c r="BB74" s="8">
        <v>300</v>
      </c>
      <c r="BC74" s="8">
        <v>60000</v>
      </c>
      <c r="BD74" s="8">
        <v>200</v>
      </c>
      <c r="BE74" s="8">
        <v>11500</v>
      </c>
    </row>
    <row r="75" spans="1:57">
      <c r="A75">
        <v>2000</v>
      </c>
      <c r="B75" s="19">
        <f t="shared" ca="1" si="69"/>
        <v>21</v>
      </c>
      <c r="C75" s="21">
        <f t="shared" ca="1" si="80"/>
        <v>22</v>
      </c>
      <c r="D75" s="1">
        <v>25</v>
      </c>
      <c r="E75">
        <f t="shared" si="70"/>
        <v>22</v>
      </c>
      <c r="F75" s="1">
        <v>15</v>
      </c>
      <c r="G75">
        <f>ROUND(POWER($A$25*F75/100,$AJ$25),0)</f>
        <v>17</v>
      </c>
      <c r="H75" s="1">
        <v>3.5</v>
      </c>
      <c r="I75">
        <f t="shared" ca="1" si="71"/>
        <v>10.71</v>
      </c>
      <c r="J75" s="1">
        <v>190</v>
      </c>
      <c r="K75" s="11">
        <f ca="1">OFFSET(其他表格!$G$1,J75/100,0)</f>
        <v>1</v>
      </c>
      <c r="L75" s="1">
        <v>3</v>
      </c>
      <c r="M75" s="11">
        <f ca="1">OFFSET(其他表格!$B$1,L75,0)</f>
        <v>1.25</v>
      </c>
      <c r="N75">
        <f t="shared" si="72"/>
        <v>33.299999999999997</v>
      </c>
      <c r="O75">
        <f>ROUND(($E$25+200)*$AK$25,2)</f>
        <v>30</v>
      </c>
      <c r="P75">
        <f>ROUND(POWER((E75+200-$G$25-200+AM75),2)/AL75,2)</f>
        <v>45.41</v>
      </c>
      <c r="Q75">
        <f>ROUND(POWER(($E$25+200-G75-200+AM75),2)/AL75,2)</f>
        <v>38.880000000000003</v>
      </c>
      <c r="R75">
        <f t="shared" ca="1" si="81"/>
        <v>169</v>
      </c>
      <c r="S75">
        <f t="shared" ca="1" si="82"/>
        <v>148</v>
      </c>
      <c r="T75" s="15">
        <f t="shared" ca="1" si="83"/>
        <v>8.4500000000000006E-2</v>
      </c>
      <c r="U75" s="15">
        <f t="shared" ca="1" si="84"/>
        <v>7.3999999999999996E-2</v>
      </c>
      <c r="V75"/>
      <c r="W75"/>
      <c r="X75"/>
      <c r="Y75" s="15"/>
      <c r="Z75"/>
      <c r="AA75" s="10"/>
      <c r="AB75" s="10"/>
      <c r="AC75" s="15"/>
      <c r="AD75" s="10"/>
      <c r="AE75" s="10"/>
      <c r="AF75" s="15"/>
      <c r="AG75" s="10"/>
      <c r="AH75" s="10"/>
      <c r="AI75" s="15"/>
      <c r="AJ75" s="8">
        <v>0.5</v>
      </c>
      <c r="AK75" s="8">
        <v>0.15</v>
      </c>
      <c r="AL75" s="8">
        <v>6000</v>
      </c>
      <c r="AM75" s="8">
        <v>500</v>
      </c>
      <c r="AN75" s="8">
        <v>20000</v>
      </c>
      <c r="AP75">
        <f t="shared" si="73"/>
        <v>248</v>
      </c>
      <c r="AQ75" s="15">
        <f t="shared" si="74"/>
        <v>0.124</v>
      </c>
      <c r="AR75" s="35">
        <v>0.1</v>
      </c>
      <c r="AS75" s="1">
        <v>130</v>
      </c>
      <c r="AT75">
        <f t="shared" si="75"/>
        <v>80</v>
      </c>
      <c r="AU75">
        <f t="shared" si="76"/>
        <v>415</v>
      </c>
      <c r="AV75">
        <f t="shared" si="77"/>
        <v>61</v>
      </c>
      <c r="AW75" s="31">
        <f t="shared" si="78"/>
        <v>114</v>
      </c>
      <c r="AX75">
        <f t="shared" si="85"/>
        <v>19</v>
      </c>
      <c r="AY75" s="31">
        <f t="shared" si="79"/>
        <v>301</v>
      </c>
      <c r="AZ75">
        <v>30</v>
      </c>
      <c r="BA75">
        <v>150</v>
      </c>
      <c r="BB75" s="8">
        <v>300</v>
      </c>
      <c r="BC75" s="8">
        <v>60000</v>
      </c>
      <c r="BD75" s="8">
        <v>200</v>
      </c>
      <c r="BE75" s="8">
        <v>11500</v>
      </c>
    </row>
    <row r="76" spans="1:57">
      <c r="A76">
        <v>5000</v>
      </c>
      <c r="B76" s="19">
        <f t="shared" ca="1" si="69"/>
        <v>84</v>
      </c>
      <c r="C76" s="21">
        <f t="shared" ca="1" si="80"/>
        <v>85</v>
      </c>
      <c r="D76" s="1">
        <v>25</v>
      </c>
      <c r="E76">
        <f t="shared" si="70"/>
        <v>35</v>
      </c>
      <c r="F76" s="1">
        <v>15</v>
      </c>
      <c r="G76">
        <f>ROUND(POWER($A$26*F76/100,$AJ$26),0)</f>
        <v>27</v>
      </c>
      <c r="H76" s="1">
        <v>3.5</v>
      </c>
      <c r="I76">
        <f t="shared" ca="1" si="71"/>
        <v>10.71</v>
      </c>
      <c r="J76" s="1">
        <v>190</v>
      </c>
      <c r="K76" s="11">
        <f ca="1">OFFSET(其他表格!$G$1,J76/100,0)</f>
        <v>1</v>
      </c>
      <c r="L76" s="1">
        <v>3</v>
      </c>
      <c r="M76" s="11">
        <f ca="1">OFFSET(其他表格!$B$1,L76,0)</f>
        <v>1.25</v>
      </c>
      <c r="N76">
        <f t="shared" si="72"/>
        <v>35.25</v>
      </c>
      <c r="O76">
        <f>ROUND(($E$26+200)*$AK$26,2)</f>
        <v>30</v>
      </c>
      <c r="P76">
        <f>ROUND(POWER((E76+200-$G$26-200+AM76),2)/AL76,2)</f>
        <v>47.7</v>
      </c>
      <c r="Q76">
        <f>ROUND(POWER(($E$26+200-G76-200+AM76),2)/AL76,2)</f>
        <v>37.29</v>
      </c>
      <c r="R76">
        <f t="shared" ca="1" si="81"/>
        <v>444</v>
      </c>
      <c r="S76">
        <f t="shared" ca="1" si="82"/>
        <v>360</v>
      </c>
      <c r="T76" s="15">
        <f t="shared" ca="1" si="83"/>
        <v>8.8800000000000004E-2</v>
      </c>
      <c r="U76" s="15">
        <f t="shared" ca="1" si="84"/>
        <v>7.1999999999999995E-2</v>
      </c>
      <c r="V76"/>
      <c r="W76"/>
      <c r="X76"/>
      <c r="Y76" s="15"/>
      <c r="Z76"/>
      <c r="AA76" s="10"/>
      <c r="AB76" s="10"/>
      <c r="AC76" s="15"/>
      <c r="AD76" s="10"/>
      <c r="AE76" s="10"/>
      <c r="AF76" s="15"/>
      <c r="AG76" s="10"/>
      <c r="AH76" s="10"/>
      <c r="AI76" s="15"/>
      <c r="AJ76" s="8">
        <v>0.5</v>
      </c>
      <c r="AK76" s="8">
        <v>0.15</v>
      </c>
      <c r="AL76" s="8">
        <v>6000</v>
      </c>
      <c r="AM76" s="8">
        <v>500</v>
      </c>
      <c r="AN76" s="8">
        <v>20000</v>
      </c>
      <c r="AP76">
        <f t="shared" si="73"/>
        <v>619</v>
      </c>
      <c r="AQ76" s="15">
        <f t="shared" si="74"/>
        <v>0.12379999999999999</v>
      </c>
      <c r="AR76" s="35">
        <v>0.1</v>
      </c>
      <c r="AS76" s="1">
        <v>130</v>
      </c>
      <c r="AT76">
        <f t="shared" si="75"/>
        <v>200</v>
      </c>
      <c r="AU76">
        <f t="shared" si="76"/>
        <v>1037</v>
      </c>
      <c r="AV76">
        <f t="shared" si="77"/>
        <v>153</v>
      </c>
      <c r="AW76" s="31">
        <f t="shared" si="78"/>
        <v>285</v>
      </c>
      <c r="AX76">
        <f t="shared" si="85"/>
        <v>47</v>
      </c>
      <c r="AY76" s="31">
        <f t="shared" si="79"/>
        <v>752</v>
      </c>
      <c r="AZ76">
        <v>30</v>
      </c>
      <c r="BA76">
        <v>150</v>
      </c>
      <c r="BB76" s="8">
        <v>300</v>
      </c>
      <c r="BC76" s="8">
        <v>60000</v>
      </c>
      <c r="BD76" s="8">
        <v>200</v>
      </c>
      <c r="BE76" s="8">
        <v>11500</v>
      </c>
    </row>
    <row r="77" spans="1:57">
      <c r="A77">
        <v>10000</v>
      </c>
      <c r="B77" s="19">
        <f t="shared" ca="1" si="69"/>
        <v>241</v>
      </c>
      <c r="C77" s="21">
        <f t="shared" ca="1" si="80"/>
        <v>236</v>
      </c>
      <c r="D77" s="1">
        <v>25</v>
      </c>
      <c r="E77">
        <f t="shared" si="70"/>
        <v>50</v>
      </c>
      <c r="F77" s="1">
        <v>15</v>
      </c>
      <c r="G77">
        <f>ROUND(POWER($A$27*F77/100,$AJ$27),0)</f>
        <v>39</v>
      </c>
      <c r="H77" s="1">
        <v>3.5</v>
      </c>
      <c r="I77">
        <f t="shared" ca="1" si="71"/>
        <v>10.71</v>
      </c>
      <c r="J77" s="1">
        <v>190</v>
      </c>
      <c r="K77" s="11">
        <f ca="1">OFFSET(其他表格!$G$1,J77/100,0)</f>
        <v>1</v>
      </c>
      <c r="L77" s="1">
        <v>3</v>
      </c>
      <c r="M77" s="11">
        <f ca="1">OFFSET(其他表格!$B$1,L77,0)</f>
        <v>1.25</v>
      </c>
      <c r="N77">
        <f t="shared" si="72"/>
        <v>37.5</v>
      </c>
      <c r="O77">
        <f>ROUND(($E$27+200)*$AK$27,2)</f>
        <v>30</v>
      </c>
      <c r="P77">
        <f>ROUND(POWER((E77+200-$G$27-200+AM77),2)/AL77,2)</f>
        <v>50.42</v>
      </c>
      <c r="Q77">
        <f>ROUND(POWER(($E$27+200-G77-200+AM77),2)/AL77,2)</f>
        <v>35.42</v>
      </c>
      <c r="R77">
        <f t="shared" ca="1" si="81"/>
        <v>942</v>
      </c>
      <c r="S77">
        <f t="shared" ca="1" si="82"/>
        <v>701</v>
      </c>
      <c r="T77" s="15">
        <f t="shared" ca="1" si="83"/>
        <v>9.4200000000000006E-2</v>
      </c>
      <c r="U77" s="15">
        <f t="shared" ca="1" si="84"/>
        <v>7.0099999999999996E-2</v>
      </c>
      <c r="V77"/>
      <c r="W77"/>
      <c r="X77"/>
      <c r="Y77" s="15"/>
      <c r="Z77"/>
      <c r="AA77" s="10"/>
      <c r="AB77" s="10"/>
      <c r="AC77" s="15"/>
      <c r="AD77" s="10"/>
      <c r="AE77" s="10"/>
      <c r="AF77" s="15"/>
      <c r="AG77" s="10"/>
      <c r="AH77" s="10"/>
      <c r="AI77" s="15"/>
      <c r="AJ77" s="8">
        <v>0.5</v>
      </c>
      <c r="AK77" s="8">
        <v>0.15</v>
      </c>
      <c r="AL77" s="8">
        <v>6000</v>
      </c>
      <c r="AM77" s="8">
        <v>500</v>
      </c>
      <c r="AN77" s="8">
        <v>20000</v>
      </c>
      <c r="AP77">
        <f t="shared" si="73"/>
        <v>1238</v>
      </c>
      <c r="AQ77" s="15">
        <f t="shared" si="74"/>
        <v>0.12379999999999999</v>
      </c>
      <c r="AR77" s="35">
        <v>0.1</v>
      </c>
      <c r="AS77" s="1">
        <v>130</v>
      </c>
      <c r="AT77">
        <f t="shared" si="75"/>
        <v>401</v>
      </c>
      <c r="AU77">
        <f t="shared" si="76"/>
        <v>2075</v>
      </c>
      <c r="AV77">
        <f t="shared" si="77"/>
        <v>307</v>
      </c>
      <c r="AW77" s="31">
        <f t="shared" si="78"/>
        <v>570</v>
      </c>
      <c r="AX77">
        <f t="shared" si="85"/>
        <v>94</v>
      </c>
      <c r="AY77" s="31">
        <f t="shared" si="79"/>
        <v>1505</v>
      </c>
      <c r="AZ77">
        <v>30</v>
      </c>
      <c r="BA77">
        <v>150</v>
      </c>
      <c r="BB77" s="8">
        <v>300</v>
      </c>
      <c r="BC77" s="8">
        <v>60000</v>
      </c>
      <c r="BD77" s="8">
        <v>200</v>
      </c>
      <c r="BE77" s="8">
        <v>11500</v>
      </c>
    </row>
    <row r="78" spans="1:57">
      <c r="A78">
        <v>20000</v>
      </c>
      <c r="B78" s="19">
        <f t="shared" ca="1" si="69"/>
        <v>686</v>
      </c>
      <c r="C78" s="21">
        <f t="shared" ca="1" si="80"/>
        <v>685</v>
      </c>
      <c r="D78" s="1">
        <v>25</v>
      </c>
      <c r="E78">
        <f t="shared" si="70"/>
        <v>71</v>
      </c>
      <c r="F78" s="1">
        <v>15</v>
      </c>
      <c r="G78">
        <f>ROUND(POWER($A$28*F78/100,$AJ$28),0)</f>
        <v>55</v>
      </c>
      <c r="H78" s="1">
        <v>3.5</v>
      </c>
      <c r="I78">
        <f t="shared" ca="1" si="71"/>
        <v>10.71</v>
      </c>
      <c r="J78" s="1">
        <v>190</v>
      </c>
      <c r="K78" s="11">
        <f ca="1">OFFSET(其他表格!$G$1,J78/100,0)</f>
        <v>1</v>
      </c>
      <c r="L78" s="1">
        <v>3</v>
      </c>
      <c r="M78" s="11">
        <f ca="1">OFFSET(其他表格!$B$1,L78,0)</f>
        <v>1.25</v>
      </c>
      <c r="N78">
        <f t="shared" si="72"/>
        <v>40.65</v>
      </c>
      <c r="O78">
        <f>ROUND(($E$28+200)*$AK$28,2)</f>
        <v>30</v>
      </c>
      <c r="P78">
        <f>ROUND(POWER((E78+200-$G$28-200+AM78),2)/AL78,2)</f>
        <v>54.34</v>
      </c>
      <c r="Q78">
        <f>ROUND(POWER(($E$28+200-G78-200+AM78),2)/AL78,2)</f>
        <v>33</v>
      </c>
      <c r="R78">
        <f t="shared" ca="1" si="81"/>
        <v>2035</v>
      </c>
      <c r="S78">
        <f t="shared" ca="1" si="82"/>
        <v>1349</v>
      </c>
      <c r="T78" s="15">
        <f t="shared" ca="1" si="83"/>
        <v>0.1018</v>
      </c>
      <c r="U78" s="15">
        <f t="shared" ca="1" si="84"/>
        <v>6.7500000000000004E-2</v>
      </c>
      <c r="V78"/>
      <c r="W78"/>
      <c r="X78"/>
      <c r="Y78" s="15"/>
      <c r="Z78"/>
      <c r="AA78" s="10"/>
      <c r="AB78" s="10"/>
      <c r="AC78" s="15"/>
      <c r="AD78" s="10"/>
      <c r="AE78" s="10"/>
      <c r="AF78" s="15"/>
      <c r="AG78" s="10"/>
      <c r="AH78" s="10"/>
      <c r="AI78" s="15"/>
      <c r="AJ78" s="8">
        <v>0.5</v>
      </c>
      <c r="AK78" s="8">
        <v>0.15</v>
      </c>
      <c r="AL78" s="8">
        <v>6000</v>
      </c>
      <c r="AM78" s="8">
        <v>500</v>
      </c>
      <c r="AN78" s="8">
        <v>20000</v>
      </c>
      <c r="AP78">
        <f t="shared" si="73"/>
        <v>2476</v>
      </c>
      <c r="AQ78" s="15">
        <f t="shared" si="74"/>
        <v>0.12379999999999999</v>
      </c>
      <c r="AR78" s="35">
        <v>0.1</v>
      </c>
      <c r="AS78" s="1">
        <v>130</v>
      </c>
      <c r="AT78">
        <f t="shared" si="75"/>
        <v>801</v>
      </c>
      <c r="AU78">
        <f t="shared" si="76"/>
        <v>4151</v>
      </c>
      <c r="AV78">
        <f t="shared" si="77"/>
        <v>613</v>
      </c>
      <c r="AW78" s="31">
        <f t="shared" si="78"/>
        <v>1141</v>
      </c>
      <c r="AX78">
        <f t="shared" si="85"/>
        <v>188</v>
      </c>
      <c r="AY78" s="31">
        <f t="shared" si="79"/>
        <v>3010</v>
      </c>
      <c r="AZ78">
        <v>30</v>
      </c>
      <c r="BA78">
        <v>150</v>
      </c>
      <c r="BB78" s="8">
        <v>300</v>
      </c>
      <c r="BC78" s="8">
        <v>60000</v>
      </c>
      <c r="BD78" s="8">
        <v>200</v>
      </c>
      <c r="BE78" s="8">
        <v>11500</v>
      </c>
    </row>
    <row r="79" spans="1:57">
      <c r="A79">
        <v>50000</v>
      </c>
      <c r="B79" s="19">
        <f t="shared" ca="1" si="69"/>
        <v>2720</v>
      </c>
      <c r="C79" s="21">
        <f t="shared" ca="1" si="80"/>
        <v>2713</v>
      </c>
      <c r="D79" s="1">
        <v>25</v>
      </c>
      <c r="E79">
        <f t="shared" si="70"/>
        <v>112</v>
      </c>
      <c r="F79" s="1">
        <v>15</v>
      </c>
      <c r="G79">
        <f>ROUND(POWER($A$29*F79/100,$AJ$29),0)</f>
        <v>87</v>
      </c>
      <c r="H79" s="1">
        <v>3.5</v>
      </c>
      <c r="I79">
        <f t="shared" ca="1" si="71"/>
        <v>10.71</v>
      </c>
      <c r="J79" s="1">
        <v>190</v>
      </c>
      <c r="K79" s="11">
        <f ca="1">OFFSET(其他表格!$G$1,J79/100,0)</f>
        <v>1</v>
      </c>
      <c r="L79" s="1">
        <v>3</v>
      </c>
      <c r="M79" s="11">
        <f ca="1">OFFSET(其他表格!$B$1,L79,0)</f>
        <v>1.25</v>
      </c>
      <c r="N79">
        <f t="shared" si="72"/>
        <v>46.8</v>
      </c>
      <c r="O79">
        <f>ROUND(($E$29+200)*$AK$29,2)</f>
        <v>30</v>
      </c>
      <c r="P79">
        <f>ROUND(POWER((E79+200-$G$29-200+AM79),2)/AL79,2)</f>
        <v>62.42</v>
      </c>
      <c r="Q79">
        <f>ROUND(POWER(($E$29+200-G79-200+AM79),2)/AL79,2)</f>
        <v>28.43</v>
      </c>
      <c r="R79">
        <f t="shared" ca="1" si="81"/>
        <v>5849</v>
      </c>
      <c r="S79">
        <f t="shared" ca="1" si="82"/>
        <v>3129</v>
      </c>
      <c r="T79" s="15">
        <f t="shared" ca="1" si="83"/>
        <v>0.11700000000000001</v>
      </c>
      <c r="U79" s="15">
        <f t="shared" ca="1" si="84"/>
        <v>6.2600000000000003E-2</v>
      </c>
      <c r="V79"/>
      <c r="W79"/>
      <c r="X79"/>
      <c r="Y79" s="15"/>
      <c r="Z79"/>
      <c r="AA79" s="10"/>
      <c r="AB79" s="10"/>
      <c r="AC79" s="15"/>
      <c r="AD79" s="10"/>
      <c r="AE79" s="10"/>
      <c r="AF79" s="15"/>
      <c r="AG79" s="10"/>
      <c r="AH79" s="10"/>
      <c r="AI79" s="15"/>
      <c r="AJ79" s="8">
        <v>0.5</v>
      </c>
      <c r="AK79" s="8">
        <v>0.15</v>
      </c>
      <c r="AL79" s="8">
        <v>6000</v>
      </c>
      <c r="AM79" s="8">
        <v>500</v>
      </c>
      <c r="AN79" s="8">
        <v>20000</v>
      </c>
      <c r="AP79">
        <f>ROUND((AT79+AU79)/2,0)</f>
        <v>6190</v>
      </c>
      <c r="AQ79" s="15">
        <f t="shared" si="74"/>
        <v>0.12379999999999999</v>
      </c>
      <c r="AR79" s="35">
        <v>0.1</v>
      </c>
      <c r="AS79" s="1">
        <v>130</v>
      </c>
      <c r="AT79">
        <f>AV79+AX79</f>
        <v>2004</v>
      </c>
      <c r="AU79">
        <f>AW79+AY79</f>
        <v>10376</v>
      </c>
      <c r="AV79">
        <f t="shared" si="77"/>
        <v>1534</v>
      </c>
      <c r="AW79" s="31">
        <f t="shared" si="78"/>
        <v>2852</v>
      </c>
      <c r="AX79">
        <f t="shared" si="85"/>
        <v>470</v>
      </c>
      <c r="AY79" s="31">
        <f t="shared" si="79"/>
        <v>7524</v>
      </c>
      <c r="AZ79">
        <v>30</v>
      </c>
      <c r="BA79">
        <v>150</v>
      </c>
      <c r="BB79" s="8">
        <v>300</v>
      </c>
      <c r="BC79" s="8">
        <v>60000</v>
      </c>
      <c r="BD79" s="8">
        <v>200</v>
      </c>
      <c r="BE79" s="8">
        <v>11500</v>
      </c>
    </row>
    <row r="81" spans="1:57" s="23" customFormat="1">
      <c r="A81" s="23" t="s">
        <v>84</v>
      </c>
      <c r="B81" s="26" t="s">
        <v>77</v>
      </c>
      <c r="C81" s="26" t="s">
        <v>92</v>
      </c>
      <c r="AO81" s="30"/>
      <c r="AR81" s="37"/>
      <c r="AS81" s="27"/>
      <c r="AW81" s="33"/>
      <c r="AY81" s="33"/>
      <c r="BB81" s="8"/>
      <c r="BC81" s="8"/>
    </row>
    <row r="82" spans="1:57">
      <c r="A82">
        <v>100</v>
      </c>
      <c r="B82" s="19">
        <f t="shared" ref="B82:B89" ca="1" si="86">ROUND(((R82-$R$29)+($S$29-S82)),0)</f>
        <v>1</v>
      </c>
      <c r="C82" s="21">
        <f ca="1">C52</f>
        <v>0</v>
      </c>
      <c r="D82" s="1">
        <v>72</v>
      </c>
      <c r="E82">
        <f t="shared" ref="E82:E89" si="87">ROUND(POWER(A82*D82/100,AJ82),0)</f>
        <v>8</v>
      </c>
      <c r="F82" s="1">
        <v>60</v>
      </c>
      <c r="G82">
        <f>ROUND(POWER($A$22*F82/100,$AJ$22),0)</f>
        <v>8</v>
      </c>
      <c r="H82" s="1">
        <v>3.2</v>
      </c>
      <c r="I82">
        <f t="shared" ref="I82:I89" ca="1" si="88">ROUND(30/H82*M82*K82,2)</f>
        <v>10.31</v>
      </c>
      <c r="J82" s="1">
        <v>170</v>
      </c>
      <c r="K82" s="11">
        <f ca="1">OFFSET(其他表格!$G$1,J82/100,0)</f>
        <v>1</v>
      </c>
      <c r="L82" s="1">
        <v>2</v>
      </c>
      <c r="M82" s="11">
        <f ca="1">OFFSET(其他表格!$B$1,L82,0)</f>
        <v>1.1000000000000001</v>
      </c>
      <c r="N82">
        <f t="shared" ref="N82:N89" si="89">ROUND((E82+200)*AK82,2)</f>
        <v>31.2</v>
      </c>
      <c r="O82">
        <f>ROUND(($E$22+200)*$AK$22,2)</f>
        <v>30</v>
      </c>
      <c r="P82">
        <f>ROUND(POWER((E82+200-$G$22-200+AM82),2)/AL82,2)</f>
        <v>43.01</v>
      </c>
      <c r="Q82">
        <f>ROUND(POWER(($E$22+200-G82-200+AM82),2)/AL82,2)</f>
        <v>40.340000000000003</v>
      </c>
      <c r="R82">
        <f ca="1">ROUND((N82+P82)*(A82+A82)/AN82*I82,0)</f>
        <v>8</v>
      </c>
      <c r="S82">
        <f ca="1">ROUND((O82+Q82)*(A82+A82)/AN82*I82,0)</f>
        <v>7</v>
      </c>
      <c r="T82" s="15">
        <f ca="1">MIN(ROUND(R82/A82,4),1)</f>
        <v>0.08</v>
      </c>
      <c r="U82" s="15">
        <f ca="1">MIN(ROUND(S82/A82,4),1)</f>
        <v>7.0000000000000007E-2</v>
      </c>
      <c r="V82"/>
      <c r="W82"/>
      <c r="X82"/>
      <c r="Y82" s="15"/>
      <c r="Z82"/>
      <c r="AA82" s="10"/>
      <c r="AB82" s="10"/>
      <c r="AC82" s="15"/>
      <c r="AD82" s="10"/>
      <c r="AE82" s="10"/>
      <c r="AF82" s="15"/>
      <c r="AG82" s="10"/>
      <c r="AH82" s="10"/>
      <c r="AI82" s="15"/>
      <c r="AJ82" s="8">
        <v>0.5</v>
      </c>
      <c r="AK82" s="8">
        <v>0.15</v>
      </c>
      <c r="AL82" s="8">
        <v>6000</v>
      </c>
      <c r="AM82" s="8">
        <v>500</v>
      </c>
      <c r="AN82" s="8">
        <v>20000</v>
      </c>
      <c r="AP82">
        <f t="shared" ref="AP82:AP88" si="90">ROUND((AT82+AU82)/2,0)</f>
        <v>17</v>
      </c>
      <c r="AQ82" s="15">
        <f t="shared" ref="AQ82:AQ89" si="91">ROUND(AP82/A82,4)</f>
        <v>0.17</v>
      </c>
      <c r="AR82" s="35">
        <v>0.1</v>
      </c>
      <c r="AS82" s="1">
        <v>150</v>
      </c>
      <c r="AT82">
        <f t="shared" ref="AT82:AT88" si="92">AV82+AX82</f>
        <v>5</v>
      </c>
      <c r="AU82">
        <f t="shared" ref="AU82:AU88" si="93">AW82+AY82</f>
        <v>28</v>
      </c>
      <c r="AV82">
        <f t="shared" ref="AV82:AV89" si="94">ROUND(POWER(AS82/10*(AZ82+BB82),2)/BC82*(A82+A82)/AN82,0)</f>
        <v>4</v>
      </c>
      <c r="AW82" s="31">
        <f t="shared" ref="AW82:AW89" si="95">ROUND(POWER(AS82/10*(BA82+BB82),2)/BC82*(A82+A82)/AN82,0)</f>
        <v>8</v>
      </c>
      <c r="AX82">
        <f>ROUND(POWER(AS82/10*(AZ82-BA82+BD82),2)/BE82*(A82+A82)/AN82,0)</f>
        <v>1</v>
      </c>
      <c r="AY82" s="31">
        <f t="shared" ref="AY82:AY89" si="96">ROUND(POWER(AS82/10*(BA82-AZ82+BD82),2)/BE82*(A82+A82)/AN82,0)</f>
        <v>20</v>
      </c>
      <c r="AZ82">
        <v>30</v>
      </c>
      <c r="BA82">
        <v>150</v>
      </c>
      <c r="BB82" s="8">
        <v>300</v>
      </c>
      <c r="BC82" s="8">
        <v>60000</v>
      </c>
      <c r="BD82" s="8">
        <v>200</v>
      </c>
      <c r="BE82" s="8">
        <v>11500</v>
      </c>
    </row>
    <row r="83" spans="1:57">
      <c r="A83">
        <v>500</v>
      </c>
      <c r="B83" s="19">
        <f t="shared" ca="1" si="86"/>
        <v>4</v>
      </c>
      <c r="C83" s="21">
        <f t="shared" ref="C83:C89" ca="1" si="97">C53</f>
        <v>5</v>
      </c>
      <c r="D83" s="1">
        <v>72</v>
      </c>
      <c r="E83">
        <f t="shared" si="87"/>
        <v>19</v>
      </c>
      <c r="F83" s="1">
        <v>60</v>
      </c>
      <c r="G83">
        <f>ROUND(POWER($A$23*F83/100,$AJ$23),0)</f>
        <v>17</v>
      </c>
      <c r="H83" s="1">
        <v>3.2</v>
      </c>
      <c r="I83">
        <f t="shared" ca="1" si="88"/>
        <v>10.31</v>
      </c>
      <c r="J83" s="1">
        <v>170</v>
      </c>
      <c r="K83" s="11">
        <f ca="1">OFFSET(其他表格!$G$1,J83/100,0)</f>
        <v>1</v>
      </c>
      <c r="L83" s="1">
        <v>2</v>
      </c>
      <c r="M83" s="11">
        <f ca="1">OFFSET(其他表格!$B$1,L83,0)</f>
        <v>1.1000000000000001</v>
      </c>
      <c r="N83">
        <f t="shared" si="89"/>
        <v>32.85</v>
      </c>
      <c r="O83">
        <f>ROUND(($E$23+200)*$AK$23,2)</f>
        <v>30</v>
      </c>
      <c r="P83">
        <f>ROUND(POWER((E83+200-$G$23-200+AM83),2)/AL83,2)</f>
        <v>44.89</v>
      </c>
      <c r="Q83">
        <f>ROUND(POWER(($E$23+200-G83-200+AM83),2)/AL83,2)</f>
        <v>38.880000000000003</v>
      </c>
      <c r="R83">
        <f t="shared" ref="R83:R89" ca="1" si="98">ROUND((N83+P83)*(A83+A83)/AN83*I83,0)</f>
        <v>40</v>
      </c>
      <c r="S83">
        <f t="shared" ref="S83:S89" ca="1" si="99">ROUND((O83+Q83)*(A83+A83)/AN83*I83,0)</f>
        <v>36</v>
      </c>
      <c r="T83" s="15">
        <f t="shared" ref="T83:T89" ca="1" si="100">MIN(ROUND(R83/A83,4),1)</f>
        <v>0.08</v>
      </c>
      <c r="U83" s="15">
        <f t="shared" ref="U83:U89" ca="1" si="101">MIN(ROUND(S83/A83,4),1)</f>
        <v>7.1999999999999995E-2</v>
      </c>
      <c r="V83"/>
      <c r="W83"/>
      <c r="X83"/>
      <c r="Y83" s="15"/>
      <c r="Z83"/>
      <c r="AA83" s="10"/>
      <c r="AB83" s="10"/>
      <c r="AC83" s="15"/>
      <c r="AD83" s="10"/>
      <c r="AE83" s="10"/>
      <c r="AF83" s="15"/>
      <c r="AG83" s="10"/>
      <c r="AH83" s="10"/>
      <c r="AI83" s="15"/>
      <c r="AJ83" s="8">
        <v>0.5</v>
      </c>
      <c r="AK83" s="8">
        <v>0.15</v>
      </c>
      <c r="AL83" s="8">
        <v>6000</v>
      </c>
      <c r="AM83" s="8">
        <v>500</v>
      </c>
      <c r="AN83" s="8">
        <v>20000</v>
      </c>
      <c r="AP83">
        <f t="shared" si="90"/>
        <v>82</v>
      </c>
      <c r="AQ83" s="15">
        <f t="shared" si="91"/>
        <v>0.16400000000000001</v>
      </c>
      <c r="AR83" s="35">
        <v>0.1</v>
      </c>
      <c r="AS83" s="1">
        <v>150</v>
      </c>
      <c r="AT83">
        <f t="shared" si="92"/>
        <v>26</v>
      </c>
      <c r="AU83">
        <f t="shared" si="93"/>
        <v>138</v>
      </c>
      <c r="AV83">
        <f t="shared" si="94"/>
        <v>20</v>
      </c>
      <c r="AW83" s="31">
        <f t="shared" si="95"/>
        <v>38</v>
      </c>
      <c r="AX83">
        <f t="shared" ref="AX83:AX89" si="102">ROUND(POWER(AS83/10*(AZ83-BA83+BD83),2)/BE83*(A83+A83)/AN83,0)</f>
        <v>6</v>
      </c>
      <c r="AY83" s="31">
        <f t="shared" si="96"/>
        <v>100</v>
      </c>
      <c r="AZ83">
        <v>30</v>
      </c>
      <c r="BA83">
        <v>150</v>
      </c>
      <c r="BB83" s="8">
        <v>300</v>
      </c>
      <c r="BC83" s="8">
        <v>60000</v>
      </c>
      <c r="BD83" s="8">
        <v>200</v>
      </c>
      <c r="BE83" s="8">
        <v>11500</v>
      </c>
    </row>
    <row r="84" spans="1:57">
      <c r="A84">
        <v>1000</v>
      </c>
      <c r="B84" s="19">
        <f t="shared" ca="1" si="86"/>
        <v>13</v>
      </c>
      <c r="C84" s="21">
        <f t="shared" si="97"/>
        <v>22</v>
      </c>
      <c r="D84" s="1">
        <v>72</v>
      </c>
      <c r="E84">
        <f t="shared" si="87"/>
        <v>27</v>
      </c>
      <c r="F84" s="1">
        <v>60</v>
      </c>
      <c r="G84">
        <f>ROUND(POWER($A$24*F84/100,$AJ$24),0)</f>
        <v>24</v>
      </c>
      <c r="H84" s="1">
        <v>3.2</v>
      </c>
      <c r="I84">
        <f t="shared" ca="1" si="88"/>
        <v>10.31</v>
      </c>
      <c r="J84" s="1">
        <v>170</v>
      </c>
      <c r="K84" s="11">
        <f ca="1">OFFSET(其他表格!$G$1,J84/100,0)</f>
        <v>1</v>
      </c>
      <c r="L84" s="1">
        <v>2</v>
      </c>
      <c r="M84" s="11">
        <f ca="1">OFFSET(其他表格!$B$1,L84,0)</f>
        <v>1.1000000000000001</v>
      </c>
      <c r="N84">
        <f t="shared" si="89"/>
        <v>34.049999999999997</v>
      </c>
      <c r="O84">
        <f>ROUND(($E$24+200)*$AK$24,2)</f>
        <v>30</v>
      </c>
      <c r="P84">
        <f>ROUND(POWER((E84+200-$G$24-200+AM84),2)/AL84,2)</f>
        <v>46.29</v>
      </c>
      <c r="Q84">
        <f>ROUND(POWER(($E$24+200-G84-200+AM84),2)/AL84,2)</f>
        <v>37.76</v>
      </c>
      <c r="R84">
        <f t="shared" ca="1" si="98"/>
        <v>83</v>
      </c>
      <c r="S84">
        <f t="shared" ca="1" si="99"/>
        <v>70</v>
      </c>
      <c r="T84" s="15">
        <f t="shared" ca="1" si="100"/>
        <v>8.3000000000000004E-2</v>
      </c>
      <c r="U84" s="15">
        <f t="shared" ca="1" si="101"/>
        <v>7.0000000000000007E-2</v>
      </c>
      <c r="V84"/>
      <c r="W84"/>
      <c r="X84"/>
      <c r="Y84" s="15"/>
      <c r="Z84"/>
      <c r="AA84" s="10"/>
      <c r="AB84" s="10"/>
      <c r="AC84" s="15"/>
      <c r="AD84" s="10"/>
      <c r="AE84" s="10"/>
      <c r="AF84" s="15"/>
      <c r="AG84" s="10"/>
      <c r="AH84" s="10"/>
      <c r="AI84" s="15"/>
      <c r="AJ84" s="8">
        <v>0.5</v>
      </c>
      <c r="AK84" s="8">
        <v>0.15</v>
      </c>
      <c r="AL84" s="8">
        <v>6000</v>
      </c>
      <c r="AM84" s="8">
        <v>500</v>
      </c>
      <c r="AN84" s="8">
        <v>20000</v>
      </c>
      <c r="AP84">
        <f t="shared" si="90"/>
        <v>165</v>
      </c>
      <c r="AQ84" s="15">
        <f t="shared" si="91"/>
        <v>0.16500000000000001</v>
      </c>
      <c r="AR84" s="35">
        <v>0.1</v>
      </c>
      <c r="AS84" s="1">
        <v>150</v>
      </c>
      <c r="AT84">
        <f t="shared" si="92"/>
        <v>54</v>
      </c>
      <c r="AU84">
        <f t="shared" si="93"/>
        <v>276</v>
      </c>
      <c r="AV84">
        <f t="shared" si="94"/>
        <v>41</v>
      </c>
      <c r="AW84" s="31">
        <f t="shared" si="95"/>
        <v>76</v>
      </c>
      <c r="AX84">
        <f t="shared" si="102"/>
        <v>13</v>
      </c>
      <c r="AY84" s="31">
        <f t="shared" si="96"/>
        <v>200</v>
      </c>
      <c r="AZ84">
        <v>30</v>
      </c>
      <c r="BA84">
        <v>150</v>
      </c>
      <c r="BB84" s="8">
        <v>300</v>
      </c>
      <c r="BC84" s="8">
        <v>60000</v>
      </c>
      <c r="BD84" s="8">
        <v>200</v>
      </c>
      <c r="BE84" s="8">
        <v>11500</v>
      </c>
    </row>
    <row r="85" spans="1:57">
      <c r="A85">
        <v>2000</v>
      </c>
      <c r="B85" s="19">
        <f t="shared" ca="1" si="86"/>
        <v>37</v>
      </c>
      <c r="C85" s="21">
        <f t="shared" ca="1" si="97"/>
        <v>37</v>
      </c>
      <c r="D85" s="1">
        <v>72</v>
      </c>
      <c r="E85">
        <f t="shared" si="87"/>
        <v>38</v>
      </c>
      <c r="F85" s="1">
        <v>60</v>
      </c>
      <c r="G85">
        <f>ROUND(POWER($A$25*F85/100,$AJ$25),0)</f>
        <v>35</v>
      </c>
      <c r="H85" s="1">
        <v>3.2</v>
      </c>
      <c r="I85">
        <f t="shared" ca="1" si="88"/>
        <v>10.31</v>
      </c>
      <c r="J85" s="1">
        <v>170</v>
      </c>
      <c r="K85" s="11">
        <f ca="1">OFFSET(其他表格!$G$1,J85/100,0)</f>
        <v>1</v>
      </c>
      <c r="L85" s="1">
        <v>2</v>
      </c>
      <c r="M85" s="11">
        <f ca="1">OFFSET(其他表格!$B$1,L85,0)</f>
        <v>1.1000000000000001</v>
      </c>
      <c r="N85">
        <f t="shared" si="89"/>
        <v>35.700000000000003</v>
      </c>
      <c r="O85">
        <f>ROUND(($E$25+200)*$AK$25,2)</f>
        <v>30</v>
      </c>
      <c r="P85">
        <f>ROUND(POWER((E85+200-$G$25-200+AM85),2)/AL85,2)</f>
        <v>48.24</v>
      </c>
      <c r="Q85">
        <f>ROUND(POWER(($E$25+200-G85-200+AM85),2)/AL85,2)</f>
        <v>36.04</v>
      </c>
      <c r="R85">
        <f t="shared" ca="1" si="98"/>
        <v>173</v>
      </c>
      <c r="S85">
        <f t="shared" ca="1" si="99"/>
        <v>136</v>
      </c>
      <c r="T85" s="15">
        <f t="shared" ca="1" si="100"/>
        <v>8.6499999999999994E-2</v>
      </c>
      <c r="U85" s="15">
        <f t="shared" ca="1" si="101"/>
        <v>6.8000000000000005E-2</v>
      </c>
      <c r="V85"/>
      <c r="W85"/>
      <c r="X85"/>
      <c r="Y85" s="15"/>
      <c r="Z85"/>
      <c r="AA85" s="10"/>
      <c r="AB85" s="10"/>
      <c r="AC85" s="15"/>
      <c r="AD85" s="10"/>
      <c r="AE85" s="10"/>
      <c r="AF85" s="15"/>
      <c r="AG85" s="10"/>
      <c r="AH85" s="10"/>
      <c r="AI85" s="15"/>
      <c r="AJ85" s="8">
        <v>0.5</v>
      </c>
      <c r="AK85" s="8">
        <v>0.15</v>
      </c>
      <c r="AL85" s="8">
        <v>6000</v>
      </c>
      <c r="AM85" s="8">
        <v>500</v>
      </c>
      <c r="AN85" s="8">
        <v>20000</v>
      </c>
      <c r="AP85">
        <f t="shared" si="90"/>
        <v>330</v>
      </c>
      <c r="AQ85" s="15">
        <f t="shared" si="91"/>
        <v>0.16500000000000001</v>
      </c>
      <c r="AR85" s="35">
        <v>0.1</v>
      </c>
      <c r="AS85" s="1">
        <v>150</v>
      </c>
      <c r="AT85">
        <f t="shared" si="92"/>
        <v>107</v>
      </c>
      <c r="AU85">
        <f t="shared" si="93"/>
        <v>553</v>
      </c>
      <c r="AV85">
        <f t="shared" si="94"/>
        <v>82</v>
      </c>
      <c r="AW85" s="31">
        <f t="shared" si="95"/>
        <v>152</v>
      </c>
      <c r="AX85">
        <f t="shared" si="102"/>
        <v>25</v>
      </c>
      <c r="AY85" s="31">
        <f t="shared" si="96"/>
        <v>401</v>
      </c>
      <c r="AZ85">
        <v>30</v>
      </c>
      <c r="BA85">
        <v>150</v>
      </c>
      <c r="BB85" s="8">
        <v>300</v>
      </c>
      <c r="BC85" s="8">
        <v>60000</v>
      </c>
      <c r="BD85" s="8">
        <v>200</v>
      </c>
      <c r="BE85" s="8">
        <v>11500</v>
      </c>
    </row>
    <row r="86" spans="1:57">
      <c r="A86">
        <v>5000</v>
      </c>
      <c r="B86" s="19">
        <f t="shared" ca="1" si="86"/>
        <v>145</v>
      </c>
      <c r="C86" s="21">
        <f t="shared" ca="1" si="97"/>
        <v>145</v>
      </c>
      <c r="D86" s="1">
        <v>72</v>
      </c>
      <c r="E86">
        <f t="shared" si="87"/>
        <v>60</v>
      </c>
      <c r="F86" s="1">
        <v>60</v>
      </c>
      <c r="G86">
        <f>ROUND(POWER($A$26*F86/100,$AJ$26),0)</f>
        <v>55</v>
      </c>
      <c r="H86" s="1">
        <v>3.2</v>
      </c>
      <c r="I86">
        <f t="shared" ca="1" si="88"/>
        <v>10.31</v>
      </c>
      <c r="J86" s="1">
        <v>170</v>
      </c>
      <c r="K86" s="11">
        <f ca="1">OFFSET(其他表格!$G$1,J86/100,0)</f>
        <v>1</v>
      </c>
      <c r="L86" s="1">
        <v>2</v>
      </c>
      <c r="M86" s="11">
        <f ca="1">OFFSET(其他表格!$B$1,L86,0)</f>
        <v>1.1000000000000001</v>
      </c>
      <c r="N86">
        <f t="shared" si="89"/>
        <v>39</v>
      </c>
      <c r="O86">
        <f>ROUND(($E$26+200)*$AK$26,2)</f>
        <v>30</v>
      </c>
      <c r="P86">
        <f>ROUND(POWER((E86+200-$G$26-200+AM86),2)/AL86,2)</f>
        <v>52.27</v>
      </c>
      <c r="Q86">
        <f>ROUND(POWER(($E$26+200-G86-200+AM86),2)/AL86,2)</f>
        <v>33</v>
      </c>
      <c r="R86">
        <f t="shared" ca="1" si="98"/>
        <v>470</v>
      </c>
      <c r="S86">
        <f t="shared" ca="1" si="99"/>
        <v>325</v>
      </c>
      <c r="T86" s="15">
        <f t="shared" ca="1" si="100"/>
        <v>9.4E-2</v>
      </c>
      <c r="U86" s="15">
        <f t="shared" ca="1" si="101"/>
        <v>6.5000000000000002E-2</v>
      </c>
      <c r="V86"/>
      <c r="W86"/>
      <c r="X86"/>
      <c r="Y86" s="15"/>
      <c r="Z86"/>
      <c r="AA86" s="10"/>
      <c r="AB86" s="10"/>
      <c r="AC86" s="15"/>
      <c r="AD86" s="10"/>
      <c r="AE86" s="10"/>
      <c r="AF86" s="15"/>
      <c r="AG86" s="10"/>
      <c r="AH86" s="10"/>
      <c r="AI86" s="15"/>
      <c r="AJ86" s="8">
        <v>0.5</v>
      </c>
      <c r="AK86" s="8">
        <v>0.15</v>
      </c>
      <c r="AL86" s="8">
        <v>6000</v>
      </c>
      <c r="AM86" s="8">
        <v>500</v>
      </c>
      <c r="AN86" s="8">
        <v>20000</v>
      </c>
      <c r="AP86">
        <f t="shared" si="90"/>
        <v>825</v>
      </c>
      <c r="AQ86" s="15">
        <f t="shared" si="91"/>
        <v>0.16500000000000001</v>
      </c>
      <c r="AR86" s="35">
        <v>0.1</v>
      </c>
      <c r="AS86" s="1">
        <v>150</v>
      </c>
      <c r="AT86">
        <f t="shared" si="92"/>
        <v>267</v>
      </c>
      <c r="AU86">
        <f t="shared" si="93"/>
        <v>1382</v>
      </c>
      <c r="AV86">
        <f t="shared" si="94"/>
        <v>204</v>
      </c>
      <c r="AW86" s="31">
        <f t="shared" si="95"/>
        <v>380</v>
      </c>
      <c r="AX86">
        <f t="shared" si="102"/>
        <v>63</v>
      </c>
      <c r="AY86" s="31">
        <f t="shared" si="96"/>
        <v>1002</v>
      </c>
      <c r="AZ86">
        <v>30</v>
      </c>
      <c r="BA86">
        <v>150</v>
      </c>
      <c r="BB86" s="8">
        <v>300</v>
      </c>
      <c r="BC86" s="8">
        <v>60000</v>
      </c>
      <c r="BD86" s="8">
        <v>200</v>
      </c>
      <c r="BE86" s="8">
        <v>11500</v>
      </c>
    </row>
    <row r="87" spans="1:57">
      <c r="A87">
        <v>10000</v>
      </c>
      <c r="B87" s="19">
        <f t="shared" ca="1" si="86"/>
        <v>412</v>
      </c>
      <c r="C87" s="21">
        <f t="shared" ca="1" si="97"/>
        <v>401</v>
      </c>
      <c r="D87" s="1">
        <v>72</v>
      </c>
      <c r="E87">
        <f t="shared" si="87"/>
        <v>85</v>
      </c>
      <c r="F87" s="1">
        <v>60</v>
      </c>
      <c r="G87">
        <f>ROUND(POWER($A$27*F87/100,$AJ$27),0)</f>
        <v>77</v>
      </c>
      <c r="H87" s="1">
        <v>3.2</v>
      </c>
      <c r="I87">
        <f t="shared" ca="1" si="88"/>
        <v>10.31</v>
      </c>
      <c r="J87" s="1">
        <v>170</v>
      </c>
      <c r="K87" s="11">
        <f ca="1">OFFSET(其他表格!$G$1,J87/100,0)</f>
        <v>1</v>
      </c>
      <c r="L87" s="1">
        <v>2</v>
      </c>
      <c r="M87" s="11">
        <f ca="1">OFFSET(其他表格!$B$1,L87,0)</f>
        <v>1.1000000000000001</v>
      </c>
      <c r="N87">
        <f t="shared" si="89"/>
        <v>42.75</v>
      </c>
      <c r="O87">
        <f>ROUND(($E$27+200)*$AK$27,2)</f>
        <v>30</v>
      </c>
      <c r="P87">
        <f>ROUND(POWER((E87+200-$G$27-200+AM87),2)/AL87,2)</f>
        <v>57.04</v>
      </c>
      <c r="Q87">
        <f>ROUND(POWER(($E$27+200-G87-200+AM87),2)/AL87,2)</f>
        <v>29.82</v>
      </c>
      <c r="R87">
        <f t="shared" ca="1" si="98"/>
        <v>1029</v>
      </c>
      <c r="S87">
        <f t="shared" ca="1" si="99"/>
        <v>617</v>
      </c>
      <c r="T87" s="15">
        <f t="shared" ca="1" si="100"/>
        <v>0.10290000000000001</v>
      </c>
      <c r="U87" s="15">
        <f t="shared" ca="1" si="101"/>
        <v>6.1699999999999998E-2</v>
      </c>
      <c r="V87"/>
      <c r="W87"/>
      <c r="X87"/>
      <c r="Y87" s="15"/>
      <c r="Z87"/>
      <c r="AA87" s="10"/>
      <c r="AB87" s="10"/>
      <c r="AC87" s="15"/>
      <c r="AD87" s="10"/>
      <c r="AE87" s="10"/>
      <c r="AF87" s="15"/>
      <c r="AG87" s="10"/>
      <c r="AH87" s="10"/>
      <c r="AI87" s="15"/>
      <c r="AJ87" s="8">
        <v>0.5</v>
      </c>
      <c r="AK87" s="8">
        <v>0.15</v>
      </c>
      <c r="AL87" s="8">
        <v>6000</v>
      </c>
      <c r="AM87" s="8">
        <v>500</v>
      </c>
      <c r="AN87" s="8">
        <v>20000</v>
      </c>
      <c r="AP87">
        <f t="shared" si="90"/>
        <v>1648</v>
      </c>
      <c r="AQ87" s="15">
        <f t="shared" si="91"/>
        <v>0.1648</v>
      </c>
      <c r="AR87" s="35">
        <v>0.1</v>
      </c>
      <c r="AS87" s="1">
        <v>150</v>
      </c>
      <c r="AT87">
        <f t="shared" si="92"/>
        <v>533</v>
      </c>
      <c r="AU87">
        <f t="shared" si="93"/>
        <v>2762</v>
      </c>
      <c r="AV87">
        <f t="shared" si="94"/>
        <v>408</v>
      </c>
      <c r="AW87" s="31">
        <f t="shared" si="95"/>
        <v>759</v>
      </c>
      <c r="AX87">
        <f t="shared" si="102"/>
        <v>125</v>
      </c>
      <c r="AY87" s="31">
        <f t="shared" si="96"/>
        <v>2003</v>
      </c>
      <c r="AZ87">
        <v>30</v>
      </c>
      <c r="BA87">
        <v>150</v>
      </c>
      <c r="BB87" s="8">
        <v>300</v>
      </c>
      <c r="BC87" s="8">
        <v>60000</v>
      </c>
      <c r="BD87" s="8">
        <v>200</v>
      </c>
      <c r="BE87" s="8">
        <v>11500</v>
      </c>
    </row>
    <row r="88" spans="1:57">
      <c r="A88">
        <v>20000</v>
      </c>
      <c r="B88" s="19">
        <f t="shared" ca="1" si="86"/>
        <v>1170</v>
      </c>
      <c r="C88" s="21">
        <f t="shared" ca="1" si="97"/>
        <v>1165</v>
      </c>
      <c r="D88" s="1">
        <v>72</v>
      </c>
      <c r="E88">
        <f t="shared" si="87"/>
        <v>120</v>
      </c>
      <c r="F88" s="1">
        <v>60</v>
      </c>
      <c r="G88">
        <f>ROUND(POWER($A$28*F88/100,$AJ$28),0)</f>
        <v>110</v>
      </c>
      <c r="H88" s="1">
        <v>3.2</v>
      </c>
      <c r="I88">
        <f t="shared" ca="1" si="88"/>
        <v>10.31</v>
      </c>
      <c r="J88" s="1">
        <v>170</v>
      </c>
      <c r="K88" s="11">
        <f ca="1">OFFSET(其他表格!$G$1,J88/100,0)</f>
        <v>1</v>
      </c>
      <c r="L88" s="1">
        <v>2</v>
      </c>
      <c r="M88" s="11">
        <f ca="1">OFFSET(其他表格!$B$1,L88,0)</f>
        <v>1.1000000000000001</v>
      </c>
      <c r="N88">
        <f t="shared" si="89"/>
        <v>48</v>
      </c>
      <c r="O88">
        <f>ROUND(($E$28+200)*$AK$28,2)</f>
        <v>30</v>
      </c>
      <c r="P88">
        <f>ROUND(POWER((E88+200-$G$28-200+AM88),2)/AL88,2)</f>
        <v>64.069999999999993</v>
      </c>
      <c r="Q88">
        <f>ROUND(POWER(($E$28+200-G88-200+AM88),2)/AL88,2)</f>
        <v>25.35</v>
      </c>
      <c r="R88">
        <f t="shared" ca="1" si="98"/>
        <v>2311</v>
      </c>
      <c r="S88">
        <f t="shared" ca="1" si="99"/>
        <v>1141</v>
      </c>
      <c r="T88" s="15">
        <f t="shared" ca="1" si="100"/>
        <v>0.11559999999999999</v>
      </c>
      <c r="U88" s="15">
        <f t="shared" ca="1" si="101"/>
        <v>5.7099999999999998E-2</v>
      </c>
      <c r="V88"/>
      <c r="W88"/>
      <c r="X88"/>
      <c r="Y88" s="15"/>
      <c r="Z88"/>
      <c r="AA88" s="10"/>
      <c r="AB88" s="10"/>
      <c r="AC88" s="15"/>
      <c r="AD88" s="10"/>
      <c r="AE88" s="10"/>
      <c r="AF88" s="15"/>
      <c r="AG88" s="10"/>
      <c r="AH88" s="10"/>
      <c r="AI88" s="15"/>
      <c r="AJ88" s="8">
        <v>0.5</v>
      </c>
      <c r="AK88" s="8">
        <v>0.15</v>
      </c>
      <c r="AL88" s="8">
        <v>6000</v>
      </c>
      <c r="AM88" s="8">
        <v>500</v>
      </c>
      <c r="AN88" s="8">
        <v>20000</v>
      </c>
      <c r="AP88">
        <f t="shared" si="90"/>
        <v>3297</v>
      </c>
      <c r="AQ88" s="15">
        <f t="shared" si="91"/>
        <v>0.16489999999999999</v>
      </c>
      <c r="AR88" s="35">
        <v>0.1</v>
      </c>
      <c r="AS88" s="1">
        <v>150</v>
      </c>
      <c r="AT88">
        <f t="shared" si="92"/>
        <v>1067</v>
      </c>
      <c r="AU88">
        <f t="shared" si="93"/>
        <v>5526</v>
      </c>
      <c r="AV88">
        <f t="shared" si="94"/>
        <v>817</v>
      </c>
      <c r="AW88" s="31">
        <f t="shared" si="95"/>
        <v>1519</v>
      </c>
      <c r="AX88">
        <f t="shared" si="102"/>
        <v>250</v>
      </c>
      <c r="AY88" s="31">
        <f t="shared" si="96"/>
        <v>4007</v>
      </c>
      <c r="AZ88">
        <v>30</v>
      </c>
      <c r="BA88">
        <v>150</v>
      </c>
      <c r="BB88" s="8">
        <v>300</v>
      </c>
      <c r="BC88" s="8">
        <v>60000</v>
      </c>
      <c r="BD88" s="8">
        <v>200</v>
      </c>
      <c r="BE88" s="8">
        <v>11500</v>
      </c>
    </row>
    <row r="89" spans="1:57">
      <c r="A89">
        <v>50000</v>
      </c>
      <c r="B89" s="19">
        <f t="shared" ca="1" si="86"/>
        <v>4641</v>
      </c>
      <c r="C89" s="21">
        <f t="shared" ca="1" si="97"/>
        <v>4612</v>
      </c>
      <c r="D89" s="1">
        <v>72</v>
      </c>
      <c r="E89">
        <f t="shared" si="87"/>
        <v>190</v>
      </c>
      <c r="F89" s="1">
        <v>60</v>
      </c>
      <c r="G89">
        <f>ROUND(POWER($A$29*F89/100,$AJ$29),0)</f>
        <v>173</v>
      </c>
      <c r="H89" s="1">
        <v>3.2</v>
      </c>
      <c r="I89">
        <f t="shared" ca="1" si="88"/>
        <v>10.31</v>
      </c>
      <c r="J89" s="1">
        <v>170</v>
      </c>
      <c r="K89" s="11">
        <f ca="1">OFFSET(其他表格!$G$1,J89/100,0)</f>
        <v>1</v>
      </c>
      <c r="L89" s="1">
        <v>2</v>
      </c>
      <c r="M89" s="11">
        <f ca="1">OFFSET(其他表格!$B$1,L89,0)</f>
        <v>1.1000000000000001</v>
      </c>
      <c r="N89">
        <f t="shared" si="89"/>
        <v>58.5</v>
      </c>
      <c r="O89">
        <f>ROUND(($E$29+200)*$AK$29,2)</f>
        <v>30</v>
      </c>
      <c r="P89">
        <f>ROUND(POWER((E89+200-$G$29-200+AM89),2)/AL89,2)</f>
        <v>79.349999999999994</v>
      </c>
      <c r="Q89">
        <f>ROUND(POWER(($E$29+200-G89-200+AM89),2)/AL89,2)</f>
        <v>17.82</v>
      </c>
      <c r="R89">
        <f t="shared" ca="1" si="98"/>
        <v>7106</v>
      </c>
      <c r="S89">
        <f t="shared" ca="1" si="99"/>
        <v>2465</v>
      </c>
      <c r="T89" s="15">
        <f t="shared" ca="1" si="100"/>
        <v>0.1421</v>
      </c>
      <c r="U89" s="15">
        <f t="shared" ca="1" si="101"/>
        <v>4.9299999999999997E-2</v>
      </c>
      <c r="V89"/>
      <c r="W89"/>
      <c r="X89"/>
      <c r="Y89" s="15"/>
      <c r="Z89"/>
      <c r="AA89" s="10"/>
      <c r="AB89" s="10"/>
      <c r="AC89" s="15"/>
      <c r="AD89" s="10"/>
      <c r="AE89" s="10"/>
      <c r="AF89" s="15"/>
      <c r="AG89" s="10"/>
      <c r="AH89" s="10"/>
      <c r="AI89" s="15"/>
      <c r="AJ89" s="8">
        <v>0.5</v>
      </c>
      <c r="AK89" s="8">
        <v>0.15</v>
      </c>
      <c r="AL89" s="8">
        <v>6000</v>
      </c>
      <c r="AM89" s="8">
        <v>500</v>
      </c>
      <c r="AN89" s="8">
        <v>20000</v>
      </c>
      <c r="AP89">
        <f>ROUND((AT89+AU89)/2,0)</f>
        <v>8241</v>
      </c>
      <c r="AQ89" s="15">
        <f t="shared" si="91"/>
        <v>0.1648</v>
      </c>
      <c r="AR89" s="35">
        <v>0.1</v>
      </c>
      <c r="AS89" s="1">
        <v>150</v>
      </c>
      <c r="AT89">
        <f>AV89+AX89</f>
        <v>2668</v>
      </c>
      <c r="AU89">
        <f>AW89+AY89</f>
        <v>13814</v>
      </c>
      <c r="AV89">
        <f t="shared" si="94"/>
        <v>2042</v>
      </c>
      <c r="AW89" s="31">
        <f t="shared" si="95"/>
        <v>3797</v>
      </c>
      <c r="AX89">
        <f t="shared" si="102"/>
        <v>626</v>
      </c>
      <c r="AY89" s="31">
        <f t="shared" si="96"/>
        <v>10017</v>
      </c>
      <c r="AZ89">
        <v>30</v>
      </c>
      <c r="BA89">
        <v>150</v>
      </c>
      <c r="BB89" s="8">
        <v>300</v>
      </c>
      <c r="BC89" s="8">
        <v>60000</v>
      </c>
      <c r="BD89" s="8">
        <v>200</v>
      </c>
      <c r="BE89" s="8">
        <v>11500</v>
      </c>
    </row>
    <row r="91" spans="1:57" s="23" customFormat="1">
      <c r="A91" s="23" t="s">
        <v>85</v>
      </c>
      <c r="B91" s="26" t="s">
        <v>77</v>
      </c>
      <c r="C91" s="26" t="s">
        <v>90</v>
      </c>
      <c r="AO91" s="30"/>
      <c r="AR91" s="37"/>
      <c r="AS91" s="27"/>
      <c r="AW91" s="33"/>
      <c r="AY91" s="33"/>
      <c r="BB91" s="8"/>
      <c r="BC91" s="8"/>
    </row>
    <row r="92" spans="1:57">
      <c r="A92">
        <v>100</v>
      </c>
      <c r="B92" s="19">
        <f t="shared" ref="B92:B99" ca="1" si="103">ROUND(((R92-$R$29)+($S$29-S92)),0)</f>
        <v>0</v>
      </c>
      <c r="C92" s="21">
        <f ca="1">C32</f>
        <v>0</v>
      </c>
      <c r="D92" s="1">
        <v>7</v>
      </c>
      <c r="E92">
        <f t="shared" ref="E92:E99" si="104">ROUND(POWER(A92*D92/100,AJ92),0)</f>
        <v>3</v>
      </c>
      <c r="F92" s="1">
        <v>3</v>
      </c>
      <c r="G92">
        <f>ROUND(POWER($A$22*F92/100,$AJ$22),0)</f>
        <v>2</v>
      </c>
      <c r="H92" s="1">
        <v>3.3</v>
      </c>
      <c r="I92">
        <f t="shared" ref="I92:I99" ca="1" si="105">ROUND(30/H92*M92*K92,2)</f>
        <v>12.5</v>
      </c>
      <c r="J92" s="1">
        <v>650</v>
      </c>
      <c r="K92" s="11">
        <f ca="1">OFFSET(其他表格!$G$1,J92/100,0)</f>
        <v>1.2500000000000002</v>
      </c>
      <c r="L92" s="1">
        <v>2</v>
      </c>
      <c r="M92" s="11">
        <f ca="1">OFFSET(其他表格!$B$1,L92,0)</f>
        <v>1.1000000000000001</v>
      </c>
      <c r="N92">
        <f t="shared" ref="N92:N99" si="106">ROUND((E92+200)*AK92,2)</f>
        <v>30.45</v>
      </c>
      <c r="O92">
        <f>ROUND(($E$22+200)*$AK$22,2)</f>
        <v>30</v>
      </c>
      <c r="P92">
        <f>ROUND(POWER((E92+200-$G$22-200+AM92),2)/AL92,2)</f>
        <v>42.17</v>
      </c>
      <c r="Q92">
        <f>ROUND(POWER(($E$22+200-G92-200+AM92),2)/AL92,2)</f>
        <v>41.33</v>
      </c>
      <c r="R92">
        <f ca="1">ROUND((N92+P92)*(A92+A92)/AN92*I92,0)</f>
        <v>9</v>
      </c>
      <c r="S92">
        <f ca="1">ROUND((O92+Q92)*(A92+A92)/AN92*I92,0)</f>
        <v>9</v>
      </c>
      <c r="T92" s="15">
        <f ca="1">MIN(ROUND(R92/A92,4),1)</f>
        <v>0.09</v>
      </c>
      <c r="U92" s="15">
        <f ca="1">MIN(ROUND(S92/A92,4),1)</f>
        <v>0.09</v>
      </c>
      <c r="V92"/>
      <c r="W92"/>
      <c r="X92"/>
      <c r="Y92" s="15"/>
      <c r="Z92"/>
      <c r="AA92" s="10"/>
      <c r="AB92" s="10"/>
      <c r="AC92" s="15"/>
      <c r="AD92" s="10"/>
      <c r="AE92" s="10"/>
      <c r="AF92" s="15"/>
      <c r="AG92" s="10"/>
      <c r="AH92" s="10"/>
      <c r="AI92" s="15"/>
      <c r="AJ92" s="8">
        <v>0.5</v>
      </c>
      <c r="AK92" s="8">
        <v>0.15</v>
      </c>
      <c r="AL92" s="8">
        <v>6000</v>
      </c>
      <c r="AM92" s="8">
        <v>500</v>
      </c>
      <c r="AN92" s="8">
        <v>20000</v>
      </c>
      <c r="AP92">
        <f t="shared" ref="AP92:AP98" si="107">ROUND((AT92+AU92)/2,0)</f>
        <v>8</v>
      </c>
      <c r="AQ92" s="15">
        <f t="shared" ref="AQ92:AQ99" si="108">ROUND(AP92/A92,4)</f>
        <v>0.08</v>
      </c>
      <c r="AR92" s="35">
        <v>0.1</v>
      </c>
      <c r="AS92" s="1">
        <v>102</v>
      </c>
      <c r="AT92">
        <f t="shared" ref="AT92:AT98" si="109">AV92+AX92</f>
        <v>3</v>
      </c>
      <c r="AU92">
        <f t="shared" ref="AU92:AU98" si="110">AW92+AY92</f>
        <v>13</v>
      </c>
      <c r="AV92">
        <f t="shared" ref="AV92:AV99" si="111">ROUND(POWER(AS92/10*(AZ92+BB92),2)/BC92*(A92+A92)/AN92,0)</f>
        <v>2</v>
      </c>
      <c r="AW92" s="31">
        <f t="shared" ref="AW92:AW99" si="112">ROUND(POWER(AS92/10*(BA92+BB92),2)/BC92*(A92+A92)/AN92,0)</f>
        <v>4</v>
      </c>
      <c r="AX92">
        <f>ROUND(POWER(AS92/10*(AZ92-BA92+BD92),2)/BE92*(A92+A92)/AN92,0)</f>
        <v>1</v>
      </c>
      <c r="AY92" s="31">
        <f t="shared" ref="AY92:AY99" si="113">ROUND(POWER(AS92/10*(BA92-AZ92+BD92),2)/BE92*(A92+A92)/AN92,0)</f>
        <v>9</v>
      </c>
      <c r="AZ92">
        <v>30</v>
      </c>
      <c r="BA92">
        <v>150</v>
      </c>
      <c r="BB92" s="8">
        <v>300</v>
      </c>
      <c r="BC92" s="8">
        <v>60000</v>
      </c>
      <c r="BD92" s="8">
        <v>200</v>
      </c>
      <c r="BE92" s="8">
        <v>11500</v>
      </c>
    </row>
    <row r="93" spans="1:57">
      <c r="A93">
        <v>500</v>
      </c>
      <c r="B93" s="19">
        <f t="shared" ca="1" si="103"/>
        <v>2</v>
      </c>
      <c r="C93" s="21">
        <f t="shared" ref="C93:C99" ca="1" si="114">C33</f>
        <v>2</v>
      </c>
      <c r="D93" s="1">
        <v>7</v>
      </c>
      <c r="E93">
        <f t="shared" si="104"/>
        <v>6</v>
      </c>
      <c r="F93" s="1">
        <v>3</v>
      </c>
      <c r="G93">
        <f>ROUND(POWER($A$23*F93/100,$AJ$23),0)</f>
        <v>4</v>
      </c>
      <c r="H93" s="1">
        <v>3.3</v>
      </c>
      <c r="I93">
        <f t="shared" ca="1" si="105"/>
        <v>12.5</v>
      </c>
      <c r="J93" s="1">
        <v>650</v>
      </c>
      <c r="K93" s="11">
        <f ca="1">OFFSET(其他表格!$G$1,J93/100,0)</f>
        <v>1.2500000000000002</v>
      </c>
      <c r="L93" s="1">
        <v>2</v>
      </c>
      <c r="M93" s="11">
        <f ca="1">OFFSET(其他表格!$B$1,L93,0)</f>
        <v>1.1000000000000001</v>
      </c>
      <c r="N93">
        <f t="shared" si="106"/>
        <v>30.9</v>
      </c>
      <c r="O93">
        <f>ROUND(($E$23+200)*$AK$23,2)</f>
        <v>30</v>
      </c>
      <c r="P93">
        <f>ROUND(POWER((E93+200-$G$23-200+AM93),2)/AL93,2)</f>
        <v>42.67</v>
      </c>
      <c r="Q93">
        <f>ROUND(POWER(($E$23+200-G93-200+AM93),2)/AL93,2)</f>
        <v>41</v>
      </c>
      <c r="R93">
        <f t="shared" ref="R93:R99" ca="1" si="115">ROUND((N93+P93)*(A93+A93)/AN93*I93,0)</f>
        <v>46</v>
      </c>
      <c r="S93">
        <f t="shared" ref="S93:S99" ca="1" si="116">ROUND((O93+Q93)*(A93+A93)/AN93*I93,0)</f>
        <v>44</v>
      </c>
      <c r="T93" s="15">
        <f t="shared" ref="T93:T99" ca="1" si="117">MIN(ROUND(R93/A93,4),1)</f>
        <v>9.1999999999999998E-2</v>
      </c>
      <c r="U93" s="15">
        <f t="shared" ref="U93:U99" ca="1" si="118">MIN(ROUND(S93/A93,4),1)</f>
        <v>8.7999999999999995E-2</v>
      </c>
      <c r="V93"/>
      <c r="W93"/>
      <c r="X93"/>
      <c r="Y93" s="15"/>
      <c r="Z93"/>
      <c r="AA93" s="10"/>
      <c r="AB93" s="10"/>
      <c r="AC93" s="15"/>
      <c r="AD93" s="10"/>
      <c r="AE93" s="10"/>
      <c r="AF93" s="15"/>
      <c r="AG93" s="10"/>
      <c r="AH93" s="10"/>
      <c r="AI93" s="15"/>
      <c r="AJ93" s="8">
        <v>0.5</v>
      </c>
      <c r="AK93" s="8">
        <v>0.15</v>
      </c>
      <c r="AL93" s="8">
        <v>6000</v>
      </c>
      <c r="AM93" s="8">
        <v>500</v>
      </c>
      <c r="AN93" s="8">
        <v>20000</v>
      </c>
      <c r="AP93">
        <f t="shared" si="107"/>
        <v>38</v>
      </c>
      <c r="AQ93" s="15">
        <f t="shared" si="108"/>
        <v>7.5999999999999998E-2</v>
      </c>
      <c r="AR93" s="35">
        <v>0.1</v>
      </c>
      <c r="AS93" s="1">
        <v>102</v>
      </c>
      <c r="AT93">
        <f t="shared" si="109"/>
        <v>12</v>
      </c>
      <c r="AU93">
        <f t="shared" si="110"/>
        <v>64</v>
      </c>
      <c r="AV93">
        <f t="shared" si="111"/>
        <v>9</v>
      </c>
      <c r="AW93" s="31">
        <f t="shared" si="112"/>
        <v>18</v>
      </c>
      <c r="AX93">
        <f t="shared" ref="AX93:AX99" si="119">ROUND(POWER(AS93/10*(AZ93-BA93+BD93),2)/BE93*(A93+A93)/AN93,0)</f>
        <v>3</v>
      </c>
      <c r="AY93" s="31">
        <f t="shared" si="113"/>
        <v>46</v>
      </c>
      <c r="AZ93">
        <v>30</v>
      </c>
      <c r="BA93">
        <v>150</v>
      </c>
      <c r="BB93" s="8">
        <v>300</v>
      </c>
      <c r="BC93" s="8">
        <v>60000</v>
      </c>
      <c r="BD93" s="8">
        <v>200</v>
      </c>
      <c r="BE93" s="8">
        <v>11500</v>
      </c>
    </row>
    <row r="94" spans="1:57">
      <c r="A94">
        <v>1000</v>
      </c>
      <c r="B94" s="19">
        <f t="shared" ca="1" si="103"/>
        <v>4</v>
      </c>
      <c r="C94" s="21">
        <f t="shared" ca="1" si="114"/>
        <v>5</v>
      </c>
      <c r="D94" s="1">
        <v>7</v>
      </c>
      <c r="E94">
        <f t="shared" si="104"/>
        <v>8</v>
      </c>
      <c r="F94" s="1">
        <v>3</v>
      </c>
      <c r="G94">
        <f>ROUND(POWER($A$24*F94/100,$AJ$24),0)</f>
        <v>5</v>
      </c>
      <c r="H94" s="1">
        <v>3.3</v>
      </c>
      <c r="I94">
        <f t="shared" ca="1" si="105"/>
        <v>12.5</v>
      </c>
      <c r="J94" s="1">
        <v>650</v>
      </c>
      <c r="K94" s="11">
        <f ca="1">OFFSET(其他表格!$G$1,J94/100,0)</f>
        <v>1.2500000000000002</v>
      </c>
      <c r="L94" s="1">
        <v>2</v>
      </c>
      <c r="M94" s="11">
        <f ca="1">OFFSET(其他表格!$B$1,L94,0)</f>
        <v>1.1000000000000001</v>
      </c>
      <c r="N94">
        <f t="shared" si="106"/>
        <v>31.2</v>
      </c>
      <c r="O94">
        <f>ROUND(($E$24+200)*$AK$24,2)</f>
        <v>30</v>
      </c>
      <c r="P94">
        <f>ROUND(POWER((E94+200-$G$24-200+AM94),2)/AL94,2)</f>
        <v>43.01</v>
      </c>
      <c r="Q94">
        <f>ROUND(POWER(($E$24+200-G94-200+AM94),2)/AL94,2)</f>
        <v>40.840000000000003</v>
      </c>
      <c r="R94">
        <f t="shared" ca="1" si="115"/>
        <v>93</v>
      </c>
      <c r="S94">
        <f t="shared" ca="1" si="116"/>
        <v>89</v>
      </c>
      <c r="T94" s="15">
        <f t="shared" ca="1" si="117"/>
        <v>9.2999999999999999E-2</v>
      </c>
      <c r="U94" s="15">
        <f t="shared" ca="1" si="118"/>
        <v>8.8999999999999996E-2</v>
      </c>
      <c r="V94"/>
      <c r="W94"/>
      <c r="X94"/>
      <c r="Y94" s="15"/>
      <c r="Z94"/>
      <c r="AA94" s="10"/>
      <c r="AB94" s="10"/>
      <c r="AC94" s="15"/>
      <c r="AD94" s="10"/>
      <c r="AE94" s="10"/>
      <c r="AF94" s="15"/>
      <c r="AG94" s="10"/>
      <c r="AH94" s="10"/>
      <c r="AI94" s="15"/>
      <c r="AJ94" s="8">
        <v>0.5</v>
      </c>
      <c r="AK94" s="8">
        <v>0.15</v>
      </c>
      <c r="AL94" s="8">
        <v>6000</v>
      </c>
      <c r="AM94" s="8">
        <v>500</v>
      </c>
      <c r="AN94" s="8">
        <v>20000</v>
      </c>
      <c r="AP94">
        <f t="shared" si="107"/>
        <v>77</v>
      </c>
      <c r="AQ94" s="15">
        <f t="shared" si="108"/>
        <v>7.6999999999999999E-2</v>
      </c>
      <c r="AR94" s="35">
        <v>0.1</v>
      </c>
      <c r="AS94" s="1">
        <v>102</v>
      </c>
      <c r="AT94">
        <f t="shared" si="109"/>
        <v>25</v>
      </c>
      <c r="AU94">
        <f t="shared" si="110"/>
        <v>128</v>
      </c>
      <c r="AV94">
        <f t="shared" si="111"/>
        <v>19</v>
      </c>
      <c r="AW94" s="31">
        <f t="shared" si="112"/>
        <v>35</v>
      </c>
      <c r="AX94">
        <f t="shared" si="119"/>
        <v>6</v>
      </c>
      <c r="AY94" s="31">
        <f t="shared" si="113"/>
        <v>93</v>
      </c>
      <c r="AZ94">
        <v>30</v>
      </c>
      <c r="BA94">
        <v>150</v>
      </c>
      <c r="BB94" s="8">
        <v>300</v>
      </c>
      <c r="BC94" s="8">
        <v>60000</v>
      </c>
      <c r="BD94" s="8">
        <v>200</v>
      </c>
      <c r="BE94" s="8">
        <v>11500</v>
      </c>
    </row>
    <row r="95" spans="1:57">
      <c r="A95">
        <v>2000</v>
      </c>
      <c r="B95" s="19">
        <f t="shared" ca="1" si="103"/>
        <v>13</v>
      </c>
      <c r="C95" s="21">
        <f t="shared" ca="1" si="114"/>
        <v>13</v>
      </c>
      <c r="D95" s="1">
        <v>7</v>
      </c>
      <c r="E95">
        <f t="shared" si="104"/>
        <v>12</v>
      </c>
      <c r="F95" s="1">
        <v>3</v>
      </c>
      <c r="G95">
        <f>ROUND(POWER($A$25*F95/100,$AJ$25),0)</f>
        <v>8</v>
      </c>
      <c r="H95" s="1">
        <v>3.3</v>
      </c>
      <c r="I95">
        <f t="shared" ca="1" si="105"/>
        <v>12.5</v>
      </c>
      <c r="J95" s="1">
        <v>650</v>
      </c>
      <c r="K95" s="11">
        <f ca="1">OFFSET(其他表格!$G$1,J95/100,0)</f>
        <v>1.2500000000000002</v>
      </c>
      <c r="L95" s="1">
        <v>2</v>
      </c>
      <c r="M95" s="11">
        <f ca="1">OFFSET(其他表格!$B$1,L95,0)</f>
        <v>1.1000000000000001</v>
      </c>
      <c r="N95">
        <f t="shared" si="106"/>
        <v>31.8</v>
      </c>
      <c r="O95">
        <f>ROUND(($E$25+200)*$AK$25,2)</f>
        <v>30</v>
      </c>
      <c r="P95">
        <f>ROUND(POWER((E95+200-$G$25-200+AM95),2)/AL95,2)</f>
        <v>43.69</v>
      </c>
      <c r="Q95">
        <f>ROUND(POWER(($E$25+200-G95-200+AM95),2)/AL95,2)</f>
        <v>40.340000000000003</v>
      </c>
      <c r="R95">
        <f t="shared" ca="1" si="115"/>
        <v>189</v>
      </c>
      <c r="S95">
        <f t="shared" ca="1" si="116"/>
        <v>176</v>
      </c>
      <c r="T95" s="15">
        <f t="shared" ca="1" si="117"/>
        <v>9.4500000000000001E-2</v>
      </c>
      <c r="U95" s="15">
        <f t="shared" ca="1" si="118"/>
        <v>8.7999999999999995E-2</v>
      </c>
      <c r="V95"/>
      <c r="W95"/>
      <c r="X95"/>
      <c r="Y95" s="15"/>
      <c r="Z95"/>
      <c r="AA95" s="10"/>
      <c r="AB95" s="10"/>
      <c r="AC95" s="15"/>
      <c r="AD95" s="10"/>
      <c r="AE95" s="10"/>
      <c r="AF95" s="15"/>
      <c r="AG95" s="10"/>
      <c r="AH95" s="10"/>
      <c r="AI95" s="15"/>
      <c r="AJ95" s="8">
        <v>0.5</v>
      </c>
      <c r="AK95" s="8">
        <v>0.15</v>
      </c>
      <c r="AL95" s="8">
        <v>6000</v>
      </c>
      <c r="AM95" s="8">
        <v>500</v>
      </c>
      <c r="AN95" s="8">
        <v>20000</v>
      </c>
      <c r="AP95">
        <f t="shared" si="107"/>
        <v>153</v>
      </c>
      <c r="AQ95" s="15">
        <f t="shared" si="108"/>
        <v>7.6499999999999999E-2</v>
      </c>
      <c r="AR95" s="35">
        <v>0.1</v>
      </c>
      <c r="AS95" s="1">
        <v>102</v>
      </c>
      <c r="AT95">
        <f t="shared" si="109"/>
        <v>50</v>
      </c>
      <c r="AU95">
        <f t="shared" si="110"/>
        <v>255</v>
      </c>
      <c r="AV95">
        <f t="shared" si="111"/>
        <v>38</v>
      </c>
      <c r="AW95" s="31">
        <f t="shared" si="112"/>
        <v>70</v>
      </c>
      <c r="AX95">
        <f t="shared" si="119"/>
        <v>12</v>
      </c>
      <c r="AY95" s="31">
        <f t="shared" si="113"/>
        <v>185</v>
      </c>
      <c r="AZ95">
        <v>30</v>
      </c>
      <c r="BA95">
        <v>150</v>
      </c>
      <c r="BB95" s="8">
        <v>300</v>
      </c>
      <c r="BC95" s="8">
        <v>60000</v>
      </c>
      <c r="BD95" s="8">
        <v>200</v>
      </c>
      <c r="BE95" s="8">
        <v>11500</v>
      </c>
    </row>
    <row r="96" spans="1:57">
      <c r="A96">
        <v>5000</v>
      </c>
      <c r="B96" s="19">
        <f t="shared" ca="1" si="103"/>
        <v>50</v>
      </c>
      <c r="C96" s="21">
        <f t="shared" ca="1" si="114"/>
        <v>50</v>
      </c>
      <c r="D96" s="1">
        <v>7</v>
      </c>
      <c r="E96">
        <f t="shared" si="104"/>
        <v>19</v>
      </c>
      <c r="F96" s="1">
        <v>3</v>
      </c>
      <c r="G96">
        <f>ROUND(POWER($A$26*F96/100,$AJ$26),0)</f>
        <v>12</v>
      </c>
      <c r="H96" s="1">
        <v>3.3</v>
      </c>
      <c r="I96">
        <f t="shared" ca="1" si="105"/>
        <v>12.5</v>
      </c>
      <c r="J96" s="1">
        <v>650</v>
      </c>
      <c r="K96" s="11">
        <f ca="1">OFFSET(其他表格!$G$1,J96/100,0)</f>
        <v>1.2500000000000002</v>
      </c>
      <c r="L96" s="1">
        <v>2</v>
      </c>
      <c r="M96" s="11">
        <f ca="1">OFFSET(其他表格!$B$1,L96,0)</f>
        <v>1.1000000000000001</v>
      </c>
      <c r="N96">
        <f t="shared" si="106"/>
        <v>32.85</v>
      </c>
      <c r="O96">
        <f>ROUND(($E$26+200)*$AK$26,2)</f>
        <v>30</v>
      </c>
      <c r="P96">
        <f>ROUND(POWER((E96+200-$G$26-200+AM96),2)/AL96,2)</f>
        <v>44.89</v>
      </c>
      <c r="Q96">
        <f>ROUND(POWER(($E$26+200-G96-200+AM96),2)/AL96,2)</f>
        <v>39.69</v>
      </c>
      <c r="R96">
        <f t="shared" ca="1" si="115"/>
        <v>486</v>
      </c>
      <c r="S96">
        <f t="shared" ca="1" si="116"/>
        <v>436</v>
      </c>
      <c r="T96" s="15">
        <f t="shared" ca="1" si="117"/>
        <v>9.7199999999999995E-2</v>
      </c>
      <c r="U96" s="15">
        <f t="shared" ca="1" si="118"/>
        <v>8.72E-2</v>
      </c>
      <c r="V96"/>
      <c r="W96"/>
      <c r="X96"/>
      <c r="Y96" s="15"/>
      <c r="Z96"/>
      <c r="AA96" s="10"/>
      <c r="AB96" s="10"/>
      <c r="AC96" s="15"/>
      <c r="AD96" s="10"/>
      <c r="AE96" s="10"/>
      <c r="AF96" s="15"/>
      <c r="AG96" s="10"/>
      <c r="AH96" s="10"/>
      <c r="AI96" s="15"/>
      <c r="AJ96" s="8">
        <v>0.5</v>
      </c>
      <c r="AK96" s="8">
        <v>0.15</v>
      </c>
      <c r="AL96" s="8">
        <v>6000</v>
      </c>
      <c r="AM96" s="8">
        <v>500</v>
      </c>
      <c r="AN96" s="8">
        <v>20000</v>
      </c>
      <c r="AP96">
        <f t="shared" si="107"/>
        <v>381</v>
      </c>
      <c r="AQ96" s="15">
        <f t="shared" si="108"/>
        <v>7.6200000000000004E-2</v>
      </c>
      <c r="AR96" s="35">
        <v>0.1</v>
      </c>
      <c r="AS96" s="1">
        <v>102</v>
      </c>
      <c r="AT96">
        <f t="shared" si="109"/>
        <v>123</v>
      </c>
      <c r="AU96">
        <f t="shared" si="110"/>
        <v>639</v>
      </c>
      <c r="AV96">
        <f t="shared" si="111"/>
        <v>94</v>
      </c>
      <c r="AW96" s="31">
        <f t="shared" si="112"/>
        <v>176</v>
      </c>
      <c r="AX96">
        <f t="shared" si="119"/>
        <v>29</v>
      </c>
      <c r="AY96" s="31">
        <f t="shared" si="113"/>
        <v>463</v>
      </c>
      <c r="AZ96">
        <v>30</v>
      </c>
      <c r="BA96">
        <v>150</v>
      </c>
      <c r="BB96" s="8">
        <v>300</v>
      </c>
      <c r="BC96" s="8">
        <v>60000</v>
      </c>
      <c r="BD96" s="8">
        <v>200</v>
      </c>
      <c r="BE96" s="8">
        <v>11500</v>
      </c>
    </row>
    <row r="97" spans="1:57">
      <c r="A97">
        <v>10000</v>
      </c>
      <c r="B97" s="19">
        <f t="shared" ca="1" si="103"/>
        <v>139</v>
      </c>
      <c r="C97" s="21">
        <f t="shared" ca="1" si="114"/>
        <v>139</v>
      </c>
      <c r="D97" s="1">
        <v>7</v>
      </c>
      <c r="E97">
        <f t="shared" si="104"/>
        <v>26</v>
      </c>
      <c r="F97" s="1">
        <v>3</v>
      </c>
      <c r="G97">
        <f>ROUND(POWER($A$27*F97/100,$AJ$27),0)</f>
        <v>17</v>
      </c>
      <c r="H97" s="1">
        <v>3.3</v>
      </c>
      <c r="I97">
        <f t="shared" ca="1" si="105"/>
        <v>12.5</v>
      </c>
      <c r="J97" s="1">
        <v>650</v>
      </c>
      <c r="K97" s="11">
        <f ca="1">OFFSET(其他表格!$G$1,J97/100,0)</f>
        <v>1.2500000000000002</v>
      </c>
      <c r="L97" s="1">
        <v>2</v>
      </c>
      <c r="M97" s="11">
        <f ca="1">OFFSET(其他表格!$B$1,L97,0)</f>
        <v>1.1000000000000001</v>
      </c>
      <c r="N97">
        <f t="shared" si="106"/>
        <v>33.9</v>
      </c>
      <c r="O97">
        <f>ROUND(($E$27+200)*$AK$27,2)</f>
        <v>30</v>
      </c>
      <c r="P97">
        <f>ROUND(POWER((E97+200-$G$27-200+AM97),2)/AL97,2)</f>
        <v>46.11</v>
      </c>
      <c r="Q97">
        <f>ROUND(POWER(($E$27+200-G97-200+AM97),2)/AL97,2)</f>
        <v>38.880000000000003</v>
      </c>
      <c r="R97">
        <f t="shared" ca="1" si="115"/>
        <v>1000</v>
      </c>
      <c r="S97">
        <f t="shared" ca="1" si="116"/>
        <v>861</v>
      </c>
      <c r="T97" s="15">
        <f t="shared" ca="1" si="117"/>
        <v>0.1</v>
      </c>
      <c r="U97" s="15">
        <f t="shared" ca="1" si="118"/>
        <v>8.6099999999999996E-2</v>
      </c>
      <c r="V97"/>
      <c r="W97"/>
      <c r="X97"/>
      <c r="Y97" s="15"/>
      <c r="Z97"/>
      <c r="AA97" s="10"/>
      <c r="AB97" s="10"/>
      <c r="AC97" s="15"/>
      <c r="AD97" s="10"/>
      <c r="AE97" s="10"/>
      <c r="AF97" s="15"/>
      <c r="AG97" s="10"/>
      <c r="AH97" s="10"/>
      <c r="AI97" s="15"/>
      <c r="AJ97" s="8">
        <v>0.5</v>
      </c>
      <c r="AK97" s="8">
        <v>0.15</v>
      </c>
      <c r="AL97" s="8">
        <v>6000</v>
      </c>
      <c r="AM97" s="8">
        <v>500</v>
      </c>
      <c r="AN97" s="8">
        <v>20000</v>
      </c>
      <c r="AP97">
        <f t="shared" si="107"/>
        <v>762</v>
      </c>
      <c r="AQ97" s="15">
        <f t="shared" si="108"/>
        <v>7.6200000000000004E-2</v>
      </c>
      <c r="AR97" s="35">
        <v>0.1</v>
      </c>
      <c r="AS97" s="1">
        <v>102</v>
      </c>
      <c r="AT97">
        <f t="shared" si="109"/>
        <v>247</v>
      </c>
      <c r="AU97">
        <f t="shared" si="110"/>
        <v>1277</v>
      </c>
      <c r="AV97">
        <f t="shared" si="111"/>
        <v>189</v>
      </c>
      <c r="AW97" s="31">
        <f t="shared" si="112"/>
        <v>351</v>
      </c>
      <c r="AX97">
        <f t="shared" si="119"/>
        <v>58</v>
      </c>
      <c r="AY97" s="31">
        <f t="shared" si="113"/>
        <v>926</v>
      </c>
      <c r="AZ97">
        <v>30</v>
      </c>
      <c r="BA97">
        <v>150</v>
      </c>
      <c r="BB97" s="8">
        <v>300</v>
      </c>
      <c r="BC97" s="8">
        <v>60000</v>
      </c>
      <c r="BD97" s="8">
        <v>200</v>
      </c>
      <c r="BE97" s="8">
        <v>11500</v>
      </c>
    </row>
    <row r="98" spans="1:57">
      <c r="A98">
        <v>20000</v>
      </c>
      <c r="B98" s="19">
        <f t="shared" ca="1" si="103"/>
        <v>396</v>
      </c>
      <c r="C98" s="21">
        <f t="shared" ca="1" si="114"/>
        <v>403</v>
      </c>
      <c r="D98" s="1">
        <v>7</v>
      </c>
      <c r="E98">
        <f t="shared" si="104"/>
        <v>37</v>
      </c>
      <c r="F98" s="1">
        <v>3</v>
      </c>
      <c r="G98">
        <f>ROUND(POWER($A$28*F98/100,$AJ$28),0)</f>
        <v>24</v>
      </c>
      <c r="H98" s="1">
        <v>3.3</v>
      </c>
      <c r="I98">
        <f t="shared" ca="1" si="105"/>
        <v>12.5</v>
      </c>
      <c r="J98" s="1">
        <v>650</v>
      </c>
      <c r="K98" s="11">
        <f ca="1">OFFSET(其他表格!$G$1,J98/100,0)</f>
        <v>1.2500000000000002</v>
      </c>
      <c r="L98" s="1">
        <v>2</v>
      </c>
      <c r="M98" s="11">
        <f ca="1">OFFSET(其他表格!$B$1,L98,0)</f>
        <v>1.1000000000000001</v>
      </c>
      <c r="N98">
        <f t="shared" si="106"/>
        <v>35.549999999999997</v>
      </c>
      <c r="O98">
        <f>ROUND(($E$28+200)*$AK$28,2)</f>
        <v>30</v>
      </c>
      <c r="P98">
        <f>ROUND(POWER((E98+200-$G$28-200+AM98),2)/AL98,2)</f>
        <v>48.06</v>
      </c>
      <c r="Q98">
        <f>ROUND(POWER(($E$28+200-G98-200+AM98),2)/AL98,2)</f>
        <v>37.76</v>
      </c>
      <c r="R98">
        <f t="shared" ca="1" si="115"/>
        <v>2090</v>
      </c>
      <c r="S98">
        <f t="shared" ca="1" si="116"/>
        <v>1694</v>
      </c>
      <c r="T98" s="15">
        <f t="shared" ca="1" si="117"/>
        <v>0.1045</v>
      </c>
      <c r="U98" s="15">
        <f t="shared" ca="1" si="118"/>
        <v>8.4699999999999998E-2</v>
      </c>
      <c r="V98"/>
      <c r="W98"/>
      <c r="X98"/>
      <c r="Y98" s="15"/>
      <c r="Z98"/>
      <c r="AA98" s="10"/>
      <c r="AB98" s="10"/>
      <c r="AC98" s="15"/>
      <c r="AD98" s="10"/>
      <c r="AE98" s="10"/>
      <c r="AF98" s="15"/>
      <c r="AG98" s="10"/>
      <c r="AH98" s="10"/>
      <c r="AI98" s="15"/>
      <c r="AJ98" s="8">
        <v>0.5</v>
      </c>
      <c r="AK98" s="8">
        <v>0.15</v>
      </c>
      <c r="AL98" s="8">
        <v>6000</v>
      </c>
      <c r="AM98" s="8">
        <v>500</v>
      </c>
      <c r="AN98" s="8">
        <v>20000</v>
      </c>
      <c r="AP98">
        <f t="shared" si="107"/>
        <v>1525</v>
      </c>
      <c r="AQ98" s="15">
        <f t="shared" si="108"/>
        <v>7.6300000000000007E-2</v>
      </c>
      <c r="AR98" s="35">
        <v>0.1</v>
      </c>
      <c r="AS98" s="1">
        <v>102</v>
      </c>
      <c r="AT98">
        <f t="shared" si="109"/>
        <v>494</v>
      </c>
      <c r="AU98">
        <f t="shared" si="110"/>
        <v>2555</v>
      </c>
      <c r="AV98">
        <f t="shared" si="111"/>
        <v>378</v>
      </c>
      <c r="AW98" s="31">
        <f t="shared" si="112"/>
        <v>702</v>
      </c>
      <c r="AX98">
        <f t="shared" si="119"/>
        <v>116</v>
      </c>
      <c r="AY98" s="31">
        <f t="shared" si="113"/>
        <v>1853</v>
      </c>
      <c r="AZ98">
        <v>30</v>
      </c>
      <c r="BA98">
        <v>150</v>
      </c>
      <c r="BB98" s="8">
        <v>300</v>
      </c>
      <c r="BC98" s="8">
        <v>60000</v>
      </c>
      <c r="BD98" s="8">
        <v>200</v>
      </c>
      <c r="BE98" s="8">
        <v>11500</v>
      </c>
    </row>
    <row r="99" spans="1:57">
      <c r="A99">
        <v>50000</v>
      </c>
      <c r="B99" s="19">
        <f t="shared" ca="1" si="103"/>
        <v>1594</v>
      </c>
      <c r="C99" s="21">
        <f t="shared" ca="1" si="114"/>
        <v>1596</v>
      </c>
      <c r="D99" s="1">
        <v>7</v>
      </c>
      <c r="E99">
        <f t="shared" si="104"/>
        <v>59</v>
      </c>
      <c r="F99" s="1">
        <v>3</v>
      </c>
      <c r="G99">
        <f>ROUND(POWER($A$29*F99/100,$AJ$29),0)</f>
        <v>39</v>
      </c>
      <c r="H99" s="1">
        <v>3.3</v>
      </c>
      <c r="I99">
        <f t="shared" ca="1" si="105"/>
        <v>12.5</v>
      </c>
      <c r="J99" s="1">
        <v>650</v>
      </c>
      <c r="K99" s="11">
        <f ca="1">OFFSET(其他表格!$G$1,J99/100,0)</f>
        <v>1.2500000000000002</v>
      </c>
      <c r="L99" s="1">
        <v>2</v>
      </c>
      <c r="M99" s="11">
        <f ca="1">OFFSET(其他表格!$B$1,L99,0)</f>
        <v>1.1000000000000001</v>
      </c>
      <c r="N99">
        <f t="shared" si="106"/>
        <v>38.85</v>
      </c>
      <c r="O99">
        <f>ROUND(($E$29+200)*$AK$29,2)</f>
        <v>30</v>
      </c>
      <c r="P99">
        <f>ROUND(POWER((E99+200-$G$29-200+AM99),2)/AL99,2)</f>
        <v>52.08</v>
      </c>
      <c r="Q99">
        <f>ROUND(POWER(($E$29+200-G99-200+AM99),2)/AL99,2)</f>
        <v>35.42</v>
      </c>
      <c r="R99">
        <f t="shared" ca="1" si="115"/>
        <v>5683</v>
      </c>
      <c r="S99">
        <f t="shared" ca="1" si="116"/>
        <v>4089</v>
      </c>
      <c r="T99" s="15">
        <f t="shared" ca="1" si="117"/>
        <v>0.1137</v>
      </c>
      <c r="U99" s="15">
        <f t="shared" ca="1" si="118"/>
        <v>8.1799999999999998E-2</v>
      </c>
      <c r="V99"/>
      <c r="W99"/>
      <c r="X99"/>
      <c r="Y99" s="15"/>
      <c r="Z99"/>
      <c r="AA99" s="10"/>
      <c r="AB99" s="10"/>
      <c r="AC99" s="15"/>
      <c r="AD99" s="10"/>
      <c r="AE99" s="10"/>
      <c r="AF99" s="15"/>
      <c r="AG99" s="10"/>
      <c r="AH99" s="10"/>
      <c r="AI99" s="15"/>
      <c r="AJ99" s="8">
        <v>0.5</v>
      </c>
      <c r="AK99" s="8">
        <v>0.15</v>
      </c>
      <c r="AL99" s="8">
        <v>6000</v>
      </c>
      <c r="AM99" s="8">
        <v>500</v>
      </c>
      <c r="AN99" s="8">
        <v>20000</v>
      </c>
      <c r="AP99">
        <f>ROUND((AT99+AU99)/2,0)</f>
        <v>3811</v>
      </c>
      <c r="AQ99" s="15">
        <f t="shared" si="108"/>
        <v>7.6200000000000004E-2</v>
      </c>
      <c r="AR99" s="35">
        <v>0.1</v>
      </c>
      <c r="AS99" s="1">
        <v>102</v>
      </c>
      <c r="AT99">
        <f>AV99+AX99</f>
        <v>1234</v>
      </c>
      <c r="AU99">
        <f>AW99+AY99</f>
        <v>6388</v>
      </c>
      <c r="AV99">
        <f t="shared" si="111"/>
        <v>944</v>
      </c>
      <c r="AW99" s="31">
        <f t="shared" si="112"/>
        <v>1756</v>
      </c>
      <c r="AX99">
        <f t="shared" si="119"/>
        <v>290</v>
      </c>
      <c r="AY99" s="31">
        <f t="shared" si="113"/>
        <v>4632</v>
      </c>
      <c r="AZ99">
        <v>30</v>
      </c>
      <c r="BA99">
        <v>150</v>
      </c>
      <c r="BB99" s="8">
        <v>300</v>
      </c>
      <c r="BC99" s="8">
        <v>60000</v>
      </c>
      <c r="BD99" s="8">
        <v>200</v>
      </c>
      <c r="BE99" s="8">
        <v>11500</v>
      </c>
    </row>
    <row r="101" spans="1:57" s="23" customFormat="1">
      <c r="A101" s="23" t="s">
        <v>86</v>
      </c>
      <c r="B101" s="26" t="s">
        <v>77</v>
      </c>
      <c r="C101" s="26" t="s">
        <v>91</v>
      </c>
      <c r="AO101" s="30"/>
      <c r="AR101" s="37"/>
      <c r="AS101" s="27"/>
      <c r="AW101" s="33"/>
      <c r="AY101" s="33"/>
      <c r="BB101" s="8"/>
      <c r="BC101" s="8"/>
    </row>
    <row r="102" spans="1:57">
      <c r="A102">
        <v>100</v>
      </c>
      <c r="B102" s="19">
        <f t="shared" ref="B102:B109" ca="1" si="120">ROUND(((R102-$R$29)+($S$29-S102)),0)</f>
        <v>0</v>
      </c>
      <c r="C102" s="21">
        <f ca="1">C42</f>
        <v>0</v>
      </c>
      <c r="D102" s="1">
        <v>60</v>
      </c>
      <c r="E102">
        <f t="shared" ref="E102:E109" si="121">ROUND(POWER(A102*D102/100,AJ102),0)</f>
        <v>8</v>
      </c>
      <c r="F102" s="1">
        <v>25</v>
      </c>
      <c r="G102">
        <f>ROUND(POWER($A$22*F102/100,$AJ$22),0)</f>
        <v>5</v>
      </c>
      <c r="H102" s="1">
        <v>3.5</v>
      </c>
      <c r="I102">
        <f t="shared" ref="I102:I109" ca="1" si="122">ROUND(30/H102*M102*K102,2)</f>
        <v>7.2</v>
      </c>
      <c r="J102" s="1">
        <v>500</v>
      </c>
      <c r="K102" s="11">
        <f ca="1">OFFSET(其他表格!$G$1,J102/100,0)</f>
        <v>1.2000000000000002</v>
      </c>
      <c r="L102" s="1">
        <v>1</v>
      </c>
      <c r="M102" s="11">
        <f ca="1">OFFSET(其他表格!$B$1,L102,0)</f>
        <v>0.7</v>
      </c>
      <c r="N102">
        <f t="shared" ref="N102:N109" si="123">ROUND((E102+200)*AK102,2)</f>
        <v>31.2</v>
      </c>
      <c r="O102">
        <f>ROUND(($E$22+200)*$AK$22,2)</f>
        <v>30</v>
      </c>
      <c r="P102">
        <f>ROUND(POWER((E102+200-$G$22-200+AM102),2)/AL102,2)</f>
        <v>43.01</v>
      </c>
      <c r="Q102">
        <f>ROUND(POWER(($E$22+200-G102-200+AM102),2)/AL102,2)</f>
        <v>40.840000000000003</v>
      </c>
      <c r="R102">
        <f ca="1">ROUND((N102+P102)*(A102+A102)/AN102*I102,0)</f>
        <v>5</v>
      </c>
      <c r="S102">
        <f ca="1">ROUND((O102+Q102)*(A102+A102)/AN102*I102,0)</f>
        <v>5</v>
      </c>
      <c r="T102" s="15">
        <f ca="1">MIN(ROUND(R102/A102,4),1)</f>
        <v>0.05</v>
      </c>
      <c r="U102" s="15">
        <f ca="1">MIN(ROUND(S102/A102,4),1)</f>
        <v>0.05</v>
      </c>
      <c r="V102"/>
      <c r="W102"/>
      <c r="X102"/>
      <c r="Y102" s="15"/>
      <c r="Z102"/>
      <c r="AA102" s="10"/>
      <c r="AB102" s="10"/>
      <c r="AC102" s="15"/>
      <c r="AD102" s="10"/>
      <c r="AE102" s="10"/>
      <c r="AF102" s="15"/>
      <c r="AG102" s="10"/>
      <c r="AH102" s="10"/>
      <c r="AI102" s="15"/>
      <c r="AJ102" s="8">
        <v>0.5</v>
      </c>
      <c r="AK102" s="8">
        <v>0.15</v>
      </c>
      <c r="AL102" s="8">
        <v>6000</v>
      </c>
      <c r="AM102" s="8">
        <v>500</v>
      </c>
      <c r="AN102" s="8">
        <v>20000</v>
      </c>
      <c r="AP102">
        <f t="shared" ref="AP102:AP108" si="124">ROUND((AT102+AU102)/2,0)</f>
        <v>16</v>
      </c>
      <c r="AQ102" s="15">
        <f t="shared" ref="AQ102:AQ109" si="125">ROUND(AP102/A102,4)</f>
        <v>0.16</v>
      </c>
      <c r="AR102" s="35">
        <v>0.1</v>
      </c>
      <c r="AS102" s="1">
        <v>145</v>
      </c>
      <c r="AT102">
        <f t="shared" ref="AT102:AT108" si="126">AV102+AX102</f>
        <v>5</v>
      </c>
      <c r="AU102">
        <f t="shared" ref="AU102:AU108" si="127">AW102+AY102</f>
        <v>26</v>
      </c>
      <c r="AV102">
        <f t="shared" ref="AV102:AV109" si="128">ROUND(POWER(AS102/10*(AZ102+BB102),2)/BC102*(A102+A102)/AN102,0)</f>
        <v>4</v>
      </c>
      <c r="AW102" s="31">
        <f t="shared" ref="AW102:AW109" si="129">ROUND(POWER(AS102/10*(BA102+BB102),2)/BC102*(A102+A102)/AN102,0)</f>
        <v>7</v>
      </c>
      <c r="AX102">
        <f>ROUND(POWER(AS102/10*(AZ102-BA102+BD102),2)/BE102*(A102+A102)/AN102,0)</f>
        <v>1</v>
      </c>
      <c r="AY102" s="31">
        <f t="shared" ref="AY102:AY109" si="130">ROUND(POWER(AS102/10*(BA102-AZ102+BD102),2)/BE102*(A102+A102)/AN102,0)</f>
        <v>19</v>
      </c>
      <c r="AZ102">
        <v>30</v>
      </c>
      <c r="BA102">
        <v>150</v>
      </c>
      <c r="BB102" s="8">
        <v>300</v>
      </c>
      <c r="BC102" s="8">
        <v>60000</v>
      </c>
      <c r="BD102" s="8">
        <v>200</v>
      </c>
      <c r="BE102" s="8">
        <v>11500</v>
      </c>
    </row>
    <row r="103" spans="1:57">
      <c r="A103">
        <v>500</v>
      </c>
      <c r="B103" s="19">
        <f t="shared" ca="1" si="120"/>
        <v>3</v>
      </c>
      <c r="C103" s="21">
        <f t="shared" ref="C103:C109" ca="1" si="131">C43</f>
        <v>3</v>
      </c>
      <c r="D103" s="1">
        <v>60</v>
      </c>
      <c r="E103">
        <f t="shared" si="121"/>
        <v>17</v>
      </c>
      <c r="F103" s="1">
        <v>25</v>
      </c>
      <c r="G103">
        <f>ROUND(POWER($A$23*F103/100,$AJ$23),0)</f>
        <v>11</v>
      </c>
      <c r="H103" s="1">
        <v>3.5</v>
      </c>
      <c r="I103">
        <f t="shared" ca="1" si="122"/>
        <v>7.2</v>
      </c>
      <c r="J103" s="1">
        <v>500</v>
      </c>
      <c r="K103" s="11">
        <f ca="1">OFFSET(其他表格!$G$1,J103/100,0)</f>
        <v>1.2000000000000002</v>
      </c>
      <c r="L103" s="1">
        <v>1</v>
      </c>
      <c r="M103" s="11">
        <f ca="1">OFFSET(其他表格!$B$1,L103,0)</f>
        <v>0.7</v>
      </c>
      <c r="N103">
        <f t="shared" si="123"/>
        <v>32.549999999999997</v>
      </c>
      <c r="O103">
        <f>ROUND(($E$23+200)*$AK$23,2)</f>
        <v>30</v>
      </c>
      <c r="P103">
        <f>ROUND(POWER((E103+200-$G$23-200+AM103),2)/AL103,2)</f>
        <v>44.55</v>
      </c>
      <c r="Q103">
        <f>ROUND(POWER(($E$23+200-G103-200+AM103),2)/AL103,2)</f>
        <v>39.85</v>
      </c>
      <c r="R103">
        <f t="shared" ref="R103:R109" ca="1" si="132">ROUND((N103+P103)*(A103+A103)/AN103*I103,0)</f>
        <v>28</v>
      </c>
      <c r="S103">
        <f t="shared" ref="S103:S109" ca="1" si="133">ROUND((O103+Q103)*(A103+A103)/AN103*I103,0)</f>
        <v>25</v>
      </c>
      <c r="T103" s="15">
        <f t="shared" ref="T103:T109" ca="1" si="134">MIN(ROUND(R103/A103,4),1)</f>
        <v>5.6000000000000001E-2</v>
      </c>
      <c r="U103" s="15">
        <f t="shared" ref="U103:U109" ca="1" si="135">MIN(ROUND(S103/A103,4),1)</f>
        <v>0.05</v>
      </c>
      <c r="V103"/>
      <c r="W103"/>
      <c r="X103"/>
      <c r="Y103" s="15"/>
      <c r="Z103"/>
      <c r="AA103" s="10"/>
      <c r="AB103" s="10"/>
      <c r="AC103" s="15"/>
      <c r="AD103" s="10"/>
      <c r="AE103" s="10"/>
      <c r="AF103" s="15"/>
      <c r="AG103" s="10"/>
      <c r="AH103" s="10"/>
      <c r="AI103" s="15"/>
      <c r="AJ103" s="8">
        <v>0.5</v>
      </c>
      <c r="AK103" s="8">
        <v>0.15</v>
      </c>
      <c r="AL103" s="8">
        <v>6000</v>
      </c>
      <c r="AM103" s="8">
        <v>500</v>
      </c>
      <c r="AN103" s="8">
        <v>20000</v>
      </c>
      <c r="AP103">
        <f t="shared" si="124"/>
        <v>77</v>
      </c>
      <c r="AQ103" s="15">
        <f t="shared" si="125"/>
        <v>0.154</v>
      </c>
      <c r="AR103" s="35">
        <v>0.1</v>
      </c>
      <c r="AS103" s="1">
        <v>145</v>
      </c>
      <c r="AT103">
        <f t="shared" si="126"/>
        <v>25</v>
      </c>
      <c r="AU103">
        <f t="shared" si="127"/>
        <v>129</v>
      </c>
      <c r="AV103">
        <f t="shared" si="128"/>
        <v>19</v>
      </c>
      <c r="AW103" s="31">
        <f t="shared" si="129"/>
        <v>35</v>
      </c>
      <c r="AX103">
        <f t="shared" ref="AX103:AX109" si="136">ROUND(POWER(AS103/10*(AZ103-BA103+BD103),2)/BE103*(A103+A103)/AN103,0)</f>
        <v>6</v>
      </c>
      <c r="AY103" s="31">
        <f t="shared" si="130"/>
        <v>94</v>
      </c>
      <c r="AZ103">
        <v>30</v>
      </c>
      <c r="BA103">
        <v>150</v>
      </c>
      <c r="BB103" s="8">
        <v>300</v>
      </c>
      <c r="BC103" s="8">
        <v>60000</v>
      </c>
      <c r="BD103" s="8">
        <v>200</v>
      </c>
      <c r="BE103" s="8">
        <v>11500</v>
      </c>
    </row>
    <row r="104" spans="1:57">
      <c r="A104">
        <v>1000</v>
      </c>
      <c r="B104" s="19">
        <f t="shared" ca="1" si="120"/>
        <v>7</v>
      </c>
      <c r="C104" s="21">
        <f t="shared" si="131"/>
        <v>13</v>
      </c>
      <c r="D104" s="1">
        <v>60</v>
      </c>
      <c r="E104">
        <f t="shared" si="121"/>
        <v>24</v>
      </c>
      <c r="F104" s="1">
        <v>25</v>
      </c>
      <c r="G104">
        <f>ROUND(POWER($A$24*F104/100,$AJ$24),0)</f>
        <v>16</v>
      </c>
      <c r="H104" s="1">
        <v>3.5</v>
      </c>
      <c r="I104">
        <f t="shared" ca="1" si="122"/>
        <v>7.2</v>
      </c>
      <c r="J104" s="1">
        <v>500</v>
      </c>
      <c r="K104" s="11">
        <f ca="1">OFFSET(其他表格!$G$1,J104/100,0)</f>
        <v>1.2000000000000002</v>
      </c>
      <c r="L104" s="1">
        <v>1</v>
      </c>
      <c r="M104" s="11">
        <f ca="1">OFFSET(其他表格!$B$1,L104,0)</f>
        <v>0.7</v>
      </c>
      <c r="N104">
        <f t="shared" si="123"/>
        <v>33.6</v>
      </c>
      <c r="O104">
        <f>ROUND(($E$24+200)*$AK$24,2)</f>
        <v>30</v>
      </c>
      <c r="P104">
        <f>ROUND(POWER((E104+200-$G$24-200+AM104),2)/AL104,2)</f>
        <v>45.76</v>
      </c>
      <c r="Q104">
        <f>ROUND(POWER(($E$24+200-G104-200+AM104),2)/AL104,2)</f>
        <v>39.04</v>
      </c>
      <c r="R104">
        <f t="shared" ca="1" si="132"/>
        <v>57</v>
      </c>
      <c r="S104">
        <f t="shared" ca="1" si="133"/>
        <v>50</v>
      </c>
      <c r="T104" s="15">
        <f t="shared" ca="1" si="134"/>
        <v>5.7000000000000002E-2</v>
      </c>
      <c r="U104" s="15">
        <f t="shared" ca="1" si="135"/>
        <v>0.05</v>
      </c>
      <c r="V104"/>
      <c r="W104"/>
      <c r="X104"/>
      <c r="Y104" s="15"/>
      <c r="Z104"/>
      <c r="AA104" s="10"/>
      <c r="AB104" s="10"/>
      <c r="AC104" s="15"/>
      <c r="AD104" s="10"/>
      <c r="AE104" s="10"/>
      <c r="AF104" s="15"/>
      <c r="AG104" s="10"/>
      <c r="AH104" s="10"/>
      <c r="AI104" s="15"/>
      <c r="AJ104" s="8">
        <v>0.5</v>
      </c>
      <c r="AK104" s="8">
        <v>0.15</v>
      </c>
      <c r="AL104" s="8">
        <v>6000</v>
      </c>
      <c r="AM104" s="8">
        <v>500</v>
      </c>
      <c r="AN104" s="8">
        <v>20000</v>
      </c>
      <c r="AP104">
        <f t="shared" si="124"/>
        <v>154</v>
      </c>
      <c r="AQ104" s="15">
        <f t="shared" si="125"/>
        <v>0.154</v>
      </c>
      <c r="AR104" s="35">
        <v>0.1</v>
      </c>
      <c r="AS104" s="1">
        <v>145</v>
      </c>
      <c r="AT104">
        <f t="shared" si="126"/>
        <v>50</v>
      </c>
      <c r="AU104">
        <f t="shared" si="127"/>
        <v>258</v>
      </c>
      <c r="AV104">
        <f t="shared" si="128"/>
        <v>38</v>
      </c>
      <c r="AW104" s="31">
        <f t="shared" si="129"/>
        <v>71</v>
      </c>
      <c r="AX104">
        <f t="shared" si="136"/>
        <v>12</v>
      </c>
      <c r="AY104" s="31">
        <f t="shared" si="130"/>
        <v>187</v>
      </c>
      <c r="AZ104">
        <v>30</v>
      </c>
      <c r="BA104">
        <v>150</v>
      </c>
      <c r="BB104" s="8">
        <v>300</v>
      </c>
      <c r="BC104" s="8">
        <v>60000</v>
      </c>
      <c r="BD104" s="8">
        <v>200</v>
      </c>
      <c r="BE104" s="8">
        <v>11500</v>
      </c>
    </row>
    <row r="105" spans="1:57">
      <c r="A105">
        <v>2000</v>
      </c>
      <c r="B105" s="19">
        <f t="shared" ca="1" si="120"/>
        <v>21</v>
      </c>
      <c r="C105" s="21">
        <f t="shared" ca="1" si="131"/>
        <v>22</v>
      </c>
      <c r="D105" s="1">
        <v>60</v>
      </c>
      <c r="E105">
        <f t="shared" si="121"/>
        <v>35</v>
      </c>
      <c r="F105" s="1">
        <v>25</v>
      </c>
      <c r="G105">
        <f>ROUND(POWER($A$25*F105/100,$AJ$25),0)</f>
        <v>22</v>
      </c>
      <c r="H105" s="1">
        <v>3.5</v>
      </c>
      <c r="I105">
        <f t="shared" ca="1" si="122"/>
        <v>7.2</v>
      </c>
      <c r="J105" s="1">
        <v>500</v>
      </c>
      <c r="K105" s="11">
        <f ca="1">OFFSET(其他表格!$G$1,J105/100,0)</f>
        <v>1.2000000000000002</v>
      </c>
      <c r="L105" s="1">
        <v>1</v>
      </c>
      <c r="M105" s="11">
        <f ca="1">OFFSET(其他表格!$B$1,L105,0)</f>
        <v>0.7</v>
      </c>
      <c r="N105">
        <f t="shared" si="123"/>
        <v>35.25</v>
      </c>
      <c r="O105">
        <f>ROUND(($E$25+200)*$AK$25,2)</f>
        <v>30</v>
      </c>
      <c r="P105">
        <f>ROUND(POWER((E105+200-$G$25-200+AM105),2)/AL105,2)</f>
        <v>47.7</v>
      </c>
      <c r="Q105">
        <f>ROUND(POWER(($E$25+200-G105-200+AM105),2)/AL105,2)</f>
        <v>38.08</v>
      </c>
      <c r="R105">
        <f t="shared" ca="1" si="132"/>
        <v>119</v>
      </c>
      <c r="S105">
        <f t="shared" ca="1" si="133"/>
        <v>98</v>
      </c>
      <c r="T105" s="15">
        <f t="shared" ca="1" si="134"/>
        <v>5.9499999999999997E-2</v>
      </c>
      <c r="U105" s="15">
        <f t="shared" ca="1" si="135"/>
        <v>4.9000000000000002E-2</v>
      </c>
      <c r="V105"/>
      <c r="W105"/>
      <c r="X105"/>
      <c r="Y105" s="15"/>
      <c r="Z105"/>
      <c r="AA105" s="10"/>
      <c r="AB105" s="10"/>
      <c r="AC105" s="15"/>
      <c r="AD105" s="10"/>
      <c r="AE105" s="10"/>
      <c r="AF105" s="15"/>
      <c r="AG105" s="10"/>
      <c r="AH105" s="10"/>
      <c r="AI105" s="15"/>
      <c r="AJ105" s="8">
        <v>0.5</v>
      </c>
      <c r="AK105" s="8">
        <v>0.15</v>
      </c>
      <c r="AL105" s="8">
        <v>6000</v>
      </c>
      <c r="AM105" s="8">
        <v>500</v>
      </c>
      <c r="AN105" s="8">
        <v>20000</v>
      </c>
      <c r="AP105">
        <f t="shared" si="124"/>
        <v>308</v>
      </c>
      <c r="AQ105" s="15">
        <f t="shared" si="125"/>
        <v>0.154</v>
      </c>
      <c r="AR105" s="35">
        <v>0.1</v>
      </c>
      <c r="AS105" s="1">
        <v>145</v>
      </c>
      <c r="AT105">
        <f t="shared" si="126"/>
        <v>99</v>
      </c>
      <c r="AU105">
        <f t="shared" si="127"/>
        <v>516</v>
      </c>
      <c r="AV105">
        <f t="shared" si="128"/>
        <v>76</v>
      </c>
      <c r="AW105" s="31">
        <f t="shared" si="129"/>
        <v>142</v>
      </c>
      <c r="AX105">
        <f t="shared" si="136"/>
        <v>23</v>
      </c>
      <c r="AY105" s="31">
        <f t="shared" si="130"/>
        <v>374</v>
      </c>
      <c r="AZ105">
        <v>30</v>
      </c>
      <c r="BA105">
        <v>150</v>
      </c>
      <c r="BB105" s="8">
        <v>300</v>
      </c>
      <c r="BC105" s="8">
        <v>60000</v>
      </c>
      <c r="BD105" s="8">
        <v>200</v>
      </c>
      <c r="BE105" s="8">
        <v>11500</v>
      </c>
    </row>
    <row r="106" spans="1:57">
      <c r="A106">
        <v>5000</v>
      </c>
      <c r="B106" s="19">
        <f t="shared" ca="1" si="120"/>
        <v>85</v>
      </c>
      <c r="C106" s="21">
        <f t="shared" ca="1" si="131"/>
        <v>85</v>
      </c>
      <c r="D106" s="1">
        <v>60</v>
      </c>
      <c r="E106">
        <f t="shared" si="121"/>
        <v>55</v>
      </c>
      <c r="F106" s="1">
        <v>25</v>
      </c>
      <c r="G106">
        <f>ROUND(POWER($A$26*F106/100,$AJ$26),0)</f>
        <v>35</v>
      </c>
      <c r="H106" s="1">
        <v>3.5</v>
      </c>
      <c r="I106">
        <f t="shared" ca="1" si="122"/>
        <v>7.2</v>
      </c>
      <c r="J106" s="1">
        <v>500</v>
      </c>
      <c r="K106" s="11">
        <f ca="1">OFFSET(其他表格!$G$1,J106/100,0)</f>
        <v>1.2000000000000002</v>
      </c>
      <c r="L106" s="1">
        <v>1</v>
      </c>
      <c r="M106" s="11">
        <f ca="1">OFFSET(其他表格!$B$1,L106,0)</f>
        <v>0.7</v>
      </c>
      <c r="N106">
        <f t="shared" si="123"/>
        <v>38.25</v>
      </c>
      <c r="O106">
        <f>ROUND(($E$26+200)*$AK$26,2)</f>
        <v>30</v>
      </c>
      <c r="P106">
        <f>ROUND(POWER((E106+200-$G$26-200+AM106),2)/AL106,2)</f>
        <v>51.34</v>
      </c>
      <c r="Q106">
        <f>ROUND(POWER(($E$26+200-G106-200+AM106),2)/AL106,2)</f>
        <v>36.04</v>
      </c>
      <c r="R106">
        <f t="shared" ca="1" si="132"/>
        <v>323</v>
      </c>
      <c r="S106">
        <f t="shared" ca="1" si="133"/>
        <v>238</v>
      </c>
      <c r="T106" s="15">
        <f t="shared" ca="1" si="134"/>
        <v>6.4600000000000005E-2</v>
      </c>
      <c r="U106" s="15">
        <f t="shared" ca="1" si="135"/>
        <v>4.7600000000000003E-2</v>
      </c>
      <c r="V106"/>
      <c r="W106"/>
      <c r="X106"/>
      <c r="Y106" s="15"/>
      <c r="Z106"/>
      <c r="AA106" s="10"/>
      <c r="AB106" s="10"/>
      <c r="AC106" s="15"/>
      <c r="AD106" s="10"/>
      <c r="AE106" s="10"/>
      <c r="AF106" s="15"/>
      <c r="AG106" s="10"/>
      <c r="AH106" s="10"/>
      <c r="AI106" s="15"/>
      <c r="AJ106" s="8">
        <v>0.5</v>
      </c>
      <c r="AK106" s="8">
        <v>0.15</v>
      </c>
      <c r="AL106" s="8">
        <v>6000</v>
      </c>
      <c r="AM106" s="8">
        <v>500</v>
      </c>
      <c r="AN106" s="8">
        <v>20000</v>
      </c>
      <c r="AP106">
        <f t="shared" si="124"/>
        <v>771</v>
      </c>
      <c r="AQ106" s="15">
        <f t="shared" si="125"/>
        <v>0.1542</v>
      </c>
      <c r="AR106" s="35">
        <v>0.1</v>
      </c>
      <c r="AS106" s="1">
        <v>145</v>
      </c>
      <c r="AT106">
        <f t="shared" si="126"/>
        <v>250</v>
      </c>
      <c r="AU106">
        <f t="shared" si="127"/>
        <v>1291</v>
      </c>
      <c r="AV106">
        <f t="shared" si="128"/>
        <v>191</v>
      </c>
      <c r="AW106" s="31">
        <f t="shared" si="129"/>
        <v>355</v>
      </c>
      <c r="AX106">
        <f t="shared" si="136"/>
        <v>59</v>
      </c>
      <c r="AY106" s="31">
        <f t="shared" si="130"/>
        <v>936</v>
      </c>
      <c r="AZ106">
        <v>30</v>
      </c>
      <c r="BA106">
        <v>150</v>
      </c>
      <c r="BB106" s="8">
        <v>300</v>
      </c>
      <c r="BC106" s="8">
        <v>60000</v>
      </c>
      <c r="BD106" s="8">
        <v>200</v>
      </c>
      <c r="BE106" s="8">
        <v>11500</v>
      </c>
    </row>
    <row r="107" spans="1:57">
      <c r="A107">
        <v>10000</v>
      </c>
      <c r="B107" s="19">
        <f t="shared" ca="1" si="120"/>
        <v>240</v>
      </c>
      <c r="C107" s="21">
        <f t="shared" ca="1" si="131"/>
        <v>236</v>
      </c>
      <c r="D107" s="1">
        <v>60</v>
      </c>
      <c r="E107">
        <f t="shared" si="121"/>
        <v>77</v>
      </c>
      <c r="F107" s="1">
        <v>25</v>
      </c>
      <c r="G107">
        <f>ROUND(POWER($A$27*F107/100,$AJ$27),0)</f>
        <v>50</v>
      </c>
      <c r="H107" s="1">
        <v>3.5</v>
      </c>
      <c r="I107">
        <f t="shared" ca="1" si="122"/>
        <v>7.2</v>
      </c>
      <c r="J107" s="1">
        <v>500</v>
      </c>
      <c r="K107" s="11">
        <f ca="1">OFFSET(其他表格!$G$1,J107/100,0)</f>
        <v>1.2000000000000002</v>
      </c>
      <c r="L107" s="1">
        <v>1</v>
      </c>
      <c r="M107" s="11">
        <f ca="1">OFFSET(其他表格!$B$1,L107,0)</f>
        <v>0.7</v>
      </c>
      <c r="N107">
        <f t="shared" si="123"/>
        <v>41.55</v>
      </c>
      <c r="O107">
        <f>ROUND(($E$27+200)*$AK$27,2)</f>
        <v>30</v>
      </c>
      <c r="P107">
        <f>ROUND(POWER((E107+200-$G$27-200+AM107),2)/AL107,2)</f>
        <v>55.49</v>
      </c>
      <c r="Q107">
        <f>ROUND(POWER(($E$27+200-G107-200+AM107),2)/AL107,2)</f>
        <v>33.75</v>
      </c>
      <c r="R107">
        <f t="shared" ca="1" si="132"/>
        <v>699</v>
      </c>
      <c r="S107">
        <f t="shared" ca="1" si="133"/>
        <v>459</v>
      </c>
      <c r="T107" s="15">
        <f t="shared" ca="1" si="134"/>
        <v>6.9900000000000004E-2</v>
      </c>
      <c r="U107" s="15">
        <f t="shared" ca="1" si="135"/>
        <v>4.5900000000000003E-2</v>
      </c>
      <c r="V107"/>
      <c r="W107"/>
      <c r="X107"/>
      <c r="Y107" s="15"/>
      <c r="Z107"/>
      <c r="AA107" s="10"/>
      <c r="AB107" s="10"/>
      <c r="AC107" s="15"/>
      <c r="AD107" s="10"/>
      <c r="AE107" s="10"/>
      <c r="AF107" s="15"/>
      <c r="AG107" s="10"/>
      <c r="AH107" s="10"/>
      <c r="AI107" s="15"/>
      <c r="AJ107" s="8">
        <v>0.5</v>
      </c>
      <c r="AK107" s="8">
        <v>0.15</v>
      </c>
      <c r="AL107" s="8">
        <v>6000</v>
      </c>
      <c r="AM107" s="8">
        <v>500</v>
      </c>
      <c r="AN107" s="8">
        <v>20000</v>
      </c>
      <c r="AP107">
        <f t="shared" si="124"/>
        <v>1541</v>
      </c>
      <c r="AQ107" s="15">
        <f t="shared" si="125"/>
        <v>0.15409999999999999</v>
      </c>
      <c r="AR107" s="35">
        <v>0.1</v>
      </c>
      <c r="AS107" s="1">
        <v>145</v>
      </c>
      <c r="AT107">
        <f t="shared" si="126"/>
        <v>499</v>
      </c>
      <c r="AU107">
        <f t="shared" si="127"/>
        <v>2582</v>
      </c>
      <c r="AV107">
        <f t="shared" si="128"/>
        <v>382</v>
      </c>
      <c r="AW107" s="31">
        <f t="shared" si="129"/>
        <v>710</v>
      </c>
      <c r="AX107">
        <f t="shared" si="136"/>
        <v>117</v>
      </c>
      <c r="AY107" s="31">
        <f t="shared" si="130"/>
        <v>1872</v>
      </c>
      <c r="AZ107">
        <v>30</v>
      </c>
      <c r="BA107">
        <v>150</v>
      </c>
      <c r="BB107" s="8">
        <v>300</v>
      </c>
      <c r="BC107" s="8">
        <v>60000</v>
      </c>
      <c r="BD107" s="8">
        <v>200</v>
      </c>
      <c r="BE107" s="8">
        <v>11500</v>
      </c>
    </row>
    <row r="108" spans="1:57">
      <c r="A108">
        <v>20000</v>
      </c>
      <c r="B108" s="19">
        <f t="shared" ca="1" si="120"/>
        <v>689</v>
      </c>
      <c r="C108" s="21">
        <f t="shared" ca="1" si="131"/>
        <v>685</v>
      </c>
      <c r="D108" s="1">
        <v>60</v>
      </c>
      <c r="E108">
        <f t="shared" si="121"/>
        <v>110</v>
      </c>
      <c r="F108" s="1">
        <v>25</v>
      </c>
      <c r="G108">
        <f>ROUND(POWER($A$28*F108/100,$AJ$28),0)</f>
        <v>71</v>
      </c>
      <c r="H108" s="1">
        <v>3.5</v>
      </c>
      <c r="I108">
        <f t="shared" ca="1" si="122"/>
        <v>7.2</v>
      </c>
      <c r="J108" s="1">
        <v>500</v>
      </c>
      <c r="K108" s="11">
        <f ca="1">OFFSET(其他表格!$G$1,J108/100,0)</f>
        <v>1.2000000000000002</v>
      </c>
      <c r="L108" s="1">
        <v>1</v>
      </c>
      <c r="M108" s="11">
        <f ca="1">OFFSET(其他表格!$B$1,L108,0)</f>
        <v>0.7</v>
      </c>
      <c r="N108">
        <f t="shared" si="123"/>
        <v>46.5</v>
      </c>
      <c r="O108">
        <f>ROUND(($E$28+200)*$AK$28,2)</f>
        <v>30</v>
      </c>
      <c r="P108">
        <f>ROUND(POWER((E108+200-$G$28-200+AM108),2)/AL108,2)</f>
        <v>62.02</v>
      </c>
      <c r="Q108">
        <f>ROUND(POWER(($E$28+200-G108-200+AM108),2)/AL108,2)</f>
        <v>30.67</v>
      </c>
      <c r="R108">
        <f t="shared" ca="1" si="132"/>
        <v>1563</v>
      </c>
      <c r="S108">
        <f t="shared" ca="1" si="133"/>
        <v>874</v>
      </c>
      <c r="T108" s="15">
        <f t="shared" ca="1" si="134"/>
        <v>7.8200000000000006E-2</v>
      </c>
      <c r="U108" s="15">
        <f t="shared" ca="1" si="135"/>
        <v>4.3700000000000003E-2</v>
      </c>
      <c r="V108"/>
      <c r="W108"/>
      <c r="X108"/>
      <c r="Y108" s="15"/>
      <c r="Z108"/>
      <c r="AA108" s="10"/>
      <c r="AB108" s="10"/>
      <c r="AC108" s="15"/>
      <c r="AD108" s="10"/>
      <c r="AE108" s="10"/>
      <c r="AF108" s="15"/>
      <c r="AG108" s="10"/>
      <c r="AH108" s="10"/>
      <c r="AI108" s="15"/>
      <c r="AJ108" s="8">
        <v>0.5</v>
      </c>
      <c r="AK108" s="8">
        <v>0.15</v>
      </c>
      <c r="AL108" s="8">
        <v>6000</v>
      </c>
      <c r="AM108" s="8">
        <v>500</v>
      </c>
      <c r="AN108" s="8">
        <v>20000</v>
      </c>
      <c r="AP108">
        <f t="shared" si="124"/>
        <v>3080</v>
      </c>
      <c r="AQ108" s="15">
        <f t="shared" si="125"/>
        <v>0.154</v>
      </c>
      <c r="AR108" s="35">
        <v>0.1</v>
      </c>
      <c r="AS108" s="1">
        <v>145</v>
      </c>
      <c r="AT108">
        <f t="shared" si="126"/>
        <v>997</v>
      </c>
      <c r="AU108">
        <f t="shared" si="127"/>
        <v>5163</v>
      </c>
      <c r="AV108">
        <f t="shared" si="128"/>
        <v>763</v>
      </c>
      <c r="AW108" s="31">
        <f t="shared" si="129"/>
        <v>1419</v>
      </c>
      <c r="AX108">
        <f t="shared" si="136"/>
        <v>234</v>
      </c>
      <c r="AY108" s="31">
        <f t="shared" si="130"/>
        <v>3744</v>
      </c>
      <c r="AZ108">
        <v>30</v>
      </c>
      <c r="BA108">
        <v>150</v>
      </c>
      <c r="BB108" s="8">
        <v>300</v>
      </c>
      <c r="BC108" s="8">
        <v>60000</v>
      </c>
      <c r="BD108" s="8">
        <v>200</v>
      </c>
      <c r="BE108" s="8">
        <v>11500</v>
      </c>
    </row>
    <row r="109" spans="1:57">
      <c r="A109">
        <v>50000</v>
      </c>
      <c r="B109" s="19">
        <f t="shared" ca="1" si="120"/>
        <v>2749</v>
      </c>
      <c r="C109" s="21">
        <f t="shared" ca="1" si="131"/>
        <v>2713</v>
      </c>
      <c r="D109" s="1">
        <v>60</v>
      </c>
      <c r="E109">
        <f t="shared" si="121"/>
        <v>173</v>
      </c>
      <c r="F109" s="1">
        <v>25</v>
      </c>
      <c r="G109">
        <f>ROUND(POWER($A$29*F109/100,$AJ$29),0)</f>
        <v>112</v>
      </c>
      <c r="H109" s="1">
        <v>3.5</v>
      </c>
      <c r="I109">
        <f t="shared" ca="1" si="122"/>
        <v>7.2</v>
      </c>
      <c r="J109" s="1">
        <v>500</v>
      </c>
      <c r="K109" s="11">
        <f ca="1">OFFSET(其他表格!$G$1,J109/100,0)</f>
        <v>1.2000000000000002</v>
      </c>
      <c r="L109" s="1">
        <v>1</v>
      </c>
      <c r="M109" s="11">
        <f ca="1">OFFSET(其他表格!$B$1,L109,0)</f>
        <v>0.7</v>
      </c>
      <c r="N109">
        <f t="shared" si="123"/>
        <v>55.95</v>
      </c>
      <c r="O109">
        <f>ROUND(($E$29+200)*$AK$29,2)</f>
        <v>30</v>
      </c>
      <c r="P109">
        <f>ROUND(POWER((E109+200-$G$29-200+AM109),2)/AL109,2)</f>
        <v>75.489999999999995</v>
      </c>
      <c r="Q109">
        <f>ROUND(POWER(($E$29+200-G109-200+AM109),2)/AL109,2)</f>
        <v>25.09</v>
      </c>
      <c r="R109">
        <f t="shared" ca="1" si="132"/>
        <v>4732</v>
      </c>
      <c r="S109">
        <f t="shared" ca="1" si="133"/>
        <v>1983</v>
      </c>
      <c r="T109" s="15">
        <f t="shared" ca="1" si="134"/>
        <v>9.4600000000000004E-2</v>
      </c>
      <c r="U109" s="15">
        <f t="shared" ca="1" si="135"/>
        <v>3.9699999999999999E-2</v>
      </c>
      <c r="V109"/>
      <c r="W109"/>
      <c r="X109"/>
      <c r="Y109" s="15"/>
      <c r="Z109"/>
      <c r="AA109" s="10"/>
      <c r="AB109" s="10"/>
      <c r="AC109" s="15"/>
      <c r="AD109" s="10"/>
      <c r="AE109" s="10"/>
      <c r="AF109" s="15"/>
      <c r="AG109" s="10"/>
      <c r="AH109" s="10"/>
      <c r="AI109" s="15"/>
      <c r="AJ109" s="8">
        <v>0.5</v>
      </c>
      <c r="AK109" s="8">
        <v>0.15</v>
      </c>
      <c r="AL109" s="8">
        <v>6000</v>
      </c>
      <c r="AM109" s="8">
        <v>500</v>
      </c>
      <c r="AN109" s="8">
        <v>20000</v>
      </c>
      <c r="AP109">
        <f>ROUND((AT109+AU109)/2,0)</f>
        <v>7701</v>
      </c>
      <c r="AQ109" s="15">
        <f t="shared" si="125"/>
        <v>0.154</v>
      </c>
      <c r="AR109" s="35">
        <v>0.1</v>
      </c>
      <c r="AS109" s="1">
        <v>145</v>
      </c>
      <c r="AT109">
        <f>AV109+AX109</f>
        <v>2493</v>
      </c>
      <c r="AU109">
        <f>AW109+AY109</f>
        <v>12909</v>
      </c>
      <c r="AV109">
        <f t="shared" si="128"/>
        <v>1908</v>
      </c>
      <c r="AW109" s="31">
        <f t="shared" si="129"/>
        <v>3548</v>
      </c>
      <c r="AX109">
        <f t="shared" si="136"/>
        <v>585</v>
      </c>
      <c r="AY109" s="31">
        <f t="shared" si="130"/>
        <v>9361</v>
      </c>
      <c r="AZ109">
        <v>30</v>
      </c>
      <c r="BA109">
        <v>150</v>
      </c>
      <c r="BB109" s="8">
        <v>300</v>
      </c>
      <c r="BC109" s="8">
        <v>60000</v>
      </c>
      <c r="BD109" s="8">
        <v>200</v>
      </c>
      <c r="BE109" s="8">
        <v>11500</v>
      </c>
    </row>
    <row r="111" spans="1:57" s="23" customFormat="1">
      <c r="A111" s="23" t="s">
        <v>87</v>
      </c>
      <c r="B111" s="26" t="s">
        <v>77</v>
      </c>
      <c r="C111" s="26" t="s">
        <v>93</v>
      </c>
      <c r="AO111" s="30"/>
      <c r="AR111" s="37"/>
      <c r="AS111" s="27"/>
      <c r="AW111" s="33"/>
      <c r="AY111" s="33"/>
      <c r="BB111" s="8"/>
      <c r="BC111" s="8"/>
    </row>
    <row r="112" spans="1:57">
      <c r="A112">
        <v>100</v>
      </c>
      <c r="B112" s="19">
        <f t="shared" ref="B112:B119" ca="1" si="137">ROUND(((R112-$R$29)+($S$29-S112)),0)</f>
        <v>0</v>
      </c>
      <c r="C112" s="21">
        <f ca="1">C52</f>
        <v>0</v>
      </c>
      <c r="D112" s="1">
        <v>60</v>
      </c>
      <c r="E112">
        <f t="shared" ref="E112:E119" si="138">ROUND(POWER(A112*D112/100,AJ112),0)</f>
        <v>8</v>
      </c>
      <c r="F112" s="1">
        <v>20</v>
      </c>
      <c r="G112">
        <f>ROUND(POWER($A$22*F112/100,$AJ$22),0)</f>
        <v>4</v>
      </c>
      <c r="H112" s="1">
        <v>3.2</v>
      </c>
      <c r="I112">
        <f t="shared" ref="I112:I119" ca="1" si="139">ROUND(30/H112*M112*K112,2)</f>
        <v>12.38</v>
      </c>
      <c r="J112" s="1">
        <v>550</v>
      </c>
      <c r="K112" s="11">
        <f ca="1">OFFSET(其他表格!$G$1,J112/100,0)</f>
        <v>1.2000000000000002</v>
      </c>
      <c r="L112" s="1">
        <v>2</v>
      </c>
      <c r="M112" s="11">
        <f ca="1">OFFSET(其他表格!$B$1,L112,0)</f>
        <v>1.1000000000000001</v>
      </c>
      <c r="N112">
        <f t="shared" ref="N112:N119" si="140">ROUND((E112+200)*AK112,2)</f>
        <v>31.2</v>
      </c>
      <c r="O112">
        <f>ROUND(($E$22+200)*$AK$22,2)</f>
        <v>30</v>
      </c>
      <c r="P112">
        <f>ROUND(POWER((E112+200-$G$22-200+AM112),2)/AL112,2)</f>
        <v>43.01</v>
      </c>
      <c r="Q112">
        <f>ROUND(POWER(($E$22+200-G112-200+AM112),2)/AL112,2)</f>
        <v>41</v>
      </c>
      <c r="R112">
        <f ca="1">ROUND((N112+P112)*(A112+A112)/AN112*I112,0)</f>
        <v>9</v>
      </c>
      <c r="S112">
        <f ca="1">ROUND((O112+Q112)*(A112+A112)/AN112*I112,0)</f>
        <v>9</v>
      </c>
      <c r="T112" s="15">
        <f ca="1">MIN(ROUND(R112/A112,4),1)</f>
        <v>0.09</v>
      </c>
      <c r="U112" s="15">
        <f ca="1">MIN(ROUND(S112/A112,4),1)</f>
        <v>0.09</v>
      </c>
      <c r="V112"/>
      <c r="W112"/>
      <c r="X112"/>
      <c r="Y112" s="15"/>
      <c r="Z112"/>
      <c r="AA112" s="10"/>
      <c r="AB112" s="10"/>
      <c r="AC112" s="15"/>
      <c r="AD112" s="10"/>
      <c r="AE112" s="10"/>
      <c r="AF112" s="15"/>
      <c r="AG112" s="10"/>
      <c r="AH112" s="10"/>
      <c r="AI112" s="15"/>
      <c r="AJ112" s="8">
        <v>0.5</v>
      </c>
      <c r="AK112" s="8">
        <v>0.15</v>
      </c>
      <c r="AL112" s="8">
        <v>6000</v>
      </c>
      <c r="AM112" s="8">
        <v>500</v>
      </c>
      <c r="AN112" s="8">
        <v>20000</v>
      </c>
      <c r="AP112">
        <f t="shared" ref="AP112:AP118" si="141">ROUND((AT112+AU112)/2,0)</f>
        <v>15</v>
      </c>
      <c r="AQ112" s="15">
        <f t="shared" ref="AQ112:AQ119" si="142">ROUND(AP112/A112,4)</f>
        <v>0.15</v>
      </c>
      <c r="AR112" s="35">
        <v>0.1</v>
      </c>
      <c r="AS112" s="1">
        <v>140</v>
      </c>
      <c r="AT112">
        <f t="shared" ref="AT112:AT118" si="143">AV112+AX112</f>
        <v>5</v>
      </c>
      <c r="AU112">
        <f t="shared" ref="AU112:AU118" si="144">AW112+AY112</f>
        <v>24</v>
      </c>
      <c r="AV112">
        <f t="shared" ref="AV112:AV119" si="145">ROUND(POWER(AS112/10*(AZ112+BB112),2)/BC112*(A112+A112)/AN112,0)</f>
        <v>4</v>
      </c>
      <c r="AW112" s="31">
        <f t="shared" ref="AW112:AW119" si="146">ROUND(POWER(AS112/10*(BA112+BB112),2)/BC112*(A112+A112)/AN112,0)</f>
        <v>7</v>
      </c>
      <c r="AX112">
        <f>ROUND(POWER(AS112/10*(AZ112-BA112+BD112),2)/BE112*(A112+A112)/AN112,0)</f>
        <v>1</v>
      </c>
      <c r="AY112" s="31">
        <f t="shared" ref="AY112:AY119" si="147">ROUND(POWER(AS112/10*(BA112-AZ112+BD112),2)/BE112*(A112+A112)/AN112,0)</f>
        <v>17</v>
      </c>
      <c r="AZ112">
        <v>30</v>
      </c>
      <c r="BA112">
        <v>150</v>
      </c>
      <c r="BB112" s="8">
        <v>300</v>
      </c>
      <c r="BC112" s="8">
        <v>60000</v>
      </c>
      <c r="BD112" s="8">
        <v>200</v>
      </c>
      <c r="BE112" s="8">
        <v>11500</v>
      </c>
    </row>
    <row r="113" spans="1:57">
      <c r="A113">
        <v>500</v>
      </c>
      <c r="B113" s="19">
        <f t="shared" ca="1" si="137"/>
        <v>5</v>
      </c>
      <c r="C113" s="21">
        <f t="shared" ref="C113:C119" ca="1" si="148">C53</f>
        <v>5</v>
      </c>
      <c r="D113" s="1">
        <v>60</v>
      </c>
      <c r="E113">
        <f t="shared" si="138"/>
        <v>17</v>
      </c>
      <c r="F113" s="1">
        <v>20</v>
      </c>
      <c r="G113">
        <f>ROUND(POWER($A$23*F113/100,$AJ$23),0)</f>
        <v>10</v>
      </c>
      <c r="H113" s="1">
        <v>3.2</v>
      </c>
      <c r="I113">
        <f t="shared" ca="1" si="139"/>
        <v>12.38</v>
      </c>
      <c r="J113" s="1">
        <v>550</v>
      </c>
      <c r="K113" s="11">
        <f ca="1">OFFSET(其他表格!$G$1,J113/100,0)</f>
        <v>1.2000000000000002</v>
      </c>
      <c r="L113" s="1">
        <v>2</v>
      </c>
      <c r="M113" s="11">
        <f ca="1">OFFSET(其他表格!$B$1,L113,0)</f>
        <v>1.1000000000000001</v>
      </c>
      <c r="N113">
        <f t="shared" si="140"/>
        <v>32.549999999999997</v>
      </c>
      <c r="O113">
        <f>ROUND(($E$23+200)*$AK$23,2)</f>
        <v>30</v>
      </c>
      <c r="P113">
        <f>ROUND(POWER((E113+200-$G$23-200+AM113),2)/AL113,2)</f>
        <v>44.55</v>
      </c>
      <c r="Q113">
        <f>ROUND(POWER(($E$23+200-G113-200+AM113),2)/AL113,2)</f>
        <v>40.020000000000003</v>
      </c>
      <c r="R113">
        <f t="shared" ref="R113:R119" ca="1" si="149">ROUND((N113+P113)*(A113+A113)/AN113*I113,0)</f>
        <v>48</v>
      </c>
      <c r="S113">
        <f t="shared" ref="S113:S119" ca="1" si="150">ROUND((O113+Q113)*(A113+A113)/AN113*I113,0)</f>
        <v>43</v>
      </c>
      <c r="T113" s="15">
        <f t="shared" ref="T113:T119" ca="1" si="151">MIN(ROUND(R113/A113,4),1)</f>
        <v>9.6000000000000002E-2</v>
      </c>
      <c r="U113" s="15">
        <f t="shared" ref="U113:U119" ca="1" si="152">MIN(ROUND(S113/A113,4),1)</f>
        <v>8.5999999999999993E-2</v>
      </c>
      <c r="V113"/>
      <c r="W113"/>
      <c r="X113"/>
      <c r="Y113" s="15"/>
      <c r="Z113"/>
      <c r="AA113" s="10"/>
      <c r="AB113" s="10"/>
      <c r="AC113" s="15"/>
      <c r="AD113" s="10"/>
      <c r="AE113" s="10"/>
      <c r="AF113" s="15"/>
      <c r="AG113" s="10"/>
      <c r="AH113" s="10"/>
      <c r="AI113" s="15"/>
      <c r="AJ113" s="8">
        <v>0.5</v>
      </c>
      <c r="AK113" s="8">
        <v>0.15</v>
      </c>
      <c r="AL113" s="8">
        <v>6000</v>
      </c>
      <c r="AM113" s="8">
        <v>500</v>
      </c>
      <c r="AN113" s="8">
        <v>20000</v>
      </c>
      <c r="AP113">
        <f t="shared" si="141"/>
        <v>72</v>
      </c>
      <c r="AQ113" s="15">
        <f t="shared" si="142"/>
        <v>0.14399999999999999</v>
      </c>
      <c r="AR113" s="35">
        <v>0.1</v>
      </c>
      <c r="AS113" s="1">
        <v>140</v>
      </c>
      <c r="AT113">
        <f t="shared" si="143"/>
        <v>23</v>
      </c>
      <c r="AU113">
        <f t="shared" si="144"/>
        <v>120</v>
      </c>
      <c r="AV113">
        <f t="shared" si="145"/>
        <v>18</v>
      </c>
      <c r="AW113" s="31">
        <f t="shared" si="146"/>
        <v>33</v>
      </c>
      <c r="AX113">
        <f t="shared" ref="AX113:AX119" si="153">ROUND(POWER(AS113/10*(AZ113-BA113+BD113),2)/BE113*(A113+A113)/AN113,0)</f>
        <v>5</v>
      </c>
      <c r="AY113" s="31">
        <f t="shared" si="147"/>
        <v>87</v>
      </c>
      <c r="AZ113">
        <v>30</v>
      </c>
      <c r="BA113">
        <v>150</v>
      </c>
      <c r="BB113" s="8">
        <v>300</v>
      </c>
      <c r="BC113" s="8">
        <v>60000</v>
      </c>
      <c r="BD113" s="8">
        <v>200</v>
      </c>
      <c r="BE113" s="8">
        <v>11500</v>
      </c>
    </row>
    <row r="114" spans="1:57">
      <c r="A114">
        <v>1000</v>
      </c>
      <c r="B114" s="19">
        <f t="shared" ca="1" si="137"/>
        <v>12</v>
      </c>
      <c r="C114" s="21">
        <f t="shared" si="148"/>
        <v>22</v>
      </c>
      <c r="D114" s="1">
        <v>60</v>
      </c>
      <c r="E114">
        <f t="shared" si="138"/>
        <v>24</v>
      </c>
      <c r="F114" s="1">
        <v>20</v>
      </c>
      <c r="G114">
        <f>ROUND(POWER($A$24*F114/100,$AJ$24),0)</f>
        <v>14</v>
      </c>
      <c r="H114" s="1">
        <v>3.2</v>
      </c>
      <c r="I114">
        <f t="shared" ca="1" si="139"/>
        <v>12.38</v>
      </c>
      <c r="J114" s="1">
        <v>550</v>
      </c>
      <c r="K114" s="11">
        <f ca="1">OFFSET(其他表格!$G$1,J114/100,0)</f>
        <v>1.2000000000000002</v>
      </c>
      <c r="L114" s="1">
        <v>2</v>
      </c>
      <c r="M114" s="11">
        <f ca="1">OFFSET(其他表格!$B$1,L114,0)</f>
        <v>1.1000000000000001</v>
      </c>
      <c r="N114">
        <f t="shared" si="140"/>
        <v>33.6</v>
      </c>
      <c r="O114">
        <f>ROUND(($E$24+200)*$AK$24,2)</f>
        <v>30</v>
      </c>
      <c r="P114">
        <f>ROUND(POWER((E114+200-$G$24-200+AM114),2)/AL114,2)</f>
        <v>45.76</v>
      </c>
      <c r="Q114">
        <f>ROUND(POWER(($E$24+200-G114-200+AM114),2)/AL114,2)</f>
        <v>39.369999999999997</v>
      </c>
      <c r="R114">
        <f t="shared" ca="1" si="149"/>
        <v>98</v>
      </c>
      <c r="S114">
        <f t="shared" ca="1" si="150"/>
        <v>86</v>
      </c>
      <c r="T114" s="15">
        <f t="shared" ca="1" si="151"/>
        <v>9.8000000000000004E-2</v>
      </c>
      <c r="U114" s="15">
        <f t="shared" ca="1" si="152"/>
        <v>8.5999999999999993E-2</v>
      </c>
      <c r="V114"/>
      <c r="W114"/>
      <c r="X114"/>
      <c r="Y114" s="15"/>
      <c r="Z114"/>
      <c r="AA114" s="10"/>
      <c r="AB114" s="10"/>
      <c r="AC114" s="15"/>
      <c r="AD114" s="10"/>
      <c r="AE114" s="10"/>
      <c r="AF114" s="15"/>
      <c r="AG114" s="10"/>
      <c r="AH114" s="10"/>
      <c r="AI114" s="15"/>
      <c r="AJ114" s="8">
        <v>0.5</v>
      </c>
      <c r="AK114" s="8">
        <v>0.15</v>
      </c>
      <c r="AL114" s="8">
        <v>6000</v>
      </c>
      <c r="AM114" s="8">
        <v>500</v>
      </c>
      <c r="AN114" s="8">
        <v>20000</v>
      </c>
      <c r="AP114">
        <f t="shared" si="141"/>
        <v>144</v>
      </c>
      <c r="AQ114" s="15">
        <f t="shared" si="142"/>
        <v>0.14399999999999999</v>
      </c>
      <c r="AR114" s="35">
        <v>0.1</v>
      </c>
      <c r="AS114" s="1">
        <v>140</v>
      </c>
      <c r="AT114">
        <f t="shared" si="143"/>
        <v>47</v>
      </c>
      <c r="AU114">
        <f t="shared" si="144"/>
        <v>241</v>
      </c>
      <c r="AV114">
        <f t="shared" si="145"/>
        <v>36</v>
      </c>
      <c r="AW114" s="31">
        <f t="shared" si="146"/>
        <v>66</v>
      </c>
      <c r="AX114">
        <f t="shared" si="153"/>
        <v>11</v>
      </c>
      <c r="AY114" s="31">
        <f t="shared" si="147"/>
        <v>175</v>
      </c>
      <c r="AZ114">
        <v>30</v>
      </c>
      <c r="BA114">
        <v>150</v>
      </c>
      <c r="BB114" s="8">
        <v>300</v>
      </c>
      <c r="BC114" s="8">
        <v>60000</v>
      </c>
      <c r="BD114" s="8">
        <v>200</v>
      </c>
      <c r="BE114" s="8">
        <v>11500</v>
      </c>
    </row>
    <row r="115" spans="1:57">
      <c r="A115">
        <v>2000</v>
      </c>
      <c r="B115" s="19">
        <f t="shared" ca="1" si="137"/>
        <v>36</v>
      </c>
      <c r="C115" s="21">
        <f t="shared" ca="1" si="148"/>
        <v>37</v>
      </c>
      <c r="D115" s="1">
        <v>60</v>
      </c>
      <c r="E115">
        <f t="shared" si="138"/>
        <v>35</v>
      </c>
      <c r="F115" s="1">
        <v>20</v>
      </c>
      <c r="G115">
        <f>ROUND(POWER($A$25*F115/100,$AJ$25),0)</f>
        <v>20</v>
      </c>
      <c r="H115" s="1">
        <v>3.2</v>
      </c>
      <c r="I115">
        <f t="shared" ca="1" si="139"/>
        <v>12.38</v>
      </c>
      <c r="J115" s="1">
        <v>550</v>
      </c>
      <c r="K115" s="11">
        <f ca="1">OFFSET(其他表格!$G$1,J115/100,0)</f>
        <v>1.2000000000000002</v>
      </c>
      <c r="L115" s="1">
        <v>2</v>
      </c>
      <c r="M115" s="11">
        <f ca="1">OFFSET(其他表格!$B$1,L115,0)</f>
        <v>1.1000000000000001</v>
      </c>
      <c r="N115">
        <f t="shared" si="140"/>
        <v>35.25</v>
      </c>
      <c r="O115">
        <f>ROUND(($E$25+200)*$AK$25,2)</f>
        <v>30</v>
      </c>
      <c r="P115">
        <f>ROUND(POWER((E115+200-$G$25-200+AM115),2)/AL115,2)</f>
        <v>47.7</v>
      </c>
      <c r="Q115">
        <f>ROUND(POWER(($E$25+200-G115-200+AM115),2)/AL115,2)</f>
        <v>38.4</v>
      </c>
      <c r="R115">
        <f t="shared" ca="1" si="149"/>
        <v>205</v>
      </c>
      <c r="S115">
        <f t="shared" ca="1" si="150"/>
        <v>169</v>
      </c>
      <c r="T115" s="15">
        <f t="shared" ca="1" si="151"/>
        <v>0.10249999999999999</v>
      </c>
      <c r="U115" s="15">
        <f t="shared" ca="1" si="152"/>
        <v>8.4500000000000006E-2</v>
      </c>
      <c r="V115"/>
      <c r="W115"/>
      <c r="X115"/>
      <c r="Y115" s="15"/>
      <c r="Z115"/>
      <c r="AA115" s="10"/>
      <c r="AB115" s="10"/>
      <c r="AC115" s="15"/>
      <c r="AD115" s="10"/>
      <c r="AE115" s="10"/>
      <c r="AF115" s="15"/>
      <c r="AG115" s="10"/>
      <c r="AH115" s="10"/>
      <c r="AI115" s="15"/>
      <c r="AJ115" s="8">
        <v>0.5</v>
      </c>
      <c r="AK115" s="8">
        <v>0.15</v>
      </c>
      <c r="AL115" s="8">
        <v>6000</v>
      </c>
      <c r="AM115" s="8">
        <v>500</v>
      </c>
      <c r="AN115" s="8">
        <v>20000</v>
      </c>
      <c r="AP115">
        <f t="shared" si="141"/>
        <v>287</v>
      </c>
      <c r="AQ115" s="15">
        <f t="shared" si="142"/>
        <v>0.14349999999999999</v>
      </c>
      <c r="AR115" s="35">
        <v>0.1</v>
      </c>
      <c r="AS115" s="1">
        <v>140</v>
      </c>
      <c r="AT115">
        <f t="shared" si="143"/>
        <v>93</v>
      </c>
      <c r="AU115">
        <f t="shared" si="144"/>
        <v>481</v>
      </c>
      <c r="AV115">
        <f t="shared" si="145"/>
        <v>71</v>
      </c>
      <c r="AW115" s="31">
        <f t="shared" si="146"/>
        <v>132</v>
      </c>
      <c r="AX115">
        <f t="shared" si="153"/>
        <v>22</v>
      </c>
      <c r="AY115" s="31">
        <f t="shared" si="147"/>
        <v>349</v>
      </c>
      <c r="AZ115">
        <v>30</v>
      </c>
      <c r="BA115">
        <v>150</v>
      </c>
      <c r="BB115" s="8">
        <v>300</v>
      </c>
      <c r="BC115" s="8">
        <v>60000</v>
      </c>
      <c r="BD115" s="8">
        <v>200</v>
      </c>
      <c r="BE115" s="8">
        <v>11500</v>
      </c>
    </row>
    <row r="116" spans="1:57">
      <c r="A116">
        <v>5000</v>
      </c>
      <c r="B116" s="19">
        <f t="shared" ca="1" si="137"/>
        <v>143</v>
      </c>
      <c r="C116" s="21">
        <f t="shared" ca="1" si="148"/>
        <v>145</v>
      </c>
      <c r="D116" s="1">
        <v>60</v>
      </c>
      <c r="E116">
        <f t="shared" si="138"/>
        <v>55</v>
      </c>
      <c r="F116" s="1">
        <v>20</v>
      </c>
      <c r="G116">
        <f>ROUND(POWER($A$26*F116/100,$AJ$26),0)</f>
        <v>32</v>
      </c>
      <c r="H116" s="1">
        <v>3.2</v>
      </c>
      <c r="I116">
        <f t="shared" ca="1" si="139"/>
        <v>12.38</v>
      </c>
      <c r="J116" s="1">
        <v>550</v>
      </c>
      <c r="K116" s="11">
        <f ca="1">OFFSET(其他表格!$G$1,J116/100,0)</f>
        <v>1.2000000000000002</v>
      </c>
      <c r="L116" s="1">
        <v>2</v>
      </c>
      <c r="M116" s="11">
        <f ca="1">OFFSET(其他表格!$B$1,L116,0)</f>
        <v>1.1000000000000001</v>
      </c>
      <c r="N116">
        <f t="shared" si="140"/>
        <v>38.25</v>
      </c>
      <c r="O116">
        <f>ROUND(($E$26+200)*$AK$26,2)</f>
        <v>30</v>
      </c>
      <c r="P116">
        <f>ROUND(POWER((E116+200-$G$26-200+AM116),2)/AL116,2)</f>
        <v>51.34</v>
      </c>
      <c r="Q116">
        <f>ROUND(POWER(($E$26+200-G116-200+AM116),2)/AL116,2)</f>
        <v>36.5</v>
      </c>
      <c r="R116">
        <f t="shared" ca="1" si="149"/>
        <v>555</v>
      </c>
      <c r="S116">
        <f t="shared" ca="1" si="150"/>
        <v>412</v>
      </c>
      <c r="T116" s="15">
        <f t="shared" ca="1" si="151"/>
        <v>0.111</v>
      </c>
      <c r="U116" s="15">
        <f t="shared" ca="1" si="152"/>
        <v>8.2400000000000001E-2</v>
      </c>
      <c r="V116"/>
      <c r="W116"/>
      <c r="X116"/>
      <c r="Y116" s="15"/>
      <c r="Z116"/>
      <c r="AA116" s="10"/>
      <c r="AB116" s="10"/>
      <c r="AC116" s="15"/>
      <c r="AD116" s="10"/>
      <c r="AE116" s="10"/>
      <c r="AF116" s="15"/>
      <c r="AG116" s="10"/>
      <c r="AH116" s="10"/>
      <c r="AI116" s="15"/>
      <c r="AJ116" s="8">
        <v>0.5</v>
      </c>
      <c r="AK116" s="8">
        <v>0.15</v>
      </c>
      <c r="AL116" s="8">
        <v>6000</v>
      </c>
      <c r="AM116" s="8">
        <v>500</v>
      </c>
      <c r="AN116" s="8">
        <v>20000</v>
      </c>
      <c r="AP116">
        <f t="shared" si="141"/>
        <v>719</v>
      </c>
      <c r="AQ116" s="15">
        <f t="shared" si="142"/>
        <v>0.14380000000000001</v>
      </c>
      <c r="AR116" s="35">
        <v>0.1</v>
      </c>
      <c r="AS116" s="1">
        <v>140</v>
      </c>
      <c r="AT116">
        <f t="shared" si="143"/>
        <v>233</v>
      </c>
      <c r="AU116">
        <f t="shared" si="144"/>
        <v>1204</v>
      </c>
      <c r="AV116">
        <f t="shared" si="145"/>
        <v>178</v>
      </c>
      <c r="AW116" s="31">
        <f t="shared" si="146"/>
        <v>331</v>
      </c>
      <c r="AX116">
        <f t="shared" si="153"/>
        <v>55</v>
      </c>
      <c r="AY116" s="31">
        <f t="shared" si="147"/>
        <v>873</v>
      </c>
      <c r="AZ116">
        <v>30</v>
      </c>
      <c r="BA116">
        <v>150</v>
      </c>
      <c r="BB116" s="8">
        <v>300</v>
      </c>
      <c r="BC116" s="8">
        <v>60000</v>
      </c>
      <c r="BD116" s="8">
        <v>200</v>
      </c>
      <c r="BE116" s="8">
        <v>11500</v>
      </c>
    </row>
    <row r="117" spans="1:57">
      <c r="A117">
        <v>10000</v>
      </c>
      <c r="B117" s="19">
        <f t="shared" ca="1" si="137"/>
        <v>402</v>
      </c>
      <c r="C117" s="21">
        <f t="shared" ca="1" si="148"/>
        <v>401</v>
      </c>
      <c r="D117" s="1">
        <v>60</v>
      </c>
      <c r="E117">
        <f t="shared" si="138"/>
        <v>77</v>
      </c>
      <c r="F117" s="1">
        <v>20</v>
      </c>
      <c r="G117">
        <f>ROUND(POWER($A$27*F117/100,$AJ$27),0)</f>
        <v>45</v>
      </c>
      <c r="H117" s="1">
        <v>3.2</v>
      </c>
      <c r="I117">
        <f t="shared" ca="1" si="139"/>
        <v>12.38</v>
      </c>
      <c r="J117" s="1">
        <v>550</v>
      </c>
      <c r="K117" s="11">
        <f ca="1">OFFSET(其他表格!$G$1,J117/100,0)</f>
        <v>1.2000000000000002</v>
      </c>
      <c r="L117" s="1">
        <v>2</v>
      </c>
      <c r="M117" s="11">
        <f ca="1">OFFSET(其他表格!$B$1,L117,0)</f>
        <v>1.1000000000000001</v>
      </c>
      <c r="N117">
        <f t="shared" si="140"/>
        <v>41.55</v>
      </c>
      <c r="O117">
        <f>ROUND(($E$27+200)*$AK$27,2)</f>
        <v>30</v>
      </c>
      <c r="P117">
        <f>ROUND(POWER((E117+200-$G$27-200+AM117),2)/AL117,2)</f>
        <v>55.49</v>
      </c>
      <c r="Q117">
        <f>ROUND(POWER(($E$27+200-G117-200+AM117),2)/AL117,2)</f>
        <v>34.5</v>
      </c>
      <c r="R117">
        <f t="shared" ca="1" si="149"/>
        <v>1201</v>
      </c>
      <c r="S117">
        <f t="shared" ca="1" si="150"/>
        <v>799</v>
      </c>
      <c r="T117" s="15">
        <f t="shared" ca="1" si="151"/>
        <v>0.1201</v>
      </c>
      <c r="U117" s="15">
        <f t="shared" ca="1" si="152"/>
        <v>7.9899999999999999E-2</v>
      </c>
      <c r="V117"/>
      <c r="W117"/>
      <c r="X117"/>
      <c r="Y117" s="15"/>
      <c r="Z117"/>
      <c r="AA117" s="10"/>
      <c r="AB117" s="10"/>
      <c r="AC117" s="15"/>
      <c r="AD117" s="10"/>
      <c r="AE117" s="10"/>
      <c r="AF117" s="15"/>
      <c r="AG117" s="10"/>
      <c r="AH117" s="10"/>
      <c r="AI117" s="15"/>
      <c r="AJ117" s="8">
        <v>0.5</v>
      </c>
      <c r="AK117" s="8">
        <v>0.15</v>
      </c>
      <c r="AL117" s="8">
        <v>6000</v>
      </c>
      <c r="AM117" s="8">
        <v>500</v>
      </c>
      <c r="AN117" s="8">
        <v>20000</v>
      </c>
      <c r="AP117">
        <f t="shared" si="141"/>
        <v>1436</v>
      </c>
      <c r="AQ117" s="15">
        <f t="shared" si="142"/>
        <v>0.14360000000000001</v>
      </c>
      <c r="AR117" s="35">
        <v>0.1</v>
      </c>
      <c r="AS117" s="1">
        <v>140</v>
      </c>
      <c r="AT117">
        <f t="shared" si="143"/>
        <v>465</v>
      </c>
      <c r="AU117">
        <f t="shared" si="144"/>
        <v>2407</v>
      </c>
      <c r="AV117">
        <f t="shared" si="145"/>
        <v>356</v>
      </c>
      <c r="AW117" s="31">
        <f t="shared" si="146"/>
        <v>662</v>
      </c>
      <c r="AX117">
        <f t="shared" si="153"/>
        <v>109</v>
      </c>
      <c r="AY117" s="31">
        <f t="shared" si="147"/>
        <v>1745</v>
      </c>
      <c r="AZ117">
        <v>30</v>
      </c>
      <c r="BA117">
        <v>150</v>
      </c>
      <c r="BB117" s="8">
        <v>300</v>
      </c>
      <c r="BC117" s="8">
        <v>60000</v>
      </c>
      <c r="BD117" s="8">
        <v>200</v>
      </c>
      <c r="BE117" s="8">
        <v>11500</v>
      </c>
    </row>
    <row r="118" spans="1:57">
      <c r="A118">
        <v>20000</v>
      </c>
      <c r="B118" s="19">
        <f t="shared" ca="1" si="137"/>
        <v>1156</v>
      </c>
      <c r="C118" s="21">
        <f t="shared" ca="1" si="148"/>
        <v>1165</v>
      </c>
      <c r="D118" s="1">
        <v>60</v>
      </c>
      <c r="E118">
        <f t="shared" si="138"/>
        <v>110</v>
      </c>
      <c r="F118" s="1">
        <v>20</v>
      </c>
      <c r="G118">
        <f>ROUND(POWER($A$28*F118/100,$AJ$28),0)</f>
        <v>63</v>
      </c>
      <c r="H118" s="1">
        <v>3.2</v>
      </c>
      <c r="I118">
        <f t="shared" ca="1" si="139"/>
        <v>12.38</v>
      </c>
      <c r="J118" s="1">
        <v>550</v>
      </c>
      <c r="K118" s="11">
        <f ca="1">OFFSET(其他表格!$G$1,J118/100,0)</f>
        <v>1.2000000000000002</v>
      </c>
      <c r="L118" s="1">
        <v>2</v>
      </c>
      <c r="M118" s="11">
        <f ca="1">OFFSET(其他表格!$B$1,L118,0)</f>
        <v>1.1000000000000001</v>
      </c>
      <c r="N118">
        <f t="shared" si="140"/>
        <v>46.5</v>
      </c>
      <c r="O118">
        <f>ROUND(($E$28+200)*$AK$28,2)</f>
        <v>30</v>
      </c>
      <c r="P118">
        <f>ROUND(POWER((E118+200-$G$28-200+AM118),2)/AL118,2)</f>
        <v>62.02</v>
      </c>
      <c r="Q118">
        <f>ROUND(POWER(($E$28+200-G118-200+AM118),2)/AL118,2)</f>
        <v>31.83</v>
      </c>
      <c r="R118">
        <f t="shared" ca="1" si="149"/>
        <v>2687</v>
      </c>
      <c r="S118">
        <f t="shared" ca="1" si="150"/>
        <v>1531</v>
      </c>
      <c r="T118" s="15">
        <f t="shared" ca="1" si="151"/>
        <v>0.13439999999999999</v>
      </c>
      <c r="U118" s="15">
        <f t="shared" ca="1" si="152"/>
        <v>7.6600000000000001E-2</v>
      </c>
      <c r="V118"/>
      <c r="W118"/>
      <c r="X118"/>
      <c r="Y118" s="15"/>
      <c r="Z118"/>
      <c r="AA118" s="10"/>
      <c r="AB118" s="10"/>
      <c r="AC118" s="15"/>
      <c r="AD118" s="10"/>
      <c r="AE118" s="10"/>
      <c r="AF118" s="15"/>
      <c r="AG118" s="10"/>
      <c r="AH118" s="10"/>
      <c r="AI118" s="15"/>
      <c r="AJ118" s="8">
        <v>0.5</v>
      </c>
      <c r="AK118" s="8">
        <v>0.15</v>
      </c>
      <c r="AL118" s="8">
        <v>6000</v>
      </c>
      <c r="AM118" s="8">
        <v>500</v>
      </c>
      <c r="AN118" s="8">
        <v>20000</v>
      </c>
      <c r="AP118">
        <f t="shared" si="141"/>
        <v>2872</v>
      </c>
      <c r="AQ118" s="15">
        <f t="shared" si="142"/>
        <v>0.14360000000000001</v>
      </c>
      <c r="AR118" s="35">
        <v>0.1</v>
      </c>
      <c r="AS118" s="1">
        <v>140</v>
      </c>
      <c r="AT118">
        <f t="shared" si="143"/>
        <v>929</v>
      </c>
      <c r="AU118">
        <f t="shared" si="144"/>
        <v>4814</v>
      </c>
      <c r="AV118">
        <f t="shared" si="145"/>
        <v>711</v>
      </c>
      <c r="AW118" s="31">
        <f t="shared" si="146"/>
        <v>1323</v>
      </c>
      <c r="AX118">
        <f t="shared" si="153"/>
        <v>218</v>
      </c>
      <c r="AY118" s="31">
        <f t="shared" si="147"/>
        <v>3491</v>
      </c>
      <c r="AZ118">
        <v>30</v>
      </c>
      <c r="BA118">
        <v>150</v>
      </c>
      <c r="BB118" s="8">
        <v>300</v>
      </c>
      <c r="BC118" s="8">
        <v>60000</v>
      </c>
      <c r="BD118" s="8">
        <v>200</v>
      </c>
      <c r="BE118" s="8">
        <v>11500</v>
      </c>
    </row>
    <row r="119" spans="1:57">
      <c r="A119">
        <v>50000</v>
      </c>
      <c r="B119" s="19">
        <f t="shared" ca="1" si="137"/>
        <v>4628</v>
      </c>
      <c r="C119" s="21">
        <f t="shared" ca="1" si="148"/>
        <v>4612</v>
      </c>
      <c r="D119" s="1">
        <v>60</v>
      </c>
      <c r="E119">
        <f t="shared" si="138"/>
        <v>173</v>
      </c>
      <c r="F119" s="1">
        <v>20</v>
      </c>
      <c r="G119">
        <f>ROUND(POWER($A$29*F119/100,$AJ$29),0)</f>
        <v>100</v>
      </c>
      <c r="H119" s="1">
        <v>3.2</v>
      </c>
      <c r="I119">
        <f t="shared" ca="1" si="139"/>
        <v>12.38</v>
      </c>
      <c r="J119" s="1">
        <v>550</v>
      </c>
      <c r="K119" s="11">
        <f ca="1">OFFSET(其他表格!$G$1,J119/100,0)</f>
        <v>1.2000000000000002</v>
      </c>
      <c r="L119" s="1">
        <v>2</v>
      </c>
      <c r="M119" s="11">
        <f ca="1">OFFSET(其他表格!$B$1,L119,0)</f>
        <v>1.1000000000000001</v>
      </c>
      <c r="N119">
        <f t="shared" si="140"/>
        <v>55.95</v>
      </c>
      <c r="O119">
        <f>ROUND(($E$29+200)*$AK$29,2)</f>
        <v>30</v>
      </c>
      <c r="P119">
        <f>ROUND(POWER((E119+200-$G$29-200+AM119),2)/AL119,2)</f>
        <v>75.489999999999995</v>
      </c>
      <c r="Q119">
        <f>ROUND(POWER(($E$29+200-G119-200+AM119),2)/AL119,2)</f>
        <v>26.67</v>
      </c>
      <c r="R119">
        <f t="shared" ca="1" si="149"/>
        <v>8136</v>
      </c>
      <c r="S119">
        <f t="shared" ca="1" si="150"/>
        <v>3508</v>
      </c>
      <c r="T119" s="15">
        <f t="shared" ca="1" si="151"/>
        <v>0.16270000000000001</v>
      </c>
      <c r="U119" s="15">
        <f t="shared" ca="1" si="152"/>
        <v>7.0199999999999999E-2</v>
      </c>
      <c r="V119"/>
      <c r="W119"/>
      <c r="X119"/>
      <c r="Y119" s="15"/>
      <c r="Z119"/>
      <c r="AA119" s="10"/>
      <c r="AB119" s="10"/>
      <c r="AC119" s="15"/>
      <c r="AD119" s="10"/>
      <c r="AE119" s="10"/>
      <c r="AF119" s="15"/>
      <c r="AG119" s="10"/>
      <c r="AH119" s="10"/>
      <c r="AI119" s="15"/>
      <c r="AJ119" s="8">
        <v>0.5</v>
      </c>
      <c r="AK119" s="8">
        <v>0.15</v>
      </c>
      <c r="AL119" s="8">
        <v>6000</v>
      </c>
      <c r="AM119" s="8">
        <v>500</v>
      </c>
      <c r="AN119" s="8">
        <v>20000</v>
      </c>
      <c r="AP119">
        <f>ROUND((AT119+AU119)/2,0)</f>
        <v>7179</v>
      </c>
      <c r="AQ119" s="15">
        <f t="shared" si="142"/>
        <v>0.14360000000000001</v>
      </c>
      <c r="AR119" s="35">
        <v>0.1</v>
      </c>
      <c r="AS119" s="1">
        <v>140</v>
      </c>
      <c r="AT119">
        <f>AV119+AX119</f>
        <v>2324</v>
      </c>
      <c r="AU119">
        <f>AW119+AY119</f>
        <v>12034</v>
      </c>
      <c r="AV119">
        <f t="shared" si="145"/>
        <v>1779</v>
      </c>
      <c r="AW119" s="31">
        <f t="shared" si="146"/>
        <v>3308</v>
      </c>
      <c r="AX119">
        <f t="shared" si="153"/>
        <v>545</v>
      </c>
      <c r="AY119" s="31">
        <f t="shared" si="147"/>
        <v>8726</v>
      </c>
      <c r="AZ119">
        <v>30</v>
      </c>
      <c r="BA119">
        <v>150</v>
      </c>
      <c r="BB119" s="8">
        <v>300</v>
      </c>
      <c r="BC119" s="8">
        <v>60000</v>
      </c>
      <c r="BD119" s="8">
        <v>200</v>
      </c>
      <c r="BE119" s="8">
        <v>11500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X1" sqref="X1:X1048576"/>
    </sheetView>
  </sheetViews>
  <sheetFormatPr defaultRowHeight="13.5"/>
  <cols>
    <col min="1" max="1" width="8.25" customWidth="1"/>
    <col min="2" max="2" width="9" style="11"/>
    <col min="3" max="3" width="7.5" style="11" customWidth="1"/>
    <col min="4" max="4" width="10.375" style="41" customWidth="1"/>
    <col min="5" max="5" width="13" style="41" customWidth="1"/>
    <col min="6" max="6" width="12.5" style="41" customWidth="1"/>
    <col min="7" max="7" width="10.375" style="41" customWidth="1"/>
    <col min="8" max="8" width="13.25" style="41" customWidth="1"/>
    <col min="9" max="9" width="9.875" style="53" customWidth="1"/>
    <col min="10" max="10" width="7.5" style="41" customWidth="1"/>
    <col min="11" max="13" width="9" style="11"/>
    <col min="14" max="14" width="16.5" style="41" customWidth="1"/>
    <col min="15" max="15" width="12.75" style="45" customWidth="1"/>
    <col min="16" max="16" width="7.5" style="34" hidden="1" customWidth="1"/>
    <col min="17" max="17" width="12.75" style="45" bestFit="1" customWidth="1"/>
    <col min="18" max="18" width="9" style="11" hidden="1" customWidth="1"/>
    <col min="19" max="19" width="12.75" style="45" bestFit="1" customWidth="1"/>
    <col min="20" max="20" width="9" style="11" hidden="1" customWidth="1"/>
    <col min="21" max="21" width="12.75" style="45" bestFit="1" customWidth="1"/>
    <col min="22" max="22" width="9" style="11" hidden="1" customWidth="1"/>
    <col min="23" max="23" width="12.5" style="41" customWidth="1"/>
    <col min="24" max="24" width="9" style="11" hidden="1" customWidth="1"/>
    <col min="25" max="25" width="13.25" style="41" customWidth="1"/>
    <col min="26" max="26" width="0" style="11" hidden="1" customWidth="1"/>
    <col min="27" max="27" width="11.5" style="11" customWidth="1"/>
    <col min="28" max="28" width="0" style="11" hidden="1" customWidth="1"/>
    <col min="29" max="29" width="11.375" style="11" customWidth="1"/>
    <col min="30" max="30" width="8.25" style="11" hidden="1" customWidth="1"/>
    <col min="31" max="31" width="11.625" style="11" customWidth="1"/>
    <col min="32" max="32" width="0" style="11" hidden="1" customWidth="1"/>
    <col min="33" max="33" width="12.125" style="11" customWidth="1"/>
    <col min="34" max="34" width="0" style="11" hidden="1" customWidth="1"/>
    <col min="35" max="16384" width="9" style="11"/>
  </cols>
  <sheetData>
    <row r="1" spans="1:34">
      <c r="A1" t="s">
        <v>140</v>
      </c>
      <c r="O1" s="45" t="s">
        <v>144</v>
      </c>
    </row>
    <row r="2" spans="1:34" s="12" customFormat="1" ht="27">
      <c r="B2" s="12" t="s">
        <v>141</v>
      </c>
      <c r="C2" s="12" t="s">
        <v>143</v>
      </c>
      <c r="D2" s="43" t="s">
        <v>142</v>
      </c>
      <c r="E2" s="43" t="s">
        <v>145</v>
      </c>
      <c r="F2" s="43" t="s">
        <v>148</v>
      </c>
      <c r="G2" s="43" t="s">
        <v>147</v>
      </c>
      <c r="H2" s="43" t="s">
        <v>146</v>
      </c>
      <c r="I2" s="54" t="s">
        <v>189</v>
      </c>
      <c r="J2" s="43" t="s">
        <v>184</v>
      </c>
      <c r="L2" s="12" t="s">
        <v>162</v>
      </c>
      <c r="M2" s="12" t="s">
        <v>161</v>
      </c>
      <c r="N2" s="41" t="s">
        <v>163</v>
      </c>
      <c r="O2" s="46" t="str">
        <f>基本公式!A71</f>
        <v>建造</v>
      </c>
      <c r="P2" s="44" t="s">
        <v>164</v>
      </c>
      <c r="Q2" s="46" t="str">
        <f>基本公式!A72</f>
        <v>部队运输</v>
      </c>
      <c r="R2" s="12" t="s">
        <v>166</v>
      </c>
      <c r="S2" s="46" t="str">
        <f>基本公式!A73</f>
        <v>训练</v>
      </c>
      <c r="T2" s="12" t="s">
        <v>168</v>
      </c>
      <c r="U2" s="46" t="str">
        <f>基本公式!A74</f>
        <v>人口的基本消费</v>
      </c>
      <c r="V2" s="12" t="s">
        <v>169</v>
      </c>
      <c r="W2" s="43" t="str">
        <f>基本公式!A80</f>
        <v>科研</v>
      </c>
      <c r="X2" s="12" t="s">
        <v>170</v>
      </c>
      <c r="Y2" s="43" t="str">
        <f>基本公式!A81</f>
        <v>城防</v>
      </c>
      <c r="Z2" s="12" t="s">
        <v>171</v>
      </c>
      <c r="AA2" s="12" t="str">
        <f>基本公式!A92</f>
        <v>武将俸禄</v>
      </c>
      <c r="AB2" s="12" t="s">
        <v>192</v>
      </c>
      <c r="AC2" s="12" t="str">
        <f>基本公式!A93</f>
        <v>武将招募</v>
      </c>
      <c r="AD2" s="12" t="s">
        <v>193</v>
      </c>
      <c r="AE2" s="12" t="str">
        <f>基本公式!A94</f>
        <v>武将赏赐</v>
      </c>
      <c r="AF2" s="12" t="s">
        <v>194</v>
      </c>
      <c r="AG2" s="12" t="str">
        <f>基本公式!A95</f>
        <v>武将技能</v>
      </c>
      <c r="AH2" s="12" t="s">
        <v>195</v>
      </c>
    </row>
    <row r="3" spans="1:34" s="48" customFormat="1">
      <c r="A3" s="47" t="s">
        <v>172</v>
      </c>
      <c r="D3" s="49"/>
      <c r="E3" s="49"/>
      <c r="F3" s="49"/>
      <c r="G3" s="49"/>
      <c r="H3" s="49"/>
      <c r="I3" s="55"/>
      <c r="J3" s="49"/>
      <c r="N3" s="50"/>
      <c r="O3" s="51"/>
      <c r="P3" s="52"/>
      <c r="Q3" s="51"/>
      <c r="S3" s="51"/>
      <c r="U3" s="51"/>
      <c r="W3" s="49"/>
      <c r="Y3" s="49"/>
    </row>
    <row r="4" spans="1:34">
      <c r="B4" s="11">
        <v>1</v>
      </c>
      <c r="C4" s="11">
        <v>0.1</v>
      </c>
      <c r="D4" s="41">
        <f>ROUND(C4*3600/10*(1+I4),0)</f>
        <v>40</v>
      </c>
      <c r="E4" s="41">
        <f>24*D4</f>
        <v>960</v>
      </c>
      <c r="F4" s="41">
        <f t="shared" ref="F4:F13" si="0">E4*G4</f>
        <v>960</v>
      </c>
      <c r="G4" s="41">
        <v>1</v>
      </c>
      <c r="H4" s="41">
        <f>3*F4</f>
        <v>2880</v>
      </c>
      <c r="I4" s="53">
        <f t="shared" ref="I4:I21" si="1">I5-0.1</f>
        <v>9.9999999999999367E-2</v>
      </c>
      <c r="N4" s="41">
        <f t="shared" ref="N4:N6" si="2">M4*F4</f>
        <v>0</v>
      </c>
      <c r="O4" s="45">
        <f t="shared" ref="O4:O6" si="3">ROUND(N4*P4,0)</f>
        <v>0</v>
      </c>
      <c r="P4" s="34">
        <v>0.3</v>
      </c>
      <c r="Q4" s="45">
        <f t="shared" ref="Q4:Q6" si="4">ROUND(N4*R4,0)</f>
        <v>0</v>
      </c>
      <c r="R4" s="34">
        <v>0.35</v>
      </c>
      <c r="S4" s="45">
        <f t="shared" ref="S4:S6" si="5">ROUND(N4*T4,0)</f>
        <v>0</v>
      </c>
      <c r="T4" s="34">
        <v>0.15</v>
      </c>
      <c r="U4" s="45">
        <f t="shared" ref="U4:U6" si="6">ROUND(N4*V4,0)</f>
        <v>0</v>
      </c>
      <c r="V4" s="34">
        <v>0.2</v>
      </c>
    </row>
    <row r="5" spans="1:34">
      <c r="B5" s="11">
        <v>2</v>
      </c>
      <c r="C5" s="11">
        <f>C4+C4</f>
        <v>0.2</v>
      </c>
      <c r="D5" s="41">
        <f t="shared" ref="D5:D23" si="7">ROUND(C5*3600/10*(1+I5),0)</f>
        <v>86</v>
      </c>
      <c r="E5" s="41">
        <f t="shared" ref="E5:E23" si="8">24*D5</f>
        <v>2064</v>
      </c>
      <c r="F5" s="41">
        <f t="shared" si="0"/>
        <v>2064</v>
      </c>
      <c r="G5" s="41">
        <v>1</v>
      </c>
      <c r="H5" s="41">
        <f t="shared" ref="H5:H13" si="9">3*F5</f>
        <v>6192</v>
      </c>
      <c r="I5" s="53">
        <f t="shared" si="1"/>
        <v>0.19999999999999937</v>
      </c>
      <c r="N5" s="41">
        <f t="shared" si="2"/>
        <v>0</v>
      </c>
      <c r="O5" s="45">
        <f t="shared" si="3"/>
        <v>0</v>
      </c>
      <c r="P5" s="34">
        <v>0.3</v>
      </c>
      <c r="Q5" s="45">
        <f t="shared" si="4"/>
        <v>0</v>
      </c>
      <c r="R5" s="34">
        <v>0.35</v>
      </c>
      <c r="S5" s="45">
        <f t="shared" si="5"/>
        <v>0</v>
      </c>
      <c r="T5" s="34">
        <v>0.15</v>
      </c>
      <c r="U5" s="45">
        <f t="shared" si="6"/>
        <v>0</v>
      </c>
      <c r="V5" s="34">
        <v>0.2</v>
      </c>
    </row>
    <row r="6" spans="1:34">
      <c r="B6" s="11">
        <v>3</v>
      </c>
      <c r="C6" s="11">
        <f t="shared" ref="C6:C11" si="10">C5+C4</f>
        <v>0.30000000000000004</v>
      </c>
      <c r="D6" s="41">
        <f t="shared" si="7"/>
        <v>140</v>
      </c>
      <c r="E6" s="41">
        <f t="shared" si="8"/>
        <v>3360</v>
      </c>
      <c r="F6" s="41">
        <f t="shared" si="0"/>
        <v>3360</v>
      </c>
      <c r="G6" s="41">
        <v>1</v>
      </c>
      <c r="H6" s="41">
        <f t="shared" si="9"/>
        <v>10080</v>
      </c>
      <c r="I6" s="53">
        <f t="shared" si="1"/>
        <v>0.29999999999999938</v>
      </c>
      <c r="N6" s="41">
        <f t="shared" si="2"/>
        <v>0</v>
      </c>
      <c r="O6" s="45">
        <f t="shared" si="3"/>
        <v>0</v>
      </c>
      <c r="P6" s="34">
        <v>0.3</v>
      </c>
      <c r="Q6" s="45">
        <f t="shared" si="4"/>
        <v>0</v>
      </c>
      <c r="R6" s="34">
        <v>0.35</v>
      </c>
      <c r="S6" s="45">
        <f t="shared" si="5"/>
        <v>0</v>
      </c>
      <c r="T6" s="34">
        <v>0.15</v>
      </c>
      <c r="U6" s="45">
        <f t="shared" si="6"/>
        <v>0</v>
      </c>
      <c r="V6" s="34">
        <v>0.2</v>
      </c>
    </row>
    <row r="7" spans="1:34">
      <c r="B7" s="11">
        <v>4</v>
      </c>
      <c r="C7" s="11">
        <f t="shared" si="10"/>
        <v>0.5</v>
      </c>
      <c r="D7" s="41">
        <f t="shared" si="7"/>
        <v>252</v>
      </c>
      <c r="E7" s="41">
        <f t="shared" si="8"/>
        <v>6048</v>
      </c>
      <c r="F7" s="41">
        <f t="shared" si="0"/>
        <v>6048</v>
      </c>
      <c r="G7" s="41">
        <v>1</v>
      </c>
      <c r="H7" s="41">
        <f t="shared" si="9"/>
        <v>18144</v>
      </c>
      <c r="I7" s="53">
        <f t="shared" si="1"/>
        <v>0.39999999999999936</v>
      </c>
      <c r="L7" s="11">
        <v>1</v>
      </c>
      <c r="M7" s="11">
        <v>1</v>
      </c>
      <c r="N7" s="41">
        <f t="shared" ref="N7:N23" si="11">M7*F7</f>
        <v>6048</v>
      </c>
      <c r="O7" s="45">
        <f>ROUND(N7*P7,0)</f>
        <v>1814</v>
      </c>
      <c r="P7" s="34">
        <v>0.3</v>
      </c>
      <c r="Q7" s="45">
        <f>ROUND(N7*R7,0)</f>
        <v>2117</v>
      </c>
      <c r="R7" s="34">
        <v>0.35</v>
      </c>
      <c r="S7" s="45">
        <f>ROUND(N7*T7,0)</f>
        <v>907</v>
      </c>
      <c r="T7" s="34">
        <v>0.15</v>
      </c>
      <c r="U7" s="45">
        <f>ROUND(N7*V7,0)</f>
        <v>1210</v>
      </c>
      <c r="V7" s="34">
        <v>0.2</v>
      </c>
    </row>
    <row r="8" spans="1:34">
      <c r="B8" s="11">
        <v>5</v>
      </c>
      <c r="C8" s="11">
        <f t="shared" si="10"/>
        <v>0.8</v>
      </c>
      <c r="D8" s="41">
        <f t="shared" si="7"/>
        <v>432</v>
      </c>
      <c r="E8" s="41">
        <f t="shared" si="8"/>
        <v>10368</v>
      </c>
      <c r="F8" s="41">
        <f t="shared" si="0"/>
        <v>10368</v>
      </c>
      <c r="G8" s="41">
        <v>1</v>
      </c>
      <c r="H8" s="41">
        <f t="shared" si="9"/>
        <v>31104</v>
      </c>
      <c r="I8" s="53">
        <f t="shared" si="1"/>
        <v>0.49999999999999933</v>
      </c>
      <c r="N8" s="41">
        <f t="shared" si="11"/>
        <v>0</v>
      </c>
      <c r="O8" s="45">
        <f>ROUND(N8*P8,0)</f>
        <v>0</v>
      </c>
      <c r="P8" s="34">
        <v>0.3</v>
      </c>
      <c r="Q8" s="45">
        <f>ROUND(N8*R8,0)</f>
        <v>0</v>
      </c>
      <c r="R8" s="34">
        <v>0.35</v>
      </c>
      <c r="S8" s="45">
        <f>ROUND(N8*T8,0)</f>
        <v>0</v>
      </c>
      <c r="T8" s="34">
        <v>0.15</v>
      </c>
      <c r="U8" s="45">
        <f>ROUND(N8*V8,0)</f>
        <v>0</v>
      </c>
      <c r="V8" s="34">
        <v>0.2</v>
      </c>
    </row>
    <row r="9" spans="1:34">
      <c r="B9" s="11">
        <v>6</v>
      </c>
      <c r="C9" s="11">
        <f t="shared" si="10"/>
        <v>1.3</v>
      </c>
      <c r="D9" s="41">
        <f t="shared" si="7"/>
        <v>749</v>
      </c>
      <c r="E9" s="41">
        <f t="shared" si="8"/>
        <v>17976</v>
      </c>
      <c r="F9" s="41">
        <f t="shared" si="0"/>
        <v>17976</v>
      </c>
      <c r="G9" s="41">
        <v>1</v>
      </c>
      <c r="H9" s="41">
        <f t="shared" si="9"/>
        <v>53928</v>
      </c>
      <c r="I9" s="53">
        <f t="shared" si="1"/>
        <v>0.59999999999999931</v>
      </c>
      <c r="L9" s="11">
        <v>1</v>
      </c>
      <c r="M9" s="11">
        <v>2</v>
      </c>
      <c r="N9" s="41">
        <f t="shared" si="11"/>
        <v>35952</v>
      </c>
      <c r="O9" s="45">
        <f t="shared" ref="O9:O23" si="12">ROUND(N9*P9,0)</f>
        <v>10786</v>
      </c>
      <c r="P9" s="34">
        <v>0.3</v>
      </c>
      <c r="Q9" s="45">
        <f t="shared" ref="Q9:Q23" si="13">ROUND(N9*R9,0)</f>
        <v>12583</v>
      </c>
      <c r="R9" s="34">
        <v>0.35</v>
      </c>
      <c r="S9" s="45">
        <f t="shared" ref="S9:S23" si="14">ROUND(N9*T9,0)</f>
        <v>5393</v>
      </c>
      <c r="T9" s="34">
        <v>0.15</v>
      </c>
      <c r="U9" s="45">
        <f t="shared" ref="U9:U23" si="15">ROUND(N9*V9,0)</f>
        <v>7190</v>
      </c>
      <c r="V9" s="34">
        <v>0.2</v>
      </c>
    </row>
    <row r="10" spans="1:34">
      <c r="B10" s="11">
        <v>7</v>
      </c>
      <c r="C10" s="11">
        <f t="shared" si="10"/>
        <v>2.1</v>
      </c>
      <c r="D10" s="41">
        <f t="shared" si="7"/>
        <v>1285</v>
      </c>
      <c r="E10" s="41">
        <f t="shared" si="8"/>
        <v>30840</v>
      </c>
      <c r="F10" s="41">
        <f t="shared" si="0"/>
        <v>30840</v>
      </c>
      <c r="G10" s="41">
        <v>1</v>
      </c>
      <c r="H10" s="41">
        <f t="shared" si="9"/>
        <v>92520</v>
      </c>
      <c r="I10" s="53">
        <f t="shared" si="1"/>
        <v>0.69999999999999929</v>
      </c>
      <c r="L10" s="11">
        <v>1</v>
      </c>
      <c r="M10" s="11">
        <v>3</v>
      </c>
      <c r="N10" s="41">
        <f t="shared" si="11"/>
        <v>92520</v>
      </c>
      <c r="O10" s="45">
        <f t="shared" si="12"/>
        <v>27756</v>
      </c>
      <c r="P10" s="34">
        <v>0.3</v>
      </c>
      <c r="Q10" s="45">
        <f t="shared" si="13"/>
        <v>32382</v>
      </c>
      <c r="R10" s="34">
        <v>0.35</v>
      </c>
      <c r="S10" s="45">
        <f t="shared" si="14"/>
        <v>13878</v>
      </c>
      <c r="T10" s="34">
        <v>0.15</v>
      </c>
      <c r="U10" s="45">
        <f t="shared" si="15"/>
        <v>18504</v>
      </c>
      <c r="V10" s="34">
        <v>0.2</v>
      </c>
    </row>
    <row r="11" spans="1:34">
      <c r="A11" s="11"/>
      <c r="B11" s="11">
        <v>8</v>
      </c>
      <c r="C11" s="11">
        <f t="shared" si="10"/>
        <v>3.4000000000000004</v>
      </c>
      <c r="D11" s="41">
        <f t="shared" si="7"/>
        <v>2203</v>
      </c>
      <c r="E11" s="41">
        <f t="shared" si="8"/>
        <v>52872</v>
      </c>
      <c r="F11" s="41">
        <f t="shared" si="0"/>
        <v>52872</v>
      </c>
      <c r="G11" s="41">
        <v>1</v>
      </c>
      <c r="H11" s="41">
        <f t="shared" si="9"/>
        <v>158616</v>
      </c>
      <c r="I11" s="53">
        <f t="shared" si="1"/>
        <v>0.79999999999999927</v>
      </c>
      <c r="L11" s="11">
        <f t="shared" ref="L11:L23" si="16">M11-M10</f>
        <v>2</v>
      </c>
      <c r="M11" s="11">
        <v>5</v>
      </c>
      <c r="N11" s="41">
        <f t="shared" si="11"/>
        <v>264360</v>
      </c>
      <c r="O11" s="45">
        <f t="shared" si="12"/>
        <v>79308</v>
      </c>
      <c r="P11" s="34">
        <v>0.3</v>
      </c>
      <c r="Q11" s="45">
        <f t="shared" si="13"/>
        <v>92526</v>
      </c>
      <c r="R11" s="34">
        <v>0.35</v>
      </c>
      <c r="S11" s="45">
        <f t="shared" si="14"/>
        <v>39654</v>
      </c>
      <c r="T11" s="34">
        <v>0.15</v>
      </c>
      <c r="U11" s="45">
        <f t="shared" si="15"/>
        <v>52872</v>
      </c>
      <c r="V11" s="34">
        <v>0.2</v>
      </c>
    </row>
    <row r="12" spans="1:34">
      <c r="B12" s="11">
        <v>9</v>
      </c>
      <c r="C12" s="11">
        <f>C11+C9</f>
        <v>4.7</v>
      </c>
      <c r="D12" s="41">
        <f t="shared" si="7"/>
        <v>3215</v>
      </c>
      <c r="E12" s="41">
        <f t="shared" si="8"/>
        <v>77160</v>
      </c>
      <c r="F12" s="41">
        <f t="shared" si="0"/>
        <v>77160</v>
      </c>
      <c r="G12" s="41">
        <v>1</v>
      </c>
      <c r="H12" s="41">
        <f t="shared" si="9"/>
        <v>231480</v>
      </c>
      <c r="I12" s="53">
        <f t="shared" si="1"/>
        <v>0.89999999999999925</v>
      </c>
      <c r="L12" s="11">
        <f t="shared" si="16"/>
        <v>3</v>
      </c>
      <c r="M12" s="11">
        <v>8</v>
      </c>
      <c r="N12" s="41">
        <f t="shared" si="11"/>
        <v>617280</v>
      </c>
      <c r="O12" s="45">
        <f t="shared" si="12"/>
        <v>185184</v>
      </c>
      <c r="P12" s="34">
        <v>0.3</v>
      </c>
      <c r="Q12" s="45">
        <f t="shared" si="13"/>
        <v>216048</v>
      </c>
      <c r="R12" s="34">
        <v>0.35</v>
      </c>
      <c r="S12" s="45">
        <f t="shared" si="14"/>
        <v>92592</v>
      </c>
      <c r="T12" s="34">
        <v>0.15</v>
      </c>
      <c r="U12" s="45">
        <f t="shared" si="15"/>
        <v>123456</v>
      </c>
      <c r="V12" s="34">
        <v>0.2</v>
      </c>
    </row>
    <row r="13" spans="1:34">
      <c r="A13" s="38" t="s">
        <v>149</v>
      </c>
      <c r="B13" s="11">
        <v>10</v>
      </c>
      <c r="C13" s="11">
        <f>C12+C10</f>
        <v>6.8000000000000007</v>
      </c>
      <c r="D13" s="41">
        <f t="shared" si="7"/>
        <v>4896</v>
      </c>
      <c r="E13" s="41">
        <f t="shared" si="8"/>
        <v>117504</v>
      </c>
      <c r="F13" s="41">
        <f t="shared" si="0"/>
        <v>117504</v>
      </c>
      <c r="G13" s="41">
        <v>1</v>
      </c>
      <c r="H13" s="41">
        <f t="shared" si="9"/>
        <v>352512</v>
      </c>
      <c r="I13" s="53">
        <f t="shared" si="1"/>
        <v>0.99999999999999922</v>
      </c>
      <c r="L13" s="11">
        <f t="shared" si="16"/>
        <v>4</v>
      </c>
      <c r="M13" s="11">
        <v>12</v>
      </c>
      <c r="N13" s="41">
        <f t="shared" si="11"/>
        <v>1410048</v>
      </c>
      <c r="O13" s="45">
        <f t="shared" si="12"/>
        <v>423014</v>
      </c>
      <c r="P13" s="34">
        <v>0.3</v>
      </c>
      <c r="Q13" s="45">
        <f t="shared" si="13"/>
        <v>493517</v>
      </c>
      <c r="R13" s="34">
        <v>0.35</v>
      </c>
      <c r="S13" s="45">
        <f t="shared" si="14"/>
        <v>211507</v>
      </c>
      <c r="T13" s="34">
        <v>0.15</v>
      </c>
      <c r="U13" s="45">
        <f t="shared" si="15"/>
        <v>282010</v>
      </c>
      <c r="V13" s="34">
        <v>0.2</v>
      </c>
    </row>
    <row r="14" spans="1:34">
      <c r="B14" s="11">
        <v>11</v>
      </c>
      <c r="C14" s="11">
        <f>C12+C11</f>
        <v>8.1000000000000014</v>
      </c>
      <c r="D14" s="41">
        <f t="shared" si="7"/>
        <v>6124</v>
      </c>
      <c r="E14" s="41">
        <f t="shared" si="8"/>
        <v>146976</v>
      </c>
      <c r="F14" s="41">
        <f t="shared" ref="F14:F23" si="17">E14*G14</f>
        <v>146976</v>
      </c>
      <c r="G14" s="41">
        <v>1</v>
      </c>
      <c r="H14" s="41">
        <f t="shared" ref="H14:H23" si="18">3*F14</f>
        <v>440928</v>
      </c>
      <c r="I14" s="53">
        <f t="shared" si="1"/>
        <v>1.0999999999999992</v>
      </c>
      <c r="L14" s="11">
        <f t="shared" si="16"/>
        <v>7</v>
      </c>
      <c r="M14" s="11">
        <v>19</v>
      </c>
      <c r="N14" s="41">
        <f t="shared" si="11"/>
        <v>2792544</v>
      </c>
      <c r="O14" s="45">
        <f t="shared" si="12"/>
        <v>837763</v>
      </c>
      <c r="P14" s="34">
        <v>0.3</v>
      </c>
      <c r="Q14" s="45">
        <f t="shared" si="13"/>
        <v>977390</v>
      </c>
      <c r="R14" s="34">
        <v>0.35</v>
      </c>
      <c r="S14" s="45">
        <f t="shared" si="14"/>
        <v>418882</v>
      </c>
      <c r="T14" s="34">
        <v>0.15</v>
      </c>
      <c r="U14" s="45">
        <f t="shared" si="15"/>
        <v>558509</v>
      </c>
      <c r="V14" s="34">
        <v>0.2</v>
      </c>
    </row>
    <row r="15" spans="1:34">
      <c r="B15" s="11">
        <v>12</v>
      </c>
      <c r="C15" s="11">
        <f>C13+C12</f>
        <v>11.5</v>
      </c>
      <c r="D15" s="41">
        <f t="shared" si="7"/>
        <v>9108</v>
      </c>
      <c r="E15" s="41">
        <f t="shared" si="8"/>
        <v>218592</v>
      </c>
      <c r="F15" s="41">
        <f t="shared" si="17"/>
        <v>218592</v>
      </c>
      <c r="G15" s="41">
        <v>1</v>
      </c>
      <c r="H15" s="41">
        <f t="shared" si="18"/>
        <v>655776</v>
      </c>
      <c r="I15" s="53">
        <f t="shared" si="1"/>
        <v>1.1999999999999993</v>
      </c>
      <c r="L15" s="11">
        <f t="shared" si="16"/>
        <v>9</v>
      </c>
      <c r="M15" s="11">
        <v>28</v>
      </c>
      <c r="N15" s="41">
        <f t="shared" si="11"/>
        <v>6120576</v>
      </c>
      <c r="O15" s="45">
        <f t="shared" si="12"/>
        <v>1836173</v>
      </c>
      <c r="P15" s="34">
        <v>0.3</v>
      </c>
      <c r="Q15" s="45">
        <f t="shared" si="13"/>
        <v>2142202</v>
      </c>
      <c r="R15" s="34">
        <v>0.35</v>
      </c>
      <c r="S15" s="45">
        <f t="shared" si="14"/>
        <v>918086</v>
      </c>
      <c r="T15" s="34">
        <v>0.15</v>
      </c>
      <c r="U15" s="45">
        <f t="shared" si="15"/>
        <v>1224115</v>
      </c>
      <c r="V15" s="34">
        <v>0.2</v>
      </c>
    </row>
    <row r="16" spans="1:34">
      <c r="A16" s="11"/>
      <c r="B16" s="11">
        <v>13</v>
      </c>
      <c r="C16" s="11">
        <v>14.4</v>
      </c>
      <c r="D16" s="41">
        <f t="shared" si="7"/>
        <v>11923</v>
      </c>
      <c r="E16" s="41">
        <f t="shared" si="8"/>
        <v>286152</v>
      </c>
      <c r="F16" s="41">
        <f t="shared" si="17"/>
        <v>286152</v>
      </c>
      <c r="G16" s="41">
        <v>1</v>
      </c>
      <c r="H16" s="41">
        <f t="shared" si="18"/>
        <v>858456</v>
      </c>
      <c r="I16" s="53">
        <f t="shared" si="1"/>
        <v>1.2999999999999994</v>
      </c>
      <c r="L16" s="11">
        <f t="shared" si="16"/>
        <v>12</v>
      </c>
      <c r="M16" s="11">
        <v>40</v>
      </c>
      <c r="N16" s="41">
        <f t="shared" si="11"/>
        <v>11446080</v>
      </c>
      <c r="O16" s="45">
        <f t="shared" si="12"/>
        <v>3433824</v>
      </c>
      <c r="P16" s="34">
        <v>0.3</v>
      </c>
      <c r="Q16" s="45">
        <f t="shared" si="13"/>
        <v>4006128</v>
      </c>
      <c r="R16" s="34">
        <v>0.35</v>
      </c>
      <c r="S16" s="45">
        <f t="shared" si="14"/>
        <v>1716912</v>
      </c>
      <c r="T16" s="34">
        <v>0.15</v>
      </c>
      <c r="U16" s="45">
        <f t="shared" si="15"/>
        <v>2289216</v>
      </c>
      <c r="V16" s="34">
        <v>0.2</v>
      </c>
    </row>
    <row r="17" spans="1:26">
      <c r="A17" s="39" t="s">
        <v>150</v>
      </c>
      <c r="B17" s="11">
        <v>14</v>
      </c>
      <c r="C17" s="11">
        <v>17</v>
      </c>
      <c r="D17" s="41">
        <f t="shared" si="7"/>
        <v>14688</v>
      </c>
      <c r="E17" s="41">
        <f t="shared" si="8"/>
        <v>352512</v>
      </c>
      <c r="F17" s="41">
        <f t="shared" si="17"/>
        <v>352512</v>
      </c>
      <c r="G17" s="41">
        <v>1</v>
      </c>
      <c r="H17" s="41">
        <f t="shared" si="18"/>
        <v>1057536</v>
      </c>
      <c r="I17" s="53">
        <f t="shared" si="1"/>
        <v>1.3999999999999995</v>
      </c>
      <c r="L17" s="11">
        <f t="shared" si="16"/>
        <v>15</v>
      </c>
      <c r="M17" s="11">
        <f>L16+M16+3</f>
        <v>55</v>
      </c>
      <c r="N17" s="41">
        <f t="shared" si="11"/>
        <v>19388160</v>
      </c>
      <c r="O17" s="45">
        <f t="shared" si="12"/>
        <v>5816448</v>
      </c>
      <c r="P17" s="34">
        <v>0.3</v>
      </c>
      <c r="Q17" s="45">
        <f t="shared" si="13"/>
        <v>6785856</v>
      </c>
      <c r="R17" s="34">
        <v>0.35</v>
      </c>
      <c r="S17" s="45">
        <f t="shared" si="14"/>
        <v>2908224</v>
      </c>
      <c r="T17" s="34">
        <v>0.15</v>
      </c>
      <c r="U17" s="45">
        <f t="shared" si="15"/>
        <v>3877632</v>
      </c>
      <c r="V17" s="34">
        <v>0.2</v>
      </c>
    </row>
    <row r="18" spans="1:26">
      <c r="B18" s="11">
        <v>15</v>
      </c>
      <c r="C18" s="11">
        <v>20</v>
      </c>
      <c r="D18" s="41">
        <f t="shared" si="7"/>
        <v>18000</v>
      </c>
      <c r="E18" s="41">
        <f t="shared" si="8"/>
        <v>432000</v>
      </c>
      <c r="F18" s="41">
        <f t="shared" si="17"/>
        <v>432000</v>
      </c>
      <c r="G18" s="41">
        <v>1</v>
      </c>
      <c r="H18" s="41">
        <f t="shared" si="18"/>
        <v>1296000</v>
      </c>
      <c r="I18" s="53">
        <f t="shared" si="1"/>
        <v>1.4999999999999996</v>
      </c>
      <c r="L18" s="11">
        <f t="shared" si="16"/>
        <v>18</v>
      </c>
      <c r="M18" s="11">
        <f t="shared" ref="M18:M23" si="19">M17+L17+3</f>
        <v>73</v>
      </c>
      <c r="N18" s="41">
        <f t="shared" si="11"/>
        <v>31536000</v>
      </c>
      <c r="O18" s="45">
        <f t="shared" si="12"/>
        <v>9460800</v>
      </c>
      <c r="P18" s="34">
        <v>0.3</v>
      </c>
      <c r="Q18" s="45">
        <f t="shared" si="13"/>
        <v>11037600</v>
      </c>
      <c r="R18" s="34">
        <v>0.35</v>
      </c>
      <c r="S18" s="45">
        <f t="shared" si="14"/>
        <v>4730400</v>
      </c>
      <c r="T18" s="34">
        <v>0.15</v>
      </c>
      <c r="U18" s="45">
        <f t="shared" si="15"/>
        <v>6307200</v>
      </c>
      <c r="V18" s="34">
        <v>0.2</v>
      </c>
    </row>
    <row r="19" spans="1:26">
      <c r="B19" s="11">
        <v>16</v>
      </c>
      <c r="C19" s="11">
        <v>23</v>
      </c>
      <c r="D19" s="41">
        <f t="shared" si="7"/>
        <v>21528</v>
      </c>
      <c r="E19" s="41">
        <f t="shared" si="8"/>
        <v>516672</v>
      </c>
      <c r="F19" s="41">
        <f t="shared" si="17"/>
        <v>516672</v>
      </c>
      <c r="G19" s="41">
        <v>1</v>
      </c>
      <c r="H19" s="41">
        <f t="shared" si="18"/>
        <v>1550016</v>
      </c>
      <c r="I19" s="53">
        <f t="shared" si="1"/>
        <v>1.5999999999999996</v>
      </c>
      <c r="L19" s="11">
        <f t="shared" si="16"/>
        <v>21</v>
      </c>
      <c r="M19" s="11">
        <f t="shared" si="19"/>
        <v>94</v>
      </c>
      <c r="N19" s="41">
        <f t="shared" si="11"/>
        <v>48567168</v>
      </c>
      <c r="O19" s="45">
        <f t="shared" si="12"/>
        <v>14570150</v>
      </c>
      <c r="P19" s="34">
        <v>0.3</v>
      </c>
      <c r="Q19" s="45">
        <f t="shared" si="13"/>
        <v>16998509</v>
      </c>
      <c r="R19" s="34">
        <v>0.35</v>
      </c>
      <c r="S19" s="45">
        <f t="shared" si="14"/>
        <v>7285075</v>
      </c>
      <c r="T19" s="34">
        <v>0.15</v>
      </c>
      <c r="U19" s="45">
        <f t="shared" si="15"/>
        <v>9713434</v>
      </c>
      <c r="V19" s="34">
        <v>0.2</v>
      </c>
    </row>
    <row r="20" spans="1:26">
      <c r="B20" s="11">
        <v>17</v>
      </c>
      <c r="C20" s="11">
        <v>26.3</v>
      </c>
      <c r="D20" s="41">
        <f t="shared" si="7"/>
        <v>25564</v>
      </c>
      <c r="E20" s="41">
        <f t="shared" si="8"/>
        <v>613536</v>
      </c>
      <c r="F20" s="41">
        <f t="shared" si="17"/>
        <v>613536</v>
      </c>
      <c r="G20" s="41">
        <v>1</v>
      </c>
      <c r="H20" s="41">
        <f t="shared" si="18"/>
        <v>1840608</v>
      </c>
      <c r="I20" s="53">
        <f t="shared" si="1"/>
        <v>1.6999999999999997</v>
      </c>
      <c r="L20" s="11">
        <f t="shared" si="16"/>
        <v>24</v>
      </c>
      <c r="M20" s="11">
        <f t="shared" si="19"/>
        <v>118</v>
      </c>
      <c r="N20" s="41">
        <f t="shared" si="11"/>
        <v>72397248</v>
      </c>
      <c r="O20" s="45">
        <f t="shared" si="12"/>
        <v>21719174</v>
      </c>
      <c r="P20" s="34">
        <v>0.3</v>
      </c>
      <c r="Q20" s="45">
        <f t="shared" si="13"/>
        <v>25339037</v>
      </c>
      <c r="R20" s="34">
        <v>0.35</v>
      </c>
      <c r="S20" s="45">
        <f t="shared" si="14"/>
        <v>10859587</v>
      </c>
      <c r="T20" s="34">
        <v>0.15</v>
      </c>
      <c r="U20" s="45">
        <f t="shared" si="15"/>
        <v>14479450</v>
      </c>
      <c r="V20" s="34">
        <v>0.2</v>
      </c>
    </row>
    <row r="21" spans="1:26">
      <c r="B21" s="11">
        <v>18</v>
      </c>
      <c r="C21" s="11">
        <v>30</v>
      </c>
      <c r="D21" s="41">
        <f t="shared" si="7"/>
        <v>30240</v>
      </c>
      <c r="E21" s="41">
        <f t="shared" si="8"/>
        <v>725760</v>
      </c>
      <c r="F21" s="41">
        <f t="shared" si="17"/>
        <v>725760</v>
      </c>
      <c r="G21" s="41">
        <v>1</v>
      </c>
      <c r="H21" s="41">
        <f t="shared" si="18"/>
        <v>2177280</v>
      </c>
      <c r="I21" s="53">
        <f t="shared" si="1"/>
        <v>1.7999999999999998</v>
      </c>
      <c r="L21" s="11">
        <f t="shared" si="16"/>
        <v>27</v>
      </c>
      <c r="M21" s="11">
        <f t="shared" si="19"/>
        <v>145</v>
      </c>
      <c r="N21" s="41">
        <f t="shared" si="11"/>
        <v>105235200</v>
      </c>
      <c r="O21" s="45">
        <f t="shared" si="12"/>
        <v>31570560</v>
      </c>
      <c r="P21" s="34">
        <v>0.3</v>
      </c>
      <c r="Q21" s="45">
        <f t="shared" si="13"/>
        <v>36832320</v>
      </c>
      <c r="R21" s="34">
        <v>0.35</v>
      </c>
      <c r="S21" s="45">
        <f t="shared" si="14"/>
        <v>15785280</v>
      </c>
      <c r="T21" s="34">
        <v>0.15</v>
      </c>
      <c r="U21" s="45">
        <f t="shared" si="15"/>
        <v>21047040</v>
      </c>
      <c r="V21" s="34">
        <v>0.2</v>
      </c>
    </row>
    <row r="22" spans="1:26">
      <c r="A22" s="40" t="s">
        <v>151</v>
      </c>
      <c r="B22" s="11">
        <v>19</v>
      </c>
      <c r="C22" s="11">
        <v>34</v>
      </c>
      <c r="D22" s="41">
        <f t="shared" si="7"/>
        <v>35496</v>
      </c>
      <c r="E22" s="41">
        <f t="shared" si="8"/>
        <v>851904</v>
      </c>
      <c r="F22" s="41">
        <f t="shared" si="17"/>
        <v>851904</v>
      </c>
      <c r="G22" s="41">
        <v>1</v>
      </c>
      <c r="H22" s="41">
        <f t="shared" si="18"/>
        <v>2555712</v>
      </c>
      <c r="I22" s="53">
        <f>I23-0.1</f>
        <v>1.9</v>
      </c>
      <c r="L22" s="11">
        <f t="shared" si="16"/>
        <v>30</v>
      </c>
      <c r="M22" s="11">
        <f t="shared" si="19"/>
        <v>175</v>
      </c>
      <c r="N22" s="41">
        <f t="shared" si="11"/>
        <v>149083200</v>
      </c>
      <c r="O22" s="45">
        <f t="shared" si="12"/>
        <v>44724960</v>
      </c>
      <c r="P22" s="34">
        <v>0.3</v>
      </c>
      <c r="Q22" s="45">
        <f t="shared" si="13"/>
        <v>52179120</v>
      </c>
      <c r="R22" s="34">
        <v>0.35</v>
      </c>
      <c r="S22" s="45">
        <f t="shared" si="14"/>
        <v>22362480</v>
      </c>
      <c r="T22" s="34">
        <v>0.15</v>
      </c>
      <c r="U22" s="45">
        <f t="shared" si="15"/>
        <v>29816640</v>
      </c>
      <c r="V22" s="34">
        <v>0.2</v>
      </c>
    </row>
    <row r="23" spans="1:26">
      <c r="B23" s="11">
        <v>20</v>
      </c>
      <c r="C23" s="11">
        <v>40</v>
      </c>
      <c r="D23" s="41">
        <f t="shared" si="7"/>
        <v>43200</v>
      </c>
      <c r="E23" s="41">
        <f t="shared" si="8"/>
        <v>1036800</v>
      </c>
      <c r="F23" s="41">
        <f t="shared" si="17"/>
        <v>1036800</v>
      </c>
      <c r="G23" s="41">
        <v>1</v>
      </c>
      <c r="H23" s="41">
        <f t="shared" si="18"/>
        <v>3110400</v>
      </c>
      <c r="I23" s="53">
        <v>2</v>
      </c>
      <c r="L23" s="11">
        <f t="shared" si="16"/>
        <v>33</v>
      </c>
      <c r="M23" s="11">
        <f t="shared" si="19"/>
        <v>208</v>
      </c>
      <c r="N23" s="41">
        <f t="shared" si="11"/>
        <v>215654400</v>
      </c>
      <c r="O23" s="45">
        <f t="shared" si="12"/>
        <v>64696320</v>
      </c>
      <c r="P23" s="34">
        <v>0.3</v>
      </c>
      <c r="Q23" s="45">
        <f t="shared" si="13"/>
        <v>75479040</v>
      </c>
      <c r="R23" s="34">
        <v>0.35</v>
      </c>
      <c r="S23" s="45">
        <f t="shared" si="14"/>
        <v>32348160</v>
      </c>
      <c r="T23" s="34">
        <v>0.15</v>
      </c>
      <c r="U23" s="45">
        <f t="shared" si="15"/>
        <v>43130880</v>
      </c>
      <c r="V23" s="34">
        <v>0.2</v>
      </c>
    </row>
    <row r="25" spans="1:26" s="48" customFormat="1">
      <c r="A25" s="47" t="s">
        <v>174</v>
      </c>
      <c r="D25" s="49"/>
      <c r="E25" s="49"/>
      <c r="F25" s="49"/>
      <c r="G25" s="49"/>
      <c r="H25" s="49"/>
      <c r="I25" s="55"/>
      <c r="J25" s="49"/>
      <c r="N25" s="50"/>
      <c r="O25" s="51"/>
      <c r="P25" s="52"/>
      <c r="Q25" s="51"/>
      <c r="S25" s="51"/>
      <c r="U25" s="51"/>
      <c r="W25" s="49"/>
      <c r="Y25" s="49"/>
    </row>
    <row r="26" spans="1:26">
      <c r="B26" s="11">
        <v>1</v>
      </c>
      <c r="C26" s="11">
        <v>0.1</v>
      </c>
      <c r="D26" s="41">
        <f>ROUND(C26*3600/10*(1+I26),0)</f>
        <v>40</v>
      </c>
      <c r="E26" s="41">
        <f>24*D26</f>
        <v>960</v>
      </c>
      <c r="F26" s="41">
        <f t="shared" ref="F26:F35" si="20">E26*G26</f>
        <v>960</v>
      </c>
      <c r="G26" s="41">
        <v>1</v>
      </c>
      <c r="H26" s="41">
        <f>3*F26</f>
        <v>2880</v>
      </c>
      <c r="I26" s="53">
        <f t="shared" ref="I26:I43" si="21">I27-0.1</f>
        <v>9.9999999999999367E-2</v>
      </c>
      <c r="N26" s="41">
        <f t="shared" ref="N26:N28" si="22">M26*F26</f>
        <v>0</v>
      </c>
      <c r="O26" s="45">
        <f t="shared" ref="O26:O28" si="23">ROUND(N26*P26,0)</f>
        <v>0</v>
      </c>
      <c r="P26" s="34">
        <v>0.4</v>
      </c>
      <c r="Q26" s="45">
        <f t="shared" ref="Q26:Q28" si="24">ROUND(N26*R26,0)</f>
        <v>0</v>
      </c>
      <c r="R26" s="34">
        <v>0.35</v>
      </c>
      <c r="S26" s="45">
        <f t="shared" ref="S26:S28" si="25">ROUND(N26*T26,0)</f>
        <v>0</v>
      </c>
      <c r="T26" s="34">
        <v>0.15</v>
      </c>
      <c r="V26" s="34"/>
      <c r="W26" s="41">
        <f t="shared" ref="W26:W28" si="26">ROUND(N26*X26,0)</f>
        <v>0</v>
      </c>
      <c r="X26" s="34">
        <v>0.2</v>
      </c>
      <c r="Y26" s="41">
        <f t="shared" ref="Y26:Y28" si="27">ROUND(N26*Z26,0)</f>
        <v>0</v>
      </c>
      <c r="Z26" s="34">
        <v>0.15</v>
      </c>
    </row>
    <row r="27" spans="1:26">
      <c r="B27" s="11">
        <v>2</v>
      </c>
      <c r="C27" s="11">
        <f>C26+C26</f>
        <v>0.2</v>
      </c>
      <c r="D27" s="41">
        <f t="shared" ref="D27:D45" si="28">ROUND(C27*3600/10*(1+I27),0)</f>
        <v>86</v>
      </c>
      <c r="E27" s="41">
        <f t="shared" ref="E27:E45" si="29">24*D27</f>
        <v>2064</v>
      </c>
      <c r="F27" s="41">
        <f t="shared" si="20"/>
        <v>2064</v>
      </c>
      <c r="G27" s="41">
        <v>1</v>
      </c>
      <c r="H27" s="41">
        <f t="shared" ref="H27:H45" si="30">3*F27</f>
        <v>6192</v>
      </c>
      <c r="I27" s="53">
        <f t="shared" si="21"/>
        <v>0.19999999999999937</v>
      </c>
      <c r="N27" s="41">
        <f t="shared" si="22"/>
        <v>0</v>
      </c>
      <c r="O27" s="45">
        <f t="shared" si="23"/>
        <v>0</v>
      </c>
      <c r="P27" s="34">
        <v>0.4</v>
      </c>
      <c r="Q27" s="45">
        <f t="shared" si="24"/>
        <v>0</v>
      </c>
      <c r="R27" s="34">
        <v>0.35</v>
      </c>
      <c r="S27" s="45">
        <f t="shared" si="25"/>
        <v>0</v>
      </c>
      <c r="T27" s="34">
        <v>0.15</v>
      </c>
      <c r="V27" s="34"/>
      <c r="W27" s="41">
        <f t="shared" si="26"/>
        <v>0</v>
      </c>
      <c r="X27" s="34">
        <v>0.2</v>
      </c>
      <c r="Y27" s="41">
        <f t="shared" si="27"/>
        <v>0</v>
      </c>
      <c r="Z27" s="34">
        <v>0.15</v>
      </c>
    </row>
    <row r="28" spans="1:26">
      <c r="B28" s="11">
        <v>3</v>
      </c>
      <c r="C28" s="11">
        <f t="shared" ref="C28:C33" si="31">C27+C26</f>
        <v>0.30000000000000004</v>
      </c>
      <c r="D28" s="41">
        <f t="shared" si="28"/>
        <v>140</v>
      </c>
      <c r="E28" s="41">
        <f t="shared" si="29"/>
        <v>3360</v>
      </c>
      <c r="F28" s="41">
        <f t="shared" si="20"/>
        <v>3360</v>
      </c>
      <c r="G28" s="41">
        <v>1</v>
      </c>
      <c r="H28" s="41">
        <f t="shared" si="30"/>
        <v>10080</v>
      </c>
      <c r="I28" s="53">
        <f t="shared" si="21"/>
        <v>0.29999999999999938</v>
      </c>
      <c r="N28" s="41">
        <f t="shared" si="22"/>
        <v>0</v>
      </c>
      <c r="O28" s="45">
        <f t="shared" si="23"/>
        <v>0</v>
      </c>
      <c r="P28" s="34">
        <v>0.4</v>
      </c>
      <c r="Q28" s="45">
        <f t="shared" si="24"/>
        <v>0</v>
      </c>
      <c r="R28" s="34">
        <v>0.35</v>
      </c>
      <c r="S28" s="45">
        <f t="shared" si="25"/>
        <v>0</v>
      </c>
      <c r="T28" s="34">
        <v>0.15</v>
      </c>
      <c r="V28" s="34"/>
      <c r="W28" s="41">
        <f t="shared" si="26"/>
        <v>0</v>
      </c>
      <c r="X28" s="34">
        <v>0.2</v>
      </c>
      <c r="Y28" s="41">
        <f t="shared" si="27"/>
        <v>0</v>
      </c>
      <c r="Z28" s="34">
        <v>0.15</v>
      </c>
    </row>
    <row r="29" spans="1:26">
      <c r="B29" s="11">
        <v>4</v>
      </c>
      <c r="C29" s="11">
        <f t="shared" si="31"/>
        <v>0.5</v>
      </c>
      <c r="D29" s="41">
        <f t="shared" si="28"/>
        <v>252</v>
      </c>
      <c r="E29" s="41">
        <f t="shared" si="29"/>
        <v>6048</v>
      </c>
      <c r="F29" s="41">
        <f t="shared" si="20"/>
        <v>6048</v>
      </c>
      <c r="G29" s="41">
        <v>1</v>
      </c>
      <c r="H29" s="41">
        <f t="shared" si="30"/>
        <v>18144</v>
      </c>
      <c r="I29" s="53">
        <f t="shared" si="21"/>
        <v>0.39999999999999936</v>
      </c>
      <c r="L29" s="11">
        <v>1</v>
      </c>
      <c r="M29" s="11">
        <v>1</v>
      </c>
      <c r="N29" s="41">
        <f t="shared" ref="N29:N45" si="32">M29*F29</f>
        <v>6048</v>
      </c>
      <c r="O29" s="45">
        <f>ROUND(N29*P29,0)</f>
        <v>2419</v>
      </c>
      <c r="P29" s="34">
        <v>0.4</v>
      </c>
      <c r="Q29" s="45">
        <f>ROUND(N29*R29,0)</f>
        <v>2117</v>
      </c>
      <c r="R29" s="34">
        <v>0.35</v>
      </c>
      <c r="S29" s="45">
        <f>ROUND(N29*T29,0)</f>
        <v>907</v>
      </c>
      <c r="T29" s="34">
        <v>0.15</v>
      </c>
      <c r="V29" s="34"/>
      <c r="W29" s="41">
        <f>ROUND(N29*X29,0)</f>
        <v>1210</v>
      </c>
      <c r="X29" s="34">
        <v>0.2</v>
      </c>
      <c r="Y29" s="41">
        <f>ROUND(N29*Z29,0)</f>
        <v>907</v>
      </c>
      <c r="Z29" s="34">
        <v>0.15</v>
      </c>
    </row>
    <row r="30" spans="1:26">
      <c r="B30" s="11">
        <v>5</v>
      </c>
      <c r="C30" s="11">
        <f t="shared" si="31"/>
        <v>0.8</v>
      </c>
      <c r="D30" s="41">
        <f t="shared" si="28"/>
        <v>432</v>
      </c>
      <c r="E30" s="41">
        <f t="shared" si="29"/>
        <v>10368</v>
      </c>
      <c r="F30" s="41">
        <f t="shared" si="20"/>
        <v>10368</v>
      </c>
      <c r="G30" s="41">
        <v>1</v>
      </c>
      <c r="H30" s="41">
        <f t="shared" si="30"/>
        <v>31104</v>
      </c>
      <c r="I30" s="53">
        <f t="shared" si="21"/>
        <v>0.49999999999999933</v>
      </c>
      <c r="N30" s="41">
        <f t="shared" si="32"/>
        <v>0</v>
      </c>
      <c r="O30" s="45">
        <f>ROUND(N30*P30,0)</f>
        <v>0</v>
      </c>
      <c r="P30" s="34">
        <v>0.4</v>
      </c>
      <c r="Q30" s="45">
        <f>ROUND(N30*R30,0)</f>
        <v>0</v>
      </c>
      <c r="R30" s="34">
        <v>0.35</v>
      </c>
      <c r="S30" s="45">
        <f>ROUND(N30*T30,0)</f>
        <v>0</v>
      </c>
      <c r="T30" s="34">
        <v>0.15</v>
      </c>
      <c r="V30" s="34"/>
      <c r="W30" s="41">
        <f t="shared" ref="W30:W45" si="33">ROUND(N30*X30,0)</f>
        <v>0</v>
      </c>
      <c r="X30" s="34">
        <v>0.2</v>
      </c>
      <c r="Y30" s="41">
        <f t="shared" ref="Y30:Y45" si="34">ROUND(N30*Z30,0)</f>
        <v>0</v>
      </c>
      <c r="Z30" s="34">
        <v>0.15</v>
      </c>
    </row>
    <row r="31" spans="1:26">
      <c r="B31" s="11">
        <v>6</v>
      </c>
      <c r="C31" s="11">
        <f t="shared" si="31"/>
        <v>1.3</v>
      </c>
      <c r="D31" s="41">
        <f t="shared" si="28"/>
        <v>749</v>
      </c>
      <c r="E31" s="41">
        <f t="shared" si="29"/>
        <v>17976</v>
      </c>
      <c r="F31" s="41">
        <f t="shared" si="20"/>
        <v>17976</v>
      </c>
      <c r="G31" s="41">
        <v>1</v>
      </c>
      <c r="H31" s="41">
        <f t="shared" si="30"/>
        <v>53928</v>
      </c>
      <c r="I31" s="53">
        <f t="shared" si="21"/>
        <v>0.59999999999999931</v>
      </c>
      <c r="L31" s="11">
        <v>1</v>
      </c>
      <c r="M31" s="11">
        <v>2</v>
      </c>
      <c r="N31" s="41">
        <f t="shared" si="32"/>
        <v>35952</v>
      </c>
      <c r="O31" s="45">
        <f t="shared" ref="O31:O45" si="35">ROUND(N31*P31,0)</f>
        <v>14381</v>
      </c>
      <c r="P31" s="34">
        <v>0.4</v>
      </c>
      <c r="Q31" s="45">
        <f t="shared" ref="Q31:Q45" si="36">ROUND(N31*R31,0)</f>
        <v>12583</v>
      </c>
      <c r="R31" s="34">
        <v>0.35</v>
      </c>
      <c r="S31" s="45">
        <f t="shared" ref="S31:S45" si="37">ROUND(N31*T31,0)</f>
        <v>5393</v>
      </c>
      <c r="T31" s="34">
        <v>0.15</v>
      </c>
      <c r="V31" s="34"/>
      <c r="W31" s="41">
        <f t="shared" si="33"/>
        <v>7190</v>
      </c>
      <c r="X31" s="34">
        <v>0.2</v>
      </c>
      <c r="Y31" s="41">
        <f t="shared" si="34"/>
        <v>5393</v>
      </c>
      <c r="Z31" s="34">
        <v>0.15</v>
      </c>
    </row>
    <row r="32" spans="1:26">
      <c r="B32" s="11">
        <v>7</v>
      </c>
      <c r="C32" s="11">
        <f t="shared" si="31"/>
        <v>2.1</v>
      </c>
      <c r="D32" s="41">
        <f t="shared" si="28"/>
        <v>1285</v>
      </c>
      <c r="E32" s="41">
        <f t="shared" si="29"/>
        <v>30840</v>
      </c>
      <c r="F32" s="41">
        <f t="shared" si="20"/>
        <v>30840</v>
      </c>
      <c r="G32" s="41">
        <v>1</v>
      </c>
      <c r="H32" s="41">
        <f t="shared" si="30"/>
        <v>92520</v>
      </c>
      <c r="I32" s="53">
        <f t="shared" si="21"/>
        <v>0.69999999999999929</v>
      </c>
      <c r="L32" s="11">
        <v>1</v>
      </c>
      <c r="M32" s="11">
        <v>3</v>
      </c>
      <c r="N32" s="41">
        <f t="shared" si="32"/>
        <v>92520</v>
      </c>
      <c r="O32" s="45">
        <f t="shared" si="35"/>
        <v>37008</v>
      </c>
      <c r="P32" s="34">
        <v>0.4</v>
      </c>
      <c r="Q32" s="45">
        <f t="shared" si="36"/>
        <v>32382</v>
      </c>
      <c r="R32" s="34">
        <v>0.35</v>
      </c>
      <c r="S32" s="45">
        <f t="shared" si="37"/>
        <v>13878</v>
      </c>
      <c r="T32" s="34">
        <v>0.15</v>
      </c>
      <c r="V32" s="34"/>
      <c r="W32" s="41">
        <f t="shared" si="33"/>
        <v>18504</v>
      </c>
      <c r="X32" s="34">
        <v>0.2</v>
      </c>
      <c r="Y32" s="41">
        <f t="shared" si="34"/>
        <v>13878</v>
      </c>
      <c r="Z32" s="34">
        <v>0.15</v>
      </c>
    </row>
    <row r="33" spans="1:26">
      <c r="A33" s="11"/>
      <c r="B33" s="11">
        <v>8</v>
      </c>
      <c r="C33" s="11">
        <f t="shared" si="31"/>
        <v>3.4000000000000004</v>
      </c>
      <c r="D33" s="41">
        <f t="shared" si="28"/>
        <v>2203</v>
      </c>
      <c r="E33" s="41">
        <f t="shared" si="29"/>
        <v>52872</v>
      </c>
      <c r="F33" s="41">
        <f t="shared" si="20"/>
        <v>52872</v>
      </c>
      <c r="G33" s="41">
        <v>1</v>
      </c>
      <c r="H33" s="41">
        <f t="shared" si="30"/>
        <v>158616</v>
      </c>
      <c r="I33" s="53">
        <f t="shared" si="21"/>
        <v>0.79999999999999927</v>
      </c>
      <c r="L33" s="11">
        <f t="shared" ref="L33:L45" si="38">M33-M32</f>
        <v>2</v>
      </c>
      <c r="M33" s="11">
        <v>5</v>
      </c>
      <c r="N33" s="41">
        <f t="shared" si="32"/>
        <v>264360</v>
      </c>
      <c r="O33" s="45">
        <f t="shared" si="35"/>
        <v>105744</v>
      </c>
      <c r="P33" s="34">
        <v>0.4</v>
      </c>
      <c r="Q33" s="45">
        <f t="shared" si="36"/>
        <v>92526</v>
      </c>
      <c r="R33" s="34">
        <v>0.35</v>
      </c>
      <c r="S33" s="45">
        <f t="shared" si="37"/>
        <v>39654</v>
      </c>
      <c r="T33" s="34">
        <v>0.15</v>
      </c>
      <c r="V33" s="34"/>
      <c r="W33" s="41">
        <f t="shared" si="33"/>
        <v>52872</v>
      </c>
      <c r="X33" s="34">
        <v>0.2</v>
      </c>
      <c r="Y33" s="41">
        <f t="shared" si="34"/>
        <v>39654</v>
      </c>
      <c r="Z33" s="34">
        <v>0.15</v>
      </c>
    </row>
    <row r="34" spans="1:26">
      <c r="B34" s="11">
        <v>9</v>
      </c>
      <c r="C34" s="11">
        <f>C33+C31</f>
        <v>4.7</v>
      </c>
      <c r="D34" s="41">
        <f t="shared" si="28"/>
        <v>3215</v>
      </c>
      <c r="E34" s="41">
        <f t="shared" si="29"/>
        <v>77160</v>
      </c>
      <c r="F34" s="41">
        <f t="shared" si="20"/>
        <v>77160</v>
      </c>
      <c r="G34" s="41">
        <v>1</v>
      </c>
      <c r="H34" s="41">
        <f t="shared" si="30"/>
        <v>231480</v>
      </c>
      <c r="I34" s="53">
        <f t="shared" si="21"/>
        <v>0.89999999999999925</v>
      </c>
      <c r="L34" s="11">
        <f t="shared" si="38"/>
        <v>3</v>
      </c>
      <c r="M34" s="11">
        <v>8</v>
      </c>
      <c r="N34" s="41">
        <f t="shared" si="32"/>
        <v>617280</v>
      </c>
      <c r="O34" s="45">
        <f t="shared" si="35"/>
        <v>246912</v>
      </c>
      <c r="P34" s="34">
        <v>0.4</v>
      </c>
      <c r="Q34" s="45">
        <f t="shared" si="36"/>
        <v>216048</v>
      </c>
      <c r="R34" s="34">
        <v>0.35</v>
      </c>
      <c r="S34" s="45">
        <f t="shared" si="37"/>
        <v>92592</v>
      </c>
      <c r="T34" s="34">
        <v>0.15</v>
      </c>
      <c r="V34" s="34"/>
      <c r="W34" s="41">
        <f t="shared" si="33"/>
        <v>123456</v>
      </c>
      <c r="X34" s="34">
        <v>0.2</v>
      </c>
      <c r="Y34" s="41">
        <f t="shared" si="34"/>
        <v>92592</v>
      </c>
      <c r="Z34" s="34">
        <v>0.15</v>
      </c>
    </row>
    <row r="35" spans="1:26">
      <c r="A35" s="38" t="s">
        <v>149</v>
      </c>
      <c r="B35" s="11">
        <v>10</v>
      </c>
      <c r="C35" s="11">
        <f>C34+C32</f>
        <v>6.8000000000000007</v>
      </c>
      <c r="D35" s="41">
        <f t="shared" si="28"/>
        <v>4896</v>
      </c>
      <c r="E35" s="41">
        <f t="shared" si="29"/>
        <v>117504</v>
      </c>
      <c r="F35" s="41">
        <f t="shared" si="20"/>
        <v>117504</v>
      </c>
      <c r="G35" s="41">
        <v>1</v>
      </c>
      <c r="H35" s="41">
        <f t="shared" si="30"/>
        <v>352512</v>
      </c>
      <c r="I35" s="53">
        <f t="shared" si="21"/>
        <v>0.99999999999999922</v>
      </c>
      <c r="L35" s="11">
        <f t="shared" si="38"/>
        <v>4</v>
      </c>
      <c r="M35" s="11">
        <v>12</v>
      </c>
      <c r="N35" s="41">
        <f t="shared" si="32"/>
        <v>1410048</v>
      </c>
      <c r="O35" s="45">
        <f t="shared" si="35"/>
        <v>564019</v>
      </c>
      <c r="P35" s="34">
        <v>0.4</v>
      </c>
      <c r="Q35" s="45">
        <f t="shared" si="36"/>
        <v>493517</v>
      </c>
      <c r="R35" s="34">
        <v>0.35</v>
      </c>
      <c r="S35" s="45">
        <f t="shared" si="37"/>
        <v>211507</v>
      </c>
      <c r="T35" s="34">
        <v>0.15</v>
      </c>
      <c r="V35" s="34"/>
      <c r="W35" s="41">
        <f t="shared" si="33"/>
        <v>282010</v>
      </c>
      <c r="X35" s="34">
        <v>0.2</v>
      </c>
      <c r="Y35" s="41">
        <f t="shared" si="34"/>
        <v>211507</v>
      </c>
      <c r="Z35" s="34">
        <v>0.15</v>
      </c>
    </row>
    <row r="36" spans="1:26">
      <c r="B36" s="11">
        <v>11</v>
      </c>
      <c r="C36" s="11">
        <f>C34+C33</f>
        <v>8.1000000000000014</v>
      </c>
      <c r="D36" s="41">
        <f t="shared" si="28"/>
        <v>6124</v>
      </c>
      <c r="E36" s="41">
        <f t="shared" si="29"/>
        <v>146976</v>
      </c>
      <c r="F36" s="41">
        <f t="shared" ref="F36:F45" si="39">E36*G36</f>
        <v>146976</v>
      </c>
      <c r="G36" s="41">
        <v>1</v>
      </c>
      <c r="H36" s="41">
        <f t="shared" si="30"/>
        <v>440928</v>
      </c>
      <c r="I36" s="53">
        <f t="shared" si="21"/>
        <v>1.0999999999999992</v>
      </c>
      <c r="L36" s="11">
        <f t="shared" si="38"/>
        <v>7</v>
      </c>
      <c r="M36" s="11">
        <v>19</v>
      </c>
      <c r="N36" s="41">
        <f t="shared" si="32"/>
        <v>2792544</v>
      </c>
      <c r="O36" s="45">
        <f t="shared" si="35"/>
        <v>1117018</v>
      </c>
      <c r="P36" s="34">
        <v>0.4</v>
      </c>
      <c r="Q36" s="45">
        <f t="shared" si="36"/>
        <v>977390</v>
      </c>
      <c r="R36" s="34">
        <v>0.35</v>
      </c>
      <c r="S36" s="45">
        <f t="shared" si="37"/>
        <v>418882</v>
      </c>
      <c r="T36" s="34">
        <v>0.15</v>
      </c>
      <c r="V36" s="34"/>
      <c r="W36" s="41">
        <f t="shared" si="33"/>
        <v>558509</v>
      </c>
      <c r="X36" s="34">
        <v>0.2</v>
      </c>
      <c r="Y36" s="41">
        <f t="shared" si="34"/>
        <v>418882</v>
      </c>
      <c r="Z36" s="34">
        <v>0.15</v>
      </c>
    </row>
    <row r="37" spans="1:26">
      <c r="B37" s="11">
        <v>12</v>
      </c>
      <c r="C37" s="11">
        <f>C35+C34</f>
        <v>11.5</v>
      </c>
      <c r="D37" s="41">
        <f t="shared" si="28"/>
        <v>9108</v>
      </c>
      <c r="E37" s="41">
        <f t="shared" si="29"/>
        <v>218592</v>
      </c>
      <c r="F37" s="41">
        <f t="shared" si="39"/>
        <v>218592</v>
      </c>
      <c r="G37" s="41">
        <v>1</v>
      </c>
      <c r="H37" s="41">
        <f t="shared" si="30"/>
        <v>655776</v>
      </c>
      <c r="I37" s="53">
        <f t="shared" si="21"/>
        <v>1.1999999999999993</v>
      </c>
      <c r="L37" s="11">
        <f t="shared" si="38"/>
        <v>9</v>
      </c>
      <c r="M37" s="11">
        <v>28</v>
      </c>
      <c r="N37" s="41">
        <f t="shared" si="32"/>
        <v>6120576</v>
      </c>
      <c r="O37" s="45">
        <f t="shared" si="35"/>
        <v>2448230</v>
      </c>
      <c r="P37" s="34">
        <v>0.4</v>
      </c>
      <c r="Q37" s="45">
        <f t="shared" si="36"/>
        <v>2142202</v>
      </c>
      <c r="R37" s="34">
        <v>0.35</v>
      </c>
      <c r="S37" s="45">
        <f t="shared" si="37"/>
        <v>918086</v>
      </c>
      <c r="T37" s="34">
        <v>0.15</v>
      </c>
      <c r="V37" s="34"/>
      <c r="W37" s="41">
        <f t="shared" si="33"/>
        <v>1224115</v>
      </c>
      <c r="X37" s="34">
        <v>0.2</v>
      </c>
      <c r="Y37" s="41">
        <f t="shared" si="34"/>
        <v>918086</v>
      </c>
      <c r="Z37" s="34">
        <v>0.15</v>
      </c>
    </row>
    <row r="38" spans="1:26">
      <c r="A38" s="11"/>
      <c r="B38" s="11">
        <v>13</v>
      </c>
      <c r="C38" s="11">
        <v>14.4</v>
      </c>
      <c r="D38" s="41">
        <f t="shared" si="28"/>
        <v>11923</v>
      </c>
      <c r="E38" s="41">
        <f t="shared" si="29"/>
        <v>286152</v>
      </c>
      <c r="F38" s="41">
        <f t="shared" si="39"/>
        <v>286152</v>
      </c>
      <c r="G38" s="41">
        <v>1</v>
      </c>
      <c r="H38" s="41">
        <f t="shared" si="30"/>
        <v>858456</v>
      </c>
      <c r="I38" s="53">
        <f t="shared" si="21"/>
        <v>1.2999999999999994</v>
      </c>
      <c r="L38" s="11">
        <f t="shared" si="38"/>
        <v>12</v>
      </c>
      <c r="M38" s="11">
        <v>40</v>
      </c>
      <c r="N38" s="41">
        <f t="shared" si="32"/>
        <v>11446080</v>
      </c>
      <c r="O38" s="45">
        <f t="shared" si="35"/>
        <v>4578432</v>
      </c>
      <c r="P38" s="34">
        <v>0.4</v>
      </c>
      <c r="Q38" s="45">
        <f t="shared" si="36"/>
        <v>4006128</v>
      </c>
      <c r="R38" s="34">
        <v>0.35</v>
      </c>
      <c r="S38" s="45">
        <f t="shared" si="37"/>
        <v>1716912</v>
      </c>
      <c r="T38" s="34">
        <v>0.15</v>
      </c>
      <c r="V38" s="34"/>
      <c r="W38" s="41">
        <f t="shared" si="33"/>
        <v>2289216</v>
      </c>
      <c r="X38" s="34">
        <v>0.2</v>
      </c>
      <c r="Y38" s="41">
        <f t="shared" si="34"/>
        <v>1716912</v>
      </c>
      <c r="Z38" s="34">
        <v>0.15</v>
      </c>
    </row>
    <row r="39" spans="1:26">
      <c r="A39" s="39" t="s">
        <v>150</v>
      </c>
      <c r="B39" s="11">
        <v>14</v>
      </c>
      <c r="C39" s="11">
        <v>17</v>
      </c>
      <c r="D39" s="41">
        <f t="shared" si="28"/>
        <v>14688</v>
      </c>
      <c r="E39" s="41">
        <f t="shared" si="29"/>
        <v>352512</v>
      </c>
      <c r="F39" s="41">
        <f t="shared" si="39"/>
        <v>352512</v>
      </c>
      <c r="G39" s="41">
        <v>1</v>
      </c>
      <c r="H39" s="41">
        <f t="shared" si="30"/>
        <v>1057536</v>
      </c>
      <c r="I39" s="53">
        <f t="shared" si="21"/>
        <v>1.3999999999999995</v>
      </c>
      <c r="L39" s="11">
        <f t="shared" si="38"/>
        <v>15</v>
      </c>
      <c r="M39" s="11">
        <f>L38+M38+3</f>
        <v>55</v>
      </c>
      <c r="N39" s="41">
        <f t="shared" si="32"/>
        <v>19388160</v>
      </c>
      <c r="O39" s="45">
        <f t="shared" si="35"/>
        <v>7755264</v>
      </c>
      <c r="P39" s="34">
        <v>0.4</v>
      </c>
      <c r="Q39" s="45">
        <f t="shared" si="36"/>
        <v>6785856</v>
      </c>
      <c r="R39" s="34">
        <v>0.35</v>
      </c>
      <c r="S39" s="45">
        <f t="shared" si="37"/>
        <v>2908224</v>
      </c>
      <c r="T39" s="34">
        <v>0.15</v>
      </c>
      <c r="V39" s="34"/>
      <c r="W39" s="41">
        <f t="shared" si="33"/>
        <v>3877632</v>
      </c>
      <c r="X39" s="34">
        <v>0.2</v>
      </c>
      <c r="Y39" s="41">
        <f t="shared" si="34"/>
        <v>2908224</v>
      </c>
      <c r="Z39" s="34">
        <v>0.15</v>
      </c>
    </row>
    <row r="40" spans="1:26">
      <c r="B40" s="11">
        <v>15</v>
      </c>
      <c r="C40" s="11">
        <v>20</v>
      </c>
      <c r="D40" s="41">
        <f t="shared" si="28"/>
        <v>18000</v>
      </c>
      <c r="E40" s="41">
        <f t="shared" si="29"/>
        <v>432000</v>
      </c>
      <c r="F40" s="41">
        <f t="shared" si="39"/>
        <v>432000</v>
      </c>
      <c r="G40" s="41">
        <v>1</v>
      </c>
      <c r="H40" s="41">
        <f t="shared" si="30"/>
        <v>1296000</v>
      </c>
      <c r="I40" s="53">
        <f t="shared" si="21"/>
        <v>1.4999999999999996</v>
      </c>
      <c r="L40" s="11">
        <f t="shared" si="38"/>
        <v>18</v>
      </c>
      <c r="M40" s="11">
        <f t="shared" ref="M40:M45" si="40">M39+L39+3</f>
        <v>73</v>
      </c>
      <c r="N40" s="41">
        <f t="shared" si="32"/>
        <v>31536000</v>
      </c>
      <c r="O40" s="45">
        <f t="shared" si="35"/>
        <v>12614400</v>
      </c>
      <c r="P40" s="34">
        <v>0.4</v>
      </c>
      <c r="Q40" s="45">
        <f t="shared" si="36"/>
        <v>11037600</v>
      </c>
      <c r="R40" s="34">
        <v>0.35</v>
      </c>
      <c r="S40" s="45">
        <f t="shared" si="37"/>
        <v>4730400</v>
      </c>
      <c r="T40" s="34">
        <v>0.15</v>
      </c>
      <c r="V40" s="34"/>
      <c r="W40" s="41">
        <f t="shared" si="33"/>
        <v>6307200</v>
      </c>
      <c r="X40" s="34">
        <v>0.2</v>
      </c>
      <c r="Y40" s="41">
        <f t="shared" si="34"/>
        <v>4730400</v>
      </c>
      <c r="Z40" s="34">
        <v>0.15</v>
      </c>
    </row>
    <row r="41" spans="1:26">
      <c r="B41" s="11">
        <v>16</v>
      </c>
      <c r="C41" s="11">
        <v>23</v>
      </c>
      <c r="D41" s="41">
        <f t="shared" si="28"/>
        <v>21528</v>
      </c>
      <c r="E41" s="41">
        <f t="shared" si="29"/>
        <v>516672</v>
      </c>
      <c r="F41" s="41">
        <f t="shared" si="39"/>
        <v>516672</v>
      </c>
      <c r="G41" s="41">
        <v>1</v>
      </c>
      <c r="H41" s="41">
        <f t="shared" si="30"/>
        <v>1550016</v>
      </c>
      <c r="I41" s="53">
        <f t="shared" si="21"/>
        <v>1.5999999999999996</v>
      </c>
      <c r="L41" s="11">
        <f t="shared" si="38"/>
        <v>21</v>
      </c>
      <c r="M41" s="11">
        <f t="shared" si="40"/>
        <v>94</v>
      </c>
      <c r="N41" s="41">
        <f t="shared" si="32"/>
        <v>48567168</v>
      </c>
      <c r="O41" s="45">
        <f t="shared" si="35"/>
        <v>19426867</v>
      </c>
      <c r="P41" s="34">
        <v>0.4</v>
      </c>
      <c r="Q41" s="45">
        <f t="shared" si="36"/>
        <v>16998509</v>
      </c>
      <c r="R41" s="34">
        <v>0.35</v>
      </c>
      <c r="S41" s="45">
        <f t="shared" si="37"/>
        <v>7285075</v>
      </c>
      <c r="T41" s="34">
        <v>0.15</v>
      </c>
      <c r="V41" s="34"/>
      <c r="W41" s="41">
        <f t="shared" si="33"/>
        <v>9713434</v>
      </c>
      <c r="X41" s="34">
        <v>0.2</v>
      </c>
      <c r="Y41" s="41">
        <f t="shared" si="34"/>
        <v>7285075</v>
      </c>
      <c r="Z41" s="34">
        <v>0.15</v>
      </c>
    </row>
    <row r="42" spans="1:26">
      <c r="B42" s="11">
        <v>17</v>
      </c>
      <c r="C42" s="11">
        <v>26.3</v>
      </c>
      <c r="D42" s="41">
        <f t="shared" si="28"/>
        <v>25564</v>
      </c>
      <c r="E42" s="41">
        <f t="shared" si="29"/>
        <v>613536</v>
      </c>
      <c r="F42" s="41">
        <f t="shared" si="39"/>
        <v>613536</v>
      </c>
      <c r="G42" s="41">
        <v>1</v>
      </c>
      <c r="H42" s="41">
        <f t="shared" si="30"/>
        <v>1840608</v>
      </c>
      <c r="I42" s="53">
        <f t="shared" si="21"/>
        <v>1.6999999999999997</v>
      </c>
      <c r="L42" s="11">
        <f t="shared" si="38"/>
        <v>24</v>
      </c>
      <c r="M42" s="11">
        <f t="shared" si="40"/>
        <v>118</v>
      </c>
      <c r="N42" s="41">
        <f t="shared" si="32"/>
        <v>72397248</v>
      </c>
      <c r="O42" s="45">
        <f t="shared" si="35"/>
        <v>28958899</v>
      </c>
      <c r="P42" s="34">
        <v>0.4</v>
      </c>
      <c r="Q42" s="45">
        <f t="shared" si="36"/>
        <v>25339037</v>
      </c>
      <c r="R42" s="34">
        <v>0.35</v>
      </c>
      <c r="S42" s="45">
        <f t="shared" si="37"/>
        <v>10859587</v>
      </c>
      <c r="T42" s="34">
        <v>0.15</v>
      </c>
      <c r="V42" s="34"/>
      <c r="W42" s="41">
        <f t="shared" si="33"/>
        <v>14479450</v>
      </c>
      <c r="X42" s="34">
        <v>0.2</v>
      </c>
      <c r="Y42" s="41">
        <f t="shared" si="34"/>
        <v>10859587</v>
      </c>
      <c r="Z42" s="34">
        <v>0.15</v>
      </c>
    </row>
    <row r="43" spans="1:26">
      <c r="B43" s="11">
        <v>18</v>
      </c>
      <c r="C43" s="11">
        <v>30</v>
      </c>
      <c r="D43" s="41">
        <f t="shared" si="28"/>
        <v>30240</v>
      </c>
      <c r="E43" s="41">
        <f t="shared" si="29"/>
        <v>725760</v>
      </c>
      <c r="F43" s="41">
        <f t="shared" si="39"/>
        <v>725760</v>
      </c>
      <c r="G43" s="41">
        <v>1</v>
      </c>
      <c r="H43" s="41">
        <f t="shared" si="30"/>
        <v>2177280</v>
      </c>
      <c r="I43" s="53">
        <f t="shared" si="21"/>
        <v>1.7999999999999998</v>
      </c>
      <c r="L43" s="11">
        <f t="shared" si="38"/>
        <v>27</v>
      </c>
      <c r="M43" s="11">
        <f t="shared" si="40"/>
        <v>145</v>
      </c>
      <c r="N43" s="41">
        <f t="shared" si="32"/>
        <v>105235200</v>
      </c>
      <c r="O43" s="45">
        <f t="shared" si="35"/>
        <v>42094080</v>
      </c>
      <c r="P43" s="34">
        <v>0.4</v>
      </c>
      <c r="Q43" s="45">
        <f t="shared" si="36"/>
        <v>36832320</v>
      </c>
      <c r="R43" s="34">
        <v>0.35</v>
      </c>
      <c r="S43" s="45">
        <f t="shared" si="37"/>
        <v>15785280</v>
      </c>
      <c r="T43" s="34">
        <v>0.15</v>
      </c>
      <c r="V43" s="34"/>
      <c r="W43" s="41">
        <f t="shared" si="33"/>
        <v>21047040</v>
      </c>
      <c r="X43" s="34">
        <v>0.2</v>
      </c>
      <c r="Y43" s="41">
        <f t="shared" si="34"/>
        <v>15785280</v>
      </c>
      <c r="Z43" s="34">
        <v>0.15</v>
      </c>
    </row>
    <row r="44" spans="1:26">
      <c r="A44" s="40" t="s">
        <v>151</v>
      </c>
      <c r="B44" s="11">
        <v>19</v>
      </c>
      <c r="C44" s="11">
        <v>34</v>
      </c>
      <c r="D44" s="41">
        <f t="shared" si="28"/>
        <v>35496</v>
      </c>
      <c r="E44" s="41">
        <f t="shared" si="29"/>
        <v>851904</v>
      </c>
      <c r="F44" s="41">
        <f t="shared" si="39"/>
        <v>851904</v>
      </c>
      <c r="G44" s="41">
        <v>1</v>
      </c>
      <c r="H44" s="41">
        <f t="shared" si="30"/>
        <v>2555712</v>
      </c>
      <c r="I44" s="53">
        <f>I45-0.1</f>
        <v>1.9</v>
      </c>
      <c r="L44" s="11">
        <f t="shared" si="38"/>
        <v>30</v>
      </c>
      <c r="M44" s="11">
        <f t="shared" si="40"/>
        <v>175</v>
      </c>
      <c r="N44" s="41">
        <f t="shared" si="32"/>
        <v>149083200</v>
      </c>
      <c r="O44" s="45">
        <f t="shared" si="35"/>
        <v>59633280</v>
      </c>
      <c r="P44" s="34">
        <v>0.4</v>
      </c>
      <c r="Q44" s="45">
        <f t="shared" si="36"/>
        <v>52179120</v>
      </c>
      <c r="R44" s="34">
        <v>0.35</v>
      </c>
      <c r="S44" s="45">
        <f t="shared" si="37"/>
        <v>22362480</v>
      </c>
      <c r="T44" s="34">
        <v>0.15</v>
      </c>
      <c r="V44" s="34"/>
      <c r="W44" s="41">
        <f t="shared" si="33"/>
        <v>29816640</v>
      </c>
      <c r="X44" s="34">
        <v>0.2</v>
      </c>
      <c r="Y44" s="41">
        <f t="shared" si="34"/>
        <v>22362480</v>
      </c>
      <c r="Z44" s="34">
        <v>0.15</v>
      </c>
    </row>
    <row r="45" spans="1:26">
      <c r="B45" s="11">
        <v>20</v>
      </c>
      <c r="C45" s="11">
        <v>40</v>
      </c>
      <c r="D45" s="41">
        <f t="shared" si="28"/>
        <v>43200</v>
      </c>
      <c r="E45" s="41">
        <f t="shared" si="29"/>
        <v>1036800</v>
      </c>
      <c r="F45" s="41">
        <f t="shared" si="39"/>
        <v>1036800</v>
      </c>
      <c r="G45" s="41">
        <v>1</v>
      </c>
      <c r="H45" s="41">
        <f t="shared" si="30"/>
        <v>3110400</v>
      </c>
      <c r="I45" s="53">
        <v>2</v>
      </c>
      <c r="L45" s="11">
        <f t="shared" si="38"/>
        <v>33</v>
      </c>
      <c r="M45" s="11">
        <f t="shared" si="40"/>
        <v>208</v>
      </c>
      <c r="N45" s="41">
        <f t="shared" si="32"/>
        <v>215654400</v>
      </c>
      <c r="O45" s="45">
        <f t="shared" si="35"/>
        <v>86261760</v>
      </c>
      <c r="P45" s="34">
        <v>0.4</v>
      </c>
      <c r="Q45" s="45">
        <f t="shared" si="36"/>
        <v>75479040</v>
      </c>
      <c r="R45" s="34">
        <v>0.35</v>
      </c>
      <c r="S45" s="45">
        <f t="shared" si="37"/>
        <v>32348160</v>
      </c>
      <c r="T45" s="34">
        <v>0.15</v>
      </c>
      <c r="V45" s="34"/>
      <c r="W45" s="41">
        <f t="shared" si="33"/>
        <v>43130880</v>
      </c>
      <c r="X45" s="34">
        <v>0.2</v>
      </c>
      <c r="Y45" s="41">
        <f t="shared" si="34"/>
        <v>32348160</v>
      </c>
      <c r="Z45" s="34">
        <v>0.15</v>
      </c>
    </row>
    <row r="47" spans="1:26" s="48" customFormat="1">
      <c r="A47" s="47" t="s">
        <v>199</v>
      </c>
      <c r="D47" s="49"/>
      <c r="E47" s="49"/>
      <c r="F47" s="49"/>
      <c r="G47" s="49"/>
      <c r="H47" s="49"/>
      <c r="I47" s="55"/>
      <c r="J47" s="49"/>
      <c r="N47" s="50"/>
      <c r="O47" s="51"/>
      <c r="P47" s="52"/>
      <c r="Q47" s="51"/>
      <c r="S47" s="51"/>
      <c r="U47" s="51"/>
      <c r="W47" s="49"/>
      <c r="Y47" s="49"/>
    </row>
    <row r="48" spans="1:26">
      <c r="B48" s="11">
        <v>1</v>
      </c>
      <c r="C48" s="11">
        <v>0.1</v>
      </c>
      <c r="D48" s="41">
        <f>ROUND(C48*3600/10*(1+I48),0)</f>
        <v>40</v>
      </c>
      <c r="E48" s="41">
        <f>24*D48</f>
        <v>960</v>
      </c>
      <c r="F48" s="41">
        <f t="shared" ref="F48:F57" si="41">E48*G48</f>
        <v>960</v>
      </c>
      <c r="G48" s="41">
        <v>1</v>
      </c>
      <c r="H48" s="41">
        <f>3*F48</f>
        <v>2880</v>
      </c>
      <c r="I48" s="53">
        <f t="shared" ref="I48:I65" si="42">I49-0.1</f>
        <v>9.9999999999999367E-2</v>
      </c>
      <c r="N48" s="41">
        <f t="shared" ref="N48:N50" si="43">M48*F48</f>
        <v>0</v>
      </c>
      <c r="O48" s="45">
        <f t="shared" ref="O48:O50" si="44">ROUND(N48*P48,0)</f>
        <v>0</v>
      </c>
      <c r="P48" s="34">
        <v>0.25</v>
      </c>
      <c r="Q48" s="45">
        <f t="shared" ref="Q48:Q50" si="45">ROUND(N48*R48,0)</f>
        <v>0</v>
      </c>
      <c r="R48" s="34">
        <v>0.1</v>
      </c>
      <c r="S48" s="45">
        <f t="shared" ref="S48:S50" si="46">ROUND(N48*T48,0)</f>
        <v>0</v>
      </c>
      <c r="T48" s="34">
        <v>0.1</v>
      </c>
      <c r="V48" s="34"/>
      <c r="W48" s="41">
        <f t="shared" ref="W48:W50" si="47">ROUND(N48*X48,0)</f>
        <v>0</v>
      </c>
      <c r="X48" s="34">
        <v>0.4</v>
      </c>
      <c r="Y48" s="41">
        <f t="shared" ref="Y48:Y50" si="48">ROUND(N48*Z48,0)</f>
        <v>0</v>
      </c>
      <c r="Z48" s="34">
        <v>0.15</v>
      </c>
    </row>
    <row r="49" spans="1:26">
      <c r="B49" s="11">
        <v>2</v>
      </c>
      <c r="C49" s="11">
        <f>C48+C48</f>
        <v>0.2</v>
      </c>
      <c r="D49" s="41">
        <f t="shared" ref="D49:D67" si="49">ROUND(C49*3600/10*(1+I49),0)</f>
        <v>86</v>
      </c>
      <c r="E49" s="41">
        <f t="shared" ref="E49:E67" si="50">24*D49</f>
        <v>2064</v>
      </c>
      <c r="F49" s="41">
        <f t="shared" si="41"/>
        <v>2064</v>
      </c>
      <c r="G49" s="41">
        <v>1</v>
      </c>
      <c r="H49" s="41">
        <f t="shared" ref="H49:H67" si="51">3*F49</f>
        <v>6192</v>
      </c>
      <c r="I49" s="53">
        <f t="shared" si="42"/>
        <v>0.19999999999999937</v>
      </c>
      <c r="N49" s="41">
        <f t="shared" si="43"/>
        <v>0</v>
      </c>
      <c r="O49" s="45">
        <f t="shared" si="44"/>
        <v>0</v>
      </c>
      <c r="P49" s="34">
        <v>0.25</v>
      </c>
      <c r="Q49" s="45">
        <f t="shared" si="45"/>
        <v>0</v>
      </c>
      <c r="R49" s="34">
        <v>0.1</v>
      </c>
      <c r="S49" s="45">
        <f t="shared" si="46"/>
        <v>0</v>
      </c>
      <c r="T49" s="34">
        <v>0.1</v>
      </c>
      <c r="V49" s="34"/>
      <c r="W49" s="41">
        <f t="shared" si="47"/>
        <v>0</v>
      </c>
      <c r="X49" s="34">
        <v>0.4</v>
      </c>
      <c r="Y49" s="41">
        <f t="shared" si="48"/>
        <v>0</v>
      </c>
      <c r="Z49" s="34">
        <v>0.15</v>
      </c>
    </row>
    <row r="50" spans="1:26">
      <c r="B50" s="11">
        <v>3</v>
      </c>
      <c r="C50" s="11">
        <f t="shared" ref="C50:C55" si="52">C49+C48</f>
        <v>0.30000000000000004</v>
      </c>
      <c r="D50" s="41">
        <f t="shared" si="49"/>
        <v>140</v>
      </c>
      <c r="E50" s="41">
        <f t="shared" si="50"/>
        <v>3360</v>
      </c>
      <c r="F50" s="41">
        <f t="shared" si="41"/>
        <v>3360</v>
      </c>
      <c r="G50" s="41">
        <v>1</v>
      </c>
      <c r="H50" s="41">
        <f t="shared" si="51"/>
        <v>10080</v>
      </c>
      <c r="I50" s="53">
        <f t="shared" si="42"/>
        <v>0.29999999999999938</v>
      </c>
      <c r="N50" s="41">
        <f t="shared" si="43"/>
        <v>0</v>
      </c>
      <c r="O50" s="45">
        <f t="shared" si="44"/>
        <v>0</v>
      </c>
      <c r="P50" s="34">
        <v>0.25</v>
      </c>
      <c r="Q50" s="45">
        <f t="shared" si="45"/>
        <v>0</v>
      </c>
      <c r="R50" s="34">
        <v>0.1</v>
      </c>
      <c r="S50" s="45">
        <f t="shared" si="46"/>
        <v>0</v>
      </c>
      <c r="T50" s="34">
        <v>0.1</v>
      </c>
      <c r="V50" s="34"/>
      <c r="W50" s="41">
        <f t="shared" si="47"/>
        <v>0</v>
      </c>
      <c r="X50" s="34">
        <v>0.4</v>
      </c>
      <c r="Y50" s="41">
        <f t="shared" si="48"/>
        <v>0</v>
      </c>
      <c r="Z50" s="34">
        <v>0.15</v>
      </c>
    </row>
    <row r="51" spans="1:26">
      <c r="B51" s="11">
        <v>4</v>
      </c>
      <c r="C51" s="11">
        <f t="shared" si="52"/>
        <v>0.5</v>
      </c>
      <c r="D51" s="41">
        <f t="shared" si="49"/>
        <v>252</v>
      </c>
      <c r="E51" s="41">
        <f t="shared" si="50"/>
        <v>6048</v>
      </c>
      <c r="F51" s="41">
        <f t="shared" si="41"/>
        <v>6048</v>
      </c>
      <c r="G51" s="41">
        <v>1</v>
      </c>
      <c r="H51" s="41">
        <f t="shared" si="51"/>
        <v>18144</v>
      </c>
      <c r="I51" s="53">
        <f t="shared" si="42"/>
        <v>0.39999999999999936</v>
      </c>
      <c r="L51" s="11">
        <v>1</v>
      </c>
      <c r="M51" s="11">
        <v>1</v>
      </c>
      <c r="N51" s="41">
        <f t="shared" ref="N51:N67" si="53">M51*F51</f>
        <v>6048</v>
      </c>
      <c r="O51" s="45">
        <f>ROUND(N51*P51,0)</f>
        <v>1512</v>
      </c>
      <c r="P51" s="34">
        <v>0.25</v>
      </c>
      <c r="Q51" s="45">
        <f>ROUND(N51*R51,0)</f>
        <v>605</v>
      </c>
      <c r="R51" s="34">
        <v>0.1</v>
      </c>
      <c r="S51" s="45">
        <f>ROUND(N51*T51,0)</f>
        <v>605</v>
      </c>
      <c r="T51" s="34">
        <v>0.1</v>
      </c>
      <c r="V51" s="34"/>
      <c r="W51" s="41">
        <f>ROUND(N51*X51,0)</f>
        <v>2419</v>
      </c>
      <c r="X51" s="34">
        <v>0.4</v>
      </c>
      <c r="Y51" s="41">
        <f>ROUND(N51*Z51,0)</f>
        <v>907</v>
      </c>
      <c r="Z51" s="34">
        <v>0.15</v>
      </c>
    </row>
    <row r="52" spans="1:26">
      <c r="B52" s="11">
        <v>5</v>
      </c>
      <c r="C52" s="11">
        <f t="shared" si="52"/>
        <v>0.8</v>
      </c>
      <c r="D52" s="41">
        <f t="shared" si="49"/>
        <v>432</v>
      </c>
      <c r="E52" s="41">
        <f t="shared" si="50"/>
        <v>10368</v>
      </c>
      <c r="F52" s="41">
        <f t="shared" si="41"/>
        <v>10368</v>
      </c>
      <c r="G52" s="41">
        <v>1</v>
      </c>
      <c r="H52" s="41">
        <f t="shared" si="51"/>
        <v>31104</v>
      </c>
      <c r="I52" s="53">
        <f t="shared" si="42"/>
        <v>0.49999999999999933</v>
      </c>
      <c r="N52" s="41">
        <f t="shared" si="53"/>
        <v>0</v>
      </c>
      <c r="O52" s="45">
        <f>ROUND(N52*P52,0)</f>
        <v>0</v>
      </c>
      <c r="P52" s="34">
        <v>0.25</v>
      </c>
      <c r="Q52" s="45">
        <f>ROUND(N52*R52,0)</f>
        <v>0</v>
      </c>
      <c r="R52" s="34">
        <v>0.1</v>
      </c>
      <c r="S52" s="45">
        <f>ROUND(N52*T52,0)</f>
        <v>0</v>
      </c>
      <c r="T52" s="34">
        <v>0.1</v>
      </c>
      <c r="V52" s="34"/>
      <c r="W52" s="41">
        <f t="shared" ref="W52:W67" si="54">ROUND(N52*X52,0)</f>
        <v>0</v>
      </c>
      <c r="X52" s="34">
        <v>0.4</v>
      </c>
      <c r="Y52" s="41">
        <f t="shared" ref="Y52:Y67" si="55">ROUND(N52*Z52,0)</f>
        <v>0</v>
      </c>
      <c r="Z52" s="34">
        <v>0.15</v>
      </c>
    </row>
    <row r="53" spans="1:26">
      <c r="B53" s="11">
        <v>6</v>
      </c>
      <c r="C53" s="11">
        <f t="shared" si="52"/>
        <v>1.3</v>
      </c>
      <c r="D53" s="41">
        <f t="shared" si="49"/>
        <v>749</v>
      </c>
      <c r="E53" s="41">
        <f t="shared" si="50"/>
        <v>17976</v>
      </c>
      <c r="F53" s="41">
        <f t="shared" si="41"/>
        <v>17976</v>
      </c>
      <c r="G53" s="41">
        <v>1</v>
      </c>
      <c r="H53" s="41">
        <f t="shared" si="51"/>
        <v>53928</v>
      </c>
      <c r="I53" s="53">
        <f t="shared" si="42"/>
        <v>0.59999999999999931</v>
      </c>
      <c r="L53" s="11">
        <v>1</v>
      </c>
      <c r="M53" s="11">
        <v>2</v>
      </c>
      <c r="N53" s="41">
        <f t="shared" si="53"/>
        <v>35952</v>
      </c>
      <c r="O53" s="45">
        <f t="shared" ref="O53:O67" si="56">ROUND(N53*P53,0)</f>
        <v>8988</v>
      </c>
      <c r="P53" s="34">
        <v>0.25</v>
      </c>
      <c r="Q53" s="45">
        <f t="shared" ref="Q53:Q67" si="57">ROUND(N53*R53,0)</f>
        <v>3595</v>
      </c>
      <c r="R53" s="34">
        <v>0.1</v>
      </c>
      <c r="S53" s="45">
        <f t="shared" ref="S53:S67" si="58">ROUND(N53*T53,0)</f>
        <v>3595</v>
      </c>
      <c r="T53" s="34">
        <v>0.1</v>
      </c>
      <c r="V53" s="34"/>
      <c r="W53" s="41">
        <f t="shared" si="54"/>
        <v>14381</v>
      </c>
      <c r="X53" s="34">
        <v>0.4</v>
      </c>
      <c r="Y53" s="41">
        <f t="shared" si="55"/>
        <v>5393</v>
      </c>
      <c r="Z53" s="34">
        <v>0.15</v>
      </c>
    </row>
    <row r="54" spans="1:26">
      <c r="B54" s="11">
        <v>7</v>
      </c>
      <c r="C54" s="11">
        <f t="shared" si="52"/>
        <v>2.1</v>
      </c>
      <c r="D54" s="41">
        <f t="shared" si="49"/>
        <v>1285</v>
      </c>
      <c r="E54" s="41">
        <f t="shared" si="50"/>
        <v>30840</v>
      </c>
      <c r="F54" s="41">
        <f t="shared" si="41"/>
        <v>30840</v>
      </c>
      <c r="G54" s="41">
        <v>1</v>
      </c>
      <c r="H54" s="41">
        <f t="shared" si="51"/>
        <v>92520</v>
      </c>
      <c r="I54" s="53">
        <f t="shared" si="42"/>
        <v>0.69999999999999929</v>
      </c>
      <c r="L54" s="11">
        <v>1</v>
      </c>
      <c r="M54" s="11">
        <v>3</v>
      </c>
      <c r="N54" s="41">
        <f t="shared" si="53"/>
        <v>92520</v>
      </c>
      <c r="O54" s="45">
        <f t="shared" si="56"/>
        <v>23130</v>
      </c>
      <c r="P54" s="34">
        <v>0.25</v>
      </c>
      <c r="Q54" s="45">
        <f t="shared" si="57"/>
        <v>9252</v>
      </c>
      <c r="R54" s="34">
        <v>0.1</v>
      </c>
      <c r="S54" s="45">
        <f t="shared" si="58"/>
        <v>9252</v>
      </c>
      <c r="T54" s="34">
        <v>0.1</v>
      </c>
      <c r="V54" s="34"/>
      <c r="W54" s="41">
        <f t="shared" si="54"/>
        <v>37008</v>
      </c>
      <c r="X54" s="34">
        <v>0.4</v>
      </c>
      <c r="Y54" s="41">
        <f t="shared" si="55"/>
        <v>13878</v>
      </c>
      <c r="Z54" s="34">
        <v>0.15</v>
      </c>
    </row>
    <row r="55" spans="1:26">
      <c r="A55" s="11"/>
      <c r="B55" s="11">
        <v>8</v>
      </c>
      <c r="C55" s="11">
        <f t="shared" si="52"/>
        <v>3.4000000000000004</v>
      </c>
      <c r="D55" s="41">
        <f t="shared" si="49"/>
        <v>2203</v>
      </c>
      <c r="E55" s="41">
        <f t="shared" si="50"/>
        <v>52872</v>
      </c>
      <c r="F55" s="41">
        <f t="shared" si="41"/>
        <v>52872</v>
      </c>
      <c r="G55" s="41">
        <v>1</v>
      </c>
      <c r="H55" s="41">
        <f t="shared" si="51"/>
        <v>158616</v>
      </c>
      <c r="I55" s="53">
        <f t="shared" si="42"/>
        <v>0.79999999999999927</v>
      </c>
      <c r="L55" s="11">
        <f t="shared" ref="L55:L67" si="59">M55-M54</f>
        <v>2</v>
      </c>
      <c r="M55" s="11">
        <v>5</v>
      </c>
      <c r="N55" s="41">
        <f t="shared" si="53"/>
        <v>264360</v>
      </c>
      <c r="O55" s="45">
        <f t="shared" si="56"/>
        <v>66090</v>
      </c>
      <c r="P55" s="34">
        <v>0.25</v>
      </c>
      <c r="Q55" s="45">
        <f t="shared" si="57"/>
        <v>26436</v>
      </c>
      <c r="R55" s="34">
        <v>0.1</v>
      </c>
      <c r="S55" s="45">
        <f t="shared" si="58"/>
        <v>26436</v>
      </c>
      <c r="T55" s="34">
        <v>0.1</v>
      </c>
      <c r="V55" s="34"/>
      <c r="W55" s="41">
        <f t="shared" si="54"/>
        <v>105744</v>
      </c>
      <c r="X55" s="34">
        <v>0.4</v>
      </c>
      <c r="Y55" s="41">
        <f t="shared" si="55"/>
        <v>39654</v>
      </c>
      <c r="Z55" s="34">
        <v>0.15</v>
      </c>
    </row>
    <row r="56" spans="1:26">
      <c r="B56" s="11">
        <v>9</v>
      </c>
      <c r="C56" s="11">
        <f>C55+C53</f>
        <v>4.7</v>
      </c>
      <c r="D56" s="41">
        <f t="shared" si="49"/>
        <v>3215</v>
      </c>
      <c r="E56" s="41">
        <f t="shared" si="50"/>
        <v>77160</v>
      </c>
      <c r="F56" s="41">
        <f t="shared" si="41"/>
        <v>77160</v>
      </c>
      <c r="G56" s="41">
        <v>1</v>
      </c>
      <c r="H56" s="41">
        <f t="shared" si="51"/>
        <v>231480</v>
      </c>
      <c r="I56" s="53">
        <f t="shared" si="42"/>
        <v>0.89999999999999925</v>
      </c>
      <c r="L56" s="11">
        <f t="shared" si="59"/>
        <v>3</v>
      </c>
      <c r="M56" s="11">
        <v>8</v>
      </c>
      <c r="N56" s="41">
        <f t="shared" si="53"/>
        <v>617280</v>
      </c>
      <c r="O56" s="45">
        <f t="shared" si="56"/>
        <v>154320</v>
      </c>
      <c r="P56" s="34">
        <v>0.25</v>
      </c>
      <c r="Q56" s="45">
        <f t="shared" si="57"/>
        <v>61728</v>
      </c>
      <c r="R56" s="34">
        <v>0.1</v>
      </c>
      <c r="S56" s="45">
        <f t="shared" si="58"/>
        <v>61728</v>
      </c>
      <c r="T56" s="34">
        <v>0.1</v>
      </c>
      <c r="V56" s="34"/>
      <c r="W56" s="41">
        <f t="shared" si="54"/>
        <v>246912</v>
      </c>
      <c r="X56" s="34">
        <v>0.4</v>
      </c>
      <c r="Y56" s="41">
        <f t="shared" si="55"/>
        <v>92592</v>
      </c>
      <c r="Z56" s="34">
        <v>0.15</v>
      </c>
    </row>
    <row r="57" spans="1:26">
      <c r="A57" s="38" t="s">
        <v>149</v>
      </c>
      <c r="B57" s="11">
        <v>10</v>
      </c>
      <c r="C57" s="11">
        <f>C56+C54</f>
        <v>6.8000000000000007</v>
      </c>
      <c r="D57" s="41">
        <f t="shared" si="49"/>
        <v>4896</v>
      </c>
      <c r="E57" s="41">
        <f t="shared" si="50"/>
        <v>117504</v>
      </c>
      <c r="F57" s="41">
        <f t="shared" si="41"/>
        <v>117504</v>
      </c>
      <c r="G57" s="41">
        <v>1</v>
      </c>
      <c r="H57" s="41">
        <f t="shared" si="51"/>
        <v>352512</v>
      </c>
      <c r="I57" s="53">
        <f t="shared" si="42"/>
        <v>0.99999999999999922</v>
      </c>
      <c r="L57" s="11">
        <f t="shared" si="59"/>
        <v>4</v>
      </c>
      <c r="M57" s="11">
        <v>12</v>
      </c>
      <c r="N57" s="41">
        <f t="shared" si="53"/>
        <v>1410048</v>
      </c>
      <c r="O57" s="45">
        <f t="shared" si="56"/>
        <v>352512</v>
      </c>
      <c r="P57" s="34">
        <v>0.25</v>
      </c>
      <c r="Q57" s="45">
        <f t="shared" si="57"/>
        <v>141005</v>
      </c>
      <c r="R57" s="34">
        <v>0.1</v>
      </c>
      <c r="S57" s="45">
        <f t="shared" si="58"/>
        <v>141005</v>
      </c>
      <c r="T57" s="34">
        <v>0.1</v>
      </c>
      <c r="V57" s="34"/>
      <c r="W57" s="41">
        <f t="shared" si="54"/>
        <v>564019</v>
      </c>
      <c r="X57" s="34">
        <v>0.4</v>
      </c>
      <c r="Y57" s="41">
        <f t="shared" si="55"/>
        <v>211507</v>
      </c>
      <c r="Z57" s="34">
        <v>0.15</v>
      </c>
    </row>
    <row r="58" spans="1:26">
      <c r="B58" s="11">
        <v>11</v>
      </c>
      <c r="C58" s="11">
        <f>C56+C55</f>
        <v>8.1000000000000014</v>
      </c>
      <c r="D58" s="41">
        <f t="shared" si="49"/>
        <v>6124</v>
      </c>
      <c r="E58" s="41">
        <f t="shared" si="50"/>
        <v>146976</v>
      </c>
      <c r="F58" s="41">
        <f t="shared" ref="F58:F67" si="60">E58*G58</f>
        <v>146976</v>
      </c>
      <c r="G58" s="41">
        <v>1</v>
      </c>
      <c r="H58" s="41">
        <f t="shared" si="51"/>
        <v>440928</v>
      </c>
      <c r="I58" s="53">
        <f t="shared" si="42"/>
        <v>1.0999999999999992</v>
      </c>
      <c r="L58" s="11">
        <f t="shared" si="59"/>
        <v>7</v>
      </c>
      <c r="M58" s="11">
        <v>19</v>
      </c>
      <c r="N58" s="41">
        <f t="shared" si="53"/>
        <v>2792544</v>
      </c>
      <c r="O58" s="45">
        <f t="shared" si="56"/>
        <v>698136</v>
      </c>
      <c r="P58" s="34">
        <v>0.25</v>
      </c>
      <c r="Q58" s="45">
        <f t="shared" si="57"/>
        <v>279254</v>
      </c>
      <c r="R58" s="34">
        <v>0.1</v>
      </c>
      <c r="S58" s="45">
        <f t="shared" si="58"/>
        <v>279254</v>
      </c>
      <c r="T58" s="34">
        <v>0.1</v>
      </c>
      <c r="V58" s="34"/>
      <c r="W58" s="41">
        <f t="shared" si="54"/>
        <v>1117018</v>
      </c>
      <c r="X58" s="34">
        <v>0.4</v>
      </c>
      <c r="Y58" s="41">
        <f t="shared" si="55"/>
        <v>418882</v>
      </c>
      <c r="Z58" s="34">
        <v>0.15</v>
      </c>
    </row>
    <row r="59" spans="1:26">
      <c r="B59" s="11">
        <v>12</v>
      </c>
      <c r="C59" s="11">
        <f>C57+C56</f>
        <v>11.5</v>
      </c>
      <c r="D59" s="41">
        <f t="shared" si="49"/>
        <v>9108</v>
      </c>
      <c r="E59" s="41">
        <f t="shared" si="50"/>
        <v>218592</v>
      </c>
      <c r="F59" s="41">
        <f t="shared" si="60"/>
        <v>218592</v>
      </c>
      <c r="G59" s="41">
        <v>1</v>
      </c>
      <c r="H59" s="41">
        <f t="shared" si="51"/>
        <v>655776</v>
      </c>
      <c r="I59" s="53">
        <f t="shared" si="42"/>
        <v>1.1999999999999993</v>
      </c>
      <c r="L59" s="11">
        <f t="shared" si="59"/>
        <v>9</v>
      </c>
      <c r="M59" s="11">
        <v>28</v>
      </c>
      <c r="N59" s="41">
        <f t="shared" si="53"/>
        <v>6120576</v>
      </c>
      <c r="O59" s="45">
        <f t="shared" si="56"/>
        <v>1530144</v>
      </c>
      <c r="P59" s="34">
        <v>0.25</v>
      </c>
      <c r="Q59" s="45">
        <f t="shared" si="57"/>
        <v>612058</v>
      </c>
      <c r="R59" s="34">
        <v>0.1</v>
      </c>
      <c r="S59" s="45">
        <f t="shared" si="58"/>
        <v>612058</v>
      </c>
      <c r="T59" s="34">
        <v>0.1</v>
      </c>
      <c r="V59" s="34"/>
      <c r="W59" s="41">
        <f t="shared" si="54"/>
        <v>2448230</v>
      </c>
      <c r="X59" s="34">
        <v>0.4</v>
      </c>
      <c r="Y59" s="41">
        <f t="shared" si="55"/>
        <v>918086</v>
      </c>
      <c r="Z59" s="34">
        <v>0.15</v>
      </c>
    </row>
    <row r="60" spans="1:26">
      <c r="A60" s="11"/>
      <c r="B60" s="11">
        <v>13</v>
      </c>
      <c r="C60" s="11">
        <v>14.4</v>
      </c>
      <c r="D60" s="41">
        <f t="shared" si="49"/>
        <v>11923</v>
      </c>
      <c r="E60" s="41">
        <f t="shared" si="50"/>
        <v>286152</v>
      </c>
      <c r="F60" s="41">
        <f t="shared" si="60"/>
        <v>286152</v>
      </c>
      <c r="G60" s="41">
        <v>1</v>
      </c>
      <c r="H60" s="41">
        <f t="shared" si="51"/>
        <v>858456</v>
      </c>
      <c r="I60" s="53">
        <f t="shared" si="42"/>
        <v>1.2999999999999994</v>
      </c>
      <c r="L60" s="11">
        <f t="shared" si="59"/>
        <v>12</v>
      </c>
      <c r="M60" s="11">
        <v>40</v>
      </c>
      <c r="N60" s="41">
        <f t="shared" si="53"/>
        <v>11446080</v>
      </c>
      <c r="O60" s="45">
        <f t="shared" si="56"/>
        <v>2861520</v>
      </c>
      <c r="P60" s="34">
        <v>0.25</v>
      </c>
      <c r="Q60" s="45">
        <f t="shared" si="57"/>
        <v>1144608</v>
      </c>
      <c r="R60" s="34">
        <v>0.1</v>
      </c>
      <c r="S60" s="45">
        <f t="shared" si="58"/>
        <v>1144608</v>
      </c>
      <c r="T60" s="34">
        <v>0.1</v>
      </c>
      <c r="V60" s="34"/>
      <c r="W60" s="41">
        <f t="shared" si="54"/>
        <v>4578432</v>
      </c>
      <c r="X60" s="34">
        <v>0.4</v>
      </c>
      <c r="Y60" s="41">
        <f t="shared" si="55"/>
        <v>1716912</v>
      </c>
      <c r="Z60" s="34">
        <v>0.15</v>
      </c>
    </row>
    <row r="61" spans="1:26">
      <c r="A61" s="39" t="s">
        <v>150</v>
      </c>
      <c r="B61" s="11">
        <v>14</v>
      </c>
      <c r="C61" s="11">
        <v>17</v>
      </c>
      <c r="D61" s="41">
        <f t="shared" si="49"/>
        <v>14688</v>
      </c>
      <c r="E61" s="41">
        <f t="shared" si="50"/>
        <v>352512</v>
      </c>
      <c r="F61" s="41">
        <f t="shared" si="60"/>
        <v>352512</v>
      </c>
      <c r="G61" s="41">
        <v>1</v>
      </c>
      <c r="H61" s="41">
        <f t="shared" si="51"/>
        <v>1057536</v>
      </c>
      <c r="I61" s="53">
        <f t="shared" si="42"/>
        <v>1.3999999999999995</v>
      </c>
      <c r="L61" s="11">
        <f t="shared" si="59"/>
        <v>15</v>
      </c>
      <c r="M61" s="11">
        <f>L60+M60+3</f>
        <v>55</v>
      </c>
      <c r="N61" s="41">
        <f t="shared" si="53"/>
        <v>19388160</v>
      </c>
      <c r="O61" s="45">
        <f t="shared" si="56"/>
        <v>4847040</v>
      </c>
      <c r="P61" s="34">
        <v>0.25</v>
      </c>
      <c r="Q61" s="45">
        <f t="shared" si="57"/>
        <v>1938816</v>
      </c>
      <c r="R61" s="34">
        <v>0.1</v>
      </c>
      <c r="S61" s="45">
        <f t="shared" si="58"/>
        <v>1938816</v>
      </c>
      <c r="T61" s="34">
        <v>0.1</v>
      </c>
      <c r="V61" s="34"/>
      <c r="W61" s="41">
        <f t="shared" si="54"/>
        <v>7755264</v>
      </c>
      <c r="X61" s="34">
        <v>0.4</v>
      </c>
      <c r="Y61" s="41">
        <f t="shared" si="55"/>
        <v>2908224</v>
      </c>
      <c r="Z61" s="34">
        <v>0.15</v>
      </c>
    </row>
    <row r="62" spans="1:26">
      <c r="B62" s="11">
        <v>15</v>
      </c>
      <c r="C62" s="11">
        <v>20</v>
      </c>
      <c r="D62" s="41">
        <f t="shared" si="49"/>
        <v>18000</v>
      </c>
      <c r="E62" s="41">
        <f t="shared" si="50"/>
        <v>432000</v>
      </c>
      <c r="F62" s="41">
        <f t="shared" si="60"/>
        <v>432000</v>
      </c>
      <c r="G62" s="41">
        <v>1</v>
      </c>
      <c r="H62" s="41">
        <f t="shared" si="51"/>
        <v>1296000</v>
      </c>
      <c r="I62" s="53">
        <f t="shared" si="42"/>
        <v>1.4999999999999996</v>
      </c>
      <c r="L62" s="11">
        <f t="shared" si="59"/>
        <v>18</v>
      </c>
      <c r="M62" s="11">
        <f t="shared" ref="M62:M67" si="61">M61+L61+3</f>
        <v>73</v>
      </c>
      <c r="N62" s="41">
        <f t="shared" si="53"/>
        <v>31536000</v>
      </c>
      <c r="O62" s="45">
        <f t="shared" si="56"/>
        <v>7884000</v>
      </c>
      <c r="P62" s="34">
        <v>0.25</v>
      </c>
      <c r="Q62" s="45">
        <f t="shared" si="57"/>
        <v>3153600</v>
      </c>
      <c r="R62" s="34">
        <v>0.1</v>
      </c>
      <c r="S62" s="45">
        <f t="shared" si="58"/>
        <v>3153600</v>
      </c>
      <c r="T62" s="34">
        <v>0.1</v>
      </c>
      <c r="V62" s="34"/>
      <c r="W62" s="41">
        <f t="shared" si="54"/>
        <v>12614400</v>
      </c>
      <c r="X62" s="34">
        <v>0.4</v>
      </c>
      <c r="Y62" s="41">
        <f t="shared" si="55"/>
        <v>4730400</v>
      </c>
      <c r="Z62" s="34">
        <v>0.15</v>
      </c>
    </row>
    <row r="63" spans="1:26">
      <c r="B63" s="11">
        <v>16</v>
      </c>
      <c r="C63" s="11">
        <v>23</v>
      </c>
      <c r="D63" s="41">
        <f t="shared" si="49"/>
        <v>21528</v>
      </c>
      <c r="E63" s="41">
        <f t="shared" si="50"/>
        <v>516672</v>
      </c>
      <c r="F63" s="41">
        <f t="shared" si="60"/>
        <v>516672</v>
      </c>
      <c r="G63" s="41">
        <v>1</v>
      </c>
      <c r="H63" s="41">
        <f t="shared" si="51"/>
        <v>1550016</v>
      </c>
      <c r="I63" s="53">
        <f t="shared" si="42"/>
        <v>1.5999999999999996</v>
      </c>
      <c r="L63" s="11">
        <f t="shared" si="59"/>
        <v>21</v>
      </c>
      <c r="M63" s="11">
        <f t="shared" si="61"/>
        <v>94</v>
      </c>
      <c r="N63" s="41">
        <f t="shared" si="53"/>
        <v>48567168</v>
      </c>
      <c r="O63" s="45">
        <f t="shared" si="56"/>
        <v>12141792</v>
      </c>
      <c r="P63" s="34">
        <v>0.25</v>
      </c>
      <c r="Q63" s="45">
        <f t="shared" si="57"/>
        <v>4856717</v>
      </c>
      <c r="R63" s="34">
        <v>0.1</v>
      </c>
      <c r="S63" s="45">
        <f t="shared" si="58"/>
        <v>4856717</v>
      </c>
      <c r="T63" s="34">
        <v>0.1</v>
      </c>
      <c r="V63" s="34"/>
      <c r="W63" s="41">
        <f t="shared" si="54"/>
        <v>19426867</v>
      </c>
      <c r="X63" s="34">
        <v>0.4</v>
      </c>
      <c r="Y63" s="41">
        <f t="shared" si="55"/>
        <v>7285075</v>
      </c>
      <c r="Z63" s="34">
        <v>0.15</v>
      </c>
    </row>
    <row r="64" spans="1:26">
      <c r="B64" s="11">
        <v>17</v>
      </c>
      <c r="C64" s="11">
        <v>26.3</v>
      </c>
      <c r="D64" s="41">
        <f t="shared" si="49"/>
        <v>25564</v>
      </c>
      <c r="E64" s="41">
        <f t="shared" si="50"/>
        <v>613536</v>
      </c>
      <c r="F64" s="41">
        <f t="shared" si="60"/>
        <v>613536</v>
      </c>
      <c r="G64" s="41">
        <v>1</v>
      </c>
      <c r="H64" s="41">
        <f t="shared" si="51"/>
        <v>1840608</v>
      </c>
      <c r="I64" s="53">
        <f t="shared" si="42"/>
        <v>1.6999999999999997</v>
      </c>
      <c r="L64" s="11">
        <f t="shared" si="59"/>
        <v>24</v>
      </c>
      <c r="M64" s="11">
        <f t="shared" si="61"/>
        <v>118</v>
      </c>
      <c r="N64" s="41">
        <f t="shared" si="53"/>
        <v>72397248</v>
      </c>
      <c r="O64" s="45">
        <f t="shared" si="56"/>
        <v>18099312</v>
      </c>
      <c r="P64" s="34">
        <v>0.25</v>
      </c>
      <c r="Q64" s="45">
        <f t="shared" si="57"/>
        <v>7239725</v>
      </c>
      <c r="R64" s="34">
        <v>0.1</v>
      </c>
      <c r="S64" s="45">
        <f t="shared" si="58"/>
        <v>7239725</v>
      </c>
      <c r="T64" s="34">
        <v>0.1</v>
      </c>
      <c r="V64" s="34"/>
      <c r="W64" s="41">
        <f t="shared" si="54"/>
        <v>28958899</v>
      </c>
      <c r="X64" s="34">
        <v>0.4</v>
      </c>
      <c r="Y64" s="41">
        <f t="shared" si="55"/>
        <v>10859587</v>
      </c>
      <c r="Z64" s="34">
        <v>0.15</v>
      </c>
    </row>
    <row r="65" spans="1:34">
      <c r="B65" s="11">
        <v>18</v>
      </c>
      <c r="C65" s="11">
        <v>30</v>
      </c>
      <c r="D65" s="41">
        <f t="shared" si="49"/>
        <v>30240</v>
      </c>
      <c r="E65" s="41">
        <f t="shared" si="50"/>
        <v>725760</v>
      </c>
      <c r="F65" s="41">
        <f t="shared" si="60"/>
        <v>725760</v>
      </c>
      <c r="G65" s="41">
        <v>1</v>
      </c>
      <c r="H65" s="41">
        <f t="shared" si="51"/>
        <v>2177280</v>
      </c>
      <c r="I65" s="53">
        <f t="shared" si="42"/>
        <v>1.7999999999999998</v>
      </c>
      <c r="L65" s="11">
        <f t="shared" si="59"/>
        <v>27</v>
      </c>
      <c r="M65" s="11">
        <f t="shared" si="61"/>
        <v>145</v>
      </c>
      <c r="N65" s="41">
        <f t="shared" si="53"/>
        <v>105235200</v>
      </c>
      <c r="O65" s="45">
        <f t="shared" si="56"/>
        <v>26308800</v>
      </c>
      <c r="P65" s="34">
        <v>0.25</v>
      </c>
      <c r="Q65" s="45">
        <f t="shared" si="57"/>
        <v>10523520</v>
      </c>
      <c r="R65" s="34">
        <v>0.1</v>
      </c>
      <c r="S65" s="45">
        <f t="shared" si="58"/>
        <v>10523520</v>
      </c>
      <c r="T65" s="34">
        <v>0.1</v>
      </c>
      <c r="V65" s="34"/>
      <c r="W65" s="41">
        <f t="shared" si="54"/>
        <v>42094080</v>
      </c>
      <c r="X65" s="34">
        <v>0.4</v>
      </c>
      <c r="Y65" s="41">
        <f t="shared" si="55"/>
        <v>15785280</v>
      </c>
      <c r="Z65" s="34">
        <v>0.15</v>
      </c>
    </row>
    <row r="66" spans="1:34">
      <c r="A66" s="40" t="s">
        <v>151</v>
      </c>
      <c r="B66" s="11">
        <v>19</v>
      </c>
      <c r="C66" s="11">
        <v>34</v>
      </c>
      <c r="D66" s="41">
        <f t="shared" si="49"/>
        <v>35496</v>
      </c>
      <c r="E66" s="41">
        <f t="shared" si="50"/>
        <v>851904</v>
      </c>
      <c r="F66" s="41">
        <f t="shared" si="60"/>
        <v>851904</v>
      </c>
      <c r="G66" s="41">
        <v>1</v>
      </c>
      <c r="H66" s="41">
        <f t="shared" si="51"/>
        <v>2555712</v>
      </c>
      <c r="I66" s="53">
        <f>I67-0.1</f>
        <v>1.9</v>
      </c>
      <c r="L66" s="11">
        <f t="shared" si="59"/>
        <v>30</v>
      </c>
      <c r="M66" s="11">
        <f t="shared" si="61"/>
        <v>175</v>
      </c>
      <c r="N66" s="41">
        <f t="shared" si="53"/>
        <v>149083200</v>
      </c>
      <c r="O66" s="45">
        <f t="shared" si="56"/>
        <v>37270800</v>
      </c>
      <c r="P66" s="34">
        <v>0.25</v>
      </c>
      <c r="Q66" s="45">
        <f t="shared" si="57"/>
        <v>14908320</v>
      </c>
      <c r="R66" s="34">
        <v>0.1</v>
      </c>
      <c r="S66" s="45">
        <f t="shared" si="58"/>
        <v>14908320</v>
      </c>
      <c r="T66" s="34">
        <v>0.1</v>
      </c>
      <c r="V66" s="34"/>
      <c r="W66" s="41">
        <f t="shared" si="54"/>
        <v>59633280</v>
      </c>
      <c r="X66" s="34">
        <v>0.4</v>
      </c>
      <c r="Y66" s="41">
        <f t="shared" si="55"/>
        <v>22362480</v>
      </c>
      <c r="Z66" s="34">
        <v>0.15</v>
      </c>
    </row>
    <row r="67" spans="1:34">
      <c r="B67" s="11">
        <v>20</v>
      </c>
      <c r="C67" s="11">
        <v>40</v>
      </c>
      <c r="D67" s="41">
        <f t="shared" si="49"/>
        <v>43200</v>
      </c>
      <c r="E67" s="41">
        <f t="shared" si="50"/>
        <v>1036800</v>
      </c>
      <c r="F67" s="41">
        <f t="shared" si="60"/>
        <v>1036800</v>
      </c>
      <c r="G67" s="41">
        <v>1</v>
      </c>
      <c r="H67" s="41">
        <f t="shared" si="51"/>
        <v>3110400</v>
      </c>
      <c r="I67" s="53">
        <v>2</v>
      </c>
      <c r="L67" s="11">
        <f t="shared" si="59"/>
        <v>33</v>
      </c>
      <c r="M67" s="11">
        <f t="shared" si="61"/>
        <v>208</v>
      </c>
      <c r="N67" s="41">
        <f t="shared" si="53"/>
        <v>215654400</v>
      </c>
      <c r="O67" s="45">
        <f t="shared" si="56"/>
        <v>53913600</v>
      </c>
      <c r="P67" s="34">
        <v>0.25</v>
      </c>
      <c r="Q67" s="45">
        <f t="shared" si="57"/>
        <v>21565440</v>
      </c>
      <c r="R67" s="34">
        <v>0.1</v>
      </c>
      <c r="S67" s="45">
        <f t="shared" si="58"/>
        <v>21565440</v>
      </c>
      <c r="T67" s="34">
        <v>0.1</v>
      </c>
      <c r="V67" s="34"/>
      <c r="W67" s="41">
        <f t="shared" si="54"/>
        <v>86261760</v>
      </c>
      <c r="X67" s="34">
        <v>0.4</v>
      </c>
      <c r="Y67" s="41">
        <f t="shared" si="55"/>
        <v>32348160</v>
      </c>
      <c r="Z67" s="34">
        <v>0.15</v>
      </c>
    </row>
    <row r="69" spans="1:34" s="48" customFormat="1">
      <c r="A69" s="47" t="s">
        <v>212</v>
      </c>
      <c r="B69" s="56" t="s">
        <v>196</v>
      </c>
      <c r="D69" s="49"/>
      <c r="E69" s="49"/>
      <c r="F69" s="49"/>
      <c r="G69" s="49"/>
      <c r="H69" s="49"/>
      <c r="I69" s="55"/>
      <c r="J69" s="49"/>
      <c r="N69" s="50"/>
      <c r="O69" s="51"/>
      <c r="P69" s="52"/>
      <c r="Q69" s="51"/>
      <c r="S69" s="51"/>
      <c r="U69" s="51"/>
      <c r="W69" s="49"/>
      <c r="Y69" s="49"/>
    </row>
    <row r="70" spans="1:34">
      <c r="B70" s="11">
        <v>1</v>
      </c>
      <c r="C70" s="11">
        <v>0.1</v>
      </c>
      <c r="D70" s="41">
        <f>ROUND(C70*3600*J70/10*(1+I70),0)</f>
        <v>11</v>
      </c>
      <c r="E70" s="41">
        <f>24*D70</f>
        <v>264</v>
      </c>
      <c r="F70" s="41">
        <f t="shared" ref="F70:F89" si="62">E70*G70</f>
        <v>264</v>
      </c>
      <c r="G70" s="41">
        <v>1</v>
      </c>
      <c r="H70" s="41">
        <f>3*F70</f>
        <v>792</v>
      </c>
      <c r="I70" s="53">
        <v>0.05</v>
      </c>
      <c r="J70" s="53">
        <v>0.3</v>
      </c>
      <c r="N70" s="41">
        <f>M70*F70/0.65</f>
        <v>0</v>
      </c>
      <c r="R70" s="34"/>
      <c r="T70" s="34"/>
      <c r="V70" s="34"/>
      <c r="W70" s="41">
        <f t="shared" ref="W70:W89" si="63">ROUND(N70*X70,0)</f>
        <v>0</v>
      </c>
      <c r="X70" s="34">
        <v>0.35</v>
      </c>
      <c r="AA70" s="41">
        <f t="shared" ref="AA70:AA72" si="64">ROUND(N70*AB70,0)</f>
        <v>0</v>
      </c>
      <c r="AB70" s="34">
        <v>0.15</v>
      </c>
      <c r="AC70" s="41">
        <f t="shared" ref="AC70:AC72" si="65">ROUND(N70*AD70,0)</f>
        <v>0</v>
      </c>
      <c r="AD70" s="34">
        <v>0.1</v>
      </c>
      <c r="AE70" s="41">
        <f t="shared" ref="AE70:AE72" si="66">ROUND(N70*AF70,0)</f>
        <v>0</v>
      </c>
      <c r="AF70" s="34">
        <v>0.05</v>
      </c>
      <c r="AG70" s="41">
        <f t="shared" ref="AG70:AG72" si="67">ROUND(N70*AH70,0)</f>
        <v>0</v>
      </c>
      <c r="AH70" s="34">
        <v>0.35</v>
      </c>
    </row>
    <row r="71" spans="1:34">
      <c r="B71" s="11">
        <v>2</v>
      </c>
      <c r="C71" s="11">
        <f>C70+C70</f>
        <v>0.2</v>
      </c>
      <c r="D71" s="41">
        <f t="shared" ref="D71:D89" si="68">ROUND(C71*3600*J71/10*(1+I71),0)</f>
        <v>24</v>
      </c>
      <c r="E71" s="41">
        <f t="shared" ref="E71:E89" si="69">24*D71</f>
        <v>576</v>
      </c>
      <c r="F71" s="41">
        <f t="shared" si="62"/>
        <v>576</v>
      </c>
      <c r="G71" s="41">
        <v>1</v>
      </c>
      <c r="H71" s="41">
        <f t="shared" ref="H71:H89" si="70">3*F71</f>
        <v>1728</v>
      </c>
      <c r="I71" s="53">
        <f>I70+0.05</f>
        <v>0.1</v>
      </c>
      <c r="J71" s="53">
        <v>0.3</v>
      </c>
      <c r="N71" s="41">
        <f t="shared" ref="N71:N89" si="71">M71*F71/0.65</f>
        <v>0</v>
      </c>
      <c r="R71" s="34"/>
      <c r="T71" s="34"/>
      <c r="V71" s="34"/>
      <c r="W71" s="41">
        <f t="shared" si="63"/>
        <v>0</v>
      </c>
      <c r="X71" s="34">
        <v>0.35</v>
      </c>
      <c r="AA71" s="41">
        <f t="shared" si="64"/>
        <v>0</v>
      </c>
      <c r="AB71" s="34">
        <v>0.15</v>
      </c>
      <c r="AC71" s="41">
        <f t="shared" si="65"/>
        <v>0</v>
      </c>
      <c r="AD71" s="34">
        <v>0.1</v>
      </c>
      <c r="AE71" s="41">
        <f t="shared" si="66"/>
        <v>0</v>
      </c>
      <c r="AF71" s="34">
        <v>0.05</v>
      </c>
      <c r="AG71" s="41">
        <f t="shared" si="67"/>
        <v>0</v>
      </c>
      <c r="AH71" s="34">
        <v>0.35</v>
      </c>
    </row>
    <row r="72" spans="1:34">
      <c r="B72" s="11">
        <v>3</v>
      </c>
      <c r="C72" s="11">
        <f t="shared" ref="C72:C77" si="72">C71+C70</f>
        <v>0.30000000000000004</v>
      </c>
      <c r="D72" s="41">
        <f t="shared" si="68"/>
        <v>37</v>
      </c>
      <c r="E72" s="41">
        <f t="shared" si="69"/>
        <v>888</v>
      </c>
      <c r="F72" s="41">
        <f t="shared" si="62"/>
        <v>888</v>
      </c>
      <c r="G72" s="41">
        <v>1</v>
      </c>
      <c r="H72" s="41">
        <f t="shared" si="70"/>
        <v>2664</v>
      </c>
      <c r="I72" s="53">
        <f t="shared" ref="I72:I89" si="73">I71+0.05</f>
        <v>0.15000000000000002</v>
      </c>
      <c r="J72" s="53">
        <v>0.3</v>
      </c>
      <c r="N72" s="41">
        <f t="shared" si="71"/>
        <v>0</v>
      </c>
      <c r="R72" s="34"/>
      <c r="T72" s="34"/>
      <c r="V72" s="34"/>
      <c r="W72" s="41">
        <f t="shared" si="63"/>
        <v>0</v>
      </c>
      <c r="X72" s="34">
        <v>0.35</v>
      </c>
      <c r="AA72" s="41">
        <f t="shared" si="64"/>
        <v>0</v>
      </c>
      <c r="AB72" s="34">
        <v>0.15</v>
      </c>
      <c r="AC72" s="41">
        <f t="shared" si="65"/>
        <v>0</v>
      </c>
      <c r="AD72" s="34">
        <v>0.1</v>
      </c>
      <c r="AE72" s="41">
        <f t="shared" si="66"/>
        <v>0</v>
      </c>
      <c r="AF72" s="34">
        <v>0.05</v>
      </c>
      <c r="AG72" s="41">
        <f t="shared" si="67"/>
        <v>0</v>
      </c>
      <c r="AH72" s="34">
        <v>0.35</v>
      </c>
    </row>
    <row r="73" spans="1:34">
      <c r="B73" s="11">
        <v>4</v>
      </c>
      <c r="C73" s="11">
        <f t="shared" si="72"/>
        <v>0.5</v>
      </c>
      <c r="D73" s="41">
        <f t="shared" si="68"/>
        <v>65</v>
      </c>
      <c r="E73" s="41">
        <f t="shared" si="69"/>
        <v>1560</v>
      </c>
      <c r="F73" s="41">
        <f t="shared" si="62"/>
        <v>1560</v>
      </c>
      <c r="G73" s="41">
        <v>1</v>
      </c>
      <c r="H73" s="41">
        <f t="shared" si="70"/>
        <v>4680</v>
      </c>
      <c r="I73" s="53">
        <f t="shared" si="73"/>
        <v>0.2</v>
      </c>
      <c r="J73" s="53">
        <v>0.3</v>
      </c>
      <c r="L73" s="11">
        <v>1</v>
      </c>
      <c r="M73" s="11">
        <v>1</v>
      </c>
      <c r="N73" s="41">
        <f t="shared" si="71"/>
        <v>2400</v>
      </c>
      <c r="R73" s="34"/>
      <c r="T73" s="34"/>
      <c r="V73" s="34"/>
      <c r="W73" s="41">
        <f t="shared" ref="W73" si="74">ROUND(N73*X73,0)</f>
        <v>840</v>
      </c>
      <c r="X73" s="34">
        <v>0.35</v>
      </c>
      <c r="AA73" s="41">
        <f>ROUND(N73*AB73,0)</f>
        <v>360</v>
      </c>
      <c r="AB73" s="34">
        <v>0.15</v>
      </c>
      <c r="AC73" s="41">
        <f>ROUND(N73*AD73,0)</f>
        <v>240</v>
      </c>
      <c r="AD73" s="34">
        <v>0.1</v>
      </c>
      <c r="AE73" s="41">
        <f>ROUND(N73*AF73,0)</f>
        <v>120</v>
      </c>
      <c r="AF73" s="34">
        <v>0.05</v>
      </c>
      <c r="AG73" s="41">
        <f>ROUND(N73*AH73,0)</f>
        <v>840</v>
      </c>
      <c r="AH73" s="34">
        <v>0.35</v>
      </c>
    </row>
    <row r="74" spans="1:34">
      <c r="B74" s="11">
        <v>5</v>
      </c>
      <c r="C74" s="11">
        <f t="shared" si="72"/>
        <v>0.8</v>
      </c>
      <c r="D74" s="41">
        <f t="shared" si="68"/>
        <v>108</v>
      </c>
      <c r="E74" s="41">
        <f t="shared" si="69"/>
        <v>2592</v>
      </c>
      <c r="F74" s="41">
        <f t="shared" si="62"/>
        <v>2592</v>
      </c>
      <c r="G74" s="41">
        <v>1</v>
      </c>
      <c r="H74" s="41">
        <f t="shared" si="70"/>
        <v>7776</v>
      </c>
      <c r="I74" s="53">
        <f t="shared" si="73"/>
        <v>0.25</v>
      </c>
      <c r="J74" s="53">
        <v>0.3</v>
      </c>
      <c r="N74" s="41">
        <f t="shared" si="71"/>
        <v>0</v>
      </c>
      <c r="R74" s="34"/>
      <c r="T74" s="34"/>
      <c r="V74" s="34"/>
      <c r="W74" s="41">
        <f t="shared" si="63"/>
        <v>0</v>
      </c>
      <c r="X74" s="34">
        <v>0.35</v>
      </c>
      <c r="AA74" s="41">
        <f t="shared" ref="AA74:AA89" si="75">ROUND(N74*AB74,0)</f>
        <v>0</v>
      </c>
      <c r="AB74" s="34">
        <v>0.15</v>
      </c>
      <c r="AC74" s="41">
        <f t="shared" ref="AC74:AC89" si="76">ROUND(N74*AD74,0)</f>
        <v>0</v>
      </c>
      <c r="AD74" s="34">
        <v>0.1</v>
      </c>
      <c r="AE74" s="41">
        <f t="shared" ref="AE74:AE89" si="77">ROUND(N74*AF74,0)</f>
        <v>0</v>
      </c>
      <c r="AF74" s="34">
        <v>0.05</v>
      </c>
      <c r="AG74" s="41">
        <f t="shared" ref="AG74:AG89" si="78">ROUND(N74*AH74,0)</f>
        <v>0</v>
      </c>
      <c r="AH74" s="34">
        <v>0.35</v>
      </c>
    </row>
    <row r="75" spans="1:34">
      <c r="B75" s="11">
        <v>6</v>
      </c>
      <c r="C75" s="11">
        <f t="shared" si="72"/>
        <v>1.3</v>
      </c>
      <c r="D75" s="41">
        <f t="shared" si="68"/>
        <v>183</v>
      </c>
      <c r="E75" s="41">
        <f t="shared" si="69"/>
        <v>4392</v>
      </c>
      <c r="F75" s="41">
        <f t="shared" si="62"/>
        <v>4392</v>
      </c>
      <c r="G75" s="41">
        <v>1</v>
      </c>
      <c r="H75" s="41">
        <f t="shared" si="70"/>
        <v>13176</v>
      </c>
      <c r="I75" s="53">
        <f t="shared" si="73"/>
        <v>0.3</v>
      </c>
      <c r="J75" s="53">
        <v>0.3</v>
      </c>
      <c r="L75" s="11">
        <v>1</v>
      </c>
      <c r="M75" s="11">
        <v>2</v>
      </c>
      <c r="N75" s="41">
        <f t="shared" si="71"/>
        <v>13513.846153846154</v>
      </c>
      <c r="R75" s="34"/>
      <c r="T75" s="34"/>
      <c r="V75" s="34"/>
      <c r="W75" s="41">
        <f t="shared" si="63"/>
        <v>4730</v>
      </c>
      <c r="X75" s="34">
        <v>0.35</v>
      </c>
      <c r="AA75" s="41">
        <f t="shared" si="75"/>
        <v>2027</v>
      </c>
      <c r="AB75" s="34">
        <v>0.15</v>
      </c>
      <c r="AC75" s="41">
        <f t="shared" si="76"/>
        <v>1351</v>
      </c>
      <c r="AD75" s="34">
        <v>0.1</v>
      </c>
      <c r="AE75" s="41">
        <f t="shared" si="77"/>
        <v>676</v>
      </c>
      <c r="AF75" s="34">
        <v>0.05</v>
      </c>
      <c r="AG75" s="41">
        <f t="shared" si="78"/>
        <v>4730</v>
      </c>
      <c r="AH75" s="34">
        <v>0.35</v>
      </c>
    </row>
    <row r="76" spans="1:34">
      <c r="B76" s="11">
        <v>7</v>
      </c>
      <c r="C76" s="11">
        <f t="shared" si="72"/>
        <v>2.1</v>
      </c>
      <c r="D76" s="41">
        <f t="shared" si="68"/>
        <v>306</v>
      </c>
      <c r="E76" s="41">
        <f t="shared" si="69"/>
        <v>7344</v>
      </c>
      <c r="F76" s="41">
        <f t="shared" si="62"/>
        <v>7344</v>
      </c>
      <c r="G76" s="41">
        <v>1</v>
      </c>
      <c r="H76" s="41">
        <f t="shared" si="70"/>
        <v>22032</v>
      </c>
      <c r="I76" s="53">
        <f t="shared" si="73"/>
        <v>0.35</v>
      </c>
      <c r="J76" s="53">
        <v>0.3</v>
      </c>
      <c r="L76" s="11">
        <v>1</v>
      </c>
      <c r="M76" s="11">
        <v>3</v>
      </c>
      <c r="N76" s="41">
        <f t="shared" si="71"/>
        <v>33895.384615384617</v>
      </c>
      <c r="R76" s="34"/>
      <c r="T76" s="34"/>
      <c r="V76" s="34"/>
      <c r="W76" s="41">
        <f t="shared" si="63"/>
        <v>11863</v>
      </c>
      <c r="X76" s="34">
        <v>0.35</v>
      </c>
      <c r="AA76" s="41">
        <f t="shared" si="75"/>
        <v>5084</v>
      </c>
      <c r="AB76" s="34">
        <v>0.15</v>
      </c>
      <c r="AC76" s="41">
        <f t="shared" si="76"/>
        <v>3390</v>
      </c>
      <c r="AD76" s="34">
        <v>0.1</v>
      </c>
      <c r="AE76" s="41">
        <f t="shared" si="77"/>
        <v>1695</v>
      </c>
      <c r="AF76" s="34">
        <v>0.05</v>
      </c>
      <c r="AG76" s="41">
        <f t="shared" si="78"/>
        <v>11863</v>
      </c>
      <c r="AH76" s="34">
        <v>0.35</v>
      </c>
    </row>
    <row r="77" spans="1:34">
      <c r="A77" s="11"/>
      <c r="B77" s="11">
        <v>8</v>
      </c>
      <c r="C77" s="11">
        <f t="shared" si="72"/>
        <v>3.4000000000000004</v>
      </c>
      <c r="D77" s="41">
        <f t="shared" si="68"/>
        <v>514</v>
      </c>
      <c r="E77" s="41">
        <f t="shared" si="69"/>
        <v>12336</v>
      </c>
      <c r="F77" s="41">
        <f t="shared" si="62"/>
        <v>12336</v>
      </c>
      <c r="G77" s="41">
        <v>1</v>
      </c>
      <c r="H77" s="41">
        <f t="shared" si="70"/>
        <v>37008</v>
      </c>
      <c r="I77" s="53">
        <f t="shared" si="73"/>
        <v>0.39999999999999997</v>
      </c>
      <c r="J77" s="53">
        <v>0.3</v>
      </c>
      <c r="L77" s="11">
        <f t="shared" ref="L77:L89" si="79">M77-M76</f>
        <v>2</v>
      </c>
      <c r="M77" s="11">
        <v>5</v>
      </c>
      <c r="N77" s="41">
        <f t="shared" si="71"/>
        <v>94892.307692307688</v>
      </c>
      <c r="R77" s="34"/>
      <c r="T77" s="34"/>
      <c r="V77" s="34"/>
      <c r="W77" s="41">
        <f t="shared" si="63"/>
        <v>33212</v>
      </c>
      <c r="X77" s="34">
        <v>0.35</v>
      </c>
      <c r="AA77" s="41">
        <f t="shared" si="75"/>
        <v>14234</v>
      </c>
      <c r="AB77" s="34">
        <v>0.15</v>
      </c>
      <c r="AC77" s="41">
        <f t="shared" si="76"/>
        <v>9489</v>
      </c>
      <c r="AD77" s="34">
        <v>0.1</v>
      </c>
      <c r="AE77" s="41">
        <f t="shared" si="77"/>
        <v>4745</v>
      </c>
      <c r="AF77" s="34">
        <v>0.05</v>
      </c>
      <c r="AG77" s="41">
        <f t="shared" si="78"/>
        <v>33212</v>
      </c>
      <c r="AH77" s="34">
        <v>0.35</v>
      </c>
    </row>
    <row r="78" spans="1:34">
      <c r="B78" s="11">
        <v>9</v>
      </c>
      <c r="C78" s="11">
        <f>C77+C75</f>
        <v>4.7</v>
      </c>
      <c r="D78" s="41">
        <f t="shared" si="68"/>
        <v>736</v>
      </c>
      <c r="E78" s="41">
        <f t="shared" si="69"/>
        <v>17664</v>
      </c>
      <c r="F78" s="41">
        <f t="shared" si="62"/>
        <v>17664</v>
      </c>
      <c r="G78" s="41">
        <v>1</v>
      </c>
      <c r="H78" s="41">
        <f t="shared" si="70"/>
        <v>52992</v>
      </c>
      <c r="I78" s="53">
        <f t="shared" si="73"/>
        <v>0.44999999999999996</v>
      </c>
      <c r="J78" s="53">
        <v>0.3</v>
      </c>
      <c r="L78" s="11">
        <f t="shared" si="79"/>
        <v>3</v>
      </c>
      <c r="M78" s="11">
        <v>8</v>
      </c>
      <c r="N78" s="41">
        <f t="shared" si="71"/>
        <v>217403.07692307691</v>
      </c>
      <c r="R78" s="34"/>
      <c r="T78" s="34"/>
      <c r="V78" s="34"/>
      <c r="W78" s="41">
        <f t="shared" si="63"/>
        <v>76091</v>
      </c>
      <c r="X78" s="34">
        <v>0.35</v>
      </c>
      <c r="AA78" s="41">
        <f t="shared" si="75"/>
        <v>32610</v>
      </c>
      <c r="AB78" s="34">
        <v>0.15</v>
      </c>
      <c r="AC78" s="41">
        <f t="shared" si="76"/>
        <v>21740</v>
      </c>
      <c r="AD78" s="34">
        <v>0.1</v>
      </c>
      <c r="AE78" s="41">
        <f t="shared" si="77"/>
        <v>10870</v>
      </c>
      <c r="AF78" s="34">
        <v>0.05</v>
      </c>
      <c r="AG78" s="41">
        <f t="shared" si="78"/>
        <v>76091</v>
      </c>
      <c r="AH78" s="34">
        <v>0.35</v>
      </c>
    </row>
    <row r="79" spans="1:34">
      <c r="A79" s="38" t="s">
        <v>149</v>
      </c>
      <c r="B79" s="11">
        <v>10</v>
      </c>
      <c r="C79" s="11">
        <f>C78+C76</f>
        <v>6.8000000000000007</v>
      </c>
      <c r="D79" s="41">
        <f t="shared" si="68"/>
        <v>1102</v>
      </c>
      <c r="E79" s="41">
        <f t="shared" si="69"/>
        <v>26448</v>
      </c>
      <c r="F79" s="41">
        <f t="shared" si="62"/>
        <v>26448</v>
      </c>
      <c r="G79" s="41">
        <v>1</v>
      </c>
      <c r="H79" s="41">
        <f t="shared" si="70"/>
        <v>79344</v>
      </c>
      <c r="I79" s="53">
        <f t="shared" si="73"/>
        <v>0.49999999999999994</v>
      </c>
      <c r="J79" s="53">
        <v>0.3</v>
      </c>
      <c r="L79" s="11">
        <f t="shared" si="79"/>
        <v>4</v>
      </c>
      <c r="M79" s="11">
        <v>12</v>
      </c>
      <c r="N79" s="41">
        <f t="shared" si="71"/>
        <v>488270.76923076919</v>
      </c>
      <c r="R79" s="34"/>
      <c r="T79" s="34"/>
      <c r="V79" s="34"/>
      <c r="W79" s="41">
        <f t="shared" si="63"/>
        <v>170895</v>
      </c>
      <c r="X79" s="34">
        <v>0.35</v>
      </c>
      <c r="AA79" s="41">
        <f t="shared" si="75"/>
        <v>73241</v>
      </c>
      <c r="AB79" s="34">
        <v>0.15</v>
      </c>
      <c r="AC79" s="41">
        <f t="shared" si="76"/>
        <v>48827</v>
      </c>
      <c r="AD79" s="34">
        <v>0.1</v>
      </c>
      <c r="AE79" s="41">
        <f t="shared" si="77"/>
        <v>24414</v>
      </c>
      <c r="AF79" s="34">
        <v>0.05</v>
      </c>
      <c r="AG79" s="41">
        <f t="shared" si="78"/>
        <v>170895</v>
      </c>
      <c r="AH79" s="34">
        <v>0.35</v>
      </c>
    </row>
    <row r="80" spans="1:34">
      <c r="B80" s="11">
        <v>11</v>
      </c>
      <c r="C80" s="11">
        <f>C78+C77</f>
        <v>8.1000000000000014</v>
      </c>
      <c r="D80" s="41">
        <f t="shared" si="68"/>
        <v>1356</v>
      </c>
      <c r="E80" s="41">
        <f t="shared" si="69"/>
        <v>32544</v>
      </c>
      <c r="F80" s="41">
        <f t="shared" si="62"/>
        <v>32544</v>
      </c>
      <c r="G80" s="41">
        <v>1</v>
      </c>
      <c r="H80" s="41">
        <f t="shared" si="70"/>
        <v>97632</v>
      </c>
      <c r="I80" s="53">
        <f t="shared" si="73"/>
        <v>0.54999999999999993</v>
      </c>
      <c r="J80" s="53">
        <v>0.3</v>
      </c>
      <c r="L80" s="11">
        <f t="shared" si="79"/>
        <v>7</v>
      </c>
      <c r="M80" s="11">
        <v>19</v>
      </c>
      <c r="N80" s="41">
        <f t="shared" si="71"/>
        <v>951286.15384615376</v>
      </c>
      <c r="R80" s="34"/>
      <c r="T80" s="34"/>
      <c r="V80" s="34"/>
      <c r="W80" s="41">
        <f t="shared" si="63"/>
        <v>332950</v>
      </c>
      <c r="X80" s="34">
        <v>0.35</v>
      </c>
      <c r="AA80" s="41">
        <f t="shared" si="75"/>
        <v>142693</v>
      </c>
      <c r="AB80" s="34">
        <v>0.15</v>
      </c>
      <c r="AC80" s="41">
        <f t="shared" si="76"/>
        <v>95129</v>
      </c>
      <c r="AD80" s="34">
        <v>0.1</v>
      </c>
      <c r="AE80" s="41">
        <f t="shared" si="77"/>
        <v>47564</v>
      </c>
      <c r="AF80" s="34">
        <v>0.05</v>
      </c>
      <c r="AG80" s="41">
        <f t="shared" si="78"/>
        <v>332950</v>
      </c>
      <c r="AH80" s="34">
        <v>0.35</v>
      </c>
    </row>
    <row r="81" spans="1:34">
      <c r="B81" s="11">
        <v>12</v>
      </c>
      <c r="C81" s="11">
        <f>C79+C78</f>
        <v>11.5</v>
      </c>
      <c r="D81" s="41">
        <f t="shared" si="68"/>
        <v>1987</v>
      </c>
      <c r="E81" s="41">
        <f t="shared" si="69"/>
        <v>47688</v>
      </c>
      <c r="F81" s="41">
        <f t="shared" si="62"/>
        <v>47688</v>
      </c>
      <c r="G81" s="41">
        <v>1</v>
      </c>
      <c r="H81" s="41">
        <f t="shared" si="70"/>
        <v>143064</v>
      </c>
      <c r="I81" s="53">
        <f t="shared" si="73"/>
        <v>0.6</v>
      </c>
      <c r="J81" s="53">
        <v>0.3</v>
      </c>
      <c r="L81" s="11">
        <f t="shared" si="79"/>
        <v>9</v>
      </c>
      <c r="M81" s="11">
        <v>28</v>
      </c>
      <c r="N81" s="41">
        <f t="shared" si="71"/>
        <v>2054252.3076923075</v>
      </c>
      <c r="R81" s="34"/>
      <c r="T81" s="34"/>
      <c r="V81" s="34"/>
      <c r="W81" s="41">
        <f t="shared" si="63"/>
        <v>718988</v>
      </c>
      <c r="X81" s="34">
        <v>0.35</v>
      </c>
      <c r="AA81" s="41">
        <f t="shared" si="75"/>
        <v>308138</v>
      </c>
      <c r="AB81" s="34">
        <v>0.15</v>
      </c>
      <c r="AC81" s="41">
        <f t="shared" si="76"/>
        <v>205425</v>
      </c>
      <c r="AD81" s="34">
        <v>0.1</v>
      </c>
      <c r="AE81" s="41">
        <f t="shared" si="77"/>
        <v>102713</v>
      </c>
      <c r="AF81" s="34">
        <v>0.05</v>
      </c>
      <c r="AG81" s="41">
        <f t="shared" si="78"/>
        <v>718988</v>
      </c>
      <c r="AH81" s="34">
        <v>0.35</v>
      </c>
    </row>
    <row r="82" spans="1:34">
      <c r="A82" s="11"/>
      <c r="B82" s="11">
        <v>13</v>
      </c>
      <c r="C82" s="11">
        <v>14.4</v>
      </c>
      <c r="D82" s="41">
        <f t="shared" si="68"/>
        <v>2566</v>
      </c>
      <c r="E82" s="41">
        <f t="shared" si="69"/>
        <v>61584</v>
      </c>
      <c r="F82" s="41">
        <f t="shared" si="62"/>
        <v>61584</v>
      </c>
      <c r="G82" s="41">
        <v>1</v>
      </c>
      <c r="H82" s="41">
        <f t="shared" si="70"/>
        <v>184752</v>
      </c>
      <c r="I82" s="53">
        <f t="shared" si="73"/>
        <v>0.65</v>
      </c>
      <c r="J82" s="53">
        <v>0.3</v>
      </c>
      <c r="L82" s="11">
        <f t="shared" si="79"/>
        <v>12</v>
      </c>
      <c r="M82" s="11">
        <v>40</v>
      </c>
      <c r="N82" s="41">
        <f t="shared" si="71"/>
        <v>3789784.615384615</v>
      </c>
      <c r="R82" s="34"/>
      <c r="T82" s="34"/>
      <c r="V82" s="34"/>
      <c r="W82" s="41">
        <f t="shared" si="63"/>
        <v>1326425</v>
      </c>
      <c r="X82" s="34">
        <v>0.35</v>
      </c>
      <c r="AA82" s="41">
        <f t="shared" si="75"/>
        <v>568468</v>
      </c>
      <c r="AB82" s="34">
        <v>0.15</v>
      </c>
      <c r="AC82" s="41">
        <f t="shared" si="76"/>
        <v>378978</v>
      </c>
      <c r="AD82" s="34">
        <v>0.1</v>
      </c>
      <c r="AE82" s="41">
        <f t="shared" si="77"/>
        <v>189489</v>
      </c>
      <c r="AF82" s="34">
        <v>0.05</v>
      </c>
      <c r="AG82" s="41">
        <f t="shared" si="78"/>
        <v>1326425</v>
      </c>
      <c r="AH82" s="34">
        <v>0.35</v>
      </c>
    </row>
    <row r="83" spans="1:34">
      <c r="A83" s="39" t="s">
        <v>150</v>
      </c>
      <c r="B83" s="11">
        <v>14</v>
      </c>
      <c r="C83" s="11">
        <v>17</v>
      </c>
      <c r="D83" s="41">
        <f t="shared" si="68"/>
        <v>3121</v>
      </c>
      <c r="E83" s="41">
        <f t="shared" si="69"/>
        <v>74904</v>
      </c>
      <c r="F83" s="41">
        <f t="shared" si="62"/>
        <v>74904</v>
      </c>
      <c r="G83" s="41">
        <v>1</v>
      </c>
      <c r="H83" s="41">
        <f t="shared" si="70"/>
        <v>224712</v>
      </c>
      <c r="I83" s="53">
        <f t="shared" si="73"/>
        <v>0.70000000000000007</v>
      </c>
      <c r="J83" s="53">
        <v>0.3</v>
      </c>
      <c r="L83" s="11">
        <f t="shared" si="79"/>
        <v>15</v>
      </c>
      <c r="M83" s="11">
        <f>L82+M82+3</f>
        <v>55</v>
      </c>
      <c r="N83" s="41">
        <f t="shared" si="71"/>
        <v>6338030.769230769</v>
      </c>
      <c r="R83" s="34"/>
      <c r="T83" s="34"/>
      <c r="V83" s="34"/>
      <c r="W83" s="41">
        <f t="shared" si="63"/>
        <v>2218311</v>
      </c>
      <c r="X83" s="34">
        <v>0.35</v>
      </c>
      <c r="AA83" s="41">
        <f t="shared" si="75"/>
        <v>950705</v>
      </c>
      <c r="AB83" s="34">
        <v>0.15</v>
      </c>
      <c r="AC83" s="41">
        <f t="shared" si="76"/>
        <v>633803</v>
      </c>
      <c r="AD83" s="34">
        <v>0.1</v>
      </c>
      <c r="AE83" s="41">
        <f t="shared" si="77"/>
        <v>316902</v>
      </c>
      <c r="AF83" s="34">
        <v>0.05</v>
      </c>
      <c r="AG83" s="41">
        <f t="shared" si="78"/>
        <v>2218311</v>
      </c>
      <c r="AH83" s="34">
        <v>0.35</v>
      </c>
    </row>
    <row r="84" spans="1:34">
      <c r="B84" s="11">
        <v>15</v>
      </c>
      <c r="C84" s="11">
        <v>20</v>
      </c>
      <c r="D84" s="41">
        <f t="shared" si="68"/>
        <v>3780</v>
      </c>
      <c r="E84" s="41">
        <f t="shared" si="69"/>
        <v>90720</v>
      </c>
      <c r="F84" s="41">
        <f t="shared" si="62"/>
        <v>90720</v>
      </c>
      <c r="G84" s="41">
        <v>1</v>
      </c>
      <c r="H84" s="41">
        <f t="shared" si="70"/>
        <v>272160</v>
      </c>
      <c r="I84" s="53">
        <f t="shared" si="73"/>
        <v>0.75000000000000011</v>
      </c>
      <c r="J84" s="53">
        <v>0.3</v>
      </c>
      <c r="L84" s="11">
        <f t="shared" si="79"/>
        <v>18</v>
      </c>
      <c r="M84" s="11">
        <f t="shared" ref="M84:M89" si="80">M83+L83+3</f>
        <v>73</v>
      </c>
      <c r="N84" s="41">
        <f t="shared" si="71"/>
        <v>10188553.846153846</v>
      </c>
      <c r="R84" s="34"/>
      <c r="T84" s="34"/>
      <c r="V84" s="34"/>
      <c r="W84" s="41">
        <f t="shared" si="63"/>
        <v>3565994</v>
      </c>
      <c r="X84" s="34">
        <v>0.35</v>
      </c>
      <c r="AA84" s="41">
        <f t="shared" si="75"/>
        <v>1528283</v>
      </c>
      <c r="AB84" s="34">
        <v>0.15</v>
      </c>
      <c r="AC84" s="41">
        <f t="shared" si="76"/>
        <v>1018855</v>
      </c>
      <c r="AD84" s="34">
        <v>0.1</v>
      </c>
      <c r="AE84" s="41">
        <f t="shared" si="77"/>
        <v>509428</v>
      </c>
      <c r="AF84" s="34">
        <v>0.05</v>
      </c>
      <c r="AG84" s="41">
        <f t="shared" si="78"/>
        <v>3565994</v>
      </c>
      <c r="AH84" s="34">
        <v>0.35</v>
      </c>
    </row>
    <row r="85" spans="1:34">
      <c r="B85" s="11">
        <v>16</v>
      </c>
      <c r="C85" s="11">
        <v>23</v>
      </c>
      <c r="D85" s="41">
        <f t="shared" si="68"/>
        <v>4471</v>
      </c>
      <c r="E85" s="41">
        <f t="shared" si="69"/>
        <v>107304</v>
      </c>
      <c r="F85" s="41">
        <f t="shared" si="62"/>
        <v>107304</v>
      </c>
      <c r="G85" s="41">
        <v>1</v>
      </c>
      <c r="H85" s="41">
        <f t="shared" si="70"/>
        <v>321912</v>
      </c>
      <c r="I85" s="53">
        <f t="shared" si="73"/>
        <v>0.80000000000000016</v>
      </c>
      <c r="J85" s="53">
        <v>0.3</v>
      </c>
      <c r="L85" s="11">
        <f t="shared" si="79"/>
        <v>21</v>
      </c>
      <c r="M85" s="11">
        <f t="shared" si="80"/>
        <v>94</v>
      </c>
      <c r="N85" s="41">
        <f t="shared" si="71"/>
        <v>15517809.23076923</v>
      </c>
      <c r="R85" s="34"/>
      <c r="T85" s="34"/>
      <c r="V85" s="34"/>
      <c r="W85" s="41">
        <f t="shared" si="63"/>
        <v>5431233</v>
      </c>
      <c r="X85" s="34">
        <v>0.35</v>
      </c>
      <c r="AA85" s="41">
        <f t="shared" si="75"/>
        <v>2327671</v>
      </c>
      <c r="AB85" s="34">
        <v>0.15</v>
      </c>
      <c r="AC85" s="41">
        <f t="shared" si="76"/>
        <v>1551781</v>
      </c>
      <c r="AD85" s="34">
        <v>0.1</v>
      </c>
      <c r="AE85" s="41">
        <f t="shared" si="77"/>
        <v>775890</v>
      </c>
      <c r="AF85" s="34">
        <v>0.05</v>
      </c>
      <c r="AG85" s="41">
        <f t="shared" si="78"/>
        <v>5431233</v>
      </c>
      <c r="AH85" s="34">
        <v>0.35</v>
      </c>
    </row>
    <row r="86" spans="1:34">
      <c r="B86" s="11">
        <v>17</v>
      </c>
      <c r="C86" s="11">
        <v>26.3</v>
      </c>
      <c r="D86" s="41">
        <f t="shared" si="68"/>
        <v>5255</v>
      </c>
      <c r="E86" s="41">
        <f t="shared" si="69"/>
        <v>126120</v>
      </c>
      <c r="F86" s="41">
        <f t="shared" si="62"/>
        <v>126120</v>
      </c>
      <c r="G86" s="41">
        <v>1</v>
      </c>
      <c r="H86" s="41">
        <f t="shared" si="70"/>
        <v>378360</v>
      </c>
      <c r="I86" s="53">
        <f t="shared" si="73"/>
        <v>0.8500000000000002</v>
      </c>
      <c r="J86" s="53">
        <v>0.3</v>
      </c>
      <c r="L86" s="11">
        <f t="shared" si="79"/>
        <v>24</v>
      </c>
      <c r="M86" s="11">
        <f t="shared" si="80"/>
        <v>118</v>
      </c>
      <c r="N86" s="41">
        <f t="shared" si="71"/>
        <v>22895630.769230768</v>
      </c>
      <c r="R86" s="34"/>
      <c r="T86" s="34"/>
      <c r="V86" s="34"/>
      <c r="W86" s="41">
        <f t="shared" si="63"/>
        <v>8013471</v>
      </c>
      <c r="X86" s="34">
        <v>0.35</v>
      </c>
      <c r="AA86" s="41">
        <f t="shared" si="75"/>
        <v>3434345</v>
      </c>
      <c r="AB86" s="34">
        <v>0.15</v>
      </c>
      <c r="AC86" s="41">
        <f t="shared" si="76"/>
        <v>2289563</v>
      </c>
      <c r="AD86" s="34">
        <v>0.1</v>
      </c>
      <c r="AE86" s="41">
        <f t="shared" si="77"/>
        <v>1144782</v>
      </c>
      <c r="AF86" s="34">
        <v>0.05</v>
      </c>
      <c r="AG86" s="41">
        <f t="shared" si="78"/>
        <v>8013471</v>
      </c>
      <c r="AH86" s="34">
        <v>0.35</v>
      </c>
    </row>
    <row r="87" spans="1:34">
      <c r="B87" s="11">
        <v>18</v>
      </c>
      <c r="C87" s="11">
        <v>30</v>
      </c>
      <c r="D87" s="41">
        <f t="shared" si="68"/>
        <v>6156</v>
      </c>
      <c r="E87" s="41">
        <f t="shared" si="69"/>
        <v>147744</v>
      </c>
      <c r="F87" s="41">
        <f t="shared" si="62"/>
        <v>147744</v>
      </c>
      <c r="G87" s="41">
        <v>1</v>
      </c>
      <c r="H87" s="41">
        <f t="shared" si="70"/>
        <v>443232</v>
      </c>
      <c r="I87" s="53">
        <f t="shared" si="73"/>
        <v>0.90000000000000024</v>
      </c>
      <c r="J87" s="53">
        <v>0.3</v>
      </c>
      <c r="L87" s="11">
        <f t="shared" si="79"/>
        <v>27</v>
      </c>
      <c r="M87" s="11">
        <f t="shared" si="80"/>
        <v>145</v>
      </c>
      <c r="N87" s="41">
        <f t="shared" si="71"/>
        <v>32958276.92307692</v>
      </c>
      <c r="R87" s="34"/>
      <c r="T87" s="34"/>
      <c r="V87" s="34"/>
      <c r="W87" s="41">
        <f t="shared" si="63"/>
        <v>11535397</v>
      </c>
      <c r="X87" s="34">
        <v>0.35</v>
      </c>
      <c r="AA87" s="41">
        <f t="shared" si="75"/>
        <v>4943742</v>
      </c>
      <c r="AB87" s="34">
        <v>0.15</v>
      </c>
      <c r="AC87" s="41">
        <f t="shared" si="76"/>
        <v>3295828</v>
      </c>
      <c r="AD87" s="34">
        <v>0.1</v>
      </c>
      <c r="AE87" s="41">
        <f t="shared" si="77"/>
        <v>1647914</v>
      </c>
      <c r="AF87" s="34">
        <v>0.05</v>
      </c>
      <c r="AG87" s="41">
        <f t="shared" si="78"/>
        <v>11535397</v>
      </c>
      <c r="AH87" s="34">
        <v>0.35</v>
      </c>
    </row>
    <row r="88" spans="1:34">
      <c r="A88" s="40" t="s">
        <v>151</v>
      </c>
      <c r="B88" s="11">
        <v>19</v>
      </c>
      <c r="C88" s="11">
        <v>34</v>
      </c>
      <c r="D88" s="41">
        <f t="shared" si="68"/>
        <v>7160</v>
      </c>
      <c r="E88" s="41">
        <f t="shared" si="69"/>
        <v>171840</v>
      </c>
      <c r="F88" s="41">
        <f t="shared" si="62"/>
        <v>171840</v>
      </c>
      <c r="G88" s="41">
        <v>1</v>
      </c>
      <c r="H88" s="41">
        <f t="shared" si="70"/>
        <v>515520</v>
      </c>
      <c r="I88" s="53">
        <f t="shared" si="73"/>
        <v>0.95000000000000029</v>
      </c>
      <c r="J88" s="53">
        <v>0.3</v>
      </c>
      <c r="L88" s="11">
        <f t="shared" si="79"/>
        <v>30</v>
      </c>
      <c r="M88" s="11">
        <f t="shared" si="80"/>
        <v>175</v>
      </c>
      <c r="N88" s="41">
        <f t="shared" si="71"/>
        <v>46264615.384615384</v>
      </c>
      <c r="R88" s="34"/>
      <c r="T88" s="34"/>
      <c r="V88" s="34"/>
      <c r="W88" s="41">
        <f t="shared" si="63"/>
        <v>16192615</v>
      </c>
      <c r="X88" s="34">
        <v>0.35</v>
      </c>
      <c r="AA88" s="41">
        <f t="shared" si="75"/>
        <v>6939692</v>
      </c>
      <c r="AB88" s="34">
        <v>0.15</v>
      </c>
      <c r="AC88" s="41">
        <f t="shared" si="76"/>
        <v>4626462</v>
      </c>
      <c r="AD88" s="34">
        <v>0.1</v>
      </c>
      <c r="AE88" s="41">
        <f t="shared" si="77"/>
        <v>2313231</v>
      </c>
      <c r="AF88" s="34">
        <v>0.05</v>
      </c>
      <c r="AG88" s="41">
        <f t="shared" si="78"/>
        <v>16192615</v>
      </c>
      <c r="AH88" s="34">
        <v>0.35</v>
      </c>
    </row>
    <row r="89" spans="1:34">
      <c r="B89" s="11">
        <v>20</v>
      </c>
      <c r="C89" s="11">
        <v>40</v>
      </c>
      <c r="D89" s="41">
        <f t="shared" si="68"/>
        <v>8640</v>
      </c>
      <c r="E89" s="41">
        <f t="shared" si="69"/>
        <v>207360</v>
      </c>
      <c r="F89" s="41">
        <f t="shared" si="62"/>
        <v>207360</v>
      </c>
      <c r="G89" s="41">
        <v>1</v>
      </c>
      <c r="H89" s="41">
        <f t="shared" si="70"/>
        <v>622080</v>
      </c>
      <c r="I89" s="53">
        <f t="shared" si="73"/>
        <v>1.0000000000000002</v>
      </c>
      <c r="J89" s="53">
        <v>0.3</v>
      </c>
      <c r="L89" s="11">
        <f t="shared" si="79"/>
        <v>33</v>
      </c>
      <c r="M89" s="11">
        <f t="shared" si="80"/>
        <v>208</v>
      </c>
      <c r="N89" s="41">
        <f t="shared" si="71"/>
        <v>66355200</v>
      </c>
      <c r="R89" s="34"/>
      <c r="T89" s="34"/>
      <c r="V89" s="34"/>
      <c r="W89" s="41">
        <f t="shared" si="63"/>
        <v>23224320</v>
      </c>
      <c r="X89" s="34">
        <v>0.35</v>
      </c>
      <c r="AA89" s="41">
        <f t="shared" si="75"/>
        <v>9953280</v>
      </c>
      <c r="AB89" s="34">
        <v>0.15</v>
      </c>
      <c r="AC89" s="41">
        <f t="shared" si="76"/>
        <v>6635520</v>
      </c>
      <c r="AD89" s="34">
        <v>0.1</v>
      </c>
      <c r="AE89" s="41">
        <f t="shared" si="77"/>
        <v>3317760</v>
      </c>
      <c r="AF89" s="34">
        <v>0.05</v>
      </c>
      <c r="AG89" s="41">
        <f t="shared" si="78"/>
        <v>23224320</v>
      </c>
      <c r="AH89" s="34">
        <v>0.35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1"/>
  <sheetViews>
    <sheetView tabSelected="1" workbookViewId="0">
      <pane ySplit="1" topLeftCell="A2" activePane="bottomLeft" state="frozen"/>
      <selection pane="bottomLeft" activeCell="D20" sqref="D20"/>
    </sheetView>
  </sheetViews>
  <sheetFormatPr defaultRowHeight="13.5"/>
  <cols>
    <col min="3" max="3" width="13.625" style="59" customWidth="1"/>
    <col min="4" max="4" width="10.75" style="57" customWidth="1"/>
    <col min="5" max="5" width="13.625" style="59" customWidth="1"/>
    <col min="6" max="6" width="9" style="57"/>
    <col min="7" max="7" width="13.625" style="59" customWidth="1"/>
    <col min="8" max="8" width="9" style="57"/>
    <col min="9" max="9" width="13.625" style="59" customWidth="1"/>
    <col min="10" max="10" width="9" style="57"/>
  </cols>
  <sheetData>
    <row r="1" spans="1:14">
      <c r="A1" t="s">
        <v>175</v>
      </c>
      <c r="B1" t="s">
        <v>176</v>
      </c>
      <c r="C1" s="59" t="s">
        <v>180</v>
      </c>
      <c r="D1" s="57" t="s">
        <v>208</v>
      </c>
      <c r="E1" s="59" t="s">
        <v>198</v>
      </c>
      <c r="F1" s="57" t="s">
        <v>209</v>
      </c>
      <c r="G1" s="59" t="s">
        <v>197</v>
      </c>
      <c r="H1" s="57" t="s">
        <v>210</v>
      </c>
      <c r="I1" s="59" t="s">
        <v>179</v>
      </c>
      <c r="J1" s="57" t="s">
        <v>211</v>
      </c>
      <c r="K1" t="s">
        <v>182</v>
      </c>
      <c r="L1" t="s">
        <v>181</v>
      </c>
      <c r="M1" t="s">
        <v>177</v>
      </c>
      <c r="N1" t="s">
        <v>178</v>
      </c>
    </row>
    <row r="2" spans="1:14" s="47" customFormat="1">
      <c r="A2" s="47" t="s">
        <v>206</v>
      </c>
      <c r="C2" s="60"/>
      <c r="D2" s="58">
        <f>D3+D24+D45+D66+D87+D108+D129+D150+D171+D192</f>
        <v>1.0000000000000002</v>
      </c>
      <c r="E2" s="60"/>
      <c r="F2" s="58">
        <f>F3+F24+F45+F66+F87+F108+F129+F150+F171+F192</f>
        <v>1.0000000000000002</v>
      </c>
      <c r="G2" s="60"/>
      <c r="H2" s="58">
        <f>H3+H24+H45+H66+H87+H108+H129+H150+H171+H192</f>
        <v>1</v>
      </c>
      <c r="I2" s="60"/>
      <c r="J2" s="58"/>
    </row>
    <row r="3" spans="1:14">
      <c r="B3">
        <v>1</v>
      </c>
      <c r="C3" s="59">
        <f>ROUND(产出与消耗!N4*D3,0)</f>
        <v>0</v>
      </c>
      <c r="D3" s="57">
        <v>0.3</v>
      </c>
      <c r="F3" s="57">
        <v>0.3</v>
      </c>
      <c r="H3" s="57">
        <v>0.3</v>
      </c>
    </row>
    <row r="4" spans="1:14">
      <c r="B4">
        <v>2</v>
      </c>
      <c r="C4" s="59">
        <f>ROUND(产出与消耗!N5*D4,0)</f>
        <v>0</v>
      </c>
      <c r="D4" s="57">
        <v>0.3</v>
      </c>
      <c r="F4" s="57">
        <v>0.3</v>
      </c>
      <c r="H4" s="57">
        <v>0.3</v>
      </c>
    </row>
    <row r="5" spans="1:14">
      <c r="B5">
        <v>3</v>
      </c>
      <c r="C5" s="59">
        <f>ROUND(产出与消耗!N6*D5,0)</f>
        <v>0</v>
      </c>
      <c r="D5" s="57">
        <v>0.3</v>
      </c>
      <c r="F5" s="57">
        <v>0.3</v>
      </c>
      <c r="H5" s="57">
        <v>0.3</v>
      </c>
    </row>
    <row r="6" spans="1:14">
      <c r="B6">
        <v>4</v>
      </c>
      <c r="C6" s="59">
        <f>ROUND(产出与消耗!N7*D6,0)</f>
        <v>1814</v>
      </c>
      <c r="D6" s="57">
        <v>0.3</v>
      </c>
      <c r="F6" s="57">
        <v>0.3</v>
      </c>
      <c r="H6" s="57">
        <v>0.3</v>
      </c>
    </row>
    <row r="7" spans="1:14">
      <c r="B7">
        <v>5</v>
      </c>
      <c r="C7" s="59">
        <f>ROUND(产出与消耗!N8*D7,0)</f>
        <v>0</v>
      </c>
      <c r="D7" s="57">
        <v>0.3</v>
      </c>
      <c r="F7" s="57">
        <v>0.3</v>
      </c>
      <c r="H7" s="57">
        <v>0.3</v>
      </c>
    </row>
    <row r="8" spans="1:14">
      <c r="B8">
        <v>6</v>
      </c>
      <c r="C8" s="59">
        <f>ROUND(产出与消耗!N9*D8,0)</f>
        <v>10786</v>
      </c>
      <c r="D8" s="57">
        <v>0.3</v>
      </c>
      <c r="F8" s="57">
        <v>0.3</v>
      </c>
      <c r="H8" s="57">
        <v>0.3</v>
      </c>
    </row>
    <row r="9" spans="1:14">
      <c r="B9">
        <v>7</v>
      </c>
      <c r="C9" s="59">
        <f>ROUND(产出与消耗!N10*D9,0)</f>
        <v>27756</v>
      </c>
      <c r="D9" s="57">
        <v>0.3</v>
      </c>
      <c r="F9" s="57">
        <v>0.3</v>
      </c>
      <c r="H9" s="57">
        <v>0.3</v>
      </c>
    </row>
    <row r="10" spans="1:14">
      <c r="B10">
        <v>8</v>
      </c>
      <c r="C10" s="59">
        <f>ROUND(产出与消耗!N11*D10,0)</f>
        <v>79308</v>
      </c>
      <c r="D10" s="57">
        <v>0.3</v>
      </c>
      <c r="F10" s="57">
        <v>0.3</v>
      </c>
      <c r="H10" s="57">
        <v>0.3</v>
      </c>
    </row>
    <row r="11" spans="1:14">
      <c r="B11">
        <v>9</v>
      </c>
      <c r="C11" s="59">
        <f>ROUND(产出与消耗!N12*D11,0)</f>
        <v>185184</v>
      </c>
      <c r="D11" s="57">
        <v>0.3</v>
      </c>
      <c r="F11" s="57">
        <v>0.3</v>
      </c>
      <c r="H11" s="57">
        <v>0.3</v>
      </c>
    </row>
    <row r="12" spans="1:14">
      <c r="B12">
        <v>10</v>
      </c>
      <c r="C12" s="59">
        <f>ROUND(产出与消耗!N13*D12,0)</f>
        <v>423014</v>
      </c>
      <c r="D12" s="57">
        <v>0.3</v>
      </c>
      <c r="F12" s="57">
        <v>0.3</v>
      </c>
      <c r="H12" s="57">
        <v>0.3</v>
      </c>
    </row>
    <row r="13" spans="1:14">
      <c r="B13">
        <v>11</v>
      </c>
      <c r="C13" s="59">
        <f>ROUND(产出与消耗!N14*D13,0)</f>
        <v>837763</v>
      </c>
      <c r="D13" s="57">
        <v>0.3</v>
      </c>
      <c r="F13" s="57">
        <v>0.3</v>
      </c>
      <c r="H13" s="57">
        <v>0.3</v>
      </c>
    </row>
    <row r="14" spans="1:14">
      <c r="B14">
        <v>12</v>
      </c>
      <c r="C14" s="59">
        <f>ROUND(产出与消耗!N15*D14,0)</f>
        <v>1836173</v>
      </c>
      <c r="D14" s="57">
        <v>0.3</v>
      </c>
      <c r="F14" s="57">
        <v>0.3</v>
      </c>
      <c r="H14" s="57">
        <v>0.3</v>
      </c>
    </row>
    <row r="15" spans="1:14">
      <c r="B15">
        <v>13</v>
      </c>
      <c r="C15" s="59">
        <f>ROUND(产出与消耗!N16*D15,0)</f>
        <v>3433824</v>
      </c>
      <c r="D15" s="57">
        <v>0.3</v>
      </c>
      <c r="F15" s="57">
        <v>0.3</v>
      </c>
      <c r="H15" s="57">
        <v>0.3</v>
      </c>
    </row>
    <row r="16" spans="1:14">
      <c r="B16">
        <v>14</v>
      </c>
      <c r="C16" s="59">
        <f>ROUND(产出与消耗!N17*D16,0)</f>
        <v>5816448</v>
      </c>
      <c r="D16" s="57">
        <v>0.3</v>
      </c>
      <c r="F16" s="57">
        <v>0.3</v>
      </c>
      <c r="H16" s="57">
        <v>0.3</v>
      </c>
    </row>
    <row r="17" spans="1:29">
      <c r="B17">
        <v>15</v>
      </c>
      <c r="C17" s="59">
        <f>ROUND(产出与消耗!N18*D17,0)</f>
        <v>9460800</v>
      </c>
      <c r="D17" s="57">
        <v>0.3</v>
      </c>
      <c r="F17" s="57">
        <v>0.3</v>
      </c>
      <c r="H17" s="57">
        <v>0.3</v>
      </c>
    </row>
    <row r="18" spans="1:29">
      <c r="B18">
        <v>16</v>
      </c>
      <c r="C18" s="59">
        <f>ROUND(产出与消耗!N19*D18,0)</f>
        <v>14570150</v>
      </c>
      <c r="D18" s="57">
        <v>0.3</v>
      </c>
      <c r="F18" s="57">
        <v>0.3</v>
      </c>
      <c r="H18" s="57">
        <v>0.3</v>
      </c>
    </row>
    <row r="19" spans="1:29">
      <c r="B19">
        <v>17</v>
      </c>
      <c r="C19" s="59">
        <f>ROUND(产出与消耗!N20*D19,0)</f>
        <v>21719174</v>
      </c>
      <c r="D19" s="57">
        <v>0.3</v>
      </c>
      <c r="F19" s="57">
        <v>0.3</v>
      </c>
      <c r="H19" s="57">
        <v>0.3</v>
      </c>
    </row>
    <row r="20" spans="1:29">
      <c r="B20">
        <v>18</v>
      </c>
      <c r="C20" s="59">
        <f>ROUND(产出与消耗!N21*D20,0)</f>
        <v>31570560</v>
      </c>
      <c r="D20" s="57">
        <v>0.3</v>
      </c>
      <c r="F20" s="57">
        <v>0.3</v>
      </c>
      <c r="H20" s="57">
        <v>0.3</v>
      </c>
    </row>
    <row r="21" spans="1:29">
      <c r="B21">
        <v>19</v>
      </c>
      <c r="C21" s="59">
        <f>ROUND(产出与消耗!N22*D21,0)</f>
        <v>44724960</v>
      </c>
      <c r="D21" s="57">
        <v>0.3</v>
      </c>
      <c r="F21" s="57">
        <v>0.3</v>
      </c>
      <c r="H21" s="57">
        <v>0.3</v>
      </c>
    </row>
    <row r="22" spans="1:29">
      <c r="B22">
        <v>20</v>
      </c>
      <c r="C22" s="59">
        <f>ROUND(产出与消耗!N23*D22,0)</f>
        <v>64696320</v>
      </c>
      <c r="D22" s="57">
        <v>0.3</v>
      </c>
      <c r="F22" s="57">
        <v>0.3</v>
      </c>
      <c r="H22" s="57">
        <v>0.3</v>
      </c>
    </row>
    <row r="23" spans="1:29" s="48" customFormat="1">
      <c r="A23" s="47" t="s">
        <v>200</v>
      </c>
      <c r="B23" s="56"/>
      <c r="C23" s="51"/>
      <c r="D23" s="58"/>
      <c r="E23" s="51"/>
      <c r="F23" s="58"/>
      <c r="G23" s="51"/>
      <c r="H23" s="58"/>
      <c r="I23" s="51"/>
      <c r="J23" s="58"/>
      <c r="K23" s="49"/>
      <c r="L23" s="49"/>
      <c r="M23" s="55"/>
      <c r="N23" s="49"/>
      <c r="R23" s="50"/>
      <c r="S23" s="51"/>
      <c r="T23" s="52"/>
      <c r="U23" s="51"/>
      <c r="W23" s="51"/>
      <c r="Y23" s="51"/>
      <c r="AA23" s="49"/>
      <c r="AC23" s="49"/>
    </row>
    <row r="24" spans="1:29">
      <c r="B24">
        <v>1</v>
      </c>
      <c r="D24" s="57">
        <v>0.03</v>
      </c>
      <c r="F24" s="57">
        <v>7.0000000000000007E-2</v>
      </c>
      <c r="H24" s="57">
        <v>0.05</v>
      </c>
    </row>
    <row r="25" spans="1:29">
      <c r="B25">
        <v>2</v>
      </c>
      <c r="D25" s="57">
        <v>0.03</v>
      </c>
      <c r="F25" s="57">
        <v>7.0000000000000007E-2</v>
      </c>
      <c r="H25" s="57">
        <v>0.05</v>
      </c>
    </row>
    <row r="26" spans="1:29">
      <c r="B26">
        <v>3</v>
      </c>
      <c r="D26" s="57">
        <v>0.03</v>
      </c>
      <c r="F26" s="57">
        <v>7.0000000000000007E-2</v>
      </c>
      <c r="H26" s="57">
        <v>0.05</v>
      </c>
    </row>
    <row r="27" spans="1:29">
      <c r="B27">
        <v>4</v>
      </c>
      <c r="D27" s="57">
        <v>0.03</v>
      </c>
      <c r="F27" s="57">
        <v>7.0000000000000007E-2</v>
      </c>
      <c r="H27" s="57">
        <v>0.05</v>
      </c>
    </row>
    <row r="28" spans="1:29">
      <c r="B28">
        <v>5</v>
      </c>
      <c r="D28" s="57">
        <v>0.03</v>
      </c>
      <c r="F28" s="57">
        <v>7.0000000000000007E-2</v>
      </c>
      <c r="H28" s="57">
        <v>0.05</v>
      </c>
    </row>
    <row r="29" spans="1:29">
      <c r="B29">
        <v>6</v>
      </c>
      <c r="D29" s="57">
        <v>0.03</v>
      </c>
      <c r="F29" s="57">
        <v>7.0000000000000007E-2</v>
      </c>
      <c r="H29" s="57">
        <v>0.05</v>
      </c>
    </row>
    <row r="30" spans="1:29">
      <c r="B30">
        <v>7</v>
      </c>
      <c r="D30" s="57">
        <v>0.03</v>
      </c>
      <c r="F30" s="57">
        <v>7.0000000000000007E-2</v>
      </c>
      <c r="H30" s="57">
        <v>0.05</v>
      </c>
    </row>
    <row r="31" spans="1:29">
      <c r="B31">
        <v>8</v>
      </c>
      <c r="D31" s="57">
        <v>0.03</v>
      </c>
      <c r="F31" s="57">
        <v>7.0000000000000007E-2</v>
      </c>
      <c r="H31" s="57">
        <v>0.05</v>
      </c>
    </row>
    <row r="32" spans="1:29">
      <c r="B32">
        <v>9</v>
      </c>
      <c r="D32" s="57">
        <v>0.03</v>
      </c>
      <c r="F32" s="57">
        <v>7.0000000000000007E-2</v>
      </c>
      <c r="H32" s="57">
        <v>0.05</v>
      </c>
    </row>
    <row r="33" spans="1:29">
      <c r="B33">
        <v>10</v>
      </c>
      <c r="D33" s="57">
        <v>0.03</v>
      </c>
      <c r="F33" s="57">
        <v>7.0000000000000007E-2</v>
      </c>
      <c r="H33" s="57">
        <v>0.05</v>
      </c>
    </row>
    <row r="34" spans="1:29">
      <c r="B34">
        <v>11</v>
      </c>
      <c r="D34" s="57">
        <v>0.03</v>
      </c>
      <c r="F34" s="57">
        <v>7.0000000000000007E-2</v>
      </c>
      <c r="H34" s="57">
        <v>0.05</v>
      </c>
    </row>
    <row r="35" spans="1:29">
      <c r="B35">
        <v>12</v>
      </c>
      <c r="D35" s="57">
        <v>0.03</v>
      </c>
      <c r="F35" s="57">
        <v>7.0000000000000007E-2</v>
      </c>
      <c r="H35" s="57">
        <v>0.05</v>
      </c>
    </row>
    <row r="36" spans="1:29">
      <c r="B36">
        <v>13</v>
      </c>
      <c r="D36" s="57">
        <v>0.03</v>
      </c>
      <c r="F36" s="57">
        <v>7.0000000000000007E-2</v>
      </c>
      <c r="H36" s="57">
        <v>0.05</v>
      </c>
    </row>
    <row r="37" spans="1:29">
      <c r="B37">
        <v>14</v>
      </c>
      <c r="D37" s="57">
        <v>0.03</v>
      </c>
      <c r="F37" s="57">
        <v>7.0000000000000007E-2</v>
      </c>
      <c r="H37" s="57">
        <v>0.05</v>
      </c>
    </row>
    <row r="38" spans="1:29">
      <c r="B38">
        <v>15</v>
      </c>
      <c r="D38" s="57">
        <v>0.03</v>
      </c>
      <c r="F38" s="57">
        <v>7.0000000000000007E-2</v>
      </c>
      <c r="H38" s="57">
        <v>0.05</v>
      </c>
    </row>
    <row r="39" spans="1:29">
      <c r="B39">
        <v>16</v>
      </c>
      <c r="D39" s="57">
        <v>0.03</v>
      </c>
      <c r="F39" s="57">
        <v>7.0000000000000007E-2</v>
      </c>
      <c r="H39" s="57">
        <v>0.05</v>
      </c>
    </row>
    <row r="40" spans="1:29">
      <c r="B40">
        <v>17</v>
      </c>
      <c r="D40" s="57">
        <v>0.03</v>
      </c>
      <c r="F40" s="57">
        <v>7.0000000000000007E-2</v>
      </c>
      <c r="H40" s="57">
        <v>0.05</v>
      </c>
    </row>
    <row r="41" spans="1:29">
      <c r="B41">
        <v>18</v>
      </c>
      <c r="D41" s="57">
        <v>0.03</v>
      </c>
      <c r="F41" s="57">
        <v>7.0000000000000007E-2</v>
      </c>
      <c r="H41" s="57">
        <v>0.05</v>
      </c>
    </row>
    <row r="42" spans="1:29">
      <c r="B42">
        <v>19</v>
      </c>
      <c r="D42" s="57">
        <v>0.03</v>
      </c>
      <c r="F42" s="57">
        <v>7.0000000000000007E-2</v>
      </c>
      <c r="H42" s="57">
        <v>0.05</v>
      </c>
    </row>
    <row r="43" spans="1:29">
      <c r="B43">
        <v>20</v>
      </c>
      <c r="D43" s="57">
        <v>0.03</v>
      </c>
      <c r="F43" s="57">
        <v>7.0000000000000007E-2</v>
      </c>
      <c r="H43" s="57">
        <v>0.05</v>
      </c>
    </row>
    <row r="44" spans="1:29" s="48" customFormat="1">
      <c r="A44" s="47" t="s">
        <v>201</v>
      </c>
      <c r="B44" s="56"/>
      <c r="C44" s="51"/>
      <c r="D44" s="58"/>
      <c r="E44" s="51"/>
      <c r="F44" s="58"/>
      <c r="G44" s="51"/>
      <c r="H44" s="58"/>
      <c r="I44" s="51"/>
      <c r="J44" s="58"/>
      <c r="K44" s="49"/>
      <c r="L44" s="49"/>
      <c r="M44" s="55"/>
      <c r="N44" s="49"/>
      <c r="R44" s="50"/>
      <c r="S44" s="51"/>
      <c r="T44" s="52"/>
      <c r="U44" s="51"/>
      <c r="W44" s="51"/>
      <c r="Y44" s="51"/>
      <c r="AA44" s="49"/>
      <c r="AC44" s="49"/>
    </row>
    <row r="45" spans="1:29">
      <c r="B45">
        <v>1</v>
      </c>
      <c r="D45" s="57">
        <v>0.05</v>
      </c>
      <c r="F45" s="57">
        <v>0.03</v>
      </c>
      <c r="H45" s="57">
        <v>7.0000000000000007E-2</v>
      </c>
    </row>
    <row r="46" spans="1:29">
      <c r="B46">
        <v>2</v>
      </c>
      <c r="D46" s="57">
        <v>0.05</v>
      </c>
      <c r="F46" s="57">
        <v>0.03</v>
      </c>
      <c r="H46" s="57">
        <v>7.0000000000000007E-2</v>
      </c>
    </row>
    <row r="47" spans="1:29">
      <c r="B47">
        <v>3</v>
      </c>
      <c r="D47" s="57">
        <v>0.05</v>
      </c>
      <c r="F47" s="57">
        <v>0.03</v>
      </c>
      <c r="H47" s="57">
        <v>7.0000000000000007E-2</v>
      </c>
    </row>
    <row r="48" spans="1:29">
      <c r="B48">
        <v>4</v>
      </c>
      <c r="D48" s="57">
        <v>0.05</v>
      </c>
      <c r="F48" s="57">
        <v>0.03</v>
      </c>
      <c r="H48" s="57">
        <v>7.0000000000000007E-2</v>
      </c>
    </row>
    <row r="49" spans="2:8">
      <c r="B49">
        <v>5</v>
      </c>
      <c r="D49" s="57">
        <v>0.05</v>
      </c>
      <c r="F49" s="57">
        <v>0.03</v>
      </c>
      <c r="H49" s="57">
        <v>7.0000000000000007E-2</v>
      </c>
    </row>
    <row r="50" spans="2:8">
      <c r="B50">
        <v>6</v>
      </c>
      <c r="D50" s="57">
        <v>0.05</v>
      </c>
      <c r="F50" s="57">
        <v>0.03</v>
      </c>
      <c r="H50" s="57">
        <v>7.0000000000000007E-2</v>
      </c>
    </row>
    <row r="51" spans="2:8">
      <c r="B51">
        <v>7</v>
      </c>
      <c r="D51" s="57">
        <v>0.05</v>
      </c>
      <c r="F51" s="57">
        <v>0.03</v>
      </c>
      <c r="H51" s="57">
        <v>7.0000000000000007E-2</v>
      </c>
    </row>
    <row r="52" spans="2:8">
      <c r="B52">
        <v>8</v>
      </c>
      <c r="D52" s="57">
        <v>0.05</v>
      </c>
      <c r="F52" s="57">
        <v>0.03</v>
      </c>
      <c r="H52" s="57">
        <v>7.0000000000000007E-2</v>
      </c>
    </row>
    <row r="53" spans="2:8">
      <c r="B53">
        <v>9</v>
      </c>
      <c r="D53" s="57">
        <v>0.05</v>
      </c>
      <c r="F53" s="57">
        <v>0.03</v>
      </c>
      <c r="H53" s="57">
        <v>7.0000000000000007E-2</v>
      </c>
    </row>
    <row r="54" spans="2:8">
      <c r="B54">
        <v>10</v>
      </c>
      <c r="D54" s="57">
        <v>0.05</v>
      </c>
      <c r="F54" s="57">
        <v>0.03</v>
      </c>
      <c r="H54" s="57">
        <v>7.0000000000000007E-2</v>
      </c>
    </row>
    <row r="55" spans="2:8">
      <c r="B55">
        <v>11</v>
      </c>
      <c r="D55" s="57">
        <v>0.05</v>
      </c>
      <c r="F55" s="57">
        <v>0.03</v>
      </c>
      <c r="H55" s="57">
        <v>7.0000000000000007E-2</v>
      </c>
    </row>
    <row r="56" spans="2:8">
      <c r="B56">
        <v>12</v>
      </c>
      <c r="D56" s="57">
        <v>0.05</v>
      </c>
      <c r="F56" s="57">
        <v>0.03</v>
      </c>
      <c r="H56" s="57">
        <v>7.0000000000000007E-2</v>
      </c>
    </row>
    <row r="57" spans="2:8">
      <c r="B57">
        <v>13</v>
      </c>
      <c r="D57" s="57">
        <v>0.05</v>
      </c>
      <c r="F57" s="57">
        <v>0.03</v>
      </c>
      <c r="H57" s="57">
        <v>7.0000000000000007E-2</v>
      </c>
    </row>
    <row r="58" spans="2:8">
      <c r="B58">
        <v>14</v>
      </c>
      <c r="D58" s="57">
        <v>0.05</v>
      </c>
      <c r="F58" s="57">
        <v>0.03</v>
      </c>
      <c r="H58" s="57">
        <v>7.0000000000000007E-2</v>
      </c>
    </row>
    <row r="59" spans="2:8">
      <c r="B59">
        <v>15</v>
      </c>
      <c r="D59" s="57">
        <v>0.05</v>
      </c>
      <c r="F59" s="57">
        <v>0.03</v>
      </c>
      <c r="H59" s="57">
        <v>7.0000000000000007E-2</v>
      </c>
    </row>
    <row r="60" spans="2:8">
      <c r="B60">
        <v>16</v>
      </c>
      <c r="D60" s="57">
        <v>0.05</v>
      </c>
      <c r="F60" s="57">
        <v>0.03</v>
      </c>
      <c r="H60" s="57">
        <v>7.0000000000000007E-2</v>
      </c>
    </row>
    <row r="61" spans="2:8">
      <c r="B61">
        <v>17</v>
      </c>
      <c r="D61" s="57">
        <v>0.05</v>
      </c>
      <c r="F61" s="57">
        <v>0.03</v>
      </c>
      <c r="H61" s="57">
        <v>7.0000000000000007E-2</v>
      </c>
    </row>
    <row r="62" spans="2:8">
      <c r="B62">
        <v>18</v>
      </c>
      <c r="D62" s="57">
        <v>0.05</v>
      </c>
      <c r="F62" s="57">
        <v>0.03</v>
      </c>
      <c r="H62" s="57">
        <v>7.0000000000000007E-2</v>
      </c>
    </row>
    <row r="63" spans="2:8">
      <c r="B63">
        <v>19</v>
      </c>
      <c r="D63" s="57">
        <v>0.05</v>
      </c>
      <c r="F63" s="57">
        <v>0.03</v>
      </c>
      <c r="H63" s="57">
        <v>7.0000000000000007E-2</v>
      </c>
    </row>
    <row r="64" spans="2:8">
      <c r="B64">
        <v>20</v>
      </c>
      <c r="D64" s="57">
        <v>0.05</v>
      </c>
      <c r="F64" s="57">
        <v>0.03</v>
      </c>
      <c r="H64" s="57">
        <v>7.0000000000000007E-2</v>
      </c>
    </row>
    <row r="65" spans="1:29" s="48" customFormat="1">
      <c r="A65" s="47" t="s">
        <v>173</v>
      </c>
      <c r="B65" s="56"/>
      <c r="C65" s="51"/>
      <c r="D65" s="58"/>
      <c r="E65" s="51"/>
      <c r="F65" s="58"/>
      <c r="G65" s="51"/>
      <c r="H65" s="58"/>
      <c r="I65" s="51"/>
      <c r="J65" s="58"/>
      <c r="K65" s="49"/>
      <c r="L65" s="49"/>
      <c r="M65" s="55"/>
      <c r="N65" s="49"/>
      <c r="R65" s="50"/>
      <c r="S65" s="51"/>
      <c r="T65" s="52"/>
      <c r="U65" s="51"/>
      <c r="W65" s="51"/>
      <c r="Y65" s="51"/>
      <c r="AA65" s="49"/>
      <c r="AC65" s="49"/>
    </row>
    <row r="66" spans="1:29">
      <c r="B66">
        <v>1</v>
      </c>
      <c r="D66" s="57">
        <v>7.0000000000000007E-2</v>
      </c>
      <c r="F66" s="57">
        <v>0.05</v>
      </c>
      <c r="H66" s="57">
        <v>0.03</v>
      </c>
    </row>
    <row r="67" spans="1:29">
      <c r="B67">
        <v>2</v>
      </c>
      <c r="D67" s="57">
        <v>7.0000000000000007E-2</v>
      </c>
      <c r="F67" s="57">
        <v>0.05</v>
      </c>
      <c r="H67" s="57">
        <v>0.03</v>
      </c>
    </row>
    <row r="68" spans="1:29">
      <c r="B68">
        <v>3</v>
      </c>
      <c r="D68" s="57">
        <v>7.0000000000000007E-2</v>
      </c>
      <c r="F68" s="57">
        <v>0.05</v>
      </c>
      <c r="H68" s="57">
        <v>0.03</v>
      </c>
    </row>
    <row r="69" spans="1:29">
      <c r="B69">
        <v>4</v>
      </c>
      <c r="D69" s="57">
        <v>7.0000000000000007E-2</v>
      </c>
      <c r="F69" s="57">
        <v>0.05</v>
      </c>
      <c r="H69" s="57">
        <v>0.03</v>
      </c>
    </row>
    <row r="70" spans="1:29">
      <c r="B70">
        <v>5</v>
      </c>
      <c r="D70" s="57">
        <v>7.0000000000000007E-2</v>
      </c>
      <c r="F70" s="57">
        <v>0.05</v>
      </c>
      <c r="H70" s="57">
        <v>0.03</v>
      </c>
    </row>
    <row r="71" spans="1:29">
      <c r="B71">
        <v>6</v>
      </c>
      <c r="D71" s="57">
        <v>7.0000000000000007E-2</v>
      </c>
      <c r="F71" s="57">
        <v>0.05</v>
      </c>
      <c r="H71" s="57">
        <v>0.03</v>
      </c>
    </row>
    <row r="72" spans="1:29">
      <c r="B72">
        <v>7</v>
      </c>
      <c r="D72" s="57">
        <v>7.0000000000000007E-2</v>
      </c>
      <c r="F72" s="57">
        <v>0.05</v>
      </c>
      <c r="H72" s="57">
        <v>0.03</v>
      </c>
    </row>
    <row r="73" spans="1:29">
      <c r="B73">
        <v>8</v>
      </c>
      <c r="D73" s="57">
        <v>7.0000000000000007E-2</v>
      </c>
      <c r="F73" s="57">
        <v>0.05</v>
      </c>
      <c r="H73" s="57">
        <v>0.03</v>
      </c>
    </row>
    <row r="74" spans="1:29">
      <c r="B74">
        <v>9</v>
      </c>
      <c r="D74" s="57">
        <v>7.0000000000000007E-2</v>
      </c>
      <c r="F74" s="57">
        <v>0.05</v>
      </c>
      <c r="H74" s="57">
        <v>0.03</v>
      </c>
    </row>
    <row r="75" spans="1:29">
      <c r="B75">
        <v>10</v>
      </c>
      <c r="D75" s="57">
        <v>7.0000000000000007E-2</v>
      </c>
      <c r="F75" s="57">
        <v>0.05</v>
      </c>
      <c r="H75" s="57">
        <v>0.03</v>
      </c>
    </row>
    <row r="76" spans="1:29">
      <c r="B76">
        <v>11</v>
      </c>
      <c r="D76" s="57">
        <v>7.0000000000000007E-2</v>
      </c>
      <c r="F76" s="57">
        <v>0.05</v>
      </c>
      <c r="H76" s="57">
        <v>0.03</v>
      </c>
    </row>
    <row r="77" spans="1:29">
      <c r="B77">
        <v>12</v>
      </c>
      <c r="D77" s="57">
        <v>7.0000000000000007E-2</v>
      </c>
      <c r="F77" s="57">
        <v>0.05</v>
      </c>
      <c r="H77" s="57">
        <v>0.03</v>
      </c>
    </row>
    <row r="78" spans="1:29">
      <c r="B78">
        <v>13</v>
      </c>
      <c r="D78" s="57">
        <v>7.0000000000000007E-2</v>
      </c>
      <c r="F78" s="57">
        <v>0.05</v>
      </c>
      <c r="H78" s="57">
        <v>0.03</v>
      </c>
    </row>
    <row r="79" spans="1:29">
      <c r="B79">
        <v>14</v>
      </c>
      <c r="D79" s="57">
        <v>7.0000000000000007E-2</v>
      </c>
      <c r="F79" s="57">
        <v>0.05</v>
      </c>
      <c r="H79" s="57">
        <v>0.03</v>
      </c>
    </row>
    <row r="80" spans="1:29">
      <c r="B80">
        <v>15</v>
      </c>
      <c r="D80" s="57">
        <v>7.0000000000000007E-2</v>
      </c>
      <c r="F80" s="57">
        <v>0.05</v>
      </c>
      <c r="H80" s="57">
        <v>0.03</v>
      </c>
    </row>
    <row r="81" spans="1:10">
      <c r="B81">
        <v>16</v>
      </c>
      <c r="D81" s="57">
        <v>7.0000000000000007E-2</v>
      </c>
      <c r="F81" s="57">
        <v>0.05</v>
      </c>
      <c r="H81" s="57">
        <v>0.03</v>
      </c>
    </row>
    <row r="82" spans="1:10">
      <c r="B82">
        <v>17</v>
      </c>
      <c r="D82" s="57">
        <v>7.0000000000000007E-2</v>
      </c>
      <c r="F82" s="57">
        <v>0.05</v>
      </c>
      <c r="H82" s="57">
        <v>0.03</v>
      </c>
    </row>
    <row r="83" spans="1:10">
      <c r="B83">
        <v>18</v>
      </c>
      <c r="D83" s="57">
        <v>7.0000000000000007E-2</v>
      </c>
      <c r="F83" s="57">
        <v>0.05</v>
      </c>
      <c r="H83" s="57">
        <v>0.03</v>
      </c>
    </row>
    <row r="84" spans="1:10">
      <c r="B84">
        <v>19</v>
      </c>
      <c r="D84" s="57">
        <v>7.0000000000000007E-2</v>
      </c>
      <c r="F84" s="57">
        <v>0.05</v>
      </c>
      <c r="H84" s="57">
        <v>0.03</v>
      </c>
    </row>
    <row r="85" spans="1:10">
      <c r="B85">
        <v>20</v>
      </c>
      <c r="D85" s="57">
        <v>7.0000000000000007E-2</v>
      </c>
      <c r="F85" s="57">
        <v>0.05</v>
      </c>
      <c r="H85" s="57">
        <v>0.03</v>
      </c>
    </row>
    <row r="86" spans="1:10" s="47" customFormat="1">
      <c r="A86" s="47" t="s">
        <v>183</v>
      </c>
      <c r="C86" s="60"/>
      <c r="D86" s="58"/>
      <c r="E86" s="60"/>
      <c r="F86" s="58"/>
      <c r="G86" s="60"/>
      <c r="H86" s="58"/>
      <c r="I86" s="60"/>
      <c r="J86" s="58"/>
    </row>
    <row r="87" spans="1:10">
      <c r="B87">
        <v>1</v>
      </c>
      <c r="D87" s="57">
        <v>7.0000000000000007E-2</v>
      </c>
      <c r="F87" s="57">
        <v>0.1</v>
      </c>
      <c r="H87" s="57">
        <v>0.03</v>
      </c>
    </row>
    <row r="88" spans="1:10">
      <c r="B88">
        <v>2</v>
      </c>
      <c r="D88" s="57">
        <v>7.0000000000000007E-2</v>
      </c>
      <c r="F88" s="57">
        <v>0.1</v>
      </c>
      <c r="H88" s="57">
        <v>0.03</v>
      </c>
    </row>
    <row r="89" spans="1:10">
      <c r="B89">
        <v>3</v>
      </c>
      <c r="D89" s="57">
        <v>7.0000000000000007E-2</v>
      </c>
      <c r="F89" s="57">
        <v>0.1</v>
      </c>
      <c r="H89" s="57">
        <v>0.03</v>
      </c>
    </row>
    <row r="90" spans="1:10">
      <c r="B90">
        <v>4</v>
      </c>
      <c r="D90" s="57">
        <v>7.0000000000000007E-2</v>
      </c>
      <c r="F90" s="57">
        <v>0.1</v>
      </c>
      <c r="H90" s="57">
        <v>0.03</v>
      </c>
    </row>
    <row r="91" spans="1:10">
      <c r="B91">
        <v>5</v>
      </c>
      <c r="D91" s="57">
        <v>7.0000000000000007E-2</v>
      </c>
      <c r="F91" s="57">
        <v>0.1</v>
      </c>
      <c r="H91" s="57">
        <v>0.03</v>
      </c>
    </row>
    <row r="92" spans="1:10">
      <c r="B92">
        <v>6</v>
      </c>
      <c r="D92" s="57">
        <v>7.0000000000000007E-2</v>
      </c>
      <c r="F92" s="57">
        <v>0.1</v>
      </c>
      <c r="H92" s="57">
        <v>0.03</v>
      </c>
    </row>
    <row r="93" spans="1:10">
      <c r="B93">
        <v>7</v>
      </c>
      <c r="D93" s="57">
        <v>7.0000000000000007E-2</v>
      </c>
      <c r="F93" s="57">
        <v>0.1</v>
      </c>
      <c r="H93" s="57">
        <v>0.03</v>
      </c>
    </row>
    <row r="94" spans="1:10">
      <c r="B94">
        <v>8</v>
      </c>
      <c r="D94" s="57">
        <v>7.0000000000000007E-2</v>
      </c>
      <c r="F94" s="57">
        <v>0.1</v>
      </c>
      <c r="H94" s="57">
        <v>0.03</v>
      </c>
    </row>
    <row r="95" spans="1:10">
      <c r="B95">
        <v>9</v>
      </c>
      <c r="D95" s="57">
        <v>7.0000000000000007E-2</v>
      </c>
      <c r="F95" s="57">
        <v>0.1</v>
      </c>
      <c r="H95" s="57">
        <v>0.03</v>
      </c>
    </row>
    <row r="96" spans="1:10">
      <c r="B96">
        <v>10</v>
      </c>
      <c r="D96" s="57">
        <v>7.0000000000000007E-2</v>
      </c>
      <c r="F96" s="57">
        <v>0.1</v>
      </c>
      <c r="H96" s="57">
        <v>0.03</v>
      </c>
    </row>
    <row r="97" spans="1:10">
      <c r="B97">
        <v>11</v>
      </c>
      <c r="D97" s="57">
        <v>7.0000000000000007E-2</v>
      </c>
      <c r="F97" s="57">
        <v>0.1</v>
      </c>
      <c r="H97" s="57">
        <v>0.03</v>
      </c>
    </row>
    <row r="98" spans="1:10">
      <c r="B98">
        <v>12</v>
      </c>
      <c r="D98" s="57">
        <v>7.0000000000000007E-2</v>
      </c>
      <c r="F98" s="57">
        <v>0.1</v>
      </c>
      <c r="H98" s="57">
        <v>0.03</v>
      </c>
    </row>
    <row r="99" spans="1:10">
      <c r="B99">
        <v>13</v>
      </c>
      <c r="D99" s="57">
        <v>7.0000000000000007E-2</v>
      </c>
      <c r="F99" s="57">
        <v>0.1</v>
      </c>
      <c r="H99" s="57">
        <v>0.03</v>
      </c>
    </row>
    <row r="100" spans="1:10">
      <c r="B100">
        <v>14</v>
      </c>
      <c r="D100" s="57">
        <v>7.0000000000000007E-2</v>
      </c>
      <c r="F100" s="57">
        <v>0.1</v>
      </c>
      <c r="H100" s="57">
        <v>0.03</v>
      </c>
    </row>
    <row r="101" spans="1:10">
      <c r="B101">
        <v>15</v>
      </c>
      <c r="D101" s="57">
        <v>7.0000000000000007E-2</v>
      </c>
      <c r="F101" s="57">
        <v>0.1</v>
      </c>
      <c r="H101" s="57">
        <v>0.03</v>
      </c>
    </row>
    <row r="102" spans="1:10">
      <c r="B102">
        <v>16</v>
      </c>
      <c r="D102" s="57">
        <v>7.0000000000000007E-2</v>
      </c>
      <c r="F102" s="57">
        <v>0.1</v>
      </c>
      <c r="H102" s="57">
        <v>0.03</v>
      </c>
    </row>
    <row r="103" spans="1:10">
      <c r="B103">
        <v>17</v>
      </c>
      <c r="D103" s="57">
        <v>7.0000000000000007E-2</v>
      </c>
      <c r="F103" s="57">
        <v>0.1</v>
      </c>
      <c r="H103" s="57">
        <v>0.03</v>
      </c>
    </row>
    <row r="104" spans="1:10">
      <c r="B104">
        <v>18</v>
      </c>
      <c r="D104" s="57">
        <v>7.0000000000000007E-2</v>
      </c>
      <c r="F104" s="57">
        <v>0.1</v>
      </c>
      <c r="H104" s="57">
        <v>0.03</v>
      </c>
    </row>
    <row r="105" spans="1:10">
      <c r="B105">
        <v>19</v>
      </c>
      <c r="D105" s="57">
        <v>7.0000000000000007E-2</v>
      </c>
      <c r="F105" s="57">
        <v>0.1</v>
      </c>
      <c r="H105" s="57">
        <v>0.03</v>
      </c>
    </row>
    <row r="106" spans="1:10">
      <c r="B106">
        <v>20</v>
      </c>
      <c r="D106" s="57">
        <v>7.0000000000000007E-2</v>
      </c>
      <c r="F106" s="57">
        <v>0.1</v>
      </c>
      <c r="H106" s="57">
        <v>0.03</v>
      </c>
    </row>
    <row r="107" spans="1:10" s="47" customFormat="1">
      <c r="A107" s="47" t="s">
        <v>202</v>
      </c>
      <c r="C107" s="60"/>
      <c r="D107" s="58"/>
      <c r="E107" s="60"/>
      <c r="F107" s="58"/>
      <c r="G107" s="60"/>
      <c r="H107" s="58"/>
      <c r="I107" s="60"/>
      <c r="J107" s="58"/>
    </row>
    <row r="108" spans="1:10">
      <c r="B108">
        <v>1</v>
      </c>
      <c r="D108" s="57">
        <v>7.0000000000000007E-2</v>
      </c>
      <c r="F108" s="57">
        <v>0.03</v>
      </c>
      <c r="H108" s="57">
        <v>0.1</v>
      </c>
    </row>
    <row r="109" spans="1:10">
      <c r="B109">
        <v>2</v>
      </c>
      <c r="D109" s="57">
        <v>7.0000000000000007E-2</v>
      </c>
      <c r="F109" s="57">
        <v>0.03</v>
      </c>
      <c r="H109" s="57">
        <v>0.1</v>
      </c>
    </row>
    <row r="110" spans="1:10">
      <c r="B110">
        <v>3</v>
      </c>
      <c r="D110" s="57">
        <v>7.0000000000000007E-2</v>
      </c>
      <c r="F110" s="57">
        <v>0.03</v>
      </c>
      <c r="H110" s="57">
        <v>0.1</v>
      </c>
    </row>
    <row r="111" spans="1:10">
      <c r="B111">
        <v>4</v>
      </c>
      <c r="D111" s="57">
        <v>7.0000000000000007E-2</v>
      </c>
      <c r="F111" s="57">
        <v>0.03</v>
      </c>
      <c r="H111" s="57">
        <v>0.1</v>
      </c>
    </row>
    <row r="112" spans="1:10">
      <c r="B112">
        <v>5</v>
      </c>
      <c r="D112" s="57">
        <v>7.0000000000000007E-2</v>
      </c>
      <c r="F112" s="57">
        <v>0.03</v>
      </c>
      <c r="H112" s="57">
        <v>0.1</v>
      </c>
    </row>
    <row r="113" spans="1:10">
      <c r="B113">
        <v>6</v>
      </c>
      <c r="D113" s="57">
        <v>7.0000000000000007E-2</v>
      </c>
      <c r="F113" s="57">
        <v>0.03</v>
      </c>
      <c r="H113" s="57">
        <v>0.1</v>
      </c>
    </row>
    <row r="114" spans="1:10">
      <c r="B114">
        <v>7</v>
      </c>
      <c r="D114" s="57">
        <v>7.0000000000000007E-2</v>
      </c>
      <c r="F114" s="57">
        <v>0.03</v>
      </c>
      <c r="H114" s="57">
        <v>0.1</v>
      </c>
    </row>
    <row r="115" spans="1:10">
      <c r="B115">
        <v>8</v>
      </c>
      <c r="D115" s="57">
        <v>7.0000000000000007E-2</v>
      </c>
      <c r="F115" s="57">
        <v>0.03</v>
      </c>
      <c r="H115" s="57">
        <v>0.1</v>
      </c>
    </row>
    <row r="116" spans="1:10">
      <c r="B116">
        <v>9</v>
      </c>
      <c r="D116" s="57">
        <v>7.0000000000000007E-2</v>
      </c>
      <c r="F116" s="57">
        <v>0.03</v>
      </c>
      <c r="H116" s="57">
        <v>0.1</v>
      </c>
    </row>
    <row r="117" spans="1:10">
      <c r="B117">
        <v>10</v>
      </c>
      <c r="D117" s="57">
        <v>7.0000000000000007E-2</v>
      </c>
      <c r="F117" s="57">
        <v>0.03</v>
      </c>
      <c r="H117" s="57">
        <v>0.1</v>
      </c>
    </row>
    <row r="118" spans="1:10">
      <c r="B118">
        <v>11</v>
      </c>
      <c r="D118" s="57">
        <v>7.0000000000000007E-2</v>
      </c>
      <c r="F118" s="57">
        <v>0.03</v>
      </c>
      <c r="H118" s="57">
        <v>0.1</v>
      </c>
    </row>
    <row r="119" spans="1:10">
      <c r="B119">
        <v>12</v>
      </c>
      <c r="D119" s="57">
        <v>7.0000000000000007E-2</v>
      </c>
      <c r="F119" s="57">
        <v>0.03</v>
      </c>
      <c r="H119" s="57">
        <v>0.1</v>
      </c>
    </row>
    <row r="120" spans="1:10">
      <c r="B120">
        <v>13</v>
      </c>
      <c r="D120" s="57">
        <v>7.0000000000000007E-2</v>
      </c>
      <c r="F120" s="57">
        <v>0.03</v>
      </c>
      <c r="H120" s="57">
        <v>0.1</v>
      </c>
    </row>
    <row r="121" spans="1:10">
      <c r="B121">
        <v>14</v>
      </c>
      <c r="D121" s="57">
        <v>7.0000000000000007E-2</v>
      </c>
      <c r="F121" s="57">
        <v>0.03</v>
      </c>
      <c r="H121" s="57">
        <v>0.1</v>
      </c>
    </row>
    <row r="122" spans="1:10">
      <c r="B122">
        <v>15</v>
      </c>
      <c r="D122" s="57">
        <v>7.0000000000000007E-2</v>
      </c>
      <c r="F122" s="57">
        <v>0.03</v>
      </c>
      <c r="H122" s="57">
        <v>0.1</v>
      </c>
    </row>
    <row r="123" spans="1:10">
      <c r="B123">
        <v>16</v>
      </c>
      <c r="D123" s="57">
        <v>7.0000000000000007E-2</v>
      </c>
      <c r="F123" s="57">
        <v>0.03</v>
      </c>
      <c r="H123" s="57">
        <v>0.1</v>
      </c>
    </row>
    <row r="124" spans="1:10">
      <c r="B124">
        <v>17</v>
      </c>
      <c r="D124" s="57">
        <v>7.0000000000000007E-2</v>
      </c>
      <c r="F124" s="57">
        <v>0.03</v>
      </c>
      <c r="H124" s="57">
        <v>0.1</v>
      </c>
    </row>
    <row r="125" spans="1:10">
      <c r="B125">
        <v>18</v>
      </c>
      <c r="D125" s="57">
        <v>7.0000000000000007E-2</v>
      </c>
      <c r="F125" s="57">
        <v>0.03</v>
      </c>
      <c r="H125" s="57">
        <v>0.1</v>
      </c>
    </row>
    <row r="126" spans="1:10">
      <c r="B126">
        <v>19</v>
      </c>
      <c r="D126" s="57">
        <v>7.0000000000000007E-2</v>
      </c>
      <c r="F126" s="57">
        <v>0.03</v>
      </c>
      <c r="H126" s="57">
        <v>0.1</v>
      </c>
    </row>
    <row r="127" spans="1:10">
      <c r="B127">
        <v>20</v>
      </c>
      <c r="D127" s="57">
        <v>7.0000000000000007E-2</v>
      </c>
      <c r="F127" s="57">
        <v>0.03</v>
      </c>
      <c r="H127" s="57">
        <v>0.1</v>
      </c>
    </row>
    <row r="128" spans="1:10" s="47" customFormat="1">
      <c r="A128" s="47" t="s">
        <v>204</v>
      </c>
      <c r="C128" s="60"/>
      <c r="D128" s="58"/>
      <c r="E128" s="60"/>
      <c r="F128" s="58"/>
      <c r="G128" s="60"/>
      <c r="H128" s="58"/>
      <c r="I128" s="60"/>
      <c r="J128" s="58"/>
    </row>
    <row r="129" spans="2:8">
      <c r="B129">
        <v>1</v>
      </c>
      <c r="D129" s="57">
        <v>0.1</v>
      </c>
      <c r="F129" s="57">
        <v>7.0000000000000007E-2</v>
      </c>
      <c r="H129" s="57">
        <v>0.05</v>
      </c>
    </row>
    <row r="130" spans="2:8">
      <c r="B130">
        <v>2</v>
      </c>
      <c r="D130" s="57">
        <v>0.1</v>
      </c>
      <c r="F130" s="57">
        <v>7.0000000000000007E-2</v>
      </c>
      <c r="H130" s="57">
        <v>0.05</v>
      </c>
    </row>
    <row r="131" spans="2:8">
      <c r="B131">
        <v>3</v>
      </c>
      <c r="D131" s="57">
        <v>0.1</v>
      </c>
      <c r="F131" s="57">
        <v>7.0000000000000007E-2</v>
      </c>
      <c r="H131" s="57">
        <v>0.05</v>
      </c>
    </row>
    <row r="132" spans="2:8">
      <c r="B132">
        <v>4</v>
      </c>
      <c r="D132" s="57">
        <v>0.1</v>
      </c>
      <c r="F132" s="57">
        <v>7.0000000000000007E-2</v>
      </c>
      <c r="H132" s="57">
        <v>0.05</v>
      </c>
    </row>
    <row r="133" spans="2:8">
      <c r="B133">
        <v>5</v>
      </c>
      <c r="D133" s="57">
        <v>0.1</v>
      </c>
      <c r="F133" s="57">
        <v>7.0000000000000007E-2</v>
      </c>
      <c r="H133" s="57">
        <v>0.05</v>
      </c>
    </row>
    <row r="134" spans="2:8">
      <c r="B134">
        <v>6</v>
      </c>
      <c r="D134" s="57">
        <v>0.1</v>
      </c>
      <c r="F134" s="57">
        <v>7.0000000000000007E-2</v>
      </c>
      <c r="H134" s="57">
        <v>0.05</v>
      </c>
    </row>
    <row r="135" spans="2:8">
      <c r="B135">
        <v>7</v>
      </c>
      <c r="D135" s="57">
        <v>0.1</v>
      </c>
      <c r="F135" s="57">
        <v>7.0000000000000007E-2</v>
      </c>
      <c r="H135" s="57">
        <v>0.05</v>
      </c>
    </row>
    <row r="136" spans="2:8">
      <c r="B136">
        <v>8</v>
      </c>
      <c r="D136" s="57">
        <v>0.1</v>
      </c>
      <c r="F136" s="57">
        <v>7.0000000000000007E-2</v>
      </c>
      <c r="H136" s="57">
        <v>0.05</v>
      </c>
    </row>
    <row r="137" spans="2:8">
      <c r="B137">
        <v>9</v>
      </c>
      <c r="D137" s="57">
        <v>0.1</v>
      </c>
      <c r="F137" s="57">
        <v>7.0000000000000007E-2</v>
      </c>
      <c r="H137" s="57">
        <v>0.05</v>
      </c>
    </row>
    <row r="138" spans="2:8">
      <c r="B138">
        <v>10</v>
      </c>
      <c r="D138" s="57">
        <v>0.1</v>
      </c>
      <c r="F138" s="57">
        <v>7.0000000000000007E-2</v>
      </c>
      <c r="H138" s="57">
        <v>0.05</v>
      </c>
    </row>
    <row r="139" spans="2:8">
      <c r="B139">
        <v>11</v>
      </c>
      <c r="D139" s="57">
        <v>0.1</v>
      </c>
      <c r="F139" s="57">
        <v>7.0000000000000007E-2</v>
      </c>
      <c r="H139" s="57">
        <v>0.05</v>
      </c>
    </row>
    <row r="140" spans="2:8">
      <c r="B140">
        <v>12</v>
      </c>
      <c r="D140" s="57">
        <v>0.1</v>
      </c>
      <c r="F140" s="57">
        <v>7.0000000000000007E-2</v>
      </c>
      <c r="H140" s="57">
        <v>0.05</v>
      </c>
    </row>
    <row r="141" spans="2:8">
      <c r="B141">
        <v>13</v>
      </c>
      <c r="D141" s="57">
        <v>0.1</v>
      </c>
      <c r="F141" s="57">
        <v>7.0000000000000007E-2</v>
      </c>
      <c r="H141" s="57">
        <v>0.05</v>
      </c>
    </row>
    <row r="142" spans="2:8">
      <c r="B142">
        <v>14</v>
      </c>
      <c r="D142" s="57">
        <v>0.1</v>
      </c>
      <c r="F142" s="57">
        <v>7.0000000000000007E-2</v>
      </c>
      <c r="H142" s="57">
        <v>0.05</v>
      </c>
    </row>
    <row r="143" spans="2:8">
      <c r="B143">
        <v>15</v>
      </c>
      <c r="D143" s="57">
        <v>0.1</v>
      </c>
      <c r="F143" s="57">
        <v>7.0000000000000007E-2</v>
      </c>
      <c r="H143" s="57">
        <v>0.05</v>
      </c>
    </row>
    <row r="144" spans="2:8">
      <c r="B144">
        <v>16</v>
      </c>
      <c r="D144" s="57">
        <v>0.1</v>
      </c>
      <c r="F144" s="57">
        <v>7.0000000000000007E-2</v>
      </c>
      <c r="H144" s="57">
        <v>0.05</v>
      </c>
    </row>
    <row r="145" spans="1:10">
      <c r="B145">
        <v>17</v>
      </c>
      <c r="D145" s="57">
        <v>0.1</v>
      </c>
      <c r="F145" s="57">
        <v>7.0000000000000007E-2</v>
      </c>
      <c r="H145" s="57">
        <v>0.05</v>
      </c>
    </row>
    <row r="146" spans="1:10">
      <c r="B146">
        <v>18</v>
      </c>
      <c r="D146" s="57">
        <v>0.1</v>
      </c>
      <c r="F146" s="57">
        <v>7.0000000000000007E-2</v>
      </c>
      <c r="H146" s="57">
        <v>0.05</v>
      </c>
    </row>
    <row r="147" spans="1:10">
      <c r="B147">
        <v>19</v>
      </c>
      <c r="D147" s="57">
        <v>0.1</v>
      </c>
      <c r="F147" s="57">
        <v>7.0000000000000007E-2</v>
      </c>
      <c r="H147" s="57">
        <v>0.05</v>
      </c>
    </row>
    <row r="148" spans="1:10">
      <c r="B148">
        <v>20</v>
      </c>
      <c r="D148" s="57">
        <v>0.1</v>
      </c>
      <c r="F148" s="57">
        <v>7.0000000000000007E-2</v>
      </c>
      <c r="H148" s="57">
        <v>0.05</v>
      </c>
    </row>
    <row r="149" spans="1:10" s="47" customFormat="1">
      <c r="A149" s="47" t="s">
        <v>205</v>
      </c>
      <c r="C149" s="60"/>
      <c r="D149" s="58"/>
      <c r="E149" s="60"/>
      <c r="F149" s="58"/>
      <c r="G149" s="60"/>
      <c r="H149" s="58"/>
      <c r="I149" s="60"/>
      <c r="J149" s="58"/>
    </row>
    <row r="150" spans="1:10">
      <c r="B150">
        <v>1</v>
      </c>
      <c r="D150" s="57">
        <v>0.04</v>
      </c>
      <c r="F150" s="57">
        <v>7.0000000000000007E-2</v>
      </c>
      <c r="H150" s="57">
        <v>0.1</v>
      </c>
    </row>
    <row r="151" spans="1:10">
      <c r="B151">
        <v>2</v>
      </c>
      <c r="D151" s="57">
        <v>0.04</v>
      </c>
      <c r="F151" s="57">
        <v>7.0000000000000007E-2</v>
      </c>
      <c r="H151" s="57">
        <v>0.1</v>
      </c>
    </row>
    <row r="152" spans="1:10">
      <c r="B152">
        <v>3</v>
      </c>
      <c r="D152" s="57">
        <v>0.04</v>
      </c>
      <c r="F152" s="57">
        <v>7.0000000000000007E-2</v>
      </c>
      <c r="H152" s="57">
        <v>0.1</v>
      </c>
    </row>
    <row r="153" spans="1:10">
      <c r="B153">
        <v>4</v>
      </c>
      <c r="D153" s="57">
        <v>0.04</v>
      </c>
      <c r="F153" s="57">
        <v>7.0000000000000007E-2</v>
      </c>
      <c r="H153" s="57">
        <v>0.1</v>
      </c>
    </row>
    <row r="154" spans="1:10">
      <c r="B154">
        <v>5</v>
      </c>
      <c r="D154" s="57">
        <v>0.04</v>
      </c>
      <c r="F154" s="57">
        <v>7.0000000000000007E-2</v>
      </c>
      <c r="H154" s="57">
        <v>0.1</v>
      </c>
    </row>
    <row r="155" spans="1:10">
      <c r="B155">
        <v>6</v>
      </c>
      <c r="D155" s="57">
        <v>0.04</v>
      </c>
      <c r="F155" s="57">
        <v>7.0000000000000007E-2</v>
      </c>
      <c r="H155" s="57">
        <v>0.1</v>
      </c>
    </row>
    <row r="156" spans="1:10">
      <c r="B156">
        <v>7</v>
      </c>
      <c r="D156" s="57">
        <v>0.04</v>
      </c>
      <c r="F156" s="57">
        <v>7.0000000000000007E-2</v>
      </c>
      <c r="H156" s="57">
        <v>0.1</v>
      </c>
    </row>
    <row r="157" spans="1:10">
      <c r="B157">
        <v>8</v>
      </c>
      <c r="D157" s="57">
        <v>0.04</v>
      </c>
      <c r="F157" s="57">
        <v>7.0000000000000007E-2</v>
      </c>
      <c r="H157" s="57">
        <v>0.1</v>
      </c>
    </row>
    <row r="158" spans="1:10">
      <c r="B158">
        <v>9</v>
      </c>
      <c r="D158" s="57">
        <v>0.04</v>
      </c>
      <c r="F158" s="57">
        <v>7.0000000000000007E-2</v>
      </c>
      <c r="H158" s="57">
        <v>0.1</v>
      </c>
    </row>
    <row r="159" spans="1:10">
      <c r="B159">
        <v>10</v>
      </c>
      <c r="D159" s="57">
        <v>0.04</v>
      </c>
      <c r="F159" s="57">
        <v>7.0000000000000007E-2</v>
      </c>
      <c r="H159" s="57">
        <v>0.1</v>
      </c>
    </row>
    <row r="160" spans="1:10">
      <c r="B160">
        <v>11</v>
      </c>
      <c r="D160" s="57">
        <v>0.04</v>
      </c>
      <c r="F160" s="57">
        <v>7.0000000000000007E-2</v>
      </c>
      <c r="H160" s="57">
        <v>0.1</v>
      </c>
    </row>
    <row r="161" spans="1:10">
      <c r="B161">
        <v>12</v>
      </c>
      <c r="D161" s="57">
        <v>0.04</v>
      </c>
      <c r="F161" s="57">
        <v>7.0000000000000007E-2</v>
      </c>
      <c r="H161" s="57">
        <v>0.1</v>
      </c>
    </row>
    <row r="162" spans="1:10">
      <c r="B162">
        <v>13</v>
      </c>
      <c r="D162" s="57">
        <v>0.04</v>
      </c>
      <c r="F162" s="57">
        <v>7.0000000000000007E-2</v>
      </c>
      <c r="H162" s="57">
        <v>0.1</v>
      </c>
    </row>
    <row r="163" spans="1:10">
      <c r="B163">
        <v>14</v>
      </c>
      <c r="D163" s="57">
        <v>0.04</v>
      </c>
      <c r="F163" s="57">
        <v>7.0000000000000007E-2</v>
      </c>
      <c r="H163" s="57">
        <v>0.1</v>
      </c>
    </row>
    <row r="164" spans="1:10">
      <c r="B164">
        <v>15</v>
      </c>
      <c r="D164" s="57">
        <v>0.04</v>
      </c>
      <c r="F164" s="57">
        <v>7.0000000000000007E-2</v>
      </c>
      <c r="H164" s="57">
        <v>0.1</v>
      </c>
    </row>
    <row r="165" spans="1:10">
      <c r="B165">
        <v>16</v>
      </c>
      <c r="D165" s="57">
        <v>0.04</v>
      </c>
      <c r="F165" s="57">
        <v>7.0000000000000007E-2</v>
      </c>
      <c r="H165" s="57">
        <v>0.1</v>
      </c>
    </row>
    <row r="166" spans="1:10">
      <c r="B166">
        <v>17</v>
      </c>
      <c r="D166" s="57">
        <v>0.04</v>
      </c>
      <c r="F166" s="57">
        <v>7.0000000000000007E-2</v>
      </c>
      <c r="H166" s="57">
        <v>0.1</v>
      </c>
    </row>
    <row r="167" spans="1:10">
      <c r="B167">
        <v>18</v>
      </c>
      <c r="D167" s="57">
        <v>0.04</v>
      </c>
      <c r="F167" s="57">
        <v>7.0000000000000007E-2</v>
      </c>
      <c r="H167" s="57">
        <v>0.1</v>
      </c>
    </row>
    <row r="168" spans="1:10">
      <c r="B168">
        <v>19</v>
      </c>
      <c r="D168" s="57">
        <v>0.04</v>
      </c>
      <c r="F168" s="57">
        <v>7.0000000000000007E-2</v>
      </c>
      <c r="H168" s="57">
        <v>0.1</v>
      </c>
    </row>
    <row r="169" spans="1:10">
      <c r="B169">
        <v>20</v>
      </c>
      <c r="D169" s="57">
        <v>0.04</v>
      </c>
      <c r="F169" s="57">
        <v>7.0000000000000007E-2</v>
      </c>
      <c r="H169" s="57">
        <v>0.1</v>
      </c>
    </row>
    <row r="170" spans="1:10" s="47" customFormat="1">
      <c r="A170" s="47" t="s">
        <v>203</v>
      </c>
      <c r="C170" s="60"/>
      <c r="D170" s="58"/>
      <c r="E170" s="60"/>
      <c r="F170" s="58"/>
      <c r="G170" s="60"/>
      <c r="H170" s="58"/>
      <c r="I170" s="60"/>
      <c r="J170" s="58"/>
    </row>
    <row r="171" spans="1:10">
      <c r="B171">
        <v>1</v>
      </c>
      <c r="D171" s="57">
        <v>0.17</v>
      </c>
      <c r="F171" s="57">
        <v>0.16</v>
      </c>
      <c r="H171" s="57">
        <v>0.12</v>
      </c>
      <c r="J171" s="57">
        <f>产出与消耗!X70</f>
        <v>0.35</v>
      </c>
    </row>
    <row r="172" spans="1:10">
      <c r="B172">
        <v>2</v>
      </c>
      <c r="D172" s="57">
        <v>0.17</v>
      </c>
      <c r="F172" s="57">
        <v>0.16</v>
      </c>
      <c r="H172" s="57">
        <v>0.12</v>
      </c>
      <c r="J172" s="57">
        <f>产出与消耗!X71</f>
        <v>0.35</v>
      </c>
    </row>
    <row r="173" spans="1:10">
      <c r="B173">
        <v>3</v>
      </c>
      <c r="D173" s="57">
        <v>0.17</v>
      </c>
      <c r="F173" s="57">
        <v>0.16</v>
      </c>
      <c r="H173" s="57">
        <v>0.12</v>
      </c>
      <c r="J173" s="57">
        <f>产出与消耗!X72</f>
        <v>0.35</v>
      </c>
    </row>
    <row r="174" spans="1:10">
      <c r="B174">
        <v>4</v>
      </c>
      <c r="D174" s="57">
        <v>0.17</v>
      </c>
      <c r="F174" s="57">
        <v>0.16</v>
      </c>
      <c r="H174" s="57">
        <v>0.12</v>
      </c>
      <c r="J174" s="57">
        <f>产出与消耗!X73</f>
        <v>0.35</v>
      </c>
    </row>
    <row r="175" spans="1:10">
      <c r="B175">
        <v>5</v>
      </c>
      <c r="D175" s="57">
        <v>0.17</v>
      </c>
      <c r="F175" s="57">
        <v>0.16</v>
      </c>
      <c r="H175" s="57">
        <v>0.12</v>
      </c>
      <c r="J175" s="57">
        <f>产出与消耗!X74</f>
        <v>0.35</v>
      </c>
    </row>
    <row r="176" spans="1:10">
      <c r="B176">
        <v>6</v>
      </c>
      <c r="D176" s="57">
        <v>0.17</v>
      </c>
      <c r="F176" s="57">
        <v>0.16</v>
      </c>
      <c r="H176" s="57">
        <v>0.12</v>
      </c>
      <c r="J176" s="57">
        <f>产出与消耗!X75</f>
        <v>0.35</v>
      </c>
    </row>
    <row r="177" spans="1:10">
      <c r="B177">
        <v>7</v>
      </c>
      <c r="D177" s="57">
        <v>0.17</v>
      </c>
      <c r="F177" s="57">
        <v>0.16</v>
      </c>
      <c r="H177" s="57">
        <v>0.12</v>
      </c>
      <c r="J177" s="57">
        <f>产出与消耗!X76</f>
        <v>0.35</v>
      </c>
    </row>
    <row r="178" spans="1:10">
      <c r="B178">
        <v>8</v>
      </c>
      <c r="D178" s="57">
        <v>0.17</v>
      </c>
      <c r="F178" s="57">
        <v>0.16</v>
      </c>
      <c r="H178" s="57">
        <v>0.12</v>
      </c>
      <c r="J178" s="57">
        <f>产出与消耗!X77</f>
        <v>0.35</v>
      </c>
    </row>
    <row r="179" spans="1:10">
      <c r="B179">
        <v>9</v>
      </c>
      <c r="D179" s="57">
        <v>0.17</v>
      </c>
      <c r="F179" s="57">
        <v>0.16</v>
      </c>
      <c r="H179" s="57">
        <v>0.12</v>
      </c>
      <c r="J179" s="57">
        <f>产出与消耗!X78</f>
        <v>0.35</v>
      </c>
    </row>
    <row r="180" spans="1:10">
      <c r="B180">
        <v>10</v>
      </c>
      <c r="D180" s="57">
        <v>0.17</v>
      </c>
      <c r="F180" s="57">
        <v>0.16</v>
      </c>
      <c r="H180" s="57">
        <v>0.12</v>
      </c>
      <c r="J180" s="57">
        <f>产出与消耗!X79</f>
        <v>0.35</v>
      </c>
    </row>
    <row r="181" spans="1:10">
      <c r="B181">
        <v>11</v>
      </c>
      <c r="D181" s="57">
        <v>0.17</v>
      </c>
      <c r="F181" s="57">
        <v>0.16</v>
      </c>
      <c r="H181" s="57">
        <v>0.12</v>
      </c>
      <c r="J181" s="57">
        <f>产出与消耗!X80</f>
        <v>0.35</v>
      </c>
    </row>
    <row r="182" spans="1:10">
      <c r="B182">
        <v>12</v>
      </c>
      <c r="D182" s="57">
        <v>0.17</v>
      </c>
      <c r="F182" s="57">
        <v>0.16</v>
      </c>
      <c r="H182" s="57">
        <v>0.12</v>
      </c>
      <c r="J182" s="57">
        <f>产出与消耗!X81</f>
        <v>0.35</v>
      </c>
    </row>
    <row r="183" spans="1:10">
      <c r="B183">
        <v>13</v>
      </c>
      <c r="D183" s="57">
        <v>0.17</v>
      </c>
      <c r="F183" s="57">
        <v>0.16</v>
      </c>
      <c r="H183" s="57">
        <v>0.12</v>
      </c>
      <c r="J183" s="57">
        <f>产出与消耗!X82</f>
        <v>0.35</v>
      </c>
    </row>
    <row r="184" spans="1:10">
      <c r="B184">
        <v>14</v>
      </c>
      <c r="D184" s="57">
        <v>0.17</v>
      </c>
      <c r="F184" s="57">
        <v>0.16</v>
      </c>
      <c r="H184" s="57">
        <v>0.12</v>
      </c>
      <c r="J184" s="57">
        <f>产出与消耗!X83</f>
        <v>0.35</v>
      </c>
    </row>
    <row r="185" spans="1:10">
      <c r="B185">
        <v>15</v>
      </c>
      <c r="D185" s="57">
        <v>0.17</v>
      </c>
      <c r="F185" s="57">
        <v>0.16</v>
      </c>
      <c r="H185" s="57">
        <v>0.12</v>
      </c>
      <c r="J185" s="57">
        <f>产出与消耗!X84</f>
        <v>0.35</v>
      </c>
    </row>
    <row r="186" spans="1:10">
      <c r="B186">
        <v>16</v>
      </c>
      <c r="D186" s="57">
        <v>0.17</v>
      </c>
      <c r="F186" s="57">
        <v>0.16</v>
      </c>
      <c r="H186" s="57">
        <v>0.12</v>
      </c>
      <c r="J186" s="57">
        <f>产出与消耗!X85</f>
        <v>0.35</v>
      </c>
    </row>
    <row r="187" spans="1:10">
      <c r="B187">
        <v>17</v>
      </c>
      <c r="D187" s="57">
        <v>0.17</v>
      </c>
      <c r="F187" s="57">
        <v>0.16</v>
      </c>
      <c r="H187" s="57">
        <v>0.12</v>
      </c>
      <c r="J187" s="57">
        <f>产出与消耗!X86</f>
        <v>0.35</v>
      </c>
    </row>
    <row r="188" spans="1:10">
      <c r="B188">
        <v>18</v>
      </c>
      <c r="D188" s="57">
        <v>0.17</v>
      </c>
      <c r="F188" s="57">
        <v>0.16</v>
      </c>
      <c r="H188" s="57">
        <v>0.12</v>
      </c>
      <c r="J188" s="57">
        <f>产出与消耗!X87</f>
        <v>0.35</v>
      </c>
    </row>
    <row r="189" spans="1:10">
      <c r="B189">
        <v>19</v>
      </c>
      <c r="D189" s="57">
        <v>0.17</v>
      </c>
      <c r="F189" s="57">
        <v>0.16</v>
      </c>
      <c r="H189" s="57">
        <v>0.12</v>
      </c>
      <c r="J189" s="57">
        <f>产出与消耗!X88</f>
        <v>0.35</v>
      </c>
    </row>
    <row r="190" spans="1:10">
      <c r="B190">
        <v>20</v>
      </c>
      <c r="D190" s="57">
        <v>0.17</v>
      </c>
      <c r="F190" s="57">
        <v>0.16</v>
      </c>
      <c r="H190" s="57">
        <v>0.12</v>
      </c>
      <c r="J190" s="57">
        <f>产出与消耗!X89</f>
        <v>0.35</v>
      </c>
    </row>
    <row r="191" spans="1:10" s="47" customFormat="1">
      <c r="A191" s="47" t="s">
        <v>207</v>
      </c>
      <c r="C191" s="60"/>
      <c r="D191" s="58"/>
      <c r="E191" s="60"/>
      <c r="F191" s="58"/>
      <c r="G191" s="60"/>
      <c r="H191" s="58"/>
      <c r="I191" s="60"/>
      <c r="J191" s="58"/>
    </row>
    <row r="192" spans="1:10">
      <c r="B192">
        <v>1</v>
      </c>
      <c r="D192" s="57">
        <v>0.1</v>
      </c>
      <c r="F192" s="57">
        <v>0.12</v>
      </c>
      <c r="H192" s="57">
        <v>0.15</v>
      </c>
    </row>
    <row r="193" spans="2:8">
      <c r="B193">
        <v>2</v>
      </c>
      <c r="D193" s="57">
        <v>0.1</v>
      </c>
      <c r="F193" s="57">
        <v>0.12</v>
      </c>
      <c r="H193" s="57">
        <v>0.15</v>
      </c>
    </row>
    <row r="194" spans="2:8">
      <c r="B194">
        <v>3</v>
      </c>
      <c r="D194" s="57">
        <v>0.1</v>
      </c>
      <c r="F194" s="57">
        <v>0.12</v>
      </c>
      <c r="H194" s="57">
        <v>0.15</v>
      </c>
    </row>
    <row r="195" spans="2:8">
      <c r="B195">
        <v>4</v>
      </c>
      <c r="D195" s="57">
        <v>0.1</v>
      </c>
      <c r="F195" s="57">
        <v>0.12</v>
      </c>
      <c r="H195" s="57">
        <v>0.15</v>
      </c>
    </row>
    <row r="196" spans="2:8">
      <c r="B196">
        <v>5</v>
      </c>
      <c r="D196" s="57">
        <v>0.1</v>
      </c>
      <c r="F196" s="57">
        <v>0.12</v>
      </c>
      <c r="H196" s="57">
        <v>0.15</v>
      </c>
    </row>
    <row r="197" spans="2:8">
      <c r="B197">
        <v>6</v>
      </c>
      <c r="D197" s="57">
        <v>0.1</v>
      </c>
      <c r="F197" s="57">
        <v>0.12</v>
      </c>
      <c r="H197" s="57">
        <v>0.15</v>
      </c>
    </row>
    <row r="198" spans="2:8">
      <c r="B198">
        <v>7</v>
      </c>
      <c r="D198" s="57">
        <v>0.1</v>
      </c>
      <c r="F198" s="57">
        <v>0.12</v>
      </c>
      <c r="H198" s="57">
        <v>0.15</v>
      </c>
    </row>
    <row r="199" spans="2:8">
      <c r="B199">
        <v>8</v>
      </c>
      <c r="D199" s="57">
        <v>0.1</v>
      </c>
      <c r="F199" s="57">
        <v>0.12</v>
      </c>
      <c r="H199" s="57">
        <v>0.15</v>
      </c>
    </row>
    <row r="200" spans="2:8">
      <c r="B200">
        <v>9</v>
      </c>
      <c r="D200" s="57">
        <v>0.1</v>
      </c>
      <c r="F200" s="57">
        <v>0.12</v>
      </c>
      <c r="H200" s="57">
        <v>0.15</v>
      </c>
    </row>
    <row r="201" spans="2:8">
      <c r="B201">
        <v>10</v>
      </c>
      <c r="D201" s="57">
        <v>0.1</v>
      </c>
      <c r="F201" s="57">
        <v>0.12</v>
      </c>
      <c r="H201" s="57">
        <v>0.15</v>
      </c>
    </row>
    <row r="202" spans="2:8">
      <c r="B202">
        <v>11</v>
      </c>
      <c r="D202" s="57">
        <v>0.1</v>
      </c>
      <c r="F202" s="57">
        <v>0.12</v>
      </c>
      <c r="H202" s="57">
        <v>0.15</v>
      </c>
    </row>
    <row r="203" spans="2:8">
      <c r="B203">
        <v>12</v>
      </c>
      <c r="D203" s="57">
        <v>0.1</v>
      </c>
      <c r="F203" s="57">
        <v>0.12</v>
      </c>
      <c r="H203" s="57">
        <v>0.15</v>
      </c>
    </row>
    <row r="204" spans="2:8">
      <c r="B204">
        <v>13</v>
      </c>
      <c r="D204" s="57">
        <v>0.1</v>
      </c>
      <c r="F204" s="57">
        <v>0.12</v>
      </c>
      <c r="H204" s="57">
        <v>0.15</v>
      </c>
    </row>
    <row r="205" spans="2:8">
      <c r="B205">
        <v>14</v>
      </c>
      <c r="D205" s="57">
        <v>0.1</v>
      </c>
      <c r="F205" s="57">
        <v>0.12</v>
      </c>
      <c r="H205" s="57">
        <v>0.15</v>
      </c>
    </row>
    <row r="206" spans="2:8">
      <c r="B206">
        <v>15</v>
      </c>
      <c r="D206" s="57">
        <v>0.1</v>
      </c>
      <c r="F206" s="57">
        <v>0.12</v>
      </c>
      <c r="H206" s="57">
        <v>0.15</v>
      </c>
    </row>
    <row r="207" spans="2:8">
      <c r="B207">
        <v>16</v>
      </c>
      <c r="D207" s="57">
        <v>0.1</v>
      </c>
      <c r="F207" s="57">
        <v>0.12</v>
      </c>
      <c r="H207" s="57">
        <v>0.15</v>
      </c>
    </row>
    <row r="208" spans="2:8">
      <c r="B208">
        <v>17</v>
      </c>
      <c r="D208" s="57">
        <v>0.1</v>
      </c>
      <c r="F208" s="57">
        <v>0.12</v>
      </c>
      <c r="H208" s="57">
        <v>0.15</v>
      </c>
    </row>
    <row r="209" spans="2:8">
      <c r="B209">
        <v>18</v>
      </c>
      <c r="D209" s="57">
        <v>0.1</v>
      </c>
      <c r="F209" s="57">
        <v>0.12</v>
      </c>
      <c r="H209" s="57">
        <v>0.15</v>
      </c>
    </row>
    <row r="210" spans="2:8">
      <c r="B210">
        <v>19</v>
      </c>
      <c r="D210" s="57">
        <v>0.1</v>
      </c>
      <c r="F210" s="57">
        <v>0.12</v>
      </c>
      <c r="H210" s="57">
        <v>0.15</v>
      </c>
    </row>
    <row r="211" spans="2:8">
      <c r="B211">
        <v>20</v>
      </c>
      <c r="D211" s="57">
        <v>0.1</v>
      </c>
      <c r="F211" s="57">
        <v>0.12</v>
      </c>
      <c r="H211" s="57">
        <v>0.15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K36" sqref="K36"/>
    </sheetView>
  </sheetViews>
  <sheetFormatPr defaultRowHeight="13.5"/>
  <cols>
    <col min="1" max="1" width="7.25" customWidth="1"/>
    <col min="2" max="2" width="10.5" customWidth="1"/>
    <col min="5" max="5" width="9" style="18"/>
    <col min="6" max="6" width="10.875" customWidth="1"/>
    <col min="7" max="7" width="10.5" customWidth="1"/>
  </cols>
  <sheetData>
    <row r="1" spans="1:11" s="7" customFormat="1" ht="27">
      <c r="A1" s="7" t="s">
        <v>48</v>
      </c>
      <c r="B1" s="7" t="s">
        <v>49</v>
      </c>
      <c r="C1" s="7" t="s">
        <v>50</v>
      </c>
      <c r="E1" s="17"/>
      <c r="F1" s="7" t="s">
        <v>71</v>
      </c>
      <c r="G1" s="7" t="s">
        <v>61</v>
      </c>
      <c r="H1" s="7" t="s">
        <v>68</v>
      </c>
      <c r="J1" s="7" t="s">
        <v>122</v>
      </c>
      <c r="K1" s="7" t="s">
        <v>123</v>
      </c>
    </row>
    <row r="2" spans="1:11">
      <c r="A2">
        <v>1</v>
      </c>
      <c r="B2">
        <v>0.7</v>
      </c>
      <c r="C2" t="s">
        <v>75</v>
      </c>
      <c r="F2">
        <v>100</v>
      </c>
      <c r="G2">
        <v>1</v>
      </c>
      <c r="H2" t="s">
        <v>70</v>
      </c>
      <c r="J2">
        <v>1</v>
      </c>
      <c r="K2" s="34">
        <v>0.13</v>
      </c>
    </row>
    <row r="3" spans="1:11">
      <c r="A3">
        <v>2</v>
      </c>
      <c r="B3">
        <v>1.1000000000000001</v>
      </c>
      <c r="F3">
        <v>200</v>
      </c>
      <c r="G3">
        <f>G2+0.05</f>
        <v>1.05</v>
      </c>
      <c r="J3">
        <v>2</v>
      </c>
      <c r="K3" s="34">
        <f>K2+0.01</f>
        <v>0.14000000000000001</v>
      </c>
    </row>
    <row r="4" spans="1:11">
      <c r="A4">
        <v>3</v>
      </c>
      <c r="B4">
        <v>1.25</v>
      </c>
      <c r="C4" t="s">
        <v>66</v>
      </c>
      <c r="F4">
        <v>300</v>
      </c>
      <c r="G4">
        <f t="shared" ref="G4:G11" si="0">G3+0.05</f>
        <v>1.1000000000000001</v>
      </c>
      <c r="J4">
        <v>3</v>
      </c>
      <c r="K4" s="34">
        <f>K3+0.01</f>
        <v>0.15000000000000002</v>
      </c>
    </row>
    <row r="5" spans="1:11">
      <c r="A5">
        <v>4</v>
      </c>
      <c r="B5">
        <v>1.3</v>
      </c>
      <c r="C5" t="s">
        <v>51</v>
      </c>
      <c r="F5">
        <v>400</v>
      </c>
      <c r="G5">
        <f t="shared" si="0"/>
        <v>1.1500000000000001</v>
      </c>
      <c r="J5">
        <v>4</v>
      </c>
      <c r="K5" s="34">
        <f t="shared" ref="K5:K6" si="1">K4+0.02</f>
        <v>0.17</v>
      </c>
    </row>
    <row r="6" spans="1:11">
      <c r="A6">
        <v>5</v>
      </c>
      <c r="B6">
        <v>1.35</v>
      </c>
      <c r="F6">
        <v>500</v>
      </c>
      <c r="G6">
        <f t="shared" si="0"/>
        <v>1.2000000000000002</v>
      </c>
      <c r="J6">
        <v>5</v>
      </c>
      <c r="K6" s="34">
        <f t="shared" si="1"/>
        <v>0.19</v>
      </c>
    </row>
    <row r="7" spans="1:11">
      <c r="A7">
        <v>6</v>
      </c>
      <c r="B7">
        <v>1.4</v>
      </c>
      <c r="F7">
        <v>600</v>
      </c>
      <c r="G7">
        <f t="shared" si="0"/>
        <v>1.2500000000000002</v>
      </c>
      <c r="J7">
        <v>6</v>
      </c>
      <c r="K7" s="34">
        <f t="shared" ref="K7:K8" si="2">K6+0.03</f>
        <v>0.22</v>
      </c>
    </row>
    <row r="8" spans="1:11">
      <c r="A8">
        <v>7</v>
      </c>
      <c r="B8">
        <v>1.45</v>
      </c>
      <c r="F8">
        <v>700</v>
      </c>
      <c r="G8">
        <f t="shared" si="0"/>
        <v>1.3000000000000003</v>
      </c>
      <c r="J8">
        <v>7</v>
      </c>
      <c r="K8" s="34">
        <f t="shared" si="2"/>
        <v>0.25</v>
      </c>
    </row>
    <row r="9" spans="1:11">
      <c r="A9">
        <v>8</v>
      </c>
      <c r="B9">
        <v>1.5</v>
      </c>
      <c r="F9">
        <v>800</v>
      </c>
      <c r="G9">
        <f t="shared" si="0"/>
        <v>1.3500000000000003</v>
      </c>
      <c r="J9">
        <v>8</v>
      </c>
      <c r="K9" s="34">
        <f>K8+0.04</f>
        <v>0.28999999999999998</v>
      </c>
    </row>
    <row r="10" spans="1:11">
      <c r="A10">
        <v>9</v>
      </c>
      <c r="B10">
        <v>1.55</v>
      </c>
      <c r="F10">
        <v>900</v>
      </c>
      <c r="G10">
        <f t="shared" si="0"/>
        <v>1.4000000000000004</v>
      </c>
      <c r="J10">
        <v>9</v>
      </c>
      <c r="K10" s="34">
        <f>K9+0.05</f>
        <v>0.33999999999999997</v>
      </c>
    </row>
    <row r="11" spans="1:11">
      <c r="A11">
        <v>10</v>
      </c>
      <c r="B11">
        <v>1.6</v>
      </c>
      <c r="C11" t="s">
        <v>52</v>
      </c>
      <c r="F11">
        <v>1000</v>
      </c>
      <c r="G11">
        <f t="shared" si="0"/>
        <v>1.4500000000000004</v>
      </c>
      <c r="J11">
        <v>10</v>
      </c>
      <c r="K11" s="34">
        <f>K10+0.06</f>
        <v>0.39999999999999997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基本公式</vt:lpstr>
      <vt:lpstr>兵攻防</vt:lpstr>
      <vt:lpstr>产出与消耗</vt:lpstr>
      <vt:lpstr>建筑</vt:lpstr>
      <vt:lpstr>其他表格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2013-09-18T15:18:17Z</dcterms:modified>
</cp:coreProperties>
</file>