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Toray\Cord\QA Cord\"/>
    </mc:Choice>
  </mc:AlternateContent>
  <xr:revisionPtr revIDLastSave="0" documentId="8_{92EC491B-4157-4BA4-B066-3CC40B9886C1}" xr6:coauthVersionLast="47" xr6:coauthVersionMax="47" xr10:uidLastSave="{00000000-0000-0000-0000-000000000000}"/>
  <bookViews>
    <workbookView xWindow="-113" yWindow="-113" windowWidth="24267" windowHeight="14526" activeTab="3" xr2:uid="{EC0AAC74-9B1D-4B6B-AC2F-1059692BF258}"/>
  </bookViews>
  <sheets>
    <sheet name="COA 1" sheetId="1" r:id="rId1"/>
    <sheet name="COA 2" sheetId="2" r:id="rId2"/>
    <sheet name="COA 3" sheetId="3" r:id="rId3"/>
    <sheet name="COA 4" sheetId="4" r:id="rId4"/>
    <sheet name="COA 5 Solution" sheetId="5" r:id="rId5"/>
  </sheets>
  <externalReferences>
    <externalReference r:id="rId6"/>
    <externalReference r:id="rId7"/>
  </externalReferences>
  <definedNames>
    <definedName name="_xlnm.Print_Area" localSheetId="0">'COA 1'!$A$1:$N$35</definedName>
    <definedName name="_xlnm.Print_Area" localSheetId="1">'COA 2'!$A$1:$L$34</definedName>
    <definedName name="_xlnm.Print_Area" localSheetId="2">'COA 3'!$A$1:$J$33</definedName>
    <definedName name="_xlnm.Print_Area" localSheetId="3">'COA 4'!$A$1:$O$31</definedName>
    <definedName name="_xlnm.Print_Area" localSheetId="4">'COA 5 Solution'!$A$1:$G$29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5" l="1"/>
  <c r="F23" i="5" s="1"/>
  <c r="F13" i="5" s="1"/>
  <c r="E22" i="5"/>
  <c r="F22" i="5" s="1"/>
  <c r="F12" i="5" s="1"/>
  <c r="E21" i="5"/>
  <c r="F21" i="5" s="1"/>
  <c r="E13" i="5" s="1"/>
  <c r="E20" i="5"/>
  <c r="F20" i="5" s="1"/>
  <c r="E12" i="5" s="1"/>
  <c r="B15" i="5"/>
  <c r="C14" i="5"/>
  <c r="B13" i="5"/>
  <c r="G7" i="5"/>
  <c r="X70" i="4"/>
  <c r="W70" i="4"/>
  <c r="V70" i="4"/>
  <c r="U70" i="4"/>
  <c r="T70" i="4"/>
  <c r="Z70" i="4" s="1"/>
  <c r="X69" i="4"/>
  <c r="W69" i="4"/>
  <c r="V69" i="4"/>
  <c r="U69" i="4"/>
  <c r="T69" i="4"/>
  <c r="Z69" i="4" s="1"/>
  <c r="X68" i="4"/>
  <c r="W68" i="4"/>
  <c r="V68" i="4"/>
  <c r="U68" i="4"/>
  <c r="T68" i="4"/>
  <c r="Z68" i="4" s="1"/>
  <c r="X67" i="4"/>
  <c r="W67" i="4"/>
  <c r="V67" i="4"/>
  <c r="U67" i="4"/>
  <c r="T67" i="4"/>
  <c r="AA60" i="4"/>
  <c r="Y60" i="4"/>
  <c r="Y61" i="4" s="1"/>
  <c r="X60" i="4"/>
  <c r="V60" i="4"/>
  <c r="U60" i="4"/>
  <c r="T60" i="4"/>
  <c r="AA59" i="4"/>
  <c r="Y59" i="4"/>
  <c r="X59" i="4"/>
  <c r="X61" i="4" s="1"/>
  <c r="V59" i="4"/>
  <c r="V61" i="4" s="1"/>
  <c r="U59" i="4"/>
  <c r="U61" i="4" s="1"/>
  <c r="T59" i="4"/>
  <c r="T61" i="4" s="1"/>
  <c r="AB58" i="4"/>
  <c r="AB61" i="4" s="1"/>
  <c r="AA58" i="4"/>
  <c r="AA61" i="4" s="1"/>
  <c r="Y58" i="4"/>
  <c r="X58" i="4"/>
  <c r="V58" i="4"/>
  <c r="U58" i="4"/>
  <c r="T58" i="4"/>
  <c r="S58" i="4"/>
  <c r="AB57" i="4"/>
  <c r="AA56" i="4"/>
  <c r="Y56" i="4"/>
  <c r="X56" i="4"/>
  <c r="V56" i="4"/>
  <c r="U56" i="4"/>
  <c r="T56" i="4"/>
  <c r="AA55" i="4"/>
  <c r="AA57" i="4" s="1"/>
  <c r="Y55" i="4"/>
  <c r="Y57" i="4" s="1"/>
  <c r="X55" i="4"/>
  <c r="X57" i="4" s="1"/>
  <c r="V55" i="4"/>
  <c r="V57" i="4" s="1"/>
  <c r="U55" i="4"/>
  <c r="U57" i="4" s="1"/>
  <c r="T55" i="4"/>
  <c r="AB54" i="4"/>
  <c r="AA54" i="4"/>
  <c r="Y54" i="4"/>
  <c r="X54" i="4"/>
  <c r="V54" i="4"/>
  <c r="U54" i="4"/>
  <c r="T54" i="4"/>
  <c r="T57" i="4" s="1"/>
  <c r="S54" i="4"/>
  <c r="AB53" i="4"/>
  <c r="AA52" i="4"/>
  <c r="Y52" i="4"/>
  <c r="X52" i="4"/>
  <c r="V52" i="4"/>
  <c r="U52" i="4"/>
  <c r="T52" i="4"/>
  <c r="AA51" i="4"/>
  <c r="AA53" i="4" s="1"/>
  <c r="Y51" i="4"/>
  <c r="Y53" i="4" s="1"/>
  <c r="X51" i="4"/>
  <c r="V51" i="4"/>
  <c r="U51" i="4"/>
  <c r="T51" i="4"/>
  <c r="AB50" i="4"/>
  <c r="AA50" i="4"/>
  <c r="Y50" i="4"/>
  <c r="X50" i="4"/>
  <c r="X53" i="4" s="1"/>
  <c r="V50" i="4"/>
  <c r="V53" i="4" s="1"/>
  <c r="U50" i="4"/>
  <c r="U53" i="4" s="1"/>
  <c r="T50" i="4"/>
  <c r="T53" i="4" s="1"/>
  <c r="S50" i="4"/>
  <c r="AA48" i="4"/>
  <c r="Y48" i="4"/>
  <c r="X48" i="4"/>
  <c r="V48" i="4"/>
  <c r="U48" i="4"/>
  <c r="U64" i="4" s="1"/>
  <c r="T48" i="4"/>
  <c r="AA47" i="4"/>
  <c r="Y47" i="4"/>
  <c r="X47" i="4"/>
  <c r="V47" i="4"/>
  <c r="U47" i="4"/>
  <c r="U49" i="4" s="1"/>
  <c r="T47" i="4"/>
  <c r="T49" i="4" s="1"/>
  <c r="AB46" i="4"/>
  <c r="AB49" i="4" s="1"/>
  <c r="AA46" i="4"/>
  <c r="AA49" i="4" s="1"/>
  <c r="Y46" i="4"/>
  <c r="Y49" i="4" s="1"/>
  <c r="X46" i="4"/>
  <c r="X49" i="4" s="1"/>
  <c r="V46" i="4"/>
  <c r="V49" i="4" s="1"/>
  <c r="U46" i="4"/>
  <c r="T46" i="4"/>
  <c r="S46" i="4"/>
  <c r="V45" i="4"/>
  <c r="V62" i="4" s="1"/>
  <c r="U45" i="4"/>
  <c r="T45" i="4"/>
  <c r="AA44" i="4"/>
  <c r="Y44" i="4"/>
  <c r="Y64" i="4" s="1"/>
  <c r="X44" i="4"/>
  <c r="V44" i="4"/>
  <c r="U44" i="4"/>
  <c r="T44" i="4"/>
  <c r="AA43" i="4"/>
  <c r="Y43" i="4"/>
  <c r="Y63" i="4" s="1"/>
  <c r="X43" i="4"/>
  <c r="X63" i="4" s="1"/>
  <c r="V43" i="4"/>
  <c r="V63" i="4" s="1"/>
  <c r="U43" i="4"/>
  <c r="U63" i="4" s="1"/>
  <c r="U65" i="4" s="1"/>
  <c r="T43" i="4"/>
  <c r="T63" i="4" s="1"/>
  <c r="T65" i="4" s="1"/>
  <c r="AB42" i="4"/>
  <c r="AB64" i="4" s="1"/>
  <c r="AA42" i="4"/>
  <c r="AA64" i="4" s="1"/>
  <c r="Y42" i="4"/>
  <c r="X42" i="4"/>
  <c r="V42" i="4"/>
  <c r="U42" i="4"/>
  <c r="T42" i="4"/>
  <c r="T64" i="4" s="1"/>
  <c r="S42" i="4"/>
  <c r="AA37" i="4"/>
  <c r="Z36" i="4"/>
  <c r="T35" i="4"/>
  <c r="L27" i="4"/>
  <c r="K26" i="4"/>
  <c r="M23" i="4"/>
  <c r="L23" i="4"/>
  <c r="M22" i="4"/>
  <c r="L22" i="4"/>
  <c r="N22" i="4" s="1"/>
  <c r="N21" i="4"/>
  <c r="O21" i="4" s="1"/>
  <c r="M21" i="4"/>
  <c r="L21" i="4"/>
  <c r="M26" i="4" s="1"/>
  <c r="M20" i="4"/>
  <c r="L20" i="4"/>
  <c r="M19" i="4"/>
  <c r="N19" i="4" s="1"/>
  <c r="O19" i="4" s="1"/>
  <c r="L19" i="4"/>
  <c r="L26" i="4" s="1"/>
  <c r="M18" i="4"/>
  <c r="N18" i="4" s="1"/>
  <c r="O18" i="4" s="1"/>
  <c r="L18" i="4"/>
  <c r="K27" i="4" s="1"/>
  <c r="M17" i="4"/>
  <c r="L17" i="4"/>
  <c r="M16" i="4"/>
  <c r="L16" i="4"/>
  <c r="J27" i="4" s="1"/>
  <c r="M15" i="4"/>
  <c r="L15" i="4"/>
  <c r="J26" i="4" s="1"/>
  <c r="K14" i="4"/>
  <c r="J14" i="4"/>
  <c r="I14" i="4"/>
  <c r="H14" i="4"/>
  <c r="G14" i="4"/>
  <c r="X74" i="3"/>
  <c r="W74" i="3"/>
  <c r="Z64" i="3"/>
  <c r="Y64" i="3"/>
  <c r="X64" i="3"/>
  <c r="W64" i="3"/>
  <c r="V63" i="3"/>
  <c r="T63" i="3"/>
  <c r="S63" i="3"/>
  <c r="R63" i="3"/>
  <c r="Q63" i="3"/>
  <c r="P63" i="3"/>
  <c r="V62" i="3"/>
  <c r="V64" i="3" s="1"/>
  <c r="T62" i="3"/>
  <c r="T64" i="3" s="1"/>
  <c r="S62" i="3"/>
  <c r="S64" i="3" s="1"/>
  <c r="R62" i="3"/>
  <c r="R64" i="3" s="1"/>
  <c r="Q62" i="3"/>
  <c r="P62" i="3"/>
  <c r="Z61" i="3"/>
  <c r="Y61" i="3"/>
  <c r="X61" i="3"/>
  <c r="W61" i="3"/>
  <c r="V61" i="3"/>
  <c r="T61" i="3"/>
  <c r="S61" i="3"/>
  <c r="R61" i="3"/>
  <c r="Q61" i="3"/>
  <c r="Q64" i="3" s="1"/>
  <c r="P61" i="3"/>
  <c r="P64" i="3" s="1"/>
  <c r="X60" i="3"/>
  <c r="W60" i="3"/>
  <c r="V59" i="3"/>
  <c r="T59" i="3"/>
  <c r="S59" i="3"/>
  <c r="R59" i="3"/>
  <c r="Q59" i="3"/>
  <c r="P59" i="3"/>
  <c r="V58" i="3"/>
  <c r="V60" i="3" s="1"/>
  <c r="T58" i="3"/>
  <c r="T60" i="3" s="1"/>
  <c r="S58" i="3"/>
  <c r="S60" i="3" s="1"/>
  <c r="R58" i="3"/>
  <c r="R60" i="3" s="1"/>
  <c r="Q58" i="3"/>
  <c r="Q60" i="3" s="1"/>
  <c r="P58" i="3"/>
  <c r="P60" i="3" s="1"/>
  <c r="Z57" i="3"/>
  <c r="Z60" i="3" s="1"/>
  <c r="Y57" i="3"/>
  <c r="Y60" i="3" s="1"/>
  <c r="X57" i="3"/>
  <c r="W57" i="3"/>
  <c r="V57" i="3"/>
  <c r="T57" i="3"/>
  <c r="S57" i="3"/>
  <c r="R57" i="3"/>
  <c r="Q57" i="3"/>
  <c r="P57" i="3"/>
  <c r="Z56" i="3"/>
  <c r="Y56" i="3"/>
  <c r="X56" i="3"/>
  <c r="X73" i="3" s="1"/>
  <c r="W56" i="3"/>
  <c r="W73" i="3" s="1"/>
  <c r="V55" i="3"/>
  <c r="T55" i="3"/>
  <c r="S55" i="3"/>
  <c r="R55" i="3"/>
  <c r="Q55" i="3"/>
  <c r="P55" i="3"/>
  <c r="V54" i="3"/>
  <c r="T54" i="3"/>
  <c r="S54" i="3"/>
  <c r="S56" i="3" s="1"/>
  <c r="R54" i="3"/>
  <c r="R56" i="3" s="1"/>
  <c r="Q54" i="3"/>
  <c r="Q56" i="3" s="1"/>
  <c r="P54" i="3"/>
  <c r="P56" i="3" s="1"/>
  <c r="Z53" i="3"/>
  <c r="Y53" i="3"/>
  <c r="X53" i="3"/>
  <c r="W53" i="3"/>
  <c r="V53" i="3"/>
  <c r="V56" i="3" s="1"/>
  <c r="T53" i="3"/>
  <c r="T56" i="3" s="1"/>
  <c r="S53" i="3"/>
  <c r="R53" i="3"/>
  <c r="Q53" i="3"/>
  <c r="P53" i="3"/>
  <c r="Z52" i="3"/>
  <c r="Y52" i="3"/>
  <c r="X52" i="3"/>
  <c r="W52" i="3"/>
  <c r="V51" i="3"/>
  <c r="T51" i="3"/>
  <c r="S51" i="3"/>
  <c r="R51" i="3"/>
  <c r="Q51" i="3"/>
  <c r="P51" i="3"/>
  <c r="V50" i="3"/>
  <c r="V52" i="3" s="1"/>
  <c r="T50" i="3"/>
  <c r="T52" i="3" s="1"/>
  <c r="S50" i="3"/>
  <c r="S52" i="3" s="1"/>
  <c r="R50" i="3"/>
  <c r="R52" i="3" s="1"/>
  <c r="Q50" i="3"/>
  <c r="P50" i="3"/>
  <c r="Z49" i="3"/>
  <c r="Y49" i="3"/>
  <c r="X49" i="3"/>
  <c r="W49" i="3"/>
  <c r="V49" i="3"/>
  <c r="T49" i="3"/>
  <c r="S49" i="3"/>
  <c r="R49" i="3"/>
  <c r="Q49" i="3"/>
  <c r="Q52" i="3" s="1"/>
  <c r="P49" i="3"/>
  <c r="P52" i="3" s="1"/>
  <c r="X48" i="3"/>
  <c r="W48" i="3"/>
  <c r="V47" i="3"/>
  <c r="T47" i="3"/>
  <c r="S47" i="3"/>
  <c r="R47" i="3"/>
  <c r="Q47" i="3"/>
  <c r="P47" i="3"/>
  <c r="V46" i="3"/>
  <c r="V48" i="3" s="1"/>
  <c r="V73" i="3" s="1"/>
  <c r="T46" i="3"/>
  <c r="T48" i="3" s="1"/>
  <c r="T73" i="3" s="1"/>
  <c r="S46" i="3"/>
  <c r="S48" i="3" s="1"/>
  <c r="S73" i="3" s="1"/>
  <c r="R46" i="3"/>
  <c r="R48" i="3" s="1"/>
  <c r="R73" i="3" s="1"/>
  <c r="Q46" i="3"/>
  <c r="Q48" i="3" s="1"/>
  <c r="Q73" i="3" s="1"/>
  <c r="P46" i="3"/>
  <c r="P48" i="3" s="1"/>
  <c r="P73" i="3" s="1"/>
  <c r="Z45" i="3"/>
  <c r="Z48" i="3" s="1"/>
  <c r="Z73" i="3" s="1"/>
  <c r="Y45" i="3"/>
  <c r="Y48" i="3" s="1"/>
  <c r="Y73" i="3" s="1"/>
  <c r="X45" i="3"/>
  <c r="X75" i="3" s="1"/>
  <c r="W45" i="3"/>
  <c r="W75" i="3" s="1"/>
  <c r="V45" i="3"/>
  <c r="V74" i="3" s="1"/>
  <c r="T45" i="3"/>
  <c r="T74" i="3" s="1"/>
  <c r="S45" i="3"/>
  <c r="S74" i="3" s="1"/>
  <c r="R45" i="3"/>
  <c r="R74" i="3" s="1"/>
  <c r="Q45" i="3"/>
  <c r="Q74" i="3" s="1"/>
  <c r="P45" i="3"/>
  <c r="P74" i="3" s="1"/>
  <c r="W40" i="3"/>
  <c r="V39" i="3"/>
  <c r="P38" i="3"/>
  <c r="AH80" i="2"/>
  <c r="AH79" i="2"/>
  <c r="AH74" i="2"/>
  <c r="E30" i="2" s="1"/>
  <c r="AF73" i="2"/>
  <c r="AH72" i="2"/>
  <c r="AF72" i="2"/>
  <c r="AD71" i="2"/>
  <c r="AC71" i="2"/>
  <c r="AA71" i="2"/>
  <c r="Z71" i="2"/>
  <c r="Y71" i="2"/>
  <c r="X71" i="2"/>
  <c r="W71" i="2"/>
  <c r="AD70" i="2"/>
  <c r="AC70" i="2"/>
  <c r="AA70" i="2"/>
  <c r="Z70" i="2"/>
  <c r="Y70" i="2"/>
  <c r="X70" i="2"/>
  <c r="W70" i="2"/>
  <c r="V70" i="2"/>
  <c r="AH69" i="2"/>
  <c r="AF69" i="2"/>
  <c r="AD69" i="2"/>
  <c r="AD72" i="2" s="1"/>
  <c r="AC69" i="2"/>
  <c r="AC72" i="2" s="1"/>
  <c r="AA69" i="2"/>
  <c r="AA72" i="2" s="1"/>
  <c r="Z69" i="2"/>
  <c r="Z72" i="2" s="1"/>
  <c r="Y69" i="2"/>
  <c r="Y72" i="2" s="1"/>
  <c r="X69" i="2"/>
  <c r="X72" i="2" s="1"/>
  <c r="W69" i="2"/>
  <c r="W72" i="2" s="1"/>
  <c r="V69" i="2"/>
  <c r="V72" i="2" s="1"/>
  <c r="AH68" i="2"/>
  <c r="AD67" i="2"/>
  <c r="AC67" i="2"/>
  <c r="AA67" i="2"/>
  <c r="Z67" i="2"/>
  <c r="Y67" i="2"/>
  <c r="X67" i="2"/>
  <c r="W67" i="2"/>
  <c r="AD66" i="2"/>
  <c r="AC66" i="2"/>
  <c r="AA66" i="2"/>
  <c r="Z66" i="2"/>
  <c r="Y66" i="2"/>
  <c r="X66" i="2"/>
  <c r="W66" i="2"/>
  <c r="AH65" i="2"/>
  <c r="AF65" i="2"/>
  <c r="AF68" i="2" s="1"/>
  <c r="AD65" i="2"/>
  <c r="AD68" i="2" s="1"/>
  <c r="AC65" i="2"/>
  <c r="AC68" i="2" s="1"/>
  <c r="AA65" i="2"/>
  <c r="AA68" i="2" s="1"/>
  <c r="Z65" i="2"/>
  <c r="Z68" i="2" s="1"/>
  <c r="Y65" i="2"/>
  <c r="Y68" i="2" s="1"/>
  <c r="X65" i="2"/>
  <c r="X68" i="2" s="1"/>
  <c r="W65" i="2"/>
  <c r="W68" i="2" s="1"/>
  <c r="X64" i="2"/>
  <c r="W64" i="2"/>
  <c r="AD63" i="2"/>
  <c r="AC63" i="2"/>
  <c r="AA63" i="2"/>
  <c r="Z63" i="2"/>
  <c r="Y63" i="2"/>
  <c r="X63" i="2"/>
  <c r="W63" i="2"/>
  <c r="AD62" i="2"/>
  <c r="AC62" i="2"/>
  <c r="AA62" i="2"/>
  <c r="Z62" i="2"/>
  <c r="Y62" i="2"/>
  <c r="X62" i="2"/>
  <c r="W62" i="2"/>
  <c r="AH61" i="2"/>
  <c r="AH64" i="2" s="1"/>
  <c r="AF61" i="2"/>
  <c r="AF64" i="2" s="1"/>
  <c r="AD61" i="2"/>
  <c r="AD64" i="2" s="1"/>
  <c r="AC61" i="2"/>
  <c r="AC64" i="2" s="1"/>
  <c r="AA61" i="2"/>
  <c r="AA64" i="2" s="1"/>
  <c r="Z61" i="2"/>
  <c r="Z64" i="2" s="1"/>
  <c r="Y61" i="2"/>
  <c r="Y64" i="2" s="1"/>
  <c r="X61" i="2"/>
  <c r="W61" i="2"/>
  <c r="Z60" i="2"/>
  <c r="Y60" i="2"/>
  <c r="X60" i="2"/>
  <c r="AD59" i="2"/>
  <c r="AC59" i="2"/>
  <c r="AA59" i="2"/>
  <c r="Z59" i="2"/>
  <c r="Y59" i="2"/>
  <c r="X59" i="2"/>
  <c r="W59" i="2"/>
  <c r="V59" i="2"/>
  <c r="AD58" i="2"/>
  <c r="AC58" i="2"/>
  <c r="AA58" i="2"/>
  <c r="Z58" i="2"/>
  <c r="Y58" i="2"/>
  <c r="X58" i="2"/>
  <c r="W58" i="2"/>
  <c r="V58" i="2"/>
  <c r="AH57" i="2"/>
  <c r="AH60" i="2" s="1"/>
  <c r="AF57" i="2"/>
  <c r="AF60" i="2" s="1"/>
  <c r="AE57" i="2"/>
  <c r="AE60" i="2" s="1"/>
  <c r="AD57" i="2"/>
  <c r="AD60" i="2" s="1"/>
  <c r="AC57" i="2"/>
  <c r="AC60" i="2" s="1"/>
  <c r="AA57" i="2"/>
  <c r="AA60" i="2" s="1"/>
  <c r="Z57" i="2"/>
  <c r="Y57" i="2"/>
  <c r="X57" i="2"/>
  <c r="W57" i="2"/>
  <c r="W60" i="2" s="1"/>
  <c r="V57" i="2"/>
  <c r="V60" i="2" s="1"/>
  <c r="AC56" i="2"/>
  <c r="AA56" i="2"/>
  <c r="Z56" i="2"/>
  <c r="AD55" i="2"/>
  <c r="AC55" i="2"/>
  <c r="AA55" i="2"/>
  <c r="Z55" i="2"/>
  <c r="Y55" i="2"/>
  <c r="X55" i="2"/>
  <c r="W55" i="2"/>
  <c r="W75" i="2" s="1"/>
  <c r="F23" i="2" s="1"/>
  <c r="V55" i="2"/>
  <c r="AD54" i="2"/>
  <c r="AC54" i="2"/>
  <c r="AA54" i="2"/>
  <c r="Z54" i="2"/>
  <c r="Y54" i="2"/>
  <c r="X54" i="2"/>
  <c r="W54" i="2"/>
  <c r="V54" i="2"/>
  <c r="AH53" i="2"/>
  <c r="AH56" i="2" s="1"/>
  <c r="AF53" i="2"/>
  <c r="AF56" i="2" s="1"/>
  <c r="AE53" i="2"/>
  <c r="AE56" i="2" s="1"/>
  <c r="AD53" i="2"/>
  <c r="AD56" i="2" s="1"/>
  <c r="AC53" i="2"/>
  <c r="AA53" i="2"/>
  <c r="Z53" i="2"/>
  <c r="Y53" i="2"/>
  <c r="Y56" i="2" s="1"/>
  <c r="X53" i="2"/>
  <c r="X56" i="2" s="1"/>
  <c r="W53" i="2"/>
  <c r="W56" i="2" s="1"/>
  <c r="V53" i="2"/>
  <c r="V56" i="2" s="1"/>
  <c r="AD52" i="2"/>
  <c r="AC52" i="2"/>
  <c r="AD51" i="2"/>
  <c r="AD75" i="2" s="1"/>
  <c r="F28" i="2" s="1"/>
  <c r="AC51" i="2"/>
  <c r="AC75" i="2" s="1"/>
  <c r="AA51" i="2"/>
  <c r="AA76" i="2" s="1"/>
  <c r="Z51" i="2"/>
  <c r="Z75" i="2" s="1"/>
  <c r="Y51" i="2"/>
  <c r="Y76" i="2" s="1"/>
  <c r="X51" i="2"/>
  <c r="X76" i="2" s="1"/>
  <c r="W51" i="2"/>
  <c r="AD50" i="2"/>
  <c r="AC50" i="2"/>
  <c r="AC74" i="2" s="1"/>
  <c r="AA50" i="2"/>
  <c r="AA74" i="2" s="1"/>
  <c r="E27" i="2" s="1"/>
  <c r="Z50" i="2"/>
  <c r="Z74" i="2" s="1"/>
  <c r="E26" i="2" s="1"/>
  <c r="Y50" i="2"/>
  <c r="Y74" i="2" s="1"/>
  <c r="E25" i="2" s="1"/>
  <c r="X50" i="2"/>
  <c r="X74" i="2" s="1"/>
  <c r="E24" i="2" s="1"/>
  <c r="W50" i="2"/>
  <c r="W74" i="2" s="1"/>
  <c r="E23" i="2" s="1"/>
  <c r="V50" i="2"/>
  <c r="AH49" i="2"/>
  <c r="AH75" i="2" s="1"/>
  <c r="F30" i="2" s="1"/>
  <c r="AF49" i="2"/>
  <c r="AF74" i="2" s="1"/>
  <c r="AD49" i="2"/>
  <c r="AD73" i="2" s="1"/>
  <c r="AC49" i="2"/>
  <c r="AC73" i="2" s="1"/>
  <c r="AA49" i="2"/>
  <c r="AA52" i="2" s="1"/>
  <c r="Z49" i="2"/>
  <c r="Z52" i="2" s="1"/>
  <c r="Y49" i="2"/>
  <c r="Y73" i="2" s="1"/>
  <c r="G25" i="2" s="1"/>
  <c r="X49" i="2"/>
  <c r="X52" i="2" s="1"/>
  <c r="W49" i="2"/>
  <c r="W52" i="2" s="1"/>
  <c r="GF45" i="2"/>
  <c r="AE69" i="2" s="1"/>
  <c r="AE72" i="2" s="1"/>
  <c r="GE45" i="2"/>
  <c r="AE65" i="2" s="1"/>
  <c r="AE68" i="2" s="1"/>
  <c r="GD45" i="2"/>
  <c r="AE61" i="2" s="1"/>
  <c r="AE64" i="2" s="1"/>
  <c r="GC45" i="2"/>
  <c r="GB45" i="2"/>
  <c r="GA45" i="2"/>
  <c r="AE49" i="2" s="1"/>
  <c r="BD45" i="2"/>
  <c r="V71" i="2" s="1"/>
  <c r="BC45" i="2"/>
  <c r="BB45" i="2"/>
  <c r="BA45" i="2"/>
  <c r="V67" i="2" s="1"/>
  <c r="AZ45" i="2"/>
  <c r="V66" i="2" s="1"/>
  <c r="AY45" i="2"/>
  <c r="V65" i="2" s="1"/>
  <c r="V68" i="2" s="1"/>
  <c r="AX45" i="2"/>
  <c r="V63" i="2" s="1"/>
  <c r="AW45" i="2"/>
  <c r="V62" i="2" s="1"/>
  <c r="AV45" i="2"/>
  <c r="V61" i="2" s="1"/>
  <c r="AU45" i="2"/>
  <c r="AT45" i="2"/>
  <c r="AS45" i="2"/>
  <c r="AR45" i="2"/>
  <c r="AQ45" i="2"/>
  <c r="AP45" i="2"/>
  <c r="AO45" i="2"/>
  <c r="V51" i="2" s="1"/>
  <c r="AN45" i="2"/>
  <c r="AM45" i="2"/>
  <c r="V49" i="2" s="1"/>
  <c r="AE44" i="2"/>
  <c r="AD43" i="2"/>
  <c r="V42" i="2"/>
  <c r="B31" i="2"/>
  <c r="F26" i="2"/>
  <c r="B18" i="2"/>
  <c r="C16" i="2"/>
  <c r="U12" i="2" s="1"/>
  <c r="L7" i="2"/>
  <c r="Z78" i="1"/>
  <c r="W77" i="1"/>
  <c r="Z75" i="1"/>
  <c r="X75" i="1"/>
  <c r="W75" i="1"/>
  <c r="R75" i="1"/>
  <c r="V74" i="1"/>
  <c r="U74" i="1"/>
  <c r="S74" i="1"/>
  <c r="R74" i="1"/>
  <c r="Q74" i="1"/>
  <c r="P74" i="1"/>
  <c r="P75" i="1" s="1"/>
  <c r="AA73" i="1"/>
  <c r="AA75" i="1" s="1"/>
  <c r="V73" i="1"/>
  <c r="V75" i="1" s="1"/>
  <c r="U73" i="1"/>
  <c r="U75" i="1" s="1"/>
  <c r="S73" i="1"/>
  <c r="S75" i="1" s="1"/>
  <c r="R73" i="1"/>
  <c r="Q73" i="1"/>
  <c r="P73" i="1"/>
  <c r="AA72" i="1"/>
  <c r="Z72" i="1"/>
  <c r="X72" i="1"/>
  <c r="W72" i="1"/>
  <c r="V72" i="1"/>
  <c r="U72" i="1"/>
  <c r="S72" i="1"/>
  <c r="R72" i="1"/>
  <c r="Q72" i="1"/>
  <c r="Q75" i="1" s="1"/>
  <c r="P72" i="1"/>
  <c r="X71" i="1"/>
  <c r="W71" i="1"/>
  <c r="V70" i="1"/>
  <c r="U70" i="1"/>
  <c r="S70" i="1"/>
  <c r="R70" i="1"/>
  <c r="Q70" i="1"/>
  <c r="P70" i="1"/>
  <c r="AA69" i="1"/>
  <c r="AA71" i="1" s="1"/>
  <c r="V69" i="1"/>
  <c r="V71" i="1" s="1"/>
  <c r="U69" i="1"/>
  <c r="U71" i="1" s="1"/>
  <c r="S69" i="1"/>
  <c r="S71" i="1" s="1"/>
  <c r="R69" i="1"/>
  <c r="R71" i="1" s="1"/>
  <c r="Q69" i="1"/>
  <c r="Q71" i="1" s="1"/>
  <c r="P69" i="1"/>
  <c r="P71" i="1" s="1"/>
  <c r="AA68" i="1"/>
  <c r="Z68" i="1"/>
  <c r="Z71" i="1" s="1"/>
  <c r="X68" i="1"/>
  <c r="W68" i="1"/>
  <c r="V68" i="1"/>
  <c r="U68" i="1"/>
  <c r="S68" i="1"/>
  <c r="R68" i="1"/>
  <c r="Q68" i="1"/>
  <c r="P68" i="1"/>
  <c r="AA67" i="1"/>
  <c r="Z67" i="1"/>
  <c r="W67" i="1"/>
  <c r="V66" i="1"/>
  <c r="U66" i="1"/>
  <c r="S66" i="1"/>
  <c r="R66" i="1"/>
  <c r="Q66" i="1"/>
  <c r="P66" i="1"/>
  <c r="AA65" i="1"/>
  <c r="V65" i="1"/>
  <c r="U65" i="1"/>
  <c r="U67" i="1" s="1"/>
  <c r="S65" i="1"/>
  <c r="S67" i="1" s="1"/>
  <c r="R65" i="1"/>
  <c r="R67" i="1" s="1"/>
  <c r="Q65" i="1"/>
  <c r="Q67" i="1" s="1"/>
  <c r="P65" i="1"/>
  <c r="P67" i="1" s="1"/>
  <c r="AA64" i="1"/>
  <c r="Z64" i="1"/>
  <c r="X64" i="1"/>
  <c r="X67" i="1" s="1"/>
  <c r="W64" i="1"/>
  <c r="V64" i="1"/>
  <c r="V67" i="1" s="1"/>
  <c r="U64" i="1"/>
  <c r="S64" i="1"/>
  <c r="R64" i="1"/>
  <c r="Q64" i="1"/>
  <c r="P64" i="1"/>
  <c r="Z63" i="1"/>
  <c r="X63" i="1"/>
  <c r="W63" i="1"/>
  <c r="W76" i="1" s="1"/>
  <c r="V63" i="1"/>
  <c r="V62" i="1"/>
  <c r="U62" i="1"/>
  <c r="S62" i="1"/>
  <c r="S63" i="1" s="1"/>
  <c r="R62" i="1"/>
  <c r="Q62" i="1"/>
  <c r="P62" i="1"/>
  <c r="AA61" i="1"/>
  <c r="AA63" i="1" s="1"/>
  <c r="V61" i="1"/>
  <c r="U61" i="1"/>
  <c r="S61" i="1"/>
  <c r="R61" i="1"/>
  <c r="Q61" i="1"/>
  <c r="Q63" i="1" s="1"/>
  <c r="P61" i="1"/>
  <c r="P63" i="1" s="1"/>
  <c r="AA60" i="1"/>
  <c r="Z60" i="1"/>
  <c r="X60" i="1"/>
  <c r="W60" i="1"/>
  <c r="V60" i="1"/>
  <c r="U60" i="1"/>
  <c r="U63" i="1" s="1"/>
  <c r="S60" i="1"/>
  <c r="R60" i="1"/>
  <c r="R63" i="1" s="1"/>
  <c r="Q60" i="1"/>
  <c r="P60" i="1"/>
  <c r="Z59" i="1"/>
  <c r="X59" i="1"/>
  <c r="W59" i="1"/>
  <c r="R59" i="1"/>
  <c r="V58" i="1"/>
  <c r="U58" i="1"/>
  <c r="S58" i="1"/>
  <c r="R58" i="1"/>
  <c r="Q58" i="1"/>
  <c r="P58" i="1"/>
  <c r="P59" i="1" s="1"/>
  <c r="AA57" i="1"/>
  <c r="AA59" i="1" s="1"/>
  <c r="V57" i="1"/>
  <c r="V59" i="1" s="1"/>
  <c r="U57" i="1"/>
  <c r="U59" i="1" s="1"/>
  <c r="S57" i="1"/>
  <c r="S59" i="1" s="1"/>
  <c r="R57" i="1"/>
  <c r="Q57" i="1"/>
  <c r="P57" i="1"/>
  <c r="AA56" i="1"/>
  <c r="Z56" i="1"/>
  <c r="X56" i="1"/>
  <c r="W56" i="1"/>
  <c r="V56" i="1"/>
  <c r="U56" i="1"/>
  <c r="S56" i="1"/>
  <c r="R56" i="1"/>
  <c r="Q56" i="1"/>
  <c r="Q59" i="1" s="1"/>
  <c r="P56" i="1"/>
  <c r="X55" i="1"/>
  <c r="W55" i="1"/>
  <c r="V54" i="1"/>
  <c r="U54" i="1"/>
  <c r="S54" i="1"/>
  <c r="R54" i="1"/>
  <c r="Q54" i="1"/>
  <c r="P54" i="1"/>
  <c r="AA53" i="1"/>
  <c r="AA55" i="1" s="1"/>
  <c r="V53" i="1"/>
  <c r="V55" i="1" s="1"/>
  <c r="U53" i="1"/>
  <c r="U55" i="1" s="1"/>
  <c r="S53" i="1"/>
  <c r="S55" i="1" s="1"/>
  <c r="R53" i="1"/>
  <c r="R55" i="1" s="1"/>
  <c r="Q53" i="1"/>
  <c r="Q55" i="1" s="1"/>
  <c r="P53" i="1"/>
  <c r="P55" i="1" s="1"/>
  <c r="AA52" i="1"/>
  <c r="Z52" i="1"/>
  <c r="Z55" i="1" s="1"/>
  <c r="X52" i="1"/>
  <c r="W52" i="1"/>
  <c r="W78" i="1" s="1"/>
  <c r="V52" i="1"/>
  <c r="U52" i="1"/>
  <c r="S52" i="1"/>
  <c r="R52" i="1"/>
  <c r="Q52" i="1"/>
  <c r="P52" i="1"/>
  <c r="AA51" i="1"/>
  <c r="Z51" i="1"/>
  <c r="W51" i="1"/>
  <c r="V50" i="1"/>
  <c r="U50" i="1"/>
  <c r="S50" i="1"/>
  <c r="R50" i="1"/>
  <c r="Q50" i="1"/>
  <c r="P50" i="1"/>
  <c r="AA49" i="1"/>
  <c r="V49" i="1"/>
  <c r="U49" i="1"/>
  <c r="U77" i="1" s="1"/>
  <c r="S49" i="1"/>
  <c r="S78" i="1" s="1"/>
  <c r="R49" i="1"/>
  <c r="R78" i="1" s="1"/>
  <c r="Q49" i="1"/>
  <c r="Q78" i="1" s="1"/>
  <c r="P49" i="1"/>
  <c r="P78" i="1" s="1"/>
  <c r="AA48" i="1"/>
  <c r="AA77" i="1" s="1"/>
  <c r="Z48" i="1"/>
  <c r="Z77" i="1" s="1"/>
  <c r="Z79" i="1" s="1"/>
  <c r="X48" i="1"/>
  <c r="X78" i="1" s="1"/>
  <c r="W48" i="1"/>
  <c r="V48" i="1"/>
  <c r="V77" i="1" s="1"/>
  <c r="U48" i="1"/>
  <c r="S48" i="1"/>
  <c r="S77" i="1" s="1"/>
  <c r="R48" i="1"/>
  <c r="R77" i="1" s="1"/>
  <c r="Q48" i="1"/>
  <c r="Q77" i="1" s="1"/>
  <c r="P48" i="1"/>
  <c r="P77" i="1" s="1"/>
  <c r="W43" i="1"/>
  <c r="V42" i="1"/>
  <c r="P41" i="1"/>
  <c r="I15" i="1"/>
  <c r="I13" i="1"/>
  <c r="H13" i="1"/>
  <c r="F13" i="1"/>
  <c r="E13" i="1"/>
  <c r="I12" i="1"/>
  <c r="H12" i="1"/>
  <c r="F12" i="1"/>
  <c r="E12" i="1"/>
  <c r="T62" i="4" l="1"/>
  <c r="Y65" i="4"/>
  <c r="U62" i="4"/>
  <c r="M27" i="4"/>
  <c r="X64" i="4"/>
  <c r="X65" i="4" s="1"/>
  <c r="X45" i="4"/>
  <c r="X62" i="4" s="1"/>
  <c r="N15" i="4"/>
  <c r="AA45" i="4"/>
  <c r="AA62" i="4" s="1"/>
  <c r="AB45" i="4"/>
  <c r="AB62" i="4" s="1"/>
  <c r="AA63" i="4"/>
  <c r="AA65" i="4" s="1"/>
  <c r="AB63" i="4"/>
  <c r="AB65" i="4" s="1"/>
  <c r="V64" i="4"/>
  <c r="V65" i="4" s="1"/>
  <c r="Y45" i="4"/>
  <c r="Y62" i="4" s="1"/>
  <c r="N16" i="4"/>
  <c r="W76" i="3"/>
  <c r="X76" i="3"/>
  <c r="Y75" i="3"/>
  <c r="Z75" i="3"/>
  <c r="Y74" i="3"/>
  <c r="Y76" i="3" s="1"/>
  <c r="Z74" i="3"/>
  <c r="Z76" i="3" s="1"/>
  <c r="P75" i="3"/>
  <c r="P76" i="3" s="1"/>
  <c r="Q75" i="3"/>
  <c r="Q76" i="3" s="1"/>
  <c r="R75" i="3"/>
  <c r="R76" i="3" s="1"/>
  <c r="S75" i="3"/>
  <c r="S76" i="3" s="1"/>
  <c r="T75" i="3"/>
  <c r="T76" i="3" s="1"/>
  <c r="V75" i="3"/>
  <c r="V76" i="3" s="1"/>
  <c r="V75" i="2"/>
  <c r="F22" i="2" s="1"/>
  <c r="V52" i="2"/>
  <c r="V73" i="2"/>
  <c r="V74" i="2"/>
  <c r="E22" i="2" s="1"/>
  <c r="V76" i="2"/>
  <c r="H22" i="2" s="1"/>
  <c r="X12" i="2"/>
  <c r="W13" i="2"/>
  <c r="W12" i="2" s="1"/>
  <c r="V12" i="2"/>
  <c r="AE73" i="2"/>
  <c r="AE76" i="2"/>
  <c r="AE52" i="2"/>
  <c r="AE74" i="2"/>
  <c r="E29" i="2" s="1"/>
  <c r="AE75" i="2"/>
  <c r="F29" i="2" s="1"/>
  <c r="J29" i="2" s="1"/>
  <c r="M29" i="2" s="1"/>
  <c r="G28" i="2"/>
  <c r="J26" i="2"/>
  <c r="M26" i="2" s="1"/>
  <c r="J30" i="2"/>
  <c r="M30" i="2" s="1"/>
  <c r="V64" i="2"/>
  <c r="H27" i="2"/>
  <c r="AA77" i="2"/>
  <c r="AH73" i="2"/>
  <c r="G30" i="2" s="1"/>
  <c r="W76" i="2"/>
  <c r="AF52" i="2"/>
  <c r="X75" i="2"/>
  <c r="F24" i="2" s="1"/>
  <c r="Y75" i="2"/>
  <c r="F25" i="2" s="1"/>
  <c r="X73" i="2"/>
  <c r="G24" i="2" s="1"/>
  <c r="AA75" i="2"/>
  <c r="F27" i="2" s="1"/>
  <c r="J27" i="2" s="1"/>
  <c r="M27" i="2" s="1"/>
  <c r="AD76" i="2"/>
  <c r="AD78" i="2" s="1"/>
  <c r="I28" i="2" s="1"/>
  <c r="Y52" i="2"/>
  <c r="AD74" i="2"/>
  <c r="E28" i="2" s="1"/>
  <c r="J28" i="2" s="1"/>
  <c r="M28" i="2" s="1"/>
  <c r="AF76" i="2"/>
  <c r="AH52" i="2"/>
  <c r="W73" i="2"/>
  <c r="AC76" i="2"/>
  <c r="Z73" i="2"/>
  <c r="AA73" i="2"/>
  <c r="AF75" i="2"/>
  <c r="AH76" i="2"/>
  <c r="Z76" i="2"/>
  <c r="V79" i="1"/>
  <c r="AA79" i="1"/>
  <c r="P79" i="1"/>
  <c r="Z76" i="1"/>
  <c r="Q79" i="1"/>
  <c r="AA76" i="1"/>
  <c r="R79" i="1"/>
  <c r="S79" i="1"/>
  <c r="W79" i="1"/>
  <c r="X77" i="1"/>
  <c r="X79" i="1" s="1"/>
  <c r="Q51" i="1"/>
  <c r="Q76" i="1" s="1"/>
  <c r="R51" i="1"/>
  <c r="R76" i="1" s="1"/>
  <c r="S51" i="1"/>
  <c r="S76" i="1" s="1"/>
  <c r="U51" i="1"/>
  <c r="U76" i="1" s="1"/>
  <c r="U78" i="1"/>
  <c r="U79" i="1" s="1"/>
  <c r="V51" i="1"/>
  <c r="V76" i="1" s="1"/>
  <c r="V78" i="1"/>
  <c r="AA78" i="1"/>
  <c r="P51" i="1"/>
  <c r="P76" i="1" s="1"/>
  <c r="X51" i="1"/>
  <c r="X76" i="1" s="1"/>
  <c r="H26" i="2" l="1"/>
  <c r="Z77" i="2"/>
  <c r="Z78" i="2"/>
  <c r="I26" i="2" s="1"/>
  <c r="G26" i="2"/>
  <c r="W77" i="2"/>
  <c r="H23" i="2"/>
  <c r="AE77" i="2"/>
  <c r="H29" i="2"/>
  <c r="W78" i="2"/>
  <c r="I23" i="2" s="1"/>
  <c r="G23" i="2"/>
  <c r="J23" i="2" s="1"/>
  <c r="M23" i="2" s="1"/>
  <c r="G29" i="2"/>
  <c r="AE78" i="2"/>
  <c r="I29" i="2" s="1"/>
  <c r="Y12" i="2"/>
  <c r="C17" i="2" s="1"/>
  <c r="H28" i="2"/>
  <c r="AD77" i="2"/>
  <c r="V78" i="2"/>
  <c r="I22" i="2" s="1"/>
  <c r="G22" i="2"/>
  <c r="J22" i="2" s="1"/>
  <c r="M22" i="2" s="1"/>
  <c r="G27" i="2"/>
  <c r="AA78" i="2"/>
  <c r="I27" i="2" s="1"/>
  <c r="M32" i="2" l="1"/>
  <c r="M31" i="2"/>
  <c r="H13" i="2" l="1"/>
</calcChain>
</file>

<file path=xl/sharedStrings.xml><?xml version="1.0" encoding="utf-8"?>
<sst xmlns="http://schemas.openxmlformats.org/spreadsheetml/2006/main" count="1384" uniqueCount="348">
  <si>
    <t>COA For Item</t>
  </si>
  <si>
    <t>Toray Textiles (Thailand) Public Company Limited  Mill 3</t>
  </si>
  <si>
    <t>9A-0663L</t>
  </si>
  <si>
    <t>305  Sukhumvit Rd., K.M.39  T.Bangpoomai Sub-District,</t>
  </si>
  <si>
    <t>9A-1100L</t>
  </si>
  <si>
    <t>Muangsamutprakarn District, Samutprakarn, Thailand 10280</t>
  </si>
  <si>
    <t>9H-0663L</t>
  </si>
  <si>
    <t>Tel : 0-2323-9020-2, 0-2710-8551-3 Fax : 0-2323-09330</t>
  </si>
  <si>
    <t>9H-0663SL</t>
  </si>
  <si>
    <t>http://www.toray.co.th</t>
  </si>
  <si>
    <t>DATE :</t>
  </si>
  <si>
    <t>H1002T</t>
  </si>
  <si>
    <t>TESTING RESULT REPORT</t>
  </si>
  <si>
    <t>KT3S71</t>
  </si>
  <si>
    <t>KT3R16</t>
  </si>
  <si>
    <t xml:space="preserve">USER :  </t>
  </si>
  <si>
    <t>BS CBF</t>
  </si>
  <si>
    <t>JUDGEMENT</t>
  </si>
  <si>
    <t>QA</t>
  </si>
  <si>
    <t>P1501T</t>
  </si>
  <si>
    <t xml:space="preserve">PRODUCT : </t>
  </si>
  <si>
    <t xml:space="preserve">INDUSTRIAL HOSE </t>
  </si>
  <si>
    <t>P1671T</t>
  </si>
  <si>
    <r>
      <t xml:space="preserve">CORD CODE : </t>
    </r>
    <r>
      <rPr>
        <b/>
        <sz val="14"/>
        <rFont val="AngsanaUPC"/>
        <family val="1"/>
        <charset val="222"/>
      </rPr>
      <t xml:space="preserve">  </t>
    </r>
  </si>
  <si>
    <t>H1501T</t>
  </si>
  <si>
    <t xml:space="preserve">YARN TYPE :  </t>
  </si>
  <si>
    <t>1100-240-707M</t>
  </si>
  <si>
    <t>THCT</t>
  </si>
  <si>
    <t>DEPT. MGR .</t>
  </si>
  <si>
    <t>QC</t>
  </si>
  <si>
    <t>H1671T</t>
  </si>
  <si>
    <t xml:space="preserve">LOT NO. :  </t>
  </si>
  <si>
    <t>22I04B</t>
  </si>
  <si>
    <t>P1671TT</t>
  </si>
  <si>
    <r>
      <t xml:space="preserve">PI NO.   :   </t>
    </r>
    <r>
      <rPr>
        <b/>
        <sz val="14"/>
        <rFont val="AngsanaUPC"/>
        <family val="1"/>
        <charset val="222"/>
      </rPr>
      <t>SL-</t>
    </r>
  </si>
  <si>
    <t>kgs</t>
  </si>
  <si>
    <t>P1100TT</t>
  </si>
  <si>
    <t xml:space="preserve"> </t>
  </si>
  <si>
    <t>P1670T1R</t>
  </si>
  <si>
    <t>ITEMS</t>
  </si>
  <si>
    <t>SPEC</t>
  </si>
  <si>
    <t>RESULT</t>
  </si>
  <si>
    <t>JUDGE</t>
  </si>
  <si>
    <t>TEST METHOD</t>
  </si>
  <si>
    <t>P1402TRH</t>
  </si>
  <si>
    <r>
      <t>JIS L1017-</t>
    </r>
    <r>
      <rPr>
        <vertAlign val="superscript"/>
        <sz val="14"/>
        <rFont val="AngsanaUPC"/>
        <family val="1"/>
      </rPr>
      <t>2002</t>
    </r>
  </si>
  <si>
    <t>TENSILE STRENGTH</t>
  </si>
  <si>
    <t>(N)</t>
  </si>
  <si>
    <t>MIN. 137.0</t>
  </si>
  <si>
    <t>OK</t>
  </si>
  <si>
    <t>ELONG. AT BREAK</t>
  </si>
  <si>
    <t>(%)</t>
  </si>
  <si>
    <t>STD 13.0</t>
  </si>
  <si>
    <t>ELONG. AT 44 N</t>
  </si>
  <si>
    <t>3.5 + 1.5</t>
  </si>
  <si>
    <t>NUMBER OF TWISTS</t>
  </si>
  <si>
    <t xml:space="preserve">(t/10cm) </t>
  </si>
  <si>
    <t>12.0 + 1.5</t>
  </si>
  <si>
    <t>CORD GAUGE</t>
  </si>
  <si>
    <t>(mm)</t>
  </si>
  <si>
    <t>STD 0.52</t>
  </si>
  <si>
    <t xml:space="preserve">THERMAL SHRINKAGE </t>
  </si>
  <si>
    <t>MAX. 2.5</t>
  </si>
  <si>
    <t>CORD SIZE</t>
  </si>
  <si>
    <t>(dtex)</t>
  </si>
  <si>
    <t>STD 2478</t>
  </si>
  <si>
    <t>MOISTURE REGAIN</t>
  </si>
  <si>
    <t>MAX. 1.0</t>
  </si>
  <si>
    <t>RPU</t>
  </si>
  <si>
    <t>STD 3.0</t>
  </si>
  <si>
    <t>-</t>
  </si>
  <si>
    <t>ADHESION FORCE (PEEL)</t>
  </si>
  <si>
    <t>(N/cord)</t>
  </si>
  <si>
    <t>Min.3.0</t>
  </si>
  <si>
    <t>Remark :</t>
  </si>
  <si>
    <t>ISSUED  BY</t>
  </si>
  <si>
    <t>FM-QC-27-02 Effective date : 6 / Nov  / 19  Approved by  : QC</t>
  </si>
  <si>
    <t>Retention  :  15  years</t>
  </si>
  <si>
    <t>ใบบันทึกการตรวจสอบเชือกที่มีดีเนียร์ขนาดเล็ก</t>
  </si>
  <si>
    <r>
      <t xml:space="preserve"> CORD STRUCTURE   </t>
    </r>
    <r>
      <rPr>
        <u/>
        <sz val="12"/>
        <rFont val="AngsanaUPC"/>
        <family val="1"/>
        <charset val="222"/>
      </rPr>
      <t xml:space="preserve">         </t>
    </r>
    <r>
      <rPr>
        <b/>
        <u/>
        <sz val="18"/>
        <rFont val="AngsanaUPC"/>
        <family val="1"/>
      </rPr>
      <t>KT3S71</t>
    </r>
    <r>
      <rPr>
        <b/>
        <u/>
        <sz val="14"/>
        <rFont val="AngsanaUPC"/>
        <family val="1"/>
        <charset val="222"/>
      </rPr>
      <t xml:space="preserve">             </t>
    </r>
    <r>
      <rPr>
        <u/>
        <sz val="14"/>
        <rFont val="AngsanaUPC"/>
        <family val="1"/>
        <charset val="222"/>
      </rPr>
      <t>.</t>
    </r>
  </si>
  <si>
    <r>
      <t xml:space="preserve">CUSTOMER   </t>
    </r>
    <r>
      <rPr>
        <u/>
        <sz val="12"/>
        <rFont val="AngsanaUPC"/>
        <family val="1"/>
        <charset val="222"/>
      </rPr>
      <t xml:space="preserve">         </t>
    </r>
    <r>
      <rPr>
        <b/>
        <u/>
        <sz val="12"/>
        <rFont val="AngsanaUPC"/>
        <family val="1"/>
      </rPr>
      <t xml:space="preserve">  </t>
    </r>
    <r>
      <rPr>
        <b/>
        <u/>
        <sz val="14"/>
        <rFont val="AngsanaUPC"/>
        <family val="1"/>
      </rPr>
      <t xml:space="preserve">    BS  CBF        </t>
    </r>
    <r>
      <rPr>
        <b/>
        <u/>
        <sz val="14"/>
        <rFont val="AngsanaUPC"/>
        <family val="1"/>
        <charset val="222"/>
      </rPr>
      <t xml:space="preserve">        </t>
    </r>
    <r>
      <rPr>
        <u/>
        <sz val="14"/>
        <rFont val="AngsanaUPC"/>
        <family val="1"/>
        <charset val="222"/>
      </rPr>
      <t>.</t>
    </r>
  </si>
  <si>
    <t>RAW</t>
  </si>
  <si>
    <t>Lot no.</t>
  </si>
  <si>
    <t xml:space="preserve">TEST DATE </t>
  </si>
  <si>
    <t>MANUFACTURING DATE</t>
  </si>
  <si>
    <t xml:space="preserve">TWISTING NO. </t>
  </si>
  <si>
    <t>THICKNESS</t>
  </si>
  <si>
    <t>SHRINKAGE</t>
  </si>
  <si>
    <t>DENIER</t>
  </si>
  <si>
    <t>HUMIDITY</t>
  </si>
  <si>
    <t>Peeling</t>
  </si>
  <si>
    <r>
      <t xml:space="preserve"> LOT NO.  </t>
    </r>
    <r>
      <rPr>
        <u/>
        <sz val="12"/>
        <rFont val="AngsanaUPC"/>
        <family val="1"/>
        <charset val="222"/>
      </rPr>
      <t/>
    </r>
  </si>
  <si>
    <r>
      <t xml:space="preserve">PRODUCT   </t>
    </r>
    <r>
      <rPr>
        <u/>
        <sz val="12"/>
        <rFont val="AngsanaUPC"/>
        <family val="1"/>
        <charset val="222"/>
      </rPr>
      <t xml:space="preserve">             </t>
    </r>
    <r>
      <rPr>
        <u/>
        <sz val="14"/>
        <rFont val="AngsanaUPC"/>
        <family val="1"/>
      </rPr>
      <t xml:space="preserve">    </t>
    </r>
    <r>
      <rPr>
        <b/>
        <u/>
        <sz val="18"/>
        <rFont val="AngsanaUPC"/>
        <family val="1"/>
      </rPr>
      <t>-</t>
    </r>
    <r>
      <rPr>
        <b/>
        <u/>
        <sz val="14"/>
        <rFont val="AngsanaUPC"/>
        <family val="1"/>
      </rPr>
      <t xml:space="preserve">    </t>
    </r>
    <r>
      <rPr>
        <b/>
        <u/>
        <sz val="14"/>
        <rFont val="AngsanaUPC"/>
        <family val="1"/>
        <charset val="222"/>
      </rPr>
      <t xml:space="preserve">          </t>
    </r>
    <r>
      <rPr>
        <u/>
        <sz val="14"/>
        <rFont val="AngsanaUPC"/>
        <family val="1"/>
        <charset val="222"/>
      </rPr>
      <t>.</t>
    </r>
  </si>
  <si>
    <t>DIP</t>
  </si>
  <si>
    <r>
      <t xml:space="preserve"> M/C NO. </t>
    </r>
    <r>
      <rPr>
        <u/>
        <sz val="12"/>
        <rFont val="AngsanaUPC"/>
        <family val="1"/>
        <charset val="222"/>
      </rPr>
      <t xml:space="preserve">                </t>
    </r>
    <r>
      <rPr>
        <b/>
        <u/>
        <sz val="14"/>
        <rFont val="AngsanaUPC"/>
        <family val="1"/>
        <charset val="222"/>
      </rPr>
      <t xml:space="preserve"> </t>
    </r>
    <r>
      <rPr>
        <b/>
        <u/>
        <sz val="18"/>
        <rFont val="AngsanaUPC"/>
        <family val="1"/>
      </rPr>
      <t>S-8-2</t>
    </r>
    <r>
      <rPr>
        <b/>
        <u/>
        <sz val="14"/>
        <rFont val="AngsanaUPC"/>
        <family val="1"/>
        <charset val="222"/>
      </rPr>
      <t xml:space="preserve">                          </t>
    </r>
    <r>
      <rPr>
        <u/>
        <sz val="14"/>
        <rFont val="AngsanaUPC"/>
        <family val="1"/>
        <charset val="222"/>
      </rPr>
      <t>.</t>
    </r>
  </si>
  <si>
    <t>HS</t>
  </si>
  <si>
    <t>N=1</t>
  </si>
  <si>
    <t>N=2</t>
  </si>
  <si>
    <t>N=3</t>
  </si>
  <si>
    <r>
      <t xml:space="preserve"> YARN TYPE   </t>
    </r>
    <r>
      <rPr>
        <u/>
        <sz val="12"/>
        <rFont val="AngsanaUPC"/>
        <family val="1"/>
        <charset val="222"/>
      </rPr>
      <t xml:space="preserve">            </t>
    </r>
    <r>
      <rPr>
        <b/>
        <u/>
        <sz val="14"/>
        <rFont val="AngsanaUPC"/>
        <family val="1"/>
        <charset val="222"/>
      </rPr>
      <t>1100T-240-707M ( JAPAN )               .</t>
    </r>
  </si>
  <si>
    <t>22I02B1</t>
  </si>
  <si>
    <t xml:space="preserve">        จุด SC หมายถึง Special characteristics  คุณลักษณะพิเศษ ซึ่งมีผลกระทบต่อคุณภาพและลักษณะของผลิตภัณฑ์ที่ทำการทดสอบอยู่ ซึ่งพนักงานจะต้องให้ความสำคัญในการควบคุมจุดดังกล่าว</t>
  </si>
  <si>
    <t>STRENGTH</t>
  </si>
  <si>
    <t>ELONGATION (%)</t>
  </si>
  <si>
    <t>TWISTING NO.</t>
  </si>
  <si>
    <t>WEIGHT</t>
  </si>
  <si>
    <t>RPU.</t>
  </si>
  <si>
    <t>Adhesion force</t>
  </si>
  <si>
    <t>CH.NO.</t>
  </si>
  <si>
    <t>(kgf / N)</t>
  </si>
  <si>
    <t xml:space="preserve">BE. </t>
  </si>
  <si>
    <t>IE. AT  44 N</t>
  </si>
  <si>
    <r>
      <t>1</t>
    </r>
    <r>
      <rPr>
        <vertAlign val="superscript"/>
        <sz val="11"/>
        <rFont val="AngsanaUPC"/>
        <family val="1"/>
        <charset val="222"/>
      </rPr>
      <t xml:space="preserve">st </t>
    </r>
    <r>
      <rPr>
        <sz val="11"/>
        <rFont val="AngsanaUPC"/>
        <family val="1"/>
        <charset val="222"/>
      </rPr>
      <t>(t/m)</t>
    </r>
  </si>
  <si>
    <r>
      <t>2</t>
    </r>
    <r>
      <rPr>
        <vertAlign val="superscript"/>
        <sz val="11"/>
        <rFont val="AngsanaUPC"/>
        <family val="1"/>
        <charset val="222"/>
      </rPr>
      <t>nd</t>
    </r>
    <r>
      <rPr>
        <sz val="11"/>
        <rFont val="AngsanaUPC"/>
        <family val="1"/>
        <charset val="222"/>
      </rPr>
      <t xml:space="preserve"> (t/m)</t>
    </r>
  </si>
  <si>
    <t>(D / dtex)</t>
  </si>
  <si>
    <t>(g/m)</t>
  </si>
  <si>
    <t xml:space="preserve"> (N/cord)</t>
  </si>
  <si>
    <t>Special char.class</t>
  </si>
  <si>
    <t>[ SC ]</t>
  </si>
  <si>
    <t xml:space="preserve"> X</t>
  </si>
  <si>
    <t>X</t>
  </si>
  <si>
    <t xml:space="preserve">MAX. </t>
  </si>
  <si>
    <t>MIN.</t>
  </si>
  <si>
    <t>RANGE</t>
  </si>
  <si>
    <t>3.5 ± 1.5</t>
  </si>
  <si>
    <t>120.0 ± 15.0</t>
  </si>
  <si>
    <t>MAX 2.5</t>
  </si>
  <si>
    <t>MAX 1.0</t>
  </si>
  <si>
    <t>MIN. 3.0</t>
  </si>
  <si>
    <t xml:space="preserve"> REMARK</t>
  </si>
  <si>
    <t>KIND &amp; SIZE OF PRODUCT</t>
  </si>
  <si>
    <t>BB</t>
  </si>
  <si>
    <t>CH</t>
  </si>
  <si>
    <t>BIG</t>
  </si>
  <si>
    <t>SMALL</t>
  </si>
  <si>
    <t xml:space="preserve"> FM-QC-10-02  Effective date : 28 / Aug / 07   Approved by  :  QC</t>
  </si>
  <si>
    <t>Valid date</t>
  </si>
  <si>
    <t>FLEXITECH</t>
  </si>
  <si>
    <t>แบบทีละ step</t>
  </si>
  <si>
    <t>BRAKE HOSE</t>
  </si>
  <si>
    <t>P1100ZFT</t>
  </si>
  <si>
    <t>SAP CODE :</t>
  </si>
  <si>
    <t>7 179 172 90</t>
  </si>
  <si>
    <t>A</t>
  </si>
  <si>
    <t>1100-240-705M</t>
  </si>
  <si>
    <t>DEPT. MGR.</t>
  </si>
  <si>
    <t>B</t>
  </si>
  <si>
    <t>C</t>
  </si>
  <si>
    <r>
      <t xml:space="preserve">VALID DATE </t>
    </r>
    <r>
      <rPr>
        <b/>
        <sz val="14"/>
        <rFont val="AngsanaUPC"/>
        <family val="1"/>
        <charset val="222"/>
      </rPr>
      <t>:</t>
    </r>
    <r>
      <rPr>
        <sz val="14"/>
        <rFont val="AngsanaUPC"/>
        <family val="1"/>
        <charset val="222"/>
      </rPr>
      <t xml:space="preserve">  </t>
    </r>
  </si>
  <si>
    <t>D</t>
  </si>
  <si>
    <t>E</t>
  </si>
  <si>
    <t>F</t>
  </si>
  <si>
    <t>G</t>
  </si>
  <si>
    <t>MAX.</t>
  </si>
  <si>
    <t>AVE.</t>
  </si>
  <si>
    <t>s</t>
  </si>
  <si>
    <t>CPK</t>
  </si>
  <si>
    <t>H</t>
  </si>
  <si>
    <t>BREAKING LOAD</t>
  </si>
  <si>
    <t>(daN)</t>
  </si>
  <si>
    <t>MIN.  7.9</t>
  </si>
  <si>
    <t>JIS L1017-2002-8.5</t>
  </si>
  <si>
    <t>I</t>
  </si>
  <si>
    <r>
      <t xml:space="preserve">10.5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2.0</t>
    </r>
  </si>
  <si>
    <t>J</t>
  </si>
  <si>
    <t>ELONG. AT  10 N</t>
  </si>
  <si>
    <t>For information</t>
  </si>
  <si>
    <t>JIS L1017-2002-8.7</t>
  </si>
  <si>
    <t>K</t>
  </si>
  <si>
    <t>ELONG. AT  20 N</t>
  </si>
  <si>
    <t>L</t>
  </si>
  <si>
    <t>ELONG. AT  50 N</t>
  </si>
  <si>
    <r>
      <t xml:space="preserve">4.7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0.7</t>
    </r>
  </si>
  <si>
    <t xml:space="preserve">(t/m) </t>
  </si>
  <si>
    <r>
      <t xml:space="preserve">90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10</t>
    </r>
  </si>
  <si>
    <t>JIS L1017-2002-8.4</t>
  </si>
  <si>
    <r>
      <t>SHRINKAGE (150</t>
    </r>
    <r>
      <rPr>
        <sz val="14"/>
        <rFont val="Calibri"/>
        <family val="2"/>
      </rPr>
      <t>°</t>
    </r>
    <r>
      <rPr>
        <sz val="14"/>
        <rFont val="AngsanaUPC"/>
        <family val="1"/>
        <charset val="222"/>
      </rPr>
      <t>C  30 min)</t>
    </r>
  </si>
  <si>
    <r>
      <t xml:space="preserve">4.2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0.7</t>
    </r>
  </si>
  <si>
    <t>JIS L1017-2002-8.10 (Method B)</t>
  </si>
  <si>
    <t>WEIGHT PER METER (DENIER)</t>
  </si>
  <si>
    <r>
      <t xml:space="preserve">0.1140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0.0050</t>
    </r>
  </si>
  <si>
    <t>JIS L1017-2002-8.3</t>
  </si>
  <si>
    <t>DPU.</t>
  </si>
  <si>
    <r>
      <t xml:space="preserve">2.2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0.7</t>
    </r>
  </si>
  <si>
    <t>Remark</t>
  </si>
  <si>
    <t>FM-QC-27-03 Effective date : 1 / Dec  /23  Approved by  : QC</t>
  </si>
  <si>
    <r>
      <t xml:space="preserve"> CORD STRUCTURE   </t>
    </r>
    <r>
      <rPr>
        <u/>
        <sz val="12"/>
        <rFont val="AngsanaUPC"/>
        <family val="1"/>
        <charset val="222"/>
      </rPr>
      <t xml:space="preserve">         </t>
    </r>
    <r>
      <rPr>
        <b/>
        <u/>
        <sz val="18"/>
        <rFont val="AngsanaUPC"/>
        <family val="1"/>
      </rPr>
      <t>P1100ZFT</t>
    </r>
    <r>
      <rPr>
        <b/>
        <u/>
        <sz val="14"/>
        <rFont val="AngsanaUPC"/>
        <family val="1"/>
        <charset val="222"/>
      </rPr>
      <t xml:space="preserve">             </t>
    </r>
    <r>
      <rPr>
        <u/>
        <sz val="14"/>
        <rFont val="AngsanaUPC"/>
        <family val="1"/>
        <charset val="222"/>
      </rPr>
      <t>.</t>
    </r>
  </si>
  <si>
    <r>
      <t xml:space="preserve">CUSTOMER   </t>
    </r>
    <r>
      <rPr>
        <u/>
        <sz val="12"/>
        <rFont val="AngsanaUPC"/>
        <family val="1"/>
        <charset val="222"/>
      </rPr>
      <t xml:space="preserve">         </t>
    </r>
    <r>
      <rPr>
        <b/>
        <u/>
        <sz val="12"/>
        <rFont val="AngsanaUPC"/>
        <family val="1"/>
      </rPr>
      <t xml:space="preserve"> </t>
    </r>
    <r>
      <rPr>
        <b/>
        <u/>
        <sz val="14"/>
        <rFont val="AngsanaUPC"/>
        <family val="1"/>
      </rPr>
      <t xml:space="preserve">      </t>
    </r>
    <r>
      <rPr>
        <b/>
        <u/>
        <sz val="18"/>
        <rFont val="AngsanaUPC"/>
        <family val="1"/>
      </rPr>
      <t>Flexitech</t>
    </r>
    <r>
      <rPr>
        <b/>
        <u/>
        <sz val="14"/>
        <rFont val="AngsanaUPC"/>
        <family val="1"/>
      </rPr>
      <t xml:space="preserve">     </t>
    </r>
    <r>
      <rPr>
        <b/>
        <u/>
        <sz val="14"/>
        <rFont val="AngsanaUPC"/>
        <family val="1"/>
        <charset val="222"/>
      </rPr>
      <t xml:space="preserve">              </t>
    </r>
    <r>
      <rPr>
        <u/>
        <sz val="14"/>
        <rFont val="AngsanaUPC"/>
        <family val="1"/>
        <charset val="222"/>
      </rPr>
      <t>.</t>
    </r>
  </si>
  <si>
    <t>ELONG. AT 10 N</t>
  </si>
  <si>
    <t>ELONG. AT 20 N</t>
  </si>
  <si>
    <t>ELONG. AT 50 N</t>
  </si>
  <si>
    <t>DENITY</t>
  </si>
  <si>
    <r>
      <t xml:space="preserve">PRODUCT   </t>
    </r>
    <r>
      <rPr>
        <u/>
        <sz val="12"/>
        <rFont val="AngsanaUPC"/>
        <family val="1"/>
        <charset val="222"/>
      </rPr>
      <t xml:space="preserve">             </t>
    </r>
    <r>
      <rPr>
        <u/>
        <sz val="14"/>
        <rFont val="AngsanaUPC"/>
        <family val="1"/>
      </rPr>
      <t xml:space="preserve">    </t>
    </r>
    <r>
      <rPr>
        <b/>
        <u/>
        <sz val="18"/>
        <rFont val="AngsanaUPC"/>
        <family val="1"/>
      </rPr>
      <t>Brake Hose</t>
    </r>
    <r>
      <rPr>
        <b/>
        <u/>
        <sz val="14"/>
        <rFont val="AngsanaUPC"/>
        <family val="1"/>
      </rPr>
      <t xml:space="preserve">    </t>
    </r>
    <r>
      <rPr>
        <b/>
        <u/>
        <sz val="14"/>
        <rFont val="AngsanaUPC"/>
        <family val="1"/>
        <charset val="222"/>
      </rPr>
      <t xml:space="preserve">          </t>
    </r>
    <r>
      <rPr>
        <u/>
        <sz val="14"/>
        <rFont val="AngsanaUPC"/>
        <family val="1"/>
        <charset val="222"/>
      </rPr>
      <t>.</t>
    </r>
  </si>
  <si>
    <r>
      <t xml:space="preserve"> M/C NO. </t>
    </r>
    <r>
      <rPr>
        <u/>
        <sz val="12"/>
        <rFont val="AngsanaUPC"/>
        <family val="1"/>
        <charset val="222"/>
      </rPr>
      <t xml:space="preserve">                </t>
    </r>
    <r>
      <rPr>
        <b/>
        <u/>
        <sz val="14"/>
        <rFont val="AngsanaUPC"/>
        <family val="1"/>
        <charset val="222"/>
      </rPr>
      <t xml:space="preserve"> </t>
    </r>
    <r>
      <rPr>
        <b/>
        <u/>
        <sz val="18"/>
        <rFont val="AngsanaUPC"/>
        <family val="1"/>
      </rPr>
      <t>S-8-1</t>
    </r>
    <r>
      <rPr>
        <b/>
        <u/>
        <sz val="14"/>
        <rFont val="AngsanaUPC"/>
        <family val="1"/>
        <charset val="222"/>
      </rPr>
      <t xml:space="preserve">                          </t>
    </r>
    <r>
      <rPr>
        <u/>
        <sz val="14"/>
        <rFont val="AngsanaUPC"/>
        <family val="1"/>
        <charset val="222"/>
      </rPr>
      <t>.</t>
    </r>
  </si>
  <si>
    <r>
      <t xml:space="preserve"> YARN TYPE   </t>
    </r>
    <r>
      <rPr>
        <u/>
        <sz val="12"/>
        <rFont val="AngsanaUPC"/>
        <family val="1"/>
        <charset val="222"/>
      </rPr>
      <t xml:space="preserve">   </t>
    </r>
    <r>
      <rPr>
        <b/>
        <u/>
        <sz val="14"/>
        <rFont val="AngsanaUPC"/>
        <family val="1"/>
      </rPr>
      <t xml:space="preserve">  </t>
    </r>
    <r>
      <rPr>
        <b/>
        <u/>
        <sz val="18"/>
        <rFont val="AngsanaUPC"/>
        <family val="1"/>
      </rPr>
      <t>1100T-240F-705M</t>
    </r>
    <r>
      <rPr>
        <b/>
        <u/>
        <sz val="14"/>
        <rFont val="AngsanaUPC"/>
        <family val="1"/>
      </rPr>
      <t xml:space="preserve">     </t>
    </r>
    <r>
      <rPr>
        <u/>
        <sz val="12"/>
        <rFont val="AngsanaUPC"/>
        <family val="1"/>
        <charset val="222"/>
      </rPr>
      <t xml:space="preserve">  </t>
    </r>
    <r>
      <rPr>
        <b/>
        <u/>
        <sz val="14"/>
        <rFont val="AngsanaUPC"/>
        <family val="1"/>
        <charset val="222"/>
      </rPr>
      <t xml:space="preserve">               </t>
    </r>
    <r>
      <rPr>
        <u/>
        <sz val="14"/>
        <rFont val="AngsanaUPC"/>
        <family val="1"/>
        <charset val="222"/>
      </rPr>
      <t>.</t>
    </r>
  </si>
  <si>
    <t>24A09A1</t>
  </si>
  <si>
    <t>IE. AT  10 N</t>
  </si>
  <si>
    <t>IE. AT  20 N</t>
  </si>
  <si>
    <t>IE. AT  50 N</t>
  </si>
  <si>
    <t>Ave</t>
  </si>
  <si>
    <t>Max</t>
  </si>
  <si>
    <t>Min</t>
  </si>
  <si>
    <t>SD</t>
  </si>
  <si>
    <t>Cp</t>
  </si>
  <si>
    <t>Cpk</t>
  </si>
  <si>
    <t>Spec.Max</t>
  </si>
  <si>
    <t>Spec.Min</t>
  </si>
  <si>
    <t>MIN. 7.9</t>
  </si>
  <si>
    <t>10.5 ± 2.0</t>
  </si>
  <si>
    <t>4.7 ± 0.7</t>
  </si>
  <si>
    <t>90.0 ± 10.0</t>
  </si>
  <si>
    <t>4.2 ± 0.7</t>
  </si>
  <si>
    <t>0.1140 ± 0.0050</t>
  </si>
  <si>
    <t>2.2 ± 0.7</t>
  </si>
  <si>
    <t>R10023</t>
  </si>
  <si>
    <t xml:space="preserve">DATE   :  </t>
  </si>
  <si>
    <t>.</t>
  </si>
  <si>
    <t>MITSUBOSHI</t>
  </si>
  <si>
    <t>V-BELT</t>
  </si>
  <si>
    <t>R10023 (R-6)</t>
  </si>
  <si>
    <t>1100-240-704M</t>
  </si>
  <si>
    <t>22L21T</t>
  </si>
  <si>
    <t xml:space="preserve">PRODUCTION LOT NO. : </t>
  </si>
  <si>
    <t>22121</t>
  </si>
  <si>
    <t>MAX</t>
  </si>
  <si>
    <t>MIN</t>
  </si>
  <si>
    <t>R</t>
  </si>
  <si>
    <t xml:space="preserve">MIN. 382.0 </t>
  </si>
  <si>
    <t>MIN. 12.0</t>
  </si>
  <si>
    <t>ELONG. AT 100 N</t>
  </si>
  <si>
    <r>
      <t xml:space="preserve">2.8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1.0</t>
    </r>
  </si>
  <si>
    <r>
      <t>1</t>
    </r>
    <r>
      <rPr>
        <vertAlign val="superscript"/>
        <sz val="14"/>
        <rFont val="AngsanaUPC"/>
        <family val="1"/>
        <charset val="222"/>
      </rPr>
      <t>st</t>
    </r>
    <r>
      <rPr>
        <sz val="14"/>
        <rFont val="AngsanaUPC"/>
        <family val="1"/>
        <charset val="222"/>
      </rPr>
      <t>(S)</t>
    </r>
  </si>
  <si>
    <r>
      <t xml:space="preserve">21.0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3.4</t>
    </r>
  </si>
  <si>
    <t>(t/10cm)</t>
  </si>
  <si>
    <r>
      <t xml:space="preserve"> 2</t>
    </r>
    <r>
      <rPr>
        <vertAlign val="superscript"/>
        <sz val="14"/>
        <rFont val="AngsanaUPC"/>
        <family val="1"/>
        <charset val="222"/>
      </rPr>
      <t>nd</t>
    </r>
    <r>
      <rPr>
        <sz val="14"/>
        <rFont val="AngsanaUPC"/>
        <family val="1"/>
        <charset val="222"/>
      </rPr>
      <t>(Z)</t>
    </r>
  </si>
  <si>
    <r>
      <t xml:space="preserve">11.4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1.8</t>
    </r>
  </si>
  <si>
    <t xml:space="preserve">SHRINKAGE </t>
  </si>
  <si>
    <r>
      <t xml:space="preserve">4.2 </t>
    </r>
    <r>
      <rPr>
        <u/>
        <sz val="14"/>
        <rFont val="AngsanaUPC"/>
        <family val="1"/>
        <charset val="222"/>
      </rPr>
      <t>+</t>
    </r>
    <r>
      <rPr>
        <sz val="14"/>
        <rFont val="AngsanaUPC"/>
        <family val="1"/>
        <charset val="222"/>
      </rPr>
      <t xml:space="preserve"> 1.0</t>
    </r>
  </si>
  <si>
    <t>STD 0.70</t>
  </si>
  <si>
    <t xml:space="preserve">Remark   :   </t>
  </si>
  <si>
    <t>This report cover  lot no. 22L21T to 22L29T</t>
  </si>
  <si>
    <t>FM-QC-31-02 Effective date : 6 / Nov  / 19  Approved by  : QC</t>
  </si>
  <si>
    <r>
      <t xml:space="preserve"> CORD STRUCTURE   </t>
    </r>
    <r>
      <rPr>
        <u/>
        <sz val="12"/>
        <rFont val="AngsanaUPC"/>
        <family val="1"/>
        <charset val="222"/>
      </rPr>
      <t xml:space="preserve">         </t>
    </r>
    <r>
      <rPr>
        <b/>
        <u/>
        <sz val="18"/>
        <rFont val="AngsanaUPC"/>
        <family val="1"/>
      </rPr>
      <t>R10023</t>
    </r>
    <r>
      <rPr>
        <b/>
        <u/>
        <sz val="14"/>
        <rFont val="AngsanaUPC"/>
        <family val="1"/>
        <charset val="222"/>
      </rPr>
      <t xml:space="preserve">             </t>
    </r>
    <r>
      <rPr>
        <u/>
        <sz val="14"/>
        <rFont val="AngsanaUPC"/>
        <family val="1"/>
        <charset val="222"/>
      </rPr>
      <t>.</t>
    </r>
  </si>
  <si>
    <r>
      <t xml:space="preserve">CUSTOMER   </t>
    </r>
    <r>
      <rPr>
        <u/>
        <sz val="12"/>
        <rFont val="AngsanaUPC"/>
        <family val="1"/>
        <charset val="222"/>
      </rPr>
      <t xml:space="preserve">         </t>
    </r>
    <r>
      <rPr>
        <b/>
        <u/>
        <sz val="12"/>
        <rFont val="AngsanaUPC"/>
        <family val="1"/>
      </rPr>
      <t xml:space="preserve"> </t>
    </r>
    <r>
      <rPr>
        <b/>
        <u/>
        <sz val="14"/>
        <rFont val="AngsanaUPC"/>
        <family val="1"/>
      </rPr>
      <t xml:space="preserve">      </t>
    </r>
    <r>
      <rPr>
        <b/>
        <u/>
        <sz val="18"/>
        <rFont val="AngsanaUPC"/>
        <family val="1"/>
      </rPr>
      <t>MITSUBOSHI</t>
    </r>
    <r>
      <rPr>
        <b/>
        <u/>
        <sz val="14"/>
        <rFont val="AngsanaUPC"/>
        <family val="1"/>
      </rPr>
      <t xml:space="preserve">     </t>
    </r>
    <r>
      <rPr>
        <b/>
        <u/>
        <sz val="14"/>
        <rFont val="AngsanaUPC"/>
        <family val="1"/>
        <charset val="222"/>
      </rPr>
      <t xml:space="preserve">              </t>
    </r>
    <r>
      <rPr>
        <u/>
        <sz val="14"/>
        <rFont val="AngsanaUPC"/>
        <family val="1"/>
        <charset val="222"/>
      </rPr>
      <t>.</t>
    </r>
  </si>
  <si>
    <t>TWISTING NO. 1st</t>
  </si>
  <si>
    <t>TWISTING NO.  2nd</t>
  </si>
  <si>
    <t>(22121)</t>
  </si>
  <si>
    <r>
      <t xml:space="preserve">PRODUCT   </t>
    </r>
    <r>
      <rPr>
        <u/>
        <sz val="12"/>
        <rFont val="AngsanaUPC"/>
        <family val="1"/>
        <charset val="222"/>
      </rPr>
      <t xml:space="preserve">             </t>
    </r>
    <r>
      <rPr>
        <u/>
        <sz val="14"/>
        <rFont val="AngsanaUPC"/>
        <family val="1"/>
      </rPr>
      <t xml:space="preserve">    </t>
    </r>
    <r>
      <rPr>
        <b/>
        <u/>
        <sz val="18"/>
        <rFont val="AngsanaUPC"/>
        <family val="1"/>
      </rPr>
      <t>V-BELT</t>
    </r>
    <r>
      <rPr>
        <b/>
        <u/>
        <sz val="14"/>
        <rFont val="AngsanaUPC"/>
        <family val="1"/>
      </rPr>
      <t xml:space="preserve">    </t>
    </r>
    <r>
      <rPr>
        <b/>
        <u/>
        <sz val="14"/>
        <rFont val="AngsanaUPC"/>
        <family val="1"/>
        <charset val="222"/>
      </rPr>
      <t xml:space="preserve">          </t>
    </r>
    <r>
      <rPr>
        <u/>
        <sz val="14"/>
        <rFont val="AngsanaUPC"/>
        <family val="1"/>
        <charset val="222"/>
      </rPr>
      <t>.</t>
    </r>
  </si>
  <si>
    <r>
      <t xml:space="preserve"> M/C NO. </t>
    </r>
    <r>
      <rPr>
        <u/>
        <sz val="12"/>
        <rFont val="AngsanaUPC"/>
        <family val="1"/>
        <charset val="222"/>
      </rPr>
      <t xml:space="preserve">                </t>
    </r>
    <r>
      <rPr>
        <b/>
        <u/>
        <sz val="14"/>
        <rFont val="AngsanaUPC"/>
        <family val="1"/>
        <charset val="222"/>
      </rPr>
      <t xml:space="preserve"> </t>
    </r>
    <r>
      <rPr>
        <b/>
        <u/>
        <sz val="18"/>
        <rFont val="AngsanaUPC"/>
        <family val="1"/>
      </rPr>
      <t>S-3</t>
    </r>
    <r>
      <rPr>
        <b/>
        <u/>
        <sz val="14"/>
        <rFont val="AngsanaUPC"/>
        <family val="1"/>
        <charset val="222"/>
      </rPr>
      <t xml:space="preserve">                          </t>
    </r>
    <r>
      <rPr>
        <u/>
        <sz val="14"/>
        <rFont val="AngsanaUPC"/>
        <family val="1"/>
        <charset val="222"/>
      </rPr>
      <t>.</t>
    </r>
  </si>
  <si>
    <r>
      <t xml:space="preserve"> YARN TYPE   </t>
    </r>
    <r>
      <rPr>
        <u/>
        <sz val="12"/>
        <rFont val="AngsanaUPC"/>
        <family val="1"/>
        <charset val="222"/>
      </rPr>
      <t xml:space="preserve">   </t>
    </r>
    <r>
      <rPr>
        <b/>
        <u/>
        <sz val="14"/>
        <rFont val="AngsanaUPC"/>
        <family val="1"/>
      </rPr>
      <t xml:space="preserve">  </t>
    </r>
    <r>
      <rPr>
        <b/>
        <u/>
        <sz val="18"/>
        <rFont val="AngsanaUPC"/>
        <family val="1"/>
      </rPr>
      <t>1100-240-704M</t>
    </r>
    <r>
      <rPr>
        <b/>
        <u/>
        <sz val="14"/>
        <rFont val="AngsanaUPC"/>
        <family val="1"/>
      </rPr>
      <t xml:space="preserve">  </t>
    </r>
    <r>
      <rPr>
        <b/>
        <u/>
        <sz val="18"/>
        <rFont val="AngsanaUPC"/>
        <family val="1"/>
      </rPr>
      <t>(055)</t>
    </r>
    <r>
      <rPr>
        <b/>
        <u/>
        <sz val="14"/>
        <rFont val="AngsanaUPC"/>
        <family val="1"/>
      </rPr>
      <t xml:space="preserve">   </t>
    </r>
    <r>
      <rPr>
        <u/>
        <sz val="12"/>
        <rFont val="AngsanaUPC"/>
        <family val="1"/>
        <charset val="222"/>
      </rPr>
      <t xml:space="preserve">  </t>
    </r>
    <r>
      <rPr>
        <b/>
        <u/>
        <sz val="14"/>
        <rFont val="AngsanaUPC"/>
        <family val="1"/>
        <charset val="222"/>
      </rPr>
      <t xml:space="preserve">               </t>
    </r>
    <r>
      <rPr>
        <u/>
        <sz val="14"/>
        <rFont val="AngsanaUPC"/>
        <family val="1"/>
        <charset val="222"/>
      </rPr>
      <t>.</t>
    </r>
  </si>
  <si>
    <t>22L21T2</t>
  </si>
  <si>
    <t>IE. AT  100 N</t>
  </si>
  <si>
    <t xml:space="preserve">   </t>
  </si>
  <si>
    <t>Min. 382.0</t>
  </si>
  <si>
    <t>15.0 ± 3.5</t>
  </si>
  <si>
    <t>2.8 ± 1.0</t>
  </si>
  <si>
    <t>210.0 ± 34.0</t>
  </si>
  <si>
    <t>114.0 ± 18.0</t>
  </si>
  <si>
    <t>4.2 ± 1.0</t>
  </si>
  <si>
    <t>4.5 ± 1.0</t>
  </si>
  <si>
    <t>CORD INSPECTION REPORT</t>
  </si>
  <si>
    <t xml:space="preserve">PRODUCTION LOT NO.   :    </t>
  </si>
  <si>
    <t>USER :</t>
  </si>
  <si>
    <t>BMT</t>
  </si>
  <si>
    <t>CORD CODE :</t>
  </si>
  <si>
    <t>LOT. NO.</t>
  </si>
  <si>
    <t>22L18T3-1</t>
  </si>
  <si>
    <t>22L18T3-2</t>
  </si>
  <si>
    <t>22L18T3-3</t>
  </si>
  <si>
    <t>22L18T3-4</t>
  </si>
  <si>
    <t>22L18T3-5</t>
  </si>
  <si>
    <t>PROPERTY MEASURED</t>
  </si>
  <si>
    <t>TARGET</t>
  </si>
  <si>
    <t>CP</t>
  </si>
  <si>
    <t>CH. NO.</t>
  </si>
  <si>
    <t>N</t>
  </si>
  <si>
    <t>%</t>
  </si>
  <si>
    <t>ELONG. AT 118.0 N</t>
  </si>
  <si>
    <t>+</t>
  </si>
  <si>
    <t>FIRST TWISTING NO. (Z)</t>
  </si>
  <si>
    <t>t/10cm</t>
  </si>
  <si>
    <t>SECOND TWISTING NO. (S)</t>
  </si>
  <si>
    <t>SHRINKAGE FORCE</t>
  </si>
  <si>
    <t>FINENESS</t>
  </si>
  <si>
    <t>FM-QC-29-01  Effective date : 1 / Jul / 19 Approved by  : QC</t>
  </si>
  <si>
    <t>Retention  :  15  year</t>
  </si>
  <si>
    <t>ใบบันทึกผลการตรวจสอบเชือก V-BELT</t>
  </si>
  <si>
    <r>
      <t xml:space="preserve"> CORD STRUCTURE   </t>
    </r>
    <r>
      <rPr>
        <u/>
        <sz val="11"/>
        <rFont val="AngsanaUPC"/>
        <family val="1"/>
        <charset val="222"/>
      </rPr>
      <t xml:space="preserve">         </t>
    </r>
    <r>
      <rPr>
        <u/>
        <sz val="14"/>
        <rFont val="AngsanaUPC"/>
        <family val="1"/>
        <charset val="222"/>
      </rPr>
      <t xml:space="preserve">      </t>
    </r>
    <r>
      <rPr>
        <b/>
        <u/>
        <sz val="14"/>
        <rFont val="AngsanaUPC"/>
        <family val="1"/>
        <charset val="222"/>
      </rPr>
      <t xml:space="preserve">9H-0663SL             </t>
    </r>
    <r>
      <rPr>
        <u/>
        <sz val="14"/>
        <rFont val="AngsanaUPC"/>
        <family val="1"/>
        <charset val="222"/>
      </rPr>
      <t>.</t>
    </r>
  </si>
  <si>
    <r>
      <t xml:space="preserve">CUSTOMER                    </t>
    </r>
    <r>
      <rPr>
        <sz val="14"/>
        <rFont val="AngsanaUPC"/>
        <family val="1"/>
        <charset val="222"/>
      </rPr>
      <t xml:space="preserve">  </t>
    </r>
    <r>
      <rPr>
        <b/>
        <sz val="14"/>
        <rFont val="AngsanaUPC"/>
        <family val="1"/>
        <charset val="222"/>
      </rPr>
      <t xml:space="preserve">BANDO (BMT)              </t>
    </r>
    <r>
      <rPr>
        <sz val="14"/>
        <rFont val="AngsanaUPC"/>
        <family val="1"/>
        <charset val="222"/>
      </rPr>
      <t>.</t>
    </r>
  </si>
  <si>
    <t xml:space="preserve"> PRODUCTION LOT NO.</t>
  </si>
  <si>
    <r>
      <t xml:space="preserve">PRODUCT              </t>
    </r>
    <r>
      <rPr>
        <b/>
        <sz val="14"/>
        <rFont val="AngsanaUPC"/>
        <family val="1"/>
      </rPr>
      <t xml:space="preserve">   V-BELT   </t>
    </r>
    <r>
      <rPr>
        <sz val="11"/>
        <rFont val="AngsanaUPC"/>
        <family val="1"/>
      </rPr>
      <t xml:space="preserve">                  </t>
    </r>
  </si>
  <si>
    <r>
      <t xml:space="preserve"> M/C NO. </t>
    </r>
    <r>
      <rPr>
        <b/>
        <u/>
        <sz val="14"/>
        <rFont val="AngsanaUPC"/>
        <family val="1"/>
        <charset val="222"/>
      </rPr>
      <t xml:space="preserve">                      S-3                         </t>
    </r>
    <r>
      <rPr>
        <u/>
        <sz val="14"/>
        <rFont val="AngsanaUPC"/>
        <family val="1"/>
        <charset val="222"/>
      </rPr>
      <t>.</t>
    </r>
  </si>
  <si>
    <r>
      <t xml:space="preserve">TEST DATE     </t>
    </r>
    <r>
      <rPr>
        <b/>
        <u/>
        <sz val="14"/>
        <rFont val="AngsanaUPC"/>
        <family val="1"/>
        <charset val="222"/>
      </rPr>
      <t xml:space="preserve">         11-01-2021</t>
    </r>
  </si>
  <si>
    <t>ELONG. AT 118 N</t>
  </si>
  <si>
    <t>TWISTING NO.  1st</t>
  </si>
  <si>
    <t>TWISTING NO. 2nd</t>
  </si>
  <si>
    <t>S. FORCE</t>
  </si>
  <si>
    <r>
      <t xml:space="preserve"> YARN TYPE  </t>
    </r>
    <r>
      <rPr>
        <b/>
        <u/>
        <sz val="14"/>
        <rFont val="AngsanaUPC"/>
        <family val="1"/>
        <charset val="222"/>
      </rPr>
      <t xml:space="preserve">             1100-360-704M          </t>
    </r>
    <r>
      <rPr>
        <u/>
        <sz val="14"/>
        <rFont val="AngsanaUPC"/>
        <family val="1"/>
        <charset val="222"/>
      </rPr>
      <t>.</t>
    </r>
  </si>
  <si>
    <r>
      <t xml:space="preserve">MANUFACTURING DATE </t>
    </r>
    <r>
      <rPr>
        <b/>
        <u/>
        <sz val="14"/>
        <rFont val="AngsanaUPC"/>
        <family val="1"/>
        <charset val="222"/>
      </rPr>
      <t xml:space="preserve">    09-01-2021</t>
    </r>
  </si>
  <si>
    <t>SS</t>
  </si>
  <si>
    <t>ADHESION (kgf/N)</t>
  </si>
  <si>
    <t>22L18T3</t>
  </si>
  <si>
    <t>(kgf/N)</t>
  </si>
  <si>
    <t>BE.</t>
  </si>
  <si>
    <t>IE. AT  118.0N</t>
  </si>
  <si>
    <t>IE. AT</t>
  </si>
  <si>
    <t>1 st (t/m)</t>
  </si>
  <si>
    <t>2 nd (t/m)</t>
  </si>
  <si>
    <t>(mm.)</t>
  </si>
  <si>
    <t>PEELING</t>
  </si>
  <si>
    <t>T -TEST</t>
  </si>
  <si>
    <t>MIN.353.0</t>
  </si>
  <si>
    <t>MIN.11.0</t>
  </si>
  <si>
    <t>2.9 ± 0.5</t>
  </si>
  <si>
    <t>164.0 ± 22.0</t>
  </si>
  <si>
    <t>95.0 ± 14.0</t>
  </si>
  <si>
    <t>2.9 ± 0.8</t>
  </si>
  <si>
    <t>11.8 ± 4.9</t>
  </si>
  <si>
    <t xml:space="preserve"> CH.NO.</t>
  </si>
  <si>
    <r>
      <t xml:space="preserve"> DENIER (D)</t>
    </r>
    <r>
      <rPr>
        <sz val="11"/>
        <color rgb="FFFF0000"/>
        <rFont val="AngsanaUPC"/>
        <family val="1"/>
        <charset val="222"/>
      </rPr>
      <t xml:space="preserve"> [ SC ]</t>
    </r>
  </si>
  <si>
    <r>
      <t xml:space="preserve"> WEIGHT (g/m) </t>
    </r>
    <r>
      <rPr>
        <sz val="11"/>
        <color rgb="FFFF0000"/>
        <rFont val="AngsanaUPC"/>
        <family val="1"/>
        <charset val="222"/>
      </rPr>
      <t>[ SC ]</t>
    </r>
  </si>
  <si>
    <r>
      <t xml:space="preserve"> HUMIDITY (%) </t>
    </r>
    <r>
      <rPr>
        <sz val="10.5"/>
        <color rgb="FFFF0000"/>
        <rFont val="AngsanaUPC"/>
        <family val="1"/>
        <charset val="222"/>
      </rPr>
      <t>[ SC ]</t>
    </r>
  </si>
  <si>
    <t>MAX. 0.40</t>
  </si>
  <si>
    <t>REMARK</t>
  </si>
  <si>
    <r>
      <t xml:space="preserve"> WAD (cm)</t>
    </r>
    <r>
      <rPr>
        <sz val="11"/>
        <color rgb="FFFF0000"/>
        <rFont val="AngsanaUPC"/>
        <family val="1"/>
        <charset val="222"/>
      </rPr>
      <t xml:space="preserve"> [ SC ]</t>
    </r>
  </si>
  <si>
    <t>\</t>
  </si>
  <si>
    <r>
      <t xml:space="preserve"> RPU (%)</t>
    </r>
    <r>
      <rPr>
        <sz val="11"/>
        <color rgb="FFFF0000"/>
        <rFont val="AngsanaUPC"/>
        <family val="1"/>
        <charset val="222"/>
      </rPr>
      <t xml:space="preserve"> [ SC ]</t>
    </r>
  </si>
  <si>
    <t xml:space="preserve"> FM-QC-13-02   Effective date : 01 / Sep / 07   Approved by  :  QC</t>
  </si>
  <si>
    <t>PX - 03 (13.0%)</t>
  </si>
  <si>
    <t xml:space="preserve">Date : </t>
  </si>
  <si>
    <t>DIP SOLUTION CHECKING REPORT</t>
  </si>
  <si>
    <t>USER : TOYODA GOSEI ( THAI )</t>
  </si>
  <si>
    <t>DIP SOLUTION : PX - 03 ( 13.0% )</t>
  </si>
  <si>
    <t xml:space="preserve">LOT NO.  :   </t>
  </si>
  <si>
    <t xml:space="preserve">MANUFACTURING DATE      : </t>
  </si>
  <si>
    <t>DEPT.MGR.</t>
  </si>
  <si>
    <t xml:space="preserve">VALID DATE :  </t>
  </si>
  <si>
    <t>PH</t>
  </si>
  <si>
    <t xml:space="preserve">9.8 ~ 10.8    </t>
  </si>
  <si>
    <t>TEMPERATURE</t>
  </si>
  <si>
    <t>oC</t>
  </si>
  <si>
    <t xml:space="preserve">18 ~ 22    </t>
  </si>
  <si>
    <t>VISCOSITY</t>
  </si>
  <si>
    <t>Cps</t>
  </si>
  <si>
    <t xml:space="preserve">1.7 ~ 3.5    </t>
  </si>
  <si>
    <t>TSC</t>
  </si>
  <si>
    <t xml:space="preserve">11.5 ~ 14.5    </t>
  </si>
  <si>
    <t>FM-QC-28 Effective date : 3 / Feb  / 23  Approved by  : 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</si>
</sst>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mmmm\ d\,\ yyyy"/>
    <numFmt numFmtId="165" formatCode="[$-1010409]d\ mmm\ yy;@"/>
    <numFmt numFmtId="166" formatCode="0.0"/>
    <numFmt numFmtId="167" formatCode="[$-409]d\-mmm\-yy;@"/>
    <numFmt numFmtId="168" formatCode="0.0000"/>
    <numFmt numFmtId="169" formatCode="[$-1010409]d\ mmmm\ yyyy;@"/>
  </numFmts>
  <fonts count="9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b/>
      <sz val="14"/>
      <color theme="0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4"/>
      <color rgb="FFFFFFFF"/>
      <name val="AngsanaUPC"/>
      <family val="1"/>
      <charset val="222"/>
    </font>
    <font>
      <sz val="13"/>
      <name val="AngsanaUPC"/>
      <family val="1"/>
      <charset val="222"/>
    </font>
    <font>
      <b/>
      <sz val="20"/>
      <name val="AngsanaUPC"/>
      <family val="1"/>
      <charset val="222"/>
    </font>
    <font>
      <b/>
      <sz val="22"/>
      <name val="AngsanaUPC"/>
      <family val="1"/>
    </font>
    <font>
      <sz val="10"/>
      <color theme="0"/>
      <name val="Arial"/>
      <family val="2"/>
    </font>
    <font>
      <sz val="11"/>
      <color theme="1"/>
      <name val="Arial Unicode MS"/>
      <family val="2"/>
    </font>
    <font>
      <vertAlign val="superscript"/>
      <sz val="14"/>
      <name val="AngsanaUPC"/>
      <family val="1"/>
    </font>
    <font>
      <sz val="9"/>
      <color theme="0"/>
      <name val="Arial"/>
      <family val="2"/>
    </font>
    <font>
      <sz val="14"/>
      <color rgb="FF0000FF"/>
      <name val="AngsanaUPC"/>
      <family val="1"/>
      <charset val="222"/>
    </font>
    <font>
      <sz val="12"/>
      <name val="AngsanaUPC"/>
      <family val="2"/>
      <charset val="222"/>
    </font>
    <font>
      <b/>
      <u/>
      <sz val="16"/>
      <name val="AngsanaUPC"/>
      <family val="1"/>
      <charset val="222"/>
    </font>
    <font>
      <sz val="11"/>
      <name val="AngsanaUPC"/>
      <family val="1"/>
      <charset val="222"/>
    </font>
    <font>
      <b/>
      <u/>
      <sz val="11"/>
      <name val="AngsanaUPC"/>
      <family val="1"/>
      <charset val="222"/>
    </font>
    <font>
      <u/>
      <sz val="12"/>
      <name val="AngsanaUPC"/>
      <family val="1"/>
      <charset val="222"/>
    </font>
    <font>
      <b/>
      <u/>
      <sz val="18"/>
      <name val="AngsanaUPC"/>
      <family val="1"/>
    </font>
    <font>
      <b/>
      <u/>
      <sz val="14"/>
      <name val="AngsanaUPC"/>
      <family val="1"/>
      <charset val="222"/>
    </font>
    <font>
      <u/>
      <sz val="14"/>
      <name val="AngsanaUPC"/>
      <family val="1"/>
      <charset val="222"/>
    </font>
    <font>
      <b/>
      <u/>
      <sz val="12"/>
      <name val="AngsanaUPC"/>
      <family val="1"/>
    </font>
    <font>
      <b/>
      <u/>
      <sz val="14"/>
      <name val="AngsanaUPC"/>
      <family val="1"/>
    </font>
    <font>
      <sz val="12"/>
      <color rgb="FF000000"/>
      <name val="AngsanaUPC"/>
      <family val="1"/>
    </font>
    <font>
      <u/>
      <sz val="14"/>
      <name val="AngsanaUPC"/>
      <family val="1"/>
    </font>
    <font>
      <b/>
      <sz val="16"/>
      <name val="AngsanaUPC"/>
      <family val="1"/>
    </font>
    <font>
      <sz val="12"/>
      <name val="AngsanaUPC"/>
      <family val="1"/>
    </font>
    <font>
      <sz val="10"/>
      <name val="AngsanaUPC"/>
      <family val="1"/>
      <charset val="222"/>
    </font>
    <font>
      <vertAlign val="superscript"/>
      <sz val="11"/>
      <name val="AngsanaUPC"/>
      <family val="1"/>
      <charset val="222"/>
    </font>
    <font>
      <sz val="9"/>
      <name val="AngsanaUPC"/>
      <family val="1"/>
      <charset val="222"/>
    </font>
    <font>
      <sz val="11"/>
      <color rgb="FF000000"/>
      <name val="AngsanaUPC"/>
      <family val="1"/>
      <charset val="222"/>
    </font>
    <font>
      <sz val="11"/>
      <name val="AngsanaUPC"/>
      <family val="1"/>
    </font>
    <font>
      <b/>
      <sz val="11"/>
      <name val="AngsanaUPC"/>
      <family val="1"/>
      <charset val="222"/>
    </font>
    <font>
      <b/>
      <sz val="8"/>
      <name val="Arial"/>
      <family val="2"/>
    </font>
    <font>
      <u/>
      <sz val="11"/>
      <name val="AngsanaUPC"/>
      <family val="1"/>
      <charset val="222"/>
    </font>
    <font>
      <b/>
      <sz val="11"/>
      <name val="AngsanaUPC"/>
      <family val="1"/>
    </font>
    <font>
      <b/>
      <sz val="12"/>
      <name val="AngsanaUPC"/>
      <family val="1"/>
    </font>
    <font>
      <b/>
      <sz val="10"/>
      <name val="AngsanaUPC"/>
      <family val="1"/>
      <charset val="222"/>
    </font>
    <font>
      <sz val="10"/>
      <name val="Cordia New"/>
      <family val="2"/>
    </font>
    <font>
      <sz val="36"/>
      <color rgb="FF0070C0"/>
      <name val="AngsanaUPC"/>
      <family val="1"/>
      <charset val="222"/>
    </font>
    <font>
      <b/>
      <sz val="16"/>
      <name val="Arial"/>
      <family val="2"/>
    </font>
    <font>
      <sz val="12"/>
      <name val="Arial"/>
      <family val="2"/>
    </font>
    <font>
      <sz val="12"/>
      <color theme="9" tint="0.7999816888943144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50"/>
      <name val="AngsanaUPC"/>
      <family val="1"/>
    </font>
    <font>
      <b/>
      <sz val="12"/>
      <color rgb="FFFF3399"/>
      <name val="Arial"/>
      <family val="2"/>
    </font>
    <font>
      <b/>
      <sz val="14"/>
      <name val="AngsanaUPC"/>
      <family val="1"/>
    </font>
    <font>
      <b/>
      <sz val="12"/>
      <name val="Symbol (PCL6)"/>
      <family val="1"/>
      <charset val="2"/>
    </font>
    <font>
      <sz val="14"/>
      <name val="Cordia New"/>
      <family val="2"/>
    </font>
    <font>
      <sz val="14"/>
      <color theme="0"/>
      <name val="AngsanaUPC"/>
      <family val="1"/>
      <charset val="222"/>
    </font>
    <font>
      <sz val="14"/>
      <name val="Calibri"/>
      <family val="2"/>
    </font>
    <font>
      <u/>
      <sz val="14"/>
      <color indexed="9"/>
      <name val="AngsanaUPC"/>
      <family val="1"/>
      <charset val="222"/>
    </font>
    <font>
      <sz val="14"/>
      <color indexed="9"/>
      <name val="AngsanaUPC"/>
      <family val="1"/>
      <charset val="222"/>
    </font>
    <font>
      <sz val="12"/>
      <color theme="1"/>
      <name val="AngsanaUPC"/>
      <family val="1"/>
    </font>
    <font>
      <sz val="11"/>
      <color indexed="8"/>
      <name val="AngsanaUPC"/>
      <family val="1"/>
      <charset val="222"/>
    </font>
    <font>
      <b/>
      <sz val="8"/>
      <color theme="1"/>
      <name val="Arial"/>
      <family val="2"/>
    </font>
    <font>
      <b/>
      <sz val="14"/>
      <color theme="1"/>
      <name val="AngsanaUPC"/>
      <family val="1"/>
    </font>
    <font>
      <b/>
      <sz val="14"/>
      <color rgb="FF00B0F0"/>
      <name val="AngsanaUPC"/>
      <family val="1"/>
    </font>
    <font>
      <sz val="36"/>
      <color rgb="FF0000FF"/>
      <name val="AngsanaUPC"/>
      <family val="1"/>
    </font>
    <font>
      <sz val="8"/>
      <name val="Arial"/>
      <family val="2"/>
    </font>
    <font>
      <b/>
      <sz val="10"/>
      <color theme="9" tint="-0.249977111117893"/>
      <name val="Arial"/>
      <family val="2"/>
    </font>
    <font>
      <vertAlign val="superscript"/>
      <sz val="14"/>
      <name val="AngsanaUPC"/>
      <family val="1"/>
      <charset val="222"/>
    </font>
    <font>
      <b/>
      <sz val="20"/>
      <name val="AngsanaUPC"/>
      <family val="1"/>
    </font>
    <font>
      <sz val="12"/>
      <color rgb="FFFFFFFF"/>
      <name val="AngsanaUPC"/>
      <family val="1"/>
      <charset val="222"/>
    </font>
    <font>
      <sz val="11"/>
      <color rgb="FFFFFFFF"/>
      <name val="AngsanaUPC"/>
      <family val="1"/>
      <charset val="222"/>
    </font>
    <font>
      <b/>
      <sz val="14"/>
      <color rgb="FFFFFFFF"/>
      <name val="AngsanaUPC"/>
      <family val="1"/>
      <charset val="222"/>
    </font>
    <font>
      <sz val="11"/>
      <color rgb="FFFFFFFF"/>
      <name val="AngsanaUPC"/>
      <family val="1"/>
    </font>
    <font>
      <b/>
      <sz val="8"/>
      <color rgb="FFFFFFFF"/>
      <name val="Arial"/>
      <family val="2"/>
    </font>
    <font>
      <b/>
      <sz val="13"/>
      <name val="AngsanaUPC"/>
      <family val="1"/>
      <charset val="222"/>
    </font>
    <font>
      <sz val="9"/>
      <name val="Arial"/>
      <family val="2"/>
    </font>
    <font>
      <b/>
      <sz val="12"/>
      <name val="AngsanaUPC"/>
      <family val="1"/>
      <charset val="222"/>
    </font>
    <font>
      <sz val="10"/>
      <name val="AngsanaUPC"/>
      <family val="2"/>
      <charset val="222"/>
    </font>
    <font>
      <b/>
      <sz val="12"/>
      <color theme="9" tint="-0.249977111117893"/>
      <name val="Arial"/>
      <family val="2"/>
    </font>
    <font>
      <sz val="11"/>
      <color rgb="FFFF0000"/>
      <name val="AngsanaUPC"/>
      <family val="1"/>
      <charset val="222"/>
    </font>
    <font>
      <sz val="10.5"/>
      <name val="AngsanaUPC"/>
      <family val="1"/>
      <charset val="222"/>
    </font>
    <font>
      <sz val="10.5"/>
      <color rgb="FFFF0000"/>
      <name val="AngsanaUPC"/>
      <family val="1"/>
      <charset val="222"/>
    </font>
    <font>
      <sz val="16"/>
      <name val="AngsanaUPC"/>
      <family val="1"/>
      <charset val="222"/>
    </font>
    <font>
      <sz val="8"/>
      <color theme="1"/>
      <name val="Arial"/>
      <family val="2"/>
    </font>
    <font>
      <sz val="16"/>
      <color theme="1"/>
      <name val="Arial"/>
      <family val="2"/>
    </font>
    <font>
      <b/>
      <sz val="28"/>
      <name val="AngsanaUPC"/>
      <family val="1"/>
      <charset val="222"/>
    </font>
    <font>
      <b/>
      <sz val="16"/>
      <name val="AngsanaUPC"/>
      <family val="1"/>
      <charset val="222"/>
    </font>
    <font>
      <vertAlign val="superscript"/>
      <sz val="16"/>
      <name val="AngsanaUPC"/>
      <family val="1"/>
      <charset val="22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4">
    <xf numFmtId="0" fontId="0" fillId="0" borderId="0"/>
    <xf numFmtId="0" fontId="2" fillId="0" borderId="0"/>
    <xf numFmtId="0" fontId="4" fillId="0" borderId="0"/>
    <xf numFmtId="0" fontId="6" fillId="0" borderId="0"/>
    <xf numFmtId="0" fontId="6" fillId="0" borderId="0"/>
    <xf numFmtId="0" fontId="1" fillId="0" borderId="0"/>
    <xf numFmtId="0" fontId="2" fillId="0" borderId="0"/>
    <xf numFmtId="0" fontId="6" fillId="0" borderId="0"/>
    <xf numFmtId="0" fontId="6" fillId="0" borderId="0"/>
    <xf numFmtId="0" fontId="6" fillId="0" borderId="0"/>
    <xf numFmtId="0" fontId="56" fillId="0" borderId="0"/>
    <xf numFmtId="0" fontId="6" fillId="0" borderId="0"/>
    <xf numFmtId="0" fontId="56" fillId="0" borderId="0"/>
    <xf numFmtId="0" fontId="6" fillId="0" borderId="0"/>
  </cellStyleXfs>
  <cellXfs count="712">
    <xf numFmtId="0" fontId="0" fillId="0" borderId="0" xfId="0"/>
    <xf numFmtId="0" fontId="3" fillId="0" borderId="0" xfId="1" applyFont="1"/>
    <xf numFmtId="0" fontId="2" fillId="0" borderId="0" xfId="1"/>
    <xf numFmtId="0" fontId="5" fillId="0" borderId="1" xfId="2" applyFont="1" applyBorder="1" applyAlignment="1">
      <alignment horizontal="center" vertical="center"/>
    </xf>
    <xf numFmtId="0" fontId="7" fillId="0" borderId="0" xfId="3" applyFont="1" applyAlignment="1">
      <alignment horizontal="left" vertical="center"/>
    </xf>
    <xf numFmtId="0" fontId="4" fillId="0" borderId="2" xfId="2" applyBorder="1" applyAlignment="1">
      <alignment horizontal="left" vertical="center"/>
    </xf>
    <xf numFmtId="0" fontId="2" fillId="0" borderId="0" xfId="1" quotePrefix="1"/>
    <xf numFmtId="0" fontId="3" fillId="0" borderId="0" xfId="3" applyFont="1" applyAlignment="1">
      <alignment horizontal="left" vertical="center"/>
    </xf>
    <xf numFmtId="0" fontId="3" fillId="0" borderId="0" xfId="1" applyFont="1" applyAlignment="1">
      <alignment horizontal="centerContinuous"/>
    </xf>
    <xf numFmtId="164" fontId="3" fillId="0" borderId="0" xfId="1" applyNumberFormat="1" applyFont="1" applyAlignment="1">
      <alignment horizontal="right"/>
    </xf>
    <xf numFmtId="165" fontId="8" fillId="0" borderId="0" xfId="1" applyNumberFormat="1" applyFont="1" applyAlignment="1">
      <alignment horizontal="left"/>
    </xf>
    <xf numFmtId="165" fontId="3" fillId="0" borderId="0" xfId="1" applyNumberFormat="1" applyFont="1"/>
    <xf numFmtId="0" fontId="9" fillId="0" borderId="0" xfId="1" applyFont="1" applyAlignment="1">
      <alignment horizontal="centerContinuous"/>
    </xf>
    <xf numFmtId="0" fontId="8" fillId="0" borderId="0" xfId="1" applyFont="1" applyAlignment="1">
      <alignment horizontal="centerContinuous"/>
    </xf>
    <xf numFmtId="0" fontId="4" fillId="2" borderId="2" xfId="2" applyFill="1" applyBorder="1" applyAlignment="1">
      <alignment horizontal="left" vertical="center"/>
    </xf>
    <xf numFmtId="0" fontId="10" fillId="0" borderId="0" xfId="1" applyFont="1" applyAlignment="1">
      <alignment horizontal="center"/>
    </xf>
    <xf numFmtId="0" fontId="3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0" fontId="7" fillId="0" borderId="3" xfId="4" applyFont="1" applyBorder="1" applyAlignment="1">
      <alignment horizontal="centerContinuous" vertical="center"/>
    </xf>
    <xf numFmtId="0" fontId="11" fillId="0" borderId="4" xfId="4" applyFont="1" applyBorder="1" applyAlignment="1">
      <alignment horizontal="centerContinuous" vertical="center"/>
    </xf>
    <xf numFmtId="0" fontId="7" fillId="0" borderId="5" xfId="4" applyFont="1" applyBorder="1" applyAlignment="1">
      <alignment horizontal="centerContinuous" vertical="center"/>
    </xf>
    <xf numFmtId="0" fontId="3" fillId="0" borderId="5" xfId="4" applyFont="1" applyBorder="1" applyAlignment="1">
      <alignment horizontal="centerContinuous" vertical="center"/>
    </xf>
    <xf numFmtId="0" fontId="8" fillId="0" borderId="0" xfId="1" applyFont="1" applyAlignment="1">
      <alignment horizontal="left" vertical="center"/>
    </xf>
    <xf numFmtId="0" fontId="7" fillId="0" borderId="6" xfId="4" applyFont="1" applyBorder="1" applyAlignment="1">
      <alignment vertical="center"/>
    </xf>
    <xf numFmtId="0" fontId="7" fillId="0" borderId="7" xfId="4" applyFont="1" applyBorder="1" applyAlignment="1">
      <alignment vertical="center"/>
    </xf>
    <xf numFmtId="0" fontId="7" fillId="0" borderId="8" xfId="4" applyFont="1" applyBorder="1" applyAlignment="1">
      <alignment vertical="center"/>
    </xf>
    <xf numFmtId="0" fontId="3" fillId="0" borderId="9" xfId="4" applyFont="1" applyBorder="1"/>
    <xf numFmtId="0" fontId="12" fillId="0" borderId="0" xfId="1" applyFont="1" applyAlignment="1">
      <alignment vertical="center"/>
    </xf>
    <xf numFmtId="0" fontId="13" fillId="0" borderId="0" xfId="1" applyFont="1" applyAlignment="1">
      <alignment horizontal="center" vertical="center"/>
    </xf>
    <xf numFmtId="0" fontId="7" fillId="0" borderId="10" xfId="4" applyFont="1" applyBorder="1" applyAlignment="1">
      <alignment vertical="center"/>
    </xf>
    <xf numFmtId="0" fontId="7" fillId="0" borderId="11" xfId="4" applyFont="1" applyBorder="1" applyAlignment="1">
      <alignment vertical="center"/>
    </xf>
    <xf numFmtId="0" fontId="7" fillId="0" borderId="12" xfId="4" applyFont="1" applyBorder="1" applyAlignment="1">
      <alignment vertical="center"/>
    </xf>
    <xf numFmtId="0" fontId="14" fillId="0" borderId="0" xfId="1" applyFont="1"/>
    <xf numFmtId="0" fontId="8" fillId="0" borderId="0" xfId="1" applyFont="1" applyAlignment="1">
      <alignment vertical="center"/>
    </xf>
    <xf numFmtId="0" fontId="3" fillId="0" borderId="3" xfId="4" applyFont="1" applyBorder="1" applyAlignment="1">
      <alignment horizontal="center" vertical="center"/>
    </xf>
    <xf numFmtId="0" fontId="3" fillId="0" borderId="5" xfId="4" applyFont="1" applyBorder="1" applyAlignment="1">
      <alignment horizontal="center" vertical="center"/>
    </xf>
    <xf numFmtId="0" fontId="3" fillId="0" borderId="1" xfId="4" applyFont="1" applyBorder="1" applyAlignment="1">
      <alignment horizontal="center" vertical="center"/>
    </xf>
    <xf numFmtId="0" fontId="8" fillId="0" borderId="0" xfId="1" applyFont="1" applyAlignment="1">
      <alignment horizontal="left"/>
    </xf>
    <xf numFmtId="0" fontId="7" fillId="0" borderId="6" xfId="4" applyFont="1" applyBorder="1" applyAlignment="1">
      <alignment horizontal="centerContinuous"/>
    </xf>
    <xf numFmtId="0" fontId="7" fillId="0" borderId="7" xfId="4" applyFont="1" applyBorder="1" applyAlignment="1">
      <alignment horizontal="centerContinuous"/>
    </xf>
    <xf numFmtId="0" fontId="7" fillId="0" borderId="8" xfId="4" applyFont="1" applyBorder="1" applyAlignment="1">
      <alignment horizontal="centerContinuous"/>
    </xf>
    <xf numFmtId="41" fontId="8" fillId="0" borderId="0" xfId="1" applyNumberFormat="1" applyFont="1" applyAlignment="1">
      <alignment horizontal="center"/>
    </xf>
    <xf numFmtId="0" fontId="7" fillId="0" borderId="10" xfId="4" applyFont="1" applyBorder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0" borderId="12" xfId="4" applyFont="1" applyBorder="1" applyAlignment="1">
      <alignment horizontal="center" vertical="center"/>
    </xf>
    <xf numFmtId="0" fontId="3" fillId="0" borderId="13" xfId="4" applyFont="1" applyBorder="1"/>
    <xf numFmtId="0" fontId="1" fillId="0" borderId="0" xfId="5" applyAlignment="1">
      <alignment horizontal="left" vertical="center"/>
    </xf>
    <xf numFmtId="0" fontId="3" fillId="0" borderId="6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6" xfId="1" applyFont="1" applyBorder="1" applyAlignment="1">
      <alignment horizontal="centerContinuous" vertical="center"/>
    </xf>
    <xf numFmtId="0" fontId="3" fillId="0" borderId="8" xfId="1" applyFont="1" applyBorder="1" applyAlignment="1">
      <alignment horizontal="centerContinuous" vertical="center"/>
    </xf>
    <xf numFmtId="0" fontId="4" fillId="0" borderId="13" xfId="2" applyBorder="1" applyAlignment="1">
      <alignment horizontal="left" vertical="center"/>
    </xf>
    <xf numFmtId="0" fontId="15" fillId="0" borderId="0" xfId="5" applyFont="1" applyAlignment="1">
      <alignment vertical="center"/>
    </xf>
    <xf numFmtId="0" fontId="3" fillId="0" borderId="10" xfId="1" applyFont="1" applyBorder="1" applyAlignment="1">
      <alignment horizontal="center" vertical="center"/>
    </xf>
    <xf numFmtId="0" fontId="3" fillId="0" borderId="11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0" xfId="1" applyFont="1" applyBorder="1" applyAlignment="1">
      <alignment horizontal="centerContinuous" vertical="center"/>
    </xf>
    <xf numFmtId="0" fontId="3" fillId="0" borderId="12" xfId="1" applyFont="1" applyBorder="1" applyAlignment="1">
      <alignment horizontal="centerContinuous" vertical="center"/>
    </xf>
    <xf numFmtId="0" fontId="3" fillId="0" borderId="10" xfId="1" applyFont="1" applyBorder="1" applyAlignment="1">
      <alignment vertical="center"/>
    </xf>
    <xf numFmtId="0" fontId="3" fillId="0" borderId="11" xfId="1" applyFont="1" applyBorder="1" applyAlignment="1">
      <alignment vertical="center"/>
    </xf>
    <xf numFmtId="0" fontId="3" fillId="0" borderId="12" xfId="1" applyFont="1" applyBorder="1" applyAlignment="1">
      <alignment horizontal="right" vertical="center"/>
    </xf>
    <xf numFmtId="166" fontId="3" fillId="0" borderId="3" xfId="6" applyNumberFormat="1" applyFont="1" applyBorder="1" applyAlignment="1">
      <alignment horizontal="centerContinuous" vertical="center"/>
    </xf>
    <xf numFmtId="166" fontId="3" fillId="0" borderId="6" xfId="1" applyNumberFormat="1" applyFont="1" applyBorder="1" applyAlignment="1">
      <alignment horizontal="centerContinuous"/>
    </xf>
    <xf numFmtId="0" fontId="3" fillId="0" borderId="12" xfId="1" applyFont="1" applyBorder="1" applyAlignment="1">
      <alignment horizontal="centerContinuous"/>
    </xf>
    <xf numFmtId="166" fontId="3" fillId="0" borderId="4" xfId="1" applyNumberFormat="1" applyFont="1" applyBorder="1" applyAlignment="1">
      <alignment horizontal="center"/>
    </xf>
    <xf numFmtId="0" fontId="3" fillId="0" borderId="3" xfId="1" applyFont="1" applyBorder="1" applyAlignment="1">
      <alignment horizontal="centerContinuous" vertical="center"/>
    </xf>
    <xf numFmtId="0" fontId="3" fillId="0" borderId="5" xfId="1" applyFont="1" applyBorder="1" applyAlignment="1">
      <alignment horizontal="centerContinuous"/>
    </xf>
    <xf numFmtId="166" fontId="17" fillId="0" borderId="0" xfId="1" applyNumberFormat="1" applyFont="1" applyAlignment="1">
      <alignment horizontal="center"/>
    </xf>
    <xf numFmtId="0" fontId="17" fillId="0" borderId="0" xfId="1" applyFont="1" applyAlignment="1">
      <alignment horizontal="center"/>
    </xf>
    <xf numFmtId="0" fontId="15" fillId="0" borderId="0" xfId="5" applyFont="1" applyAlignment="1">
      <alignment horizontal="left" vertical="center"/>
    </xf>
    <xf numFmtId="0" fontId="2" fillId="0" borderId="0" xfId="1" applyAlignment="1">
      <alignment horizontal="left"/>
    </xf>
    <xf numFmtId="166" fontId="3" fillId="0" borderId="10" xfId="6" applyNumberFormat="1" applyFont="1" applyBorder="1" applyAlignment="1">
      <alignment horizontal="centerContinuous" vertical="center"/>
    </xf>
    <xf numFmtId="166" fontId="3" fillId="0" borderId="3" xfId="1" applyNumberFormat="1" applyFont="1" applyBorder="1" applyAlignment="1">
      <alignment horizontal="centerContinuous"/>
    </xf>
    <xf numFmtId="0" fontId="0" fillId="0" borderId="0" xfId="5" applyFont="1" applyAlignment="1">
      <alignment horizontal="left" vertical="center"/>
    </xf>
    <xf numFmtId="0" fontId="1" fillId="0" borderId="0" xfId="5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166" fontId="3" fillId="0" borderId="11" xfId="1" applyNumberFormat="1" applyFont="1" applyBorder="1" applyAlignment="1">
      <alignment horizontal="center"/>
    </xf>
    <xf numFmtId="0" fontId="3" fillId="0" borderId="6" xfId="1" applyFont="1" applyBorder="1"/>
    <xf numFmtId="0" fontId="3" fillId="0" borderId="9" xfId="1" applyFont="1" applyBorder="1" applyAlignment="1">
      <alignment horizontal="right" vertical="center"/>
    </xf>
    <xf numFmtId="166" fontId="4" fillId="0" borderId="13" xfId="0" applyNumberFormat="1" applyFont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Continuous"/>
    </xf>
    <xf numFmtId="0" fontId="3" fillId="0" borderId="9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 vertical="center"/>
    </xf>
    <xf numFmtId="0" fontId="3" fillId="0" borderId="3" xfId="1" applyFont="1" applyBorder="1"/>
    <xf numFmtId="0" fontId="3" fillId="0" borderId="4" xfId="1" applyFont="1" applyBorder="1"/>
    <xf numFmtId="0" fontId="3" fillId="0" borderId="5" xfId="1" applyFont="1" applyBorder="1" applyAlignment="1">
      <alignment horizontal="right" vertical="center"/>
    </xf>
    <xf numFmtId="1" fontId="3" fillId="0" borderId="10" xfId="6" applyNumberFormat="1" applyFont="1" applyBorder="1" applyAlignment="1">
      <alignment horizontal="centerContinuous" vertical="center"/>
    </xf>
    <xf numFmtId="2" fontId="3" fillId="0" borderId="3" xfId="1" applyNumberFormat="1" applyFont="1" applyBorder="1" applyAlignment="1">
      <alignment horizontal="centerContinuous"/>
    </xf>
    <xf numFmtId="2" fontId="17" fillId="0" borderId="0" xfId="1" applyNumberFormat="1" applyFont="1" applyAlignment="1">
      <alignment horizontal="center"/>
    </xf>
    <xf numFmtId="166" fontId="3" fillId="0" borderId="11" xfId="6" applyNumberFormat="1" applyFont="1" applyBorder="1" applyAlignment="1">
      <alignment horizontal="centerContinuous" vertical="center"/>
    </xf>
    <xf numFmtId="0" fontId="3" fillId="0" borderId="15" xfId="1" applyFont="1" applyBorder="1" applyAlignment="1">
      <alignment vertical="center"/>
    </xf>
    <xf numFmtId="1" fontId="3" fillId="0" borderId="15" xfId="1" applyNumberFormat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3" fillId="0" borderId="3" xfId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0" borderId="3" xfId="1" applyFont="1" applyBorder="1" applyAlignment="1">
      <alignment horizontal="centerContinuous"/>
    </xf>
    <xf numFmtId="0" fontId="3" fillId="0" borderId="10" xfId="4" applyFont="1" applyBorder="1" applyAlignment="1">
      <alignment horizontal="centerContinuous" vertical="center"/>
    </xf>
    <xf numFmtId="0" fontId="3" fillId="0" borderId="10" xfId="1" applyFont="1" applyBorder="1" applyAlignment="1">
      <alignment horizontal="centerContinuous"/>
    </xf>
    <xf numFmtId="166" fontId="3" fillId="0" borderId="0" xfId="6" applyNumberFormat="1" applyFont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18" fillId="0" borderId="0" xfId="1" applyFont="1" applyAlignment="1">
      <alignment horizontal="centerContinuous"/>
    </xf>
    <xf numFmtId="0" fontId="3" fillId="0" borderId="0" xfId="1" applyFont="1" applyAlignment="1">
      <alignment horizontal="left" vertical="center"/>
    </xf>
    <xf numFmtId="0" fontId="7" fillId="0" borderId="0" xfId="3" applyFont="1" applyAlignment="1">
      <alignment horizontal="left"/>
    </xf>
    <xf numFmtId="0" fontId="7" fillId="0" borderId="16" xfId="3" applyFont="1" applyBorder="1" applyAlignment="1">
      <alignment horizontal="left"/>
    </xf>
    <xf numFmtId="0" fontId="19" fillId="0" borderId="0" xfId="0" applyFont="1"/>
    <xf numFmtId="0" fontId="7" fillId="0" borderId="0" xfId="0" applyFont="1"/>
    <xf numFmtId="0" fontId="20" fillId="0" borderId="0" xfId="7" applyFont="1" applyAlignment="1">
      <alignment horizontal="centerContinuous" vertical="center"/>
    </xf>
    <xf numFmtId="0" fontId="21" fillId="0" borderId="0" xfId="7" applyFont="1" applyAlignment="1">
      <alignment horizontal="centerContinuous"/>
    </xf>
    <xf numFmtId="0" fontId="21" fillId="0" borderId="0" xfId="7" applyFont="1"/>
    <xf numFmtId="0" fontId="21" fillId="0" borderId="0" xfId="7" applyFont="1" applyAlignment="1">
      <alignment horizontal="left"/>
    </xf>
    <xf numFmtId="0" fontId="22" fillId="0" borderId="0" xfId="7" applyFont="1" applyAlignment="1">
      <alignment horizontal="centerContinuous" vertical="center"/>
    </xf>
    <xf numFmtId="0" fontId="7" fillId="0" borderId="0" xfId="8" applyFont="1" applyAlignment="1">
      <alignment vertical="center"/>
    </xf>
    <xf numFmtId="0" fontId="7" fillId="0" borderId="0" xfId="7" applyFont="1" applyAlignment="1">
      <alignment vertical="center"/>
    </xf>
    <xf numFmtId="0" fontId="21" fillId="0" borderId="0" xfId="7" applyFont="1" applyAlignment="1">
      <alignment vertical="center"/>
    </xf>
    <xf numFmtId="0" fontId="21" fillId="0" borderId="1" xfId="7" applyFont="1" applyBorder="1"/>
    <xf numFmtId="0" fontId="29" fillId="0" borderId="13" xfId="0" applyFont="1" applyBorder="1" applyAlignment="1">
      <alignment horizontal="center" vertical="center"/>
    </xf>
    <xf numFmtId="0" fontId="29" fillId="0" borderId="13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13" fillId="0" borderId="11" xfId="7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/>
    </xf>
    <xf numFmtId="165" fontId="31" fillId="0" borderId="11" xfId="7" applyNumberFormat="1" applyFont="1" applyBorder="1" applyAlignment="1">
      <alignment horizontal="center" vertical="center"/>
    </xf>
    <xf numFmtId="0" fontId="32" fillId="0" borderId="1" xfId="0" applyFont="1" applyBorder="1"/>
    <xf numFmtId="167" fontId="32" fillId="0" borderId="1" xfId="0" applyNumberFormat="1" applyFont="1" applyBorder="1" applyAlignment="1">
      <alignment horizontal="center" vertical="center"/>
    </xf>
    <xf numFmtId="166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3" fillId="0" borderId="0" xfId="7" applyFont="1"/>
    <xf numFmtId="0" fontId="21" fillId="0" borderId="17" xfId="7" applyFont="1" applyBorder="1"/>
    <xf numFmtId="0" fontId="21" fillId="0" borderId="18" xfId="7" applyFont="1" applyBorder="1" applyAlignment="1">
      <alignment horizontal="center" vertical="center"/>
    </xf>
    <xf numFmtId="0" fontId="21" fillId="0" borderId="19" xfId="7" applyFont="1" applyBorder="1" applyAlignment="1">
      <alignment horizontal="center" vertical="center"/>
    </xf>
    <xf numFmtId="0" fontId="21" fillId="0" borderId="20" xfId="7" applyFont="1" applyBorder="1" applyAlignment="1">
      <alignment horizontal="center" vertical="center"/>
    </xf>
    <xf numFmtId="0" fontId="21" fillId="0" borderId="21" xfId="7" applyFont="1" applyBorder="1" applyAlignment="1">
      <alignment horizontal="center" vertical="center"/>
    </xf>
    <xf numFmtId="0" fontId="21" fillId="0" borderId="22" xfId="7" applyFont="1" applyBorder="1" applyAlignment="1">
      <alignment horizontal="center" vertical="center"/>
    </xf>
    <xf numFmtId="0" fontId="21" fillId="0" borderId="22" xfId="7" applyFont="1" applyBorder="1" applyAlignment="1">
      <alignment horizontal="left" vertical="center"/>
    </xf>
    <xf numFmtId="0" fontId="21" fillId="0" borderId="23" xfId="7" applyFont="1" applyBorder="1" applyAlignment="1">
      <alignment horizontal="center" vertical="center" wrapText="1"/>
    </xf>
    <xf numFmtId="0" fontId="21" fillId="0" borderId="24" xfId="7" applyFont="1" applyBorder="1" applyAlignment="1">
      <alignment horizontal="center" vertical="center"/>
    </xf>
    <xf numFmtId="0" fontId="21" fillId="0" borderId="13" xfId="7" applyFont="1" applyBorder="1" applyAlignment="1">
      <alignment horizontal="center" vertical="center"/>
    </xf>
    <xf numFmtId="0" fontId="21" fillId="0" borderId="0" xfId="7" applyFont="1" applyAlignment="1">
      <alignment horizontal="center" vertical="center"/>
    </xf>
    <xf numFmtId="0" fontId="21" fillId="0" borderId="13" xfId="7" applyFont="1" applyBorder="1" applyAlignment="1">
      <alignment vertical="center"/>
    </xf>
    <xf numFmtId="0" fontId="21" fillId="0" borderId="15" xfId="7" applyFont="1" applyBorder="1" applyAlignment="1">
      <alignment horizontal="center" vertical="center"/>
    </xf>
    <xf numFmtId="0" fontId="21" fillId="0" borderId="13" xfId="7" applyFont="1" applyBorder="1" applyAlignment="1">
      <alignment horizontal="left" vertical="center"/>
    </xf>
    <xf numFmtId="0" fontId="21" fillId="0" borderId="25" xfId="7" applyFont="1" applyBorder="1" applyAlignment="1">
      <alignment horizontal="center" vertical="center"/>
    </xf>
    <xf numFmtId="0" fontId="35" fillId="0" borderId="26" xfId="7" applyFont="1" applyBorder="1" applyAlignment="1">
      <alignment horizontal="center" vertical="center" wrapText="1"/>
    </xf>
    <xf numFmtId="0" fontId="36" fillId="0" borderId="1" xfId="7" applyFont="1" applyBorder="1" applyAlignment="1">
      <alignment horizontal="center" vertical="center"/>
    </xf>
    <xf numFmtId="0" fontId="36" fillId="0" borderId="1" xfId="7" applyFont="1" applyBorder="1" applyAlignment="1">
      <alignment vertical="center"/>
    </xf>
    <xf numFmtId="0" fontId="36" fillId="0" borderId="1" xfId="7" applyFont="1" applyBorder="1" applyAlignment="1">
      <alignment horizontal="left" vertical="center"/>
    </xf>
    <xf numFmtId="0" fontId="36" fillId="0" borderId="27" xfId="7" applyFont="1" applyBorder="1" applyAlignment="1">
      <alignment horizontal="center" vertical="center"/>
    </xf>
    <xf numFmtId="166" fontId="7" fillId="0" borderId="1" xfId="7" applyNumberFormat="1" applyFont="1" applyBorder="1" applyAlignment="1">
      <alignment horizontal="center" vertical="center"/>
    </xf>
    <xf numFmtId="0" fontId="21" fillId="0" borderId="1" xfId="7" applyFont="1" applyBorder="1" applyAlignment="1">
      <alignment vertical="center"/>
    </xf>
    <xf numFmtId="2" fontId="7" fillId="0" borderId="1" xfId="7" applyNumberFormat="1" applyFont="1" applyBorder="1" applyAlignment="1">
      <alignment horizontal="center" vertical="center"/>
    </xf>
    <xf numFmtId="1" fontId="7" fillId="0" borderId="1" xfId="7" applyNumberFormat="1" applyFont="1" applyBorder="1" applyAlignment="1">
      <alignment horizontal="center" vertical="center"/>
    </xf>
    <xf numFmtId="0" fontId="7" fillId="0" borderId="1" xfId="7" applyFont="1" applyBorder="1" applyAlignment="1">
      <alignment horizontal="left" vertical="center"/>
    </xf>
    <xf numFmtId="2" fontId="7" fillId="0" borderId="3" xfId="7" applyNumberFormat="1" applyFont="1" applyBorder="1" applyAlignment="1">
      <alignment horizontal="center" vertical="center"/>
    </xf>
    <xf numFmtId="2" fontId="7" fillId="0" borderId="28" xfId="7" applyNumberFormat="1" applyFont="1" applyBorder="1" applyAlignment="1">
      <alignment horizontal="center" vertical="center"/>
    </xf>
    <xf numFmtId="0" fontId="21" fillId="0" borderId="1" xfId="7" applyFont="1" applyBorder="1" applyAlignment="1">
      <alignment horizontal="center" vertical="center"/>
    </xf>
    <xf numFmtId="2" fontId="21" fillId="0" borderId="1" xfId="7" applyNumberFormat="1" applyFont="1" applyBorder="1" applyAlignment="1">
      <alignment horizontal="center" vertical="center"/>
    </xf>
    <xf numFmtId="0" fontId="21" fillId="0" borderId="1" xfId="7" applyFont="1" applyBorder="1" applyAlignment="1">
      <alignment horizontal="left" vertical="center"/>
    </xf>
    <xf numFmtId="0" fontId="21" fillId="0" borderId="3" xfId="7" applyFont="1" applyBorder="1" applyAlignment="1">
      <alignment horizontal="center" vertical="center"/>
    </xf>
    <xf numFmtId="0" fontId="21" fillId="0" borderId="3" xfId="7" applyFont="1" applyBorder="1" applyAlignment="1">
      <alignment vertical="center"/>
    </xf>
    <xf numFmtId="0" fontId="21" fillId="0" borderId="28" xfId="7" applyFont="1" applyBorder="1" applyAlignment="1">
      <alignment vertical="center"/>
    </xf>
    <xf numFmtId="166" fontId="8" fillId="0" borderId="1" xfId="7" applyNumberFormat="1" applyFont="1" applyBorder="1" applyAlignment="1">
      <alignment horizontal="center" vertical="center"/>
    </xf>
    <xf numFmtId="0" fontId="3" fillId="0" borderId="1" xfId="7" applyFont="1" applyBorder="1" applyAlignment="1">
      <alignment vertical="center"/>
    </xf>
    <xf numFmtId="2" fontId="8" fillId="0" borderId="1" xfId="7" applyNumberFormat="1" applyFont="1" applyBorder="1" applyAlignment="1">
      <alignment horizontal="center" vertical="center"/>
    </xf>
    <xf numFmtId="1" fontId="8" fillId="0" borderId="1" xfId="7" applyNumberFormat="1" applyFont="1" applyBorder="1" applyAlignment="1">
      <alignment horizontal="center" vertical="center"/>
    </xf>
    <xf numFmtId="166" fontId="8" fillId="0" borderId="1" xfId="7" applyNumberFormat="1" applyFont="1" applyBorder="1" applyAlignment="1">
      <alignment horizontal="left" vertical="center"/>
    </xf>
    <xf numFmtId="2" fontId="8" fillId="0" borderId="3" xfId="7" applyNumberFormat="1" applyFont="1" applyBorder="1" applyAlignment="1">
      <alignment horizontal="center" vertical="center"/>
    </xf>
    <xf numFmtId="2" fontId="8" fillId="0" borderId="28" xfId="7" applyNumberFormat="1" applyFont="1" applyBorder="1" applyAlignment="1">
      <alignment horizontal="center" vertical="center"/>
    </xf>
    <xf numFmtId="0" fontId="21" fillId="0" borderId="26" xfId="7" applyFont="1" applyBorder="1" applyAlignment="1">
      <alignment horizontal="center" vertical="center"/>
    </xf>
    <xf numFmtId="2" fontId="7" fillId="0" borderId="27" xfId="7" applyNumberFormat="1" applyFont="1" applyBorder="1" applyAlignment="1">
      <alignment horizontal="center" vertical="center"/>
    </xf>
    <xf numFmtId="0" fontId="37" fillId="0" borderId="1" xfId="7" applyFont="1" applyBorder="1" applyAlignment="1">
      <alignment vertical="center"/>
    </xf>
    <xf numFmtId="1" fontId="37" fillId="0" borderId="13" xfId="7" applyNumberFormat="1" applyFont="1" applyBorder="1" applyAlignment="1">
      <alignment horizontal="center" vertical="center"/>
    </xf>
    <xf numFmtId="2" fontId="37" fillId="0" borderId="13" xfId="7" applyNumberFormat="1" applyFont="1" applyBorder="1" applyAlignment="1">
      <alignment horizontal="center" vertical="center"/>
    </xf>
    <xf numFmtId="166" fontId="37" fillId="0" borderId="13" xfId="7" applyNumberFormat="1" applyFont="1" applyBorder="1" applyAlignment="1">
      <alignment horizontal="left" vertical="center"/>
    </xf>
    <xf numFmtId="2" fontId="37" fillId="0" borderId="10" xfId="7" applyNumberFormat="1" applyFont="1" applyBorder="1" applyAlignment="1">
      <alignment horizontal="center" vertical="center"/>
    </xf>
    <xf numFmtId="2" fontId="32" fillId="0" borderId="28" xfId="7" applyNumberFormat="1" applyFont="1" applyBorder="1" applyAlignment="1">
      <alignment horizontal="center" vertical="center"/>
    </xf>
    <xf numFmtId="2" fontId="37" fillId="0" borderId="1" xfId="7" applyNumberFormat="1" applyFont="1" applyBorder="1" applyAlignment="1">
      <alignment horizontal="center" vertical="center"/>
    </xf>
    <xf numFmtId="2" fontId="37" fillId="0" borderId="29" xfId="7" applyNumberFormat="1" applyFont="1" applyBorder="1" applyAlignment="1">
      <alignment horizontal="center" vertical="center"/>
    </xf>
    <xf numFmtId="166" fontId="7" fillId="0" borderId="13" xfId="7" applyNumberFormat="1" applyFont="1" applyBorder="1" applyAlignment="1">
      <alignment horizontal="center" vertical="center"/>
    </xf>
    <xf numFmtId="0" fontId="37" fillId="0" borderId="13" xfId="7" applyFont="1" applyBorder="1" applyAlignment="1">
      <alignment vertical="center"/>
    </xf>
    <xf numFmtId="2" fontId="7" fillId="0" borderId="13" xfId="7" applyNumberFormat="1" applyFont="1" applyBorder="1" applyAlignment="1">
      <alignment horizontal="center" vertical="center"/>
    </xf>
    <xf numFmtId="1" fontId="7" fillId="0" borderId="13" xfId="7" applyNumberFormat="1" applyFont="1" applyBorder="1" applyAlignment="1">
      <alignment horizontal="center" vertical="center"/>
    </xf>
    <xf numFmtId="0" fontId="7" fillId="0" borderId="13" xfId="7" applyFont="1" applyBorder="1" applyAlignment="1">
      <alignment horizontal="left" vertical="center"/>
    </xf>
    <xf numFmtId="0" fontId="21" fillId="0" borderId="30" xfId="7" applyFont="1" applyBorder="1"/>
    <xf numFmtId="2" fontId="37" fillId="0" borderId="28" xfId="7" applyNumberFormat="1" applyFont="1" applyBorder="1" applyAlignment="1">
      <alignment horizontal="center" vertical="center"/>
    </xf>
    <xf numFmtId="0" fontId="21" fillId="0" borderId="31" xfId="7" applyFont="1" applyBorder="1" applyAlignment="1">
      <alignment horizontal="center" vertical="center"/>
    </xf>
    <xf numFmtId="166" fontId="8" fillId="0" borderId="32" xfId="7" applyNumberFormat="1" applyFont="1" applyBorder="1" applyAlignment="1">
      <alignment horizontal="center" vertical="center"/>
    </xf>
    <xf numFmtId="0" fontId="3" fillId="0" borderId="32" xfId="7" applyFont="1" applyBorder="1" applyAlignment="1">
      <alignment vertical="center"/>
    </xf>
    <xf numFmtId="2" fontId="8" fillId="0" borderId="32" xfId="7" applyNumberFormat="1" applyFont="1" applyBorder="1" applyAlignment="1">
      <alignment horizontal="center" vertical="center"/>
    </xf>
    <xf numFmtId="1" fontId="8" fillId="0" borderId="32" xfId="7" applyNumberFormat="1" applyFont="1" applyBorder="1" applyAlignment="1">
      <alignment horizontal="center" vertical="center"/>
    </xf>
    <xf numFmtId="166" fontId="8" fillId="0" borderId="32" xfId="7" applyNumberFormat="1" applyFont="1" applyBorder="1" applyAlignment="1">
      <alignment horizontal="left" vertical="center"/>
    </xf>
    <xf numFmtId="2" fontId="8" fillId="0" borderId="14" xfId="7" applyNumberFormat="1" applyFont="1" applyBorder="1" applyAlignment="1">
      <alignment horizontal="center" vertical="center"/>
    </xf>
    <xf numFmtId="2" fontId="8" fillId="0" borderId="33" xfId="7" applyNumberFormat="1" applyFont="1" applyBorder="1" applyAlignment="1">
      <alignment horizontal="center" vertical="center"/>
    </xf>
    <xf numFmtId="0" fontId="38" fillId="0" borderId="18" xfId="7" applyFont="1" applyBorder="1" applyAlignment="1">
      <alignment horizontal="center" vertical="center"/>
    </xf>
    <xf numFmtId="166" fontId="8" fillId="0" borderId="13" xfId="7" applyNumberFormat="1" applyFont="1" applyBorder="1" applyAlignment="1">
      <alignment horizontal="center" vertical="center"/>
    </xf>
    <xf numFmtId="2" fontId="8" fillId="0" borderId="13" xfId="7" applyNumberFormat="1" applyFont="1" applyBorder="1" applyAlignment="1">
      <alignment horizontal="center" vertical="center"/>
    </xf>
    <xf numFmtId="2" fontId="8" fillId="0" borderId="13" xfId="7" applyNumberFormat="1" applyFont="1" applyBorder="1" applyAlignment="1">
      <alignment horizontal="left" vertical="center"/>
    </xf>
    <xf numFmtId="2" fontId="8" fillId="0" borderId="34" xfId="7" applyNumberFormat="1" applyFont="1" applyBorder="1" applyAlignment="1">
      <alignment horizontal="center" vertical="center"/>
    </xf>
    <xf numFmtId="2" fontId="8" fillId="0" borderId="35" xfId="7" applyNumberFormat="1" applyFont="1" applyBorder="1" applyAlignment="1">
      <alignment horizontal="center" vertical="center"/>
    </xf>
    <xf numFmtId="166" fontId="21" fillId="0" borderId="1" xfId="7" applyNumberFormat="1" applyFont="1" applyBorder="1" applyAlignment="1">
      <alignment horizontal="center" vertical="center"/>
    </xf>
    <xf numFmtId="166" fontId="21" fillId="0" borderId="1" xfId="7" applyNumberFormat="1" applyFont="1" applyBorder="1" applyAlignment="1">
      <alignment vertical="center"/>
    </xf>
    <xf numFmtId="2" fontId="21" fillId="0" borderId="1" xfId="7" applyNumberFormat="1" applyFont="1" applyBorder="1" applyAlignment="1">
      <alignment horizontal="left" vertical="center"/>
    </xf>
    <xf numFmtId="2" fontId="21" fillId="0" borderId="3" xfId="7" applyNumberFormat="1" applyFont="1" applyBorder="1" applyAlignment="1">
      <alignment horizontal="center" vertical="center"/>
    </xf>
    <xf numFmtId="2" fontId="21" fillId="0" borderId="28" xfId="7" applyNumberFormat="1" applyFont="1" applyBorder="1" applyAlignment="1">
      <alignment horizontal="center" vertical="center"/>
    </xf>
    <xf numFmtId="0" fontId="21" fillId="0" borderId="36" xfId="7" applyFont="1" applyBorder="1" applyAlignment="1">
      <alignment horizontal="center" vertical="center"/>
    </xf>
    <xf numFmtId="0" fontId="39" fillId="0" borderId="32" xfId="7" applyFont="1" applyBorder="1" applyAlignment="1">
      <alignment horizontal="center" vertical="center"/>
    </xf>
    <xf numFmtId="0" fontId="39" fillId="0" borderId="32" xfId="7" applyFont="1" applyBorder="1" applyAlignment="1">
      <alignment vertical="center"/>
    </xf>
    <xf numFmtId="0" fontId="39" fillId="0" borderId="32" xfId="7" applyFont="1" applyBorder="1" applyAlignment="1">
      <alignment horizontal="left" vertical="center"/>
    </xf>
    <xf numFmtId="0" fontId="39" fillId="0" borderId="37" xfId="7" applyFont="1" applyBorder="1" applyAlignment="1">
      <alignment horizontal="center" vertical="center"/>
    </xf>
    <xf numFmtId="0" fontId="40" fillId="0" borderId="30" xfId="7" applyFont="1" applyBorder="1" applyAlignment="1">
      <alignment vertical="center"/>
    </xf>
    <xf numFmtId="0" fontId="37" fillId="0" borderId="0" xfId="7" applyFont="1" applyAlignment="1">
      <alignment horizontal="center" vertical="center"/>
    </xf>
    <xf numFmtId="0" fontId="37" fillId="0" borderId="38" xfId="7" applyFont="1" applyBorder="1" applyAlignment="1">
      <alignment horizontal="center" vertical="center"/>
    </xf>
    <xf numFmtId="0" fontId="37" fillId="0" borderId="38" xfId="7" applyFont="1" applyBorder="1" applyAlignment="1">
      <alignment vertical="center"/>
    </xf>
    <xf numFmtId="0" fontId="21" fillId="0" borderId="38" xfId="7" applyFont="1" applyBorder="1" applyAlignment="1">
      <alignment horizontal="center" vertical="center"/>
    </xf>
    <xf numFmtId="0" fontId="21" fillId="0" borderId="22" xfId="7" applyFont="1" applyBorder="1" applyAlignment="1">
      <alignment horizontal="centerContinuous" vertical="center"/>
    </xf>
    <xf numFmtId="0" fontId="21" fillId="0" borderId="0" xfId="7" applyFont="1" applyAlignment="1">
      <alignment horizontal="left" vertical="center"/>
    </xf>
    <xf numFmtId="0" fontId="21" fillId="0" borderId="39" xfId="7" applyFont="1" applyBorder="1" applyAlignment="1">
      <alignment horizontal="centerContinuous" vertical="center"/>
    </xf>
    <xf numFmtId="0" fontId="21" fillId="0" borderId="30" xfId="7" applyFont="1" applyBorder="1" applyAlignment="1">
      <alignment vertical="center"/>
    </xf>
    <xf numFmtId="2" fontId="32" fillId="0" borderId="0" xfId="7" applyNumberFormat="1" applyFont="1" applyAlignment="1">
      <alignment horizontal="center" vertical="center"/>
    </xf>
    <xf numFmtId="2" fontId="32" fillId="0" borderId="0" xfId="0" applyNumberFormat="1" applyFont="1" applyAlignment="1">
      <alignment horizontal="center"/>
    </xf>
    <xf numFmtId="2" fontId="32" fillId="0" borderId="0" xfId="0" applyNumberFormat="1" applyFont="1"/>
    <xf numFmtId="2" fontId="32" fillId="0" borderId="0" xfId="7" applyNumberFormat="1" applyFont="1" applyAlignment="1">
      <alignment horizontal="center"/>
    </xf>
    <xf numFmtId="2" fontId="41" fillId="0" borderId="9" xfId="7" applyNumberFormat="1" applyFont="1" applyBorder="1" applyAlignment="1">
      <alignment vertical="center"/>
    </xf>
    <xf numFmtId="0" fontId="21" fillId="0" borderId="39" xfId="7" applyFont="1" applyBorder="1" applyAlignment="1">
      <alignment horizontal="center" vertical="center"/>
    </xf>
    <xf numFmtId="0" fontId="21" fillId="0" borderId="40" xfId="7" applyFont="1" applyBorder="1" applyAlignment="1">
      <alignment vertical="center"/>
    </xf>
    <xf numFmtId="2" fontId="41" fillId="0" borderId="17" xfId="7" applyNumberFormat="1" applyFont="1" applyBorder="1" applyAlignment="1">
      <alignment horizontal="center" vertical="center"/>
    </xf>
    <xf numFmtId="2" fontId="41" fillId="0" borderId="17" xfId="7" applyNumberFormat="1" applyFont="1" applyBorder="1" applyAlignment="1">
      <alignment vertical="center"/>
    </xf>
    <xf numFmtId="2" fontId="41" fillId="0" borderId="41" xfId="7" applyNumberFormat="1" applyFont="1" applyBorder="1" applyAlignment="1">
      <alignment vertical="center"/>
    </xf>
    <xf numFmtId="0" fontId="21" fillId="0" borderId="42" xfId="7" applyFont="1" applyBorder="1" applyAlignment="1">
      <alignment horizontal="center" vertical="center"/>
    </xf>
    <xf numFmtId="0" fontId="21" fillId="0" borderId="17" xfId="7" applyFont="1" applyBorder="1" applyAlignment="1">
      <alignment horizontal="left" vertical="center"/>
    </xf>
    <xf numFmtId="0" fontId="21" fillId="0" borderId="17" xfId="7" applyFont="1" applyBorder="1" applyAlignment="1">
      <alignment horizontal="right" vertical="center"/>
    </xf>
    <xf numFmtId="0" fontId="21" fillId="0" borderId="43" xfId="7" applyFont="1" applyBorder="1" applyAlignment="1">
      <alignment horizontal="center" vertical="center"/>
    </xf>
    <xf numFmtId="0" fontId="42" fillId="0" borderId="0" xfId="7" applyFont="1" applyAlignment="1">
      <alignment vertical="center"/>
    </xf>
    <xf numFmtId="0" fontId="42" fillId="0" borderId="0" xfId="7" applyFont="1"/>
    <xf numFmtId="0" fontId="21" fillId="0" borderId="0" xfId="7" applyFont="1" applyAlignment="1">
      <alignment horizontal="right" vertical="center"/>
    </xf>
    <xf numFmtId="0" fontId="43" fillId="0" borderId="0" xfId="2" applyFont="1"/>
    <xf numFmtId="0" fontId="44" fillId="0" borderId="0" xfId="2" applyFont="1"/>
    <xf numFmtId="0" fontId="43" fillId="0" borderId="0" xfId="2" applyFont="1"/>
    <xf numFmtId="0" fontId="3" fillId="0" borderId="7" xfId="1" applyFont="1" applyBorder="1"/>
    <xf numFmtId="0" fontId="3" fillId="0" borderId="8" xfId="1" applyFont="1" applyBorder="1"/>
    <xf numFmtId="0" fontId="7" fillId="0" borderId="15" xfId="3" applyFont="1" applyBorder="1" applyAlignment="1">
      <alignment horizontal="left" vertical="center"/>
    </xf>
    <xf numFmtId="0" fontId="3" fillId="0" borderId="9" xfId="1" applyFont="1" applyBorder="1"/>
    <xf numFmtId="0" fontId="3" fillId="0" borderId="15" xfId="3" applyFont="1" applyBorder="1" applyAlignment="1">
      <alignment horizontal="left" vertical="center"/>
    </xf>
    <xf numFmtId="0" fontId="3" fillId="0" borderId="15" xfId="1" applyFont="1" applyBorder="1"/>
    <xf numFmtId="165" fontId="8" fillId="0" borderId="9" xfId="1" applyNumberFormat="1" applyFont="1" applyBorder="1" applyAlignment="1">
      <alignment horizontal="left"/>
    </xf>
    <xf numFmtId="0" fontId="9" fillId="0" borderId="15" xfId="1" applyFont="1" applyBorder="1" applyAlignment="1">
      <alignment horizontal="centerContinuous"/>
    </xf>
    <xf numFmtId="0" fontId="45" fillId="3" borderId="0" xfId="1" applyFont="1" applyFill="1" applyAlignment="1">
      <alignment horizontal="center" vertical="center"/>
    </xf>
    <xf numFmtId="0" fontId="2" fillId="0" borderId="9" xfId="1" applyBorder="1"/>
    <xf numFmtId="0" fontId="46" fillId="0" borderId="0" xfId="1" applyFont="1"/>
    <xf numFmtId="0" fontId="47" fillId="4" borderId="0" xfId="9" applyFont="1" applyFill="1" applyAlignment="1">
      <alignment horizontal="center" vertical="center"/>
    </xf>
    <xf numFmtId="0" fontId="48" fillId="4" borderId="0" xfId="9" applyFont="1" applyFill="1" applyAlignment="1">
      <alignment horizontal="center" vertical="center"/>
    </xf>
    <xf numFmtId="0" fontId="6" fillId="0" borderId="0" xfId="9"/>
    <xf numFmtId="0" fontId="7" fillId="0" borderId="6" xfId="4" applyFont="1" applyBorder="1" applyAlignment="1">
      <alignment horizontal="centerContinuous" vertical="center"/>
    </xf>
    <xf numFmtId="0" fontId="7" fillId="0" borderId="7" xfId="4" applyFont="1" applyBorder="1" applyAlignment="1">
      <alignment horizontal="centerContinuous" vertical="center"/>
    </xf>
    <xf numFmtId="0" fontId="7" fillId="0" borderId="8" xfId="4" applyFont="1" applyBorder="1" applyAlignment="1">
      <alignment horizontal="centerContinuous" vertical="center"/>
    </xf>
    <xf numFmtId="0" fontId="3" fillId="0" borderId="1" xfId="4" applyFont="1" applyBorder="1" applyAlignment="1">
      <alignment horizontal="centerContinuous" vertical="center"/>
    </xf>
    <xf numFmtId="0" fontId="49" fillId="4" borderId="0" xfId="9" applyFont="1" applyFill="1" applyAlignment="1">
      <alignment horizontal="center" vertical="center"/>
    </xf>
    <xf numFmtId="0" fontId="50" fillId="4" borderId="0" xfId="9" applyFont="1" applyFill="1" applyAlignment="1">
      <alignment horizontal="center" vertical="center"/>
    </xf>
    <xf numFmtId="14" fontId="51" fillId="4" borderId="0" xfId="9" applyNumberFormat="1" applyFont="1" applyFill="1" applyAlignment="1">
      <alignment horizontal="center" vertical="center"/>
    </xf>
    <xf numFmtId="14" fontId="6" fillId="0" borderId="0" xfId="9" applyNumberFormat="1"/>
    <xf numFmtId="0" fontId="52" fillId="0" borderId="6" xfId="4" applyFont="1" applyBorder="1" applyAlignment="1">
      <alignment horizontal="center" vertical="center"/>
    </xf>
    <xf numFmtId="0" fontId="52" fillId="0" borderId="7" xfId="4" applyFont="1" applyBorder="1" applyAlignment="1">
      <alignment horizontal="center" vertical="center"/>
    </xf>
    <xf numFmtId="0" fontId="52" fillId="0" borderId="8" xfId="4" applyFont="1" applyBorder="1" applyAlignment="1">
      <alignment horizontal="center" vertical="center"/>
    </xf>
    <xf numFmtId="0" fontId="53" fillId="0" borderId="0" xfId="1" applyFont="1"/>
    <xf numFmtId="0" fontId="52" fillId="0" borderId="10" xfId="4" applyFont="1" applyBorder="1" applyAlignment="1">
      <alignment horizontal="center" vertical="center"/>
    </xf>
    <xf numFmtId="0" fontId="52" fillId="0" borderId="11" xfId="4" applyFont="1" applyBorder="1" applyAlignment="1">
      <alignment horizontal="center" vertical="center"/>
    </xf>
    <xf numFmtId="0" fontId="52" fillId="0" borderId="12" xfId="4" applyFont="1" applyBorder="1" applyAlignment="1">
      <alignment horizontal="center" vertical="center"/>
    </xf>
    <xf numFmtId="0" fontId="3" fillId="0" borderId="12" xfId="4" applyFont="1" applyBorder="1"/>
    <xf numFmtId="0" fontId="4" fillId="0" borderId="1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1" xfId="4" applyFont="1" applyBorder="1" applyAlignment="1">
      <alignment horizontal="center" vertical="center"/>
    </xf>
    <xf numFmtId="0" fontId="4" fillId="0" borderId="12" xfId="4" applyFont="1" applyBorder="1" applyAlignment="1">
      <alignment horizontal="center" vertical="center"/>
    </xf>
    <xf numFmtId="0" fontId="4" fillId="0" borderId="1" xfId="4" applyFont="1" applyBorder="1" applyAlignment="1">
      <alignment horizontal="center" vertical="center"/>
    </xf>
    <xf numFmtId="0" fontId="8" fillId="0" borderId="0" xfId="1" applyFont="1" applyAlignment="1">
      <alignment horizontal="left"/>
    </xf>
    <xf numFmtId="0" fontId="3" fillId="0" borderId="15" xfId="9" applyFont="1" applyBorder="1" applyAlignment="1">
      <alignment vertical="center"/>
    </xf>
    <xf numFmtId="165" fontId="54" fillId="0" borderId="0" xfId="1" applyNumberFormat="1" applyFont="1" applyAlignment="1">
      <alignment horizontal="left" vertical="center"/>
    </xf>
    <xf numFmtId="41" fontId="8" fillId="0" borderId="0" xfId="1" applyNumberFormat="1" applyFont="1" applyAlignment="1">
      <alignment horizontal="left"/>
    </xf>
    <xf numFmtId="0" fontId="7" fillId="0" borderId="0" xfId="4" applyFont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5" fillId="2" borderId="1" xfId="3" applyFont="1" applyFill="1" applyBorder="1" applyAlignment="1">
      <alignment horizontal="center" vertical="center"/>
    </xf>
    <xf numFmtId="0" fontId="3" fillId="2" borderId="14" xfId="10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166" fontId="3" fillId="0" borderId="3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0" fontId="57" fillId="0" borderId="0" xfId="1" applyFont="1" applyAlignment="1">
      <alignment horizontal="centerContinuous"/>
    </xf>
    <xf numFmtId="0" fontId="14" fillId="0" borderId="0" xfId="1" applyFont="1" applyAlignment="1">
      <alignment horizontal="center"/>
    </xf>
    <xf numFmtId="0" fontId="3" fillId="0" borderId="10" xfId="1" applyFont="1" applyBorder="1" applyAlignment="1">
      <alignment horizontal="center" vertical="center"/>
    </xf>
    <xf numFmtId="2" fontId="3" fillId="0" borderId="3" xfId="1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0" fontId="51" fillId="0" borderId="0" xfId="1" applyFont="1"/>
    <xf numFmtId="0" fontId="47" fillId="0" borderId="0" xfId="1" applyFont="1"/>
    <xf numFmtId="2" fontId="3" fillId="0" borderId="5" xfId="1" applyNumberFormat="1" applyFont="1" applyBorder="1" applyAlignment="1">
      <alignment horizontal="center"/>
    </xf>
    <xf numFmtId="2" fontId="2" fillId="0" borderId="5" xfId="1" applyNumberForma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47" fillId="0" borderId="0" xfId="1" applyFont="1" applyAlignment="1">
      <alignment horizontal="center" vertical="center"/>
    </xf>
    <xf numFmtId="0" fontId="3" fillId="0" borderId="11" xfId="1" applyFont="1" applyBorder="1"/>
    <xf numFmtId="168" fontId="3" fillId="0" borderId="3" xfId="1" applyNumberFormat="1" applyFont="1" applyBorder="1" applyAlignment="1">
      <alignment horizontal="center" vertical="center"/>
    </xf>
    <xf numFmtId="168" fontId="3" fillId="0" borderId="1" xfId="1" applyNumberFormat="1" applyFont="1" applyBorder="1" applyAlignment="1">
      <alignment horizontal="center"/>
    </xf>
    <xf numFmtId="168" fontId="3" fillId="0" borderId="5" xfId="1" applyNumberFormat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2" fillId="0" borderId="5" xfId="1" applyBorder="1" applyAlignment="1">
      <alignment horizontal="center"/>
    </xf>
    <xf numFmtId="0" fontId="59" fillId="0" borderId="15" xfId="1" applyFont="1" applyBorder="1"/>
    <xf numFmtId="0" fontId="60" fillId="0" borderId="0" xfId="1" applyFont="1"/>
    <xf numFmtId="0" fontId="7" fillId="0" borderId="15" xfId="3" applyFont="1" applyBorder="1" applyAlignment="1">
      <alignment horizontal="left"/>
    </xf>
    <xf numFmtId="0" fontId="19" fillId="0" borderId="10" xfId="9" applyFont="1" applyBorder="1"/>
    <xf numFmtId="0" fontId="19" fillId="0" borderId="11" xfId="9" applyFont="1" applyBorder="1"/>
    <xf numFmtId="0" fontId="2" fillId="0" borderId="11" xfId="1" applyBorder="1"/>
    <xf numFmtId="0" fontId="7" fillId="0" borderId="11" xfId="9" applyFont="1" applyBorder="1"/>
    <xf numFmtId="0" fontId="7" fillId="0" borderId="12" xfId="9" applyFont="1" applyBorder="1"/>
    <xf numFmtId="0" fontId="61" fillId="0" borderId="13" xfId="9" applyFont="1" applyBorder="1" applyAlignment="1">
      <alignment horizontal="center" vertical="center"/>
    </xf>
    <xf numFmtId="0" fontId="61" fillId="0" borderId="13" xfId="9" applyFont="1" applyBorder="1" applyAlignment="1">
      <alignment horizontal="center" wrapText="1"/>
    </xf>
    <xf numFmtId="0" fontId="61" fillId="0" borderId="1" xfId="9" applyFont="1" applyBorder="1" applyAlignment="1">
      <alignment horizontal="center" vertical="center"/>
    </xf>
    <xf numFmtId="0" fontId="61" fillId="0" borderId="1" xfId="9" applyFont="1" applyBorder="1" applyAlignment="1">
      <alignment horizontal="center" wrapText="1"/>
    </xf>
    <xf numFmtId="0" fontId="61" fillId="0" borderId="1" xfId="9" applyFont="1" applyBorder="1" applyAlignment="1">
      <alignment horizontal="center" vertical="center"/>
    </xf>
    <xf numFmtId="0" fontId="61" fillId="0" borderId="1" xfId="9" applyFont="1" applyBorder="1"/>
    <xf numFmtId="167" fontId="61" fillId="0" borderId="1" xfId="9" applyNumberFormat="1" applyFont="1" applyBorder="1" applyAlignment="1">
      <alignment horizontal="center" vertical="center"/>
    </xf>
    <xf numFmtId="166" fontId="61" fillId="0" borderId="1" xfId="9" applyNumberFormat="1" applyFont="1" applyBorder="1" applyAlignment="1">
      <alignment horizontal="center" vertical="center"/>
    </xf>
    <xf numFmtId="2" fontId="61" fillId="0" borderId="1" xfId="9" applyNumberFormat="1" applyFont="1" applyBorder="1" applyAlignment="1">
      <alignment horizontal="center" vertical="center"/>
    </xf>
    <xf numFmtId="0" fontId="21" fillId="0" borderId="0" xfId="7" applyFont="1" applyAlignment="1">
      <alignment horizontal="center"/>
    </xf>
    <xf numFmtId="0" fontId="21" fillId="0" borderId="18" xfId="7" applyFont="1" applyBorder="1" applyAlignment="1">
      <alignment horizontal="center"/>
    </xf>
    <xf numFmtId="0" fontId="21" fillId="0" borderId="19" xfId="7" applyFont="1" applyBorder="1" applyAlignment="1">
      <alignment horizontal="center"/>
    </xf>
    <xf numFmtId="0" fontId="21" fillId="0" borderId="20" xfId="7" applyFont="1" applyBorder="1" applyAlignment="1">
      <alignment horizontal="centerContinuous"/>
    </xf>
    <xf numFmtId="0" fontId="21" fillId="0" borderId="21" xfId="7" applyFont="1" applyBorder="1" applyAlignment="1">
      <alignment horizontal="centerContinuous"/>
    </xf>
    <xf numFmtId="0" fontId="21" fillId="0" borderId="34" xfId="7" applyFont="1" applyBorder="1" applyAlignment="1">
      <alignment horizontal="centerContinuous"/>
    </xf>
    <xf numFmtId="0" fontId="21" fillId="0" borderId="22" xfId="7" applyFont="1" applyBorder="1" applyAlignment="1">
      <alignment horizontal="center"/>
    </xf>
    <xf numFmtId="0" fontId="21" fillId="0" borderId="23" xfId="7" applyFont="1" applyBorder="1" applyAlignment="1">
      <alignment horizontal="center"/>
    </xf>
    <xf numFmtId="0" fontId="21" fillId="0" borderId="44" xfId="7" applyFont="1" applyBorder="1" applyAlignment="1">
      <alignment horizontal="center" vertical="center"/>
    </xf>
    <xf numFmtId="0" fontId="62" fillId="0" borderId="1" xfId="7" applyFont="1" applyBorder="1" applyAlignment="1">
      <alignment horizontal="center" vertical="center"/>
    </xf>
    <xf numFmtId="0" fontId="62" fillId="0" borderId="28" xfId="7" applyFont="1" applyBorder="1" applyAlignment="1">
      <alignment horizontal="center" vertical="center"/>
    </xf>
    <xf numFmtId="168" fontId="7" fillId="0" borderId="1" xfId="7" applyNumberFormat="1" applyFont="1" applyBorder="1" applyAlignment="1">
      <alignment horizontal="center" vertical="center"/>
    </xf>
    <xf numFmtId="0" fontId="7" fillId="0" borderId="1" xfId="7" applyFont="1" applyBorder="1" applyAlignment="1">
      <alignment vertical="center"/>
    </xf>
    <xf numFmtId="168" fontId="21" fillId="0" borderId="1" xfId="7" applyNumberFormat="1" applyFont="1" applyBorder="1" applyAlignment="1">
      <alignment horizontal="center" vertical="center"/>
    </xf>
    <xf numFmtId="0" fontId="21" fillId="0" borderId="28" xfId="7" applyFont="1" applyBorder="1" applyAlignment="1">
      <alignment horizontal="center" vertical="center"/>
    </xf>
    <xf numFmtId="168" fontId="8" fillId="0" borderId="1" xfId="7" applyNumberFormat="1" applyFont="1" applyBorder="1" applyAlignment="1">
      <alignment horizontal="center" vertical="center"/>
    </xf>
    <xf numFmtId="168" fontId="37" fillId="0" borderId="13" xfId="7" applyNumberFormat="1" applyFont="1" applyBorder="1" applyAlignment="1">
      <alignment horizontal="center" vertical="center"/>
    </xf>
    <xf numFmtId="166" fontId="37" fillId="0" borderId="13" xfId="7" applyNumberFormat="1" applyFont="1" applyBorder="1" applyAlignment="1">
      <alignment horizontal="center" vertical="center"/>
    </xf>
    <xf numFmtId="2" fontId="37" fillId="0" borderId="25" xfId="7" applyNumberFormat="1" applyFont="1" applyBorder="1" applyAlignment="1">
      <alignment horizontal="center" vertical="center"/>
    </xf>
    <xf numFmtId="166" fontId="8" fillId="0" borderId="14" xfId="7" applyNumberFormat="1" applyFont="1" applyBorder="1" applyAlignment="1">
      <alignment horizontal="center" vertical="center"/>
    </xf>
    <xf numFmtId="0" fontId="3" fillId="0" borderId="14" xfId="7" applyFont="1" applyBorder="1" applyAlignment="1">
      <alignment vertical="center"/>
    </xf>
    <xf numFmtId="168" fontId="8" fillId="0" borderId="14" xfId="7" applyNumberFormat="1" applyFont="1" applyBorder="1" applyAlignment="1">
      <alignment horizontal="center" vertical="center"/>
    </xf>
    <xf numFmtId="0" fontId="63" fillId="0" borderId="45" xfId="11" applyFont="1" applyBorder="1" applyAlignment="1">
      <alignment horizontal="center"/>
    </xf>
    <xf numFmtId="166" fontId="54" fillId="0" borderId="46" xfId="7" applyNumberFormat="1" applyFont="1" applyBorder="1" applyAlignment="1">
      <alignment horizontal="center" vertical="center"/>
    </xf>
    <xf numFmtId="0" fontId="4" fillId="0" borderId="46" xfId="7" applyFont="1" applyBorder="1" applyAlignment="1">
      <alignment vertical="center"/>
    </xf>
    <xf numFmtId="2" fontId="54" fillId="0" borderId="46" xfId="7" applyNumberFormat="1" applyFont="1" applyBorder="1" applyAlignment="1">
      <alignment horizontal="center" vertical="center"/>
    </xf>
    <xf numFmtId="168" fontId="54" fillId="0" borderId="46" xfId="7" applyNumberFormat="1" applyFont="1" applyBorder="1" applyAlignment="1">
      <alignment horizontal="center" vertical="center"/>
    </xf>
    <xf numFmtId="2" fontId="54" fillId="0" borderId="47" xfId="7" applyNumberFormat="1" applyFont="1" applyBorder="1" applyAlignment="1">
      <alignment horizontal="center" vertical="center"/>
    </xf>
    <xf numFmtId="0" fontId="63" fillId="0" borderId="26" xfId="11" applyFont="1" applyBorder="1" applyAlignment="1">
      <alignment horizontal="center"/>
    </xf>
    <xf numFmtId="166" fontId="64" fillId="0" borderId="1" xfId="11" applyNumberFormat="1" applyFont="1" applyBorder="1" applyAlignment="1">
      <alignment horizontal="center" vertical="center"/>
    </xf>
    <xf numFmtId="0" fontId="4" fillId="0" borderId="13" xfId="7" applyFont="1" applyBorder="1" applyAlignment="1">
      <alignment vertical="center"/>
    </xf>
    <xf numFmtId="2" fontId="64" fillId="0" borderId="1" xfId="11" applyNumberFormat="1" applyFont="1" applyBorder="1" applyAlignment="1">
      <alignment horizontal="center" vertical="center"/>
    </xf>
    <xf numFmtId="168" fontId="64" fillId="0" borderId="1" xfId="11" applyNumberFormat="1" applyFont="1" applyBorder="1" applyAlignment="1">
      <alignment horizontal="center" vertical="center"/>
    </xf>
    <xf numFmtId="2" fontId="54" fillId="0" borderId="13" xfId="7" applyNumberFormat="1" applyFont="1" applyBorder="1" applyAlignment="1">
      <alignment horizontal="center" vertical="center"/>
    </xf>
    <xf numFmtId="2" fontId="54" fillId="0" borderId="25" xfId="7" applyNumberFormat="1" applyFont="1" applyBorder="1" applyAlignment="1">
      <alignment horizontal="center" vertical="center"/>
    </xf>
    <xf numFmtId="2" fontId="54" fillId="0" borderId="28" xfId="7" applyNumberFormat="1" applyFont="1" applyBorder="1" applyAlignment="1">
      <alignment horizontal="center" vertical="center"/>
    </xf>
    <xf numFmtId="2" fontId="64" fillId="2" borderId="1" xfId="11" applyNumberFormat="1" applyFont="1" applyFill="1" applyBorder="1" applyAlignment="1">
      <alignment horizontal="center" vertical="center"/>
    </xf>
    <xf numFmtId="2" fontId="64" fillId="0" borderId="28" xfId="11" applyNumberFormat="1" applyFont="1" applyBorder="1" applyAlignment="1">
      <alignment horizontal="center" vertical="center"/>
    </xf>
    <xf numFmtId="0" fontId="54" fillId="0" borderId="13" xfId="7" applyFont="1" applyBorder="1" applyAlignment="1">
      <alignment vertical="center"/>
    </xf>
    <xf numFmtId="168" fontId="54" fillId="0" borderId="13" xfId="7" applyNumberFormat="1" applyFont="1" applyBorder="1" applyAlignment="1">
      <alignment horizontal="center" vertical="center"/>
    </xf>
    <xf numFmtId="0" fontId="63" fillId="0" borderId="48" xfId="11" applyFont="1" applyBorder="1" applyAlignment="1">
      <alignment horizontal="center"/>
    </xf>
    <xf numFmtId="166" fontId="64" fillId="0" borderId="49" xfId="11" applyNumberFormat="1" applyFont="1" applyBorder="1" applyAlignment="1">
      <alignment horizontal="center" vertical="center"/>
    </xf>
    <xf numFmtId="0" fontId="54" fillId="0" borderId="50" xfId="7" applyFont="1" applyBorder="1" applyAlignment="1">
      <alignment vertical="center"/>
    </xf>
    <xf numFmtId="2" fontId="54" fillId="0" borderId="50" xfId="7" applyNumberFormat="1" applyFont="1" applyBorder="1" applyAlignment="1">
      <alignment horizontal="center" vertical="center"/>
    </xf>
    <xf numFmtId="168" fontId="54" fillId="0" borderId="50" xfId="7" applyNumberFormat="1" applyFont="1" applyBorder="1" applyAlignment="1">
      <alignment horizontal="center" vertical="center"/>
    </xf>
    <xf numFmtId="2" fontId="64" fillId="0" borderId="49" xfId="11" applyNumberFormat="1" applyFont="1" applyBorder="1" applyAlignment="1">
      <alignment horizontal="center" vertical="center"/>
    </xf>
    <xf numFmtId="2" fontId="54" fillId="0" borderId="51" xfId="7" applyNumberFormat="1" applyFont="1" applyBorder="1" applyAlignment="1">
      <alignment horizontal="center" vertical="center"/>
    </xf>
    <xf numFmtId="0" fontId="39" fillId="0" borderId="52" xfId="7" applyFont="1" applyBorder="1" applyAlignment="1">
      <alignment horizontal="center" vertical="center"/>
    </xf>
    <xf numFmtId="0" fontId="39" fillId="0" borderId="50" xfId="7" applyFont="1" applyBorder="1" applyAlignment="1">
      <alignment horizontal="center" vertical="center"/>
    </xf>
    <xf numFmtId="0" fontId="39" fillId="0" borderId="51" xfId="7" applyFont="1" applyBorder="1" applyAlignment="1">
      <alignment horizontal="center" vertical="center"/>
    </xf>
    <xf numFmtId="0" fontId="42" fillId="0" borderId="0" xfId="12" applyFont="1"/>
    <xf numFmtId="0" fontId="42" fillId="0" borderId="9" xfId="7" applyFont="1" applyBorder="1" applyAlignment="1">
      <alignment vertical="center"/>
    </xf>
    <xf numFmtId="0" fontId="21" fillId="0" borderId="0" xfId="7" applyFont="1" applyAlignment="1">
      <alignment horizontal="centerContinuous" vertical="center"/>
    </xf>
    <xf numFmtId="0" fontId="42" fillId="0" borderId="9" xfId="12" applyFont="1" applyBorder="1" applyAlignment="1">
      <alignment vertical="center"/>
    </xf>
    <xf numFmtId="0" fontId="21" fillId="0" borderId="39" xfId="7" applyFont="1" applyBorder="1" applyAlignment="1">
      <alignment vertical="center"/>
    </xf>
    <xf numFmtId="0" fontId="21" fillId="0" borderId="17" xfId="7" applyFont="1" applyBorder="1" applyAlignment="1">
      <alignment vertical="center"/>
    </xf>
    <xf numFmtId="0" fontId="42" fillId="0" borderId="17" xfId="7" applyFont="1" applyBorder="1" applyAlignment="1">
      <alignment vertical="center"/>
    </xf>
    <xf numFmtId="0" fontId="42" fillId="0" borderId="17" xfId="7" applyFont="1" applyBorder="1"/>
    <xf numFmtId="0" fontId="21" fillId="0" borderId="41" xfId="7" applyFont="1" applyBorder="1" applyAlignment="1">
      <alignment horizontal="right" vertical="center"/>
    </xf>
    <xf numFmtId="0" fontId="21" fillId="0" borderId="43" xfId="7" applyFont="1" applyBorder="1" applyAlignment="1">
      <alignment vertical="center"/>
    </xf>
    <xf numFmtId="0" fontId="43" fillId="0" borderId="0" xfId="12" applyFont="1"/>
    <xf numFmtId="0" fontId="44" fillId="0" borderId="0" xfId="12" applyFont="1"/>
    <xf numFmtId="0" fontId="43" fillId="0" borderId="0" xfId="12" applyFont="1"/>
    <xf numFmtId="0" fontId="3" fillId="0" borderId="0" xfId="3" applyFont="1"/>
    <xf numFmtId="0" fontId="65" fillId="0" borderId="1" xfId="2" applyFont="1" applyBorder="1" applyAlignment="1">
      <alignment horizontal="center" vertical="center"/>
    </xf>
    <xf numFmtId="0" fontId="2" fillId="0" borderId="14" xfId="1" applyBorder="1" applyAlignment="1">
      <alignment horizontal="left" vertical="center"/>
    </xf>
    <xf numFmtId="0" fontId="4" fillId="0" borderId="2" xfId="2" applyBorder="1"/>
    <xf numFmtId="0" fontId="4" fillId="0" borderId="13" xfId="2" applyBorder="1"/>
    <xf numFmtId="0" fontId="66" fillId="0" borderId="0" xfId="1" applyFont="1" applyAlignment="1">
      <alignment horizontal="center" vertical="center"/>
    </xf>
    <xf numFmtId="0" fontId="9" fillId="0" borderId="0" xfId="1" applyFont="1" applyAlignment="1">
      <alignment horizontal="center"/>
    </xf>
    <xf numFmtId="0" fontId="60" fillId="0" borderId="0" xfId="1" applyFont="1" applyAlignment="1">
      <alignment horizontal="center"/>
    </xf>
    <xf numFmtId="0" fontId="2" fillId="0" borderId="6" xfId="1" applyBorder="1"/>
    <xf numFmtId="0" fontId="11" fillId="0" borderId="7" xfId="4" applyFont="1" applyBorder="1" applyAlignment="1">
      <alignment horizontal="center" vertical="center"/>
    </xf>
    <xf numFmtId="0" fontId="33" fillId="0" borderId="7" xfId="4" applyFont="1" applyBorder="1" applyAlignment="1">
      <alignment horizontal="center" vertical="center"/>
    </xf>
    <xf numFmtId="0" fontId="33" fillId="0" borderId="7" xfId="4" applyFont="1" applyBorder="1" applyAlignment="1">
      <alignment vertical="center"/>
    </xf>
    <xf numFmtId="0" fontId="33" fillId="0" borderId="8" xfId="4" applyFont="1" applyBorder="1" applyAlignment="1">
      <alignment vertical="center"/>
    </xf>
    <xf numFmtId="0" fontId="33" fillId="0" borderId="9" xfId="4" applyFont="1" applyBorder="1" applyAlignment="1">
      <alignment horizontal="center" vertical="center"/>
    </xf>
    <xf numFmtId="0" fontId="53" fillId="0" borderId="0" xfId="1" applyFont="1" applyAlignment="1">
      <alignment horizontal="center" vertical="center"/>
    </xf>
    <xf numFmtId="0" fontId="2" fillId="0" borderId="10" xfId="1" applyBorder="1"/>
    <xf numFmtId="0" fontId="33" fillId="0" borderId="11" xfId="4" applyFont="1" applyBorder="1" applyAlignment="1">
      <alignment vertical="center"/>
    </xf>
    <xf numFmtId="0" fontId="33" fillId="0" borderId="12" xfId="4" applyFont="1" applyBorder="1" applyAlignment="1">
      <alignment vertical="center"/>
    </xf>
    <xf numFmtId="0" fontId="3" fillId="0" borderId="15" xfId="4" applyFont="1" applyBorder="1" applyAlignment="1">
      <alignment horizontal="center" vertical="center"/>
    </xf>
    <xf numFmtId="0" fontId="3" fillId="0" borderId="9" xfId="4" applyFont="1" applyBorder="1" applyAlignment="1">
      <alignment horizontal="center" vertical="center"/>
    </xf>
    <xf numFmtId="0" fontId="3" fillId="0" borderId="8" xfId="4" applyFont="1" applyBorder="1" applyAlignment="1">
      <alignment horizontal="center" vertical="center"/>
    </xf>
    <xf numFmtId="0" fontId="67" fillId="0" borderId="8" xfId="4" applyFont="1" applyBorder="1" applyAlignment="1">
      <alignment horizontal="centerContinuous"/>
    </xf>
    <xf numFmtId="0" fontId="67" fillId="0" borderId="7" xfId="4" applyFont="1" applyBorder="1" applyAlignment="1">
      <alignment horizontal="centerContinuous"/>
    </xf>
    <xf numFmtId="0" fontId="7" fillId="0" borderId="8" xfId="4" applyFont="1" applyBorder="1"/>
    <xf numFmtId="0" fontId="67" fillId="0" borderId="12" xfId="4" applyFont="1" applyBorder="1" applyAlignment="1">
      <alignment horizontal="center" vertical="center"/>
    </xf>
    <xf numFmtId="0" fontId="67" fillId="0" borderId="11" xfId="4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0" fontId="3" fillId="0" borderId="1" xfId="4" applyFont="1" applyBorder="1" applyAlignment="1">
      <alignment horizontal="center"/>
    </xf>
    <xf numFmtId="166" fontId="3" fillId="0" borderId="6" xfId="1" applyNumberFormat="1" applyFont="1" applyBorder="1" applyAlignment="1">
      <alignment horizontal="center"/>
    </xf>
    <xf numFmtId="166" fontId="3" fillId="0" borderId="12" xfId="1" applyNumberFormat="1" applyFont="1" applyBorder="1" applyAlignment="1">
      <alignment horizontal="center"/>
    </xf>
    <xf numFmtId="0" fontId="68" fillId="0" borderId="0" xfId="1" applyFont="1"/>
    <xf numFmtId="166" fontId="3" fillId="0" borderId="3" xfId="1" applyNumberFormat="1" applyFont="1" applyBorder="1" applyAlignment="1">
      <alignment horizontal="center"/>
    </xf>
    <xf numFmtId="166" fontId="3" fillId="0" borderId="13" xfId="1" applyNumberFormat="1" applyFont="1" applyBorder="1" applyAlignment="1">
      <alignment horizontal="center"/>
    </xf>
    <xf numFmtId="0" fontId="3" fillId="0" borderId="6" xfId="4" applyFont="1" applyBorder="1" applyAlignment="1">
      <alignment vertical="center"/>
    </xf>
    <xf numFmtId="0" fontId="3" fillId="0" borderId="5" xfId="4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10" xfId="4" applyFont="1" applyBorder="1" applyAlignment="1">
      <alignment vertical="center"/>
    </xf>
    <xf numFmtId="0" fontId="3" fillId="0" borderId="12" xfId="4" applyFont="1" applyBorder="1" applyAlignment="1">
      <alignment horizontal="right" vertical="center"/>
    </xf>
    <xf numFmtId="2" fontId="3" fillId="0" borderId="3" xfId="1" applyNumberFormat="1" applyFont="1" applyBorder="1" applyAlignment="1">
      <alignment horizontal="center"/>
    </xf>
    <xf numFmtId="2" fontId="3" fillId="0" borderId="12" xfId="1" applyNumberFormat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1" fontId="3" fillId="0" borderId="3" xfId="1" applyNumberFormat="1" applyFont="1" applyBorder="1" applyAlignment="1">
      <alignment horizontal="center"/>
    </xf>
    <xf numFmtId="1" fontId="3" fillId="0" borderId="1" xfId="1" applyNumberFormat="1" applyFont="1" applyBorder="1" applyAlignment="1">
      <alignment horizontal="center"/>
    </xf>
    <xf numFmtId="1" fontId="3" fillId="0" borderId="5" xfId="1" applyNumberFormat="1" applyFont="1" applyBorder="1" applyAlignment="1">
      <alignment horizontal="center"/>
    </xf>
    <xf numFmtId="0" fontId="19" fillId="0" borderId="0" xfId="13" applyFont="1"/>
    <xf numFmtId="0" fontId="7" fillId="0" borderId="0" xfId="13" applyFont="1" applyAlignment="1">
      <alignment horizontal="right"/>
    </xf>
    <xf numFmtId="0" fontId="29" fillId="0" borderId="13" xfId="0" applyFont="1" applyBorder="1" applyAlignment="1">
      <alignment horizontal="center" wrapText="1"/>
    </xf>
    <xf numFmtId="0" fontId="29" fillId="0" borderId="0" xfId="0" applyFont="1" applyAlignment="1">
      <alignment vertical="center"/>
    </xf>
    <xf numFmtId="0" fontId="29" fillId="0" borderId="12" xfId="0" applyFont="1" applyBorder="1" applyAlignment="1">
      <alignment horizontal="center" vertical="center"/>
    </xf>
    <xf numFmtId="0" fontId="70" fillId="0" borderId="0" xfId="7" quotePrefix="1" applyFont="1" applyAlignment="1">
      <alignment vertical="center"/>
    </xf>
    <xf numFmtId="0" fontId="29" fillId="0" borderId="1" xfId="0" applyFont="1" applyBorder="1" applyAlignment="1">
      <alignment horizontal="center" wrapText="1"/>
    </xf>
    <xf numFmtId="0" fontId="29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center"/>
    </xf>
    <xf numFmtId="167" fontId="29" fillId="0" borderId="1" xfId="0" applyNumberFormat="1" applyFont="1" applyBorder="1" applyAlignment="1">
      <alignment horizontal="center"/>
    </xf>
    <xf numFmtId="166" fontId="29" fillId="0" borderId="1" xfId="0" applyNumberFormat="1" applyFont="1" applyBorder="1" applyAlignment="1">
      <alignment horizontal="center" vertical="center"/>
    </xf>
    <xf numFmtId="2" fontId="29" fillId="0" borderId="1" xfId="0" applyNumberFormat="1" applyFont="1" applyBorder="1" applyAlignment="1">
      <alignment horizontal="center" vertical="center"/>
    </xf>
    <xf numFmtId="0" fontId="36" fillId="0" borderId="28" xfId="7" applyFont="1" applyBorder="1" applyAlignment="1">
      <alignment horizontal="center" vertical="center"/>
    </xf>
    <xf numFmtId="2" fontId="71" fillId="0" borderId="28" xfId="7" applyNumberFormat="1" applyFont="1" applyBorder="1" applyAlignment="1">
      <alignment horizontal="center" vertical="center"/>
    </xf>
    <xf numFmtId="0" fontId="72" fillId="0" borderId="28" xfId="7" applyFont="1" applyBorder="1" applyAlignment="1">
      <alignment horizontal="center" vertical="center"/>
    </xf>
    <xf numFmtId="0" fontId="72" fillId="0" borderId="28" xfId="7" applyFont="1" applyBorder="1" applyAlignment="1">
      <alignment vertical="center"/>
    </xf>
    <xf numFmtId="2" fontId="73" fillId="0" borderId="28" xfId="7" applyNumberFormat="1" applyFont="1" applyBorder="1" applyAlignment="1">
      <alignment horizontal="center" vertical="center"/>
    </xf>
    <xf numFmtId="2" fontId="74" fillId="0" borderId="25" xfId="7" applyNumberFormat="1" applyFont="1" applyBorder="1" applyAlignment="1">
      <alignment horizontal="center" vertical="center"/>
    </xf>
    <xf numFmtId="0" fontId="7" fillId="0" borderId="13" xfId="7" applyFont="1" applyBorder="1" applyAlignment="1">
      <alignment horizontal="center" vertical="center"/>
    </xf>
    <xf numFmtId="2" fontId="71" fillId="0" borderId="25" xfId="7" applyNumberFormat="1" applyFont="1" applyBorder="1" applyAlignment="1">
      <alignment horizontal="center" vertical="center"/>
    </xf>
    <xf numFmtId="2" fontId="73" fillId="0" borderId="37" xfId="7" applyNumberFormat="1" applyFont="1" applyBorder="1" applyAlignment="1">
      <alignment horizontal="center" vertical="center"/>
    </xf>
    <xf numFmtId="0" fontId="38" fillId="0" borderId="24" xfId="7" applyFont="1" applyBorder="1" applyAlignment="1">
      <alignment horizontal="center" vertical="center"/>
    </xf>
    <xf numFmtId="2" fontId="73" fillId="0" borderId="25" xfId="7" applyNumberFormat="1" applyFont="1" applyBorder="1" applyAlignment="1">
      <alignment horizontal="center" vertical="center"/>
    </xf>
    <xf numFmtId="2" fontId="72" fillId="0" borderId="28" xfId="7" applyNumberFormat="1" applyFont="1" applyBorder="1" applyAlignment="1">
      <alignment horizontal="center" vertical="center"/>
    </xf>
    <xf numFmtId="0" fontId="75" fillId="0" borderId="37" xfId="7" applyFont="1" applyBorder="1" applyAlignment="1">
      <alignment horizontal="center" vertical="center"/>
    </xf>
    <xf numFmtId="0" fontId="42" fillId="0" borderId="38" xfId="2" applyFont="1" applyBorder="1"/>
    <xf numFmtId="0" fontId="42" fillId="0" borderId="38" xfId="7" applyFont="1" applyBorder="1" applyAlignment="1">
      <alignment vertical="center"/>
    </xf>
    <xf numFmtId="0" fontId="42" fillId="0" borderId="53" xfId="7" applyFont="1" applyBorder="1" applyAlignment="1">
      <alignment vertical="center"/>
    </xf>
    <xf numFmtId="0" fontId="21" fillId="0" borderId="38" xfId="7" applyFont="1" applyBorder="1" applyAlignment="1">
      <alignment horizontal="centerContinuous" vertical="center"/>
    </xf>
    <xf numFmtId="0" fontId="42" fillId="0" borderId="0" xfId="2" applyFont="1"/>
    <xf numFmtId="0" fontId="42" fillId="0" borderId="9" xfId="2" applyFont="1" applyBorder="1" applyAlignment="1">
      <alignment vertical="center"/>
    </xf>
    <xf numFmtId="0" fontId="4" fillId="0" borderId="0" xfId="2"/>
    <xf numFmtId="165" fontId="54" fillId="0" borderId="0" xfId="3" applyNumberFormat="1" applyFont="1" applyAlignment="1">
      <alignment horizontal="center"/>
    </xf>
    <xf numFmtId="0" fontId="9" fillId="0" borderId="0" xfId="3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8" fillId="0" borderId="0" xfId="3" applyFont="1" applyAlignment="1">
      <alignment horizontal="centerContinuous"/>
    </xf>
    <xf numFmtId="0" fontId="8" fillId="0" borderId="0" xfId="3" applyFont="1" applyAlignment="1">
      <alignment vertical="center"/>
    </xf>
    <xf numFmtId="0" fontId="4" fillId="0" borderId="0" xfId="2" applyAlignment="1">
      <alignment horizontal="right"/>
    </xf>
    <xf numFmtId="0" fontId="4" fillId="0" borderId="9" xfId="2" applyBorder="1" applyAlignment="1">
      <alignment horizontal="right"/>
    </xf>
    <xf numFmtId="0" fontId="47" fillId="5" borderId="1" xfId="3" applyFont="1" applyFill="1" applyBorder="1" applyAlignment="1">
      <alignment horizontal="center" vertical="center"/>
    </xf>
    <xf numFmtId="0" fontId="11" fillId="0" borderId="3" xfId="3" applyFont="1" applyBorder="1" applyAlignment="1">
      <alignment vertical="center"/>
    </xf>
    <xf numFmtId="0" fontId="76" fillId="0" borderId="4" xfId="3" applyFont="1" applyBorder="1" applyAlignment="1">
      <alignment vertical="center"/>
    </xf>
    <xf numFmtId="0" fontId="7" fillId="0" borderId="5" xfId="3" applyFont="1" applyBorder="1"/>
    <xf numFmtId="0" fontId="11" fillId="0" borderId="4" xfId="3" applyFont="1" applyBorder="1" applyAlignment="1">
      <alignment vertical="center"/>
    </xf>
    <xf numFmtId="0" fontId="76" fillId="0" borderId="4" xfId="3" applyFont="1" applyBorder="1" applyAlignment="1">
      <alignment horizontal="centerContinuous" vertical="center"/>
    </xf>
    <xf numFmtId="0" fontId="76" fillId="0" borderId="5" xfId="3" applyFont="1" applyBorder="1" applyAlignment="1">
      <alignment horizontal="centerContinuous" vertical="center"/>
    </xf>
    <xf numFmtId="0" fontId="42" fillId="0" borderId="4" xfId="3" applyFont="1" applyBorder="1" applyAlignment="1">
      <alignment horizontal="left" vertical="center"/>
    </xf>
    <xf numFmtId="0" fontId="7" fillId="0" borderId="0" xfId="3" applyFont="1"/>
    <xf numFmtId="0" fontId="7" fillId="0" borderId="0" xfId="3" applyFont="1" applyAlignment="1">
      <alignment horizontal="right"/>
    </xf>
    <xf numFmtId="0" fontId="7" fillId="0" borderId="9" xfId="3" applyFont="1" applyBorder="1" applyAlignment="1">
      <alignment horizontal="right"/>
    </xf>
    <xf numFmtId="0" fontId="77" fillId="6" borderId="1" xfId="3" applyFont="1" applyFill="1" applyBorder="1" applyAlignment="1">
      <alignment horizontal="center"/>
    </xf>
    <xf numFmtId="0" fontId="7" fillId="0" borderId="0" xfId="3" applyFont="1" applyAlignment="1">
      <alignment vertical="center"/>
    </xf>
    <xf numFmtId="0" fontId="7" fillId="0" borderId="0" xfId="3" applyFont="1" applyAlignment="1">
      <alignment horizontal="center" vertical="center"/>
    </xf>
    <xf numFmtId="0" fontId="7" fillId="0" borderId="15" xfId="3" applyFont="1" applyBorder="1"/>
    <xf numFmtId="0" fontId="7" fillId="0" borderId="6" xfId="3" applyFont="1" applyBorder="1" applyAlignment="1">
      <alignment horizontal="centerContinuous" vertical="center"/>
    </xf>
    <xf numFmtId="0" fontId="7" fillId="0" borderId="7" xfId="3" applyFont="1" applyBorder="1" applyAlignment="1">
      <alignment horizontal="centerContinuous" vertical="center"/>
    </xf>
    <xf numFmtId="0" fontId="7" fillId="0" borderId="6" xfId="10" applyFont="1" applyBorder="1" applyAlignment="1">
      <alignment horizontal="center" vertical="center"/>
    </xf>
    <xf numFmtId="0" fontId="7" fillId="0" borderId="7" xfId="10" applyFont="1" applyBorder="1" applyAlignment="1">
      <alignment horizontal="center" vertical="center"/>
    </xf>
    <xf numFmtId="0" fontId="7" fillId="0" borderId="8" xfId="10" applyFont="1" applyBorder="1" applyAlignment="1">
      <alignment horizontal="center" vertical="center"/>
    </xf>
    <xf numFmtId="0" fontId="3" fillId="0" borderId="3" xfId="3" applyFont="1" applyBorder="1" applyAlignment="1">
      <alignment horizontal="centerContinuous" vertical="center"/>
    </xf>
    <xf numFmtId="0" fontId="7" fillId="0" borderId="4" xfId="3" applyFont="1" applyBorder="1" applyAlignment="1">
      <alignment horizontal="centerContinuous" vertical="center"/>
    </xf>
    <xf numFmtId="0" fontId="7" fillId="0" borderId="8" xfId="3" applyFont="1" applyBorder="1" applyAlignment="1">
      <alignment horizontal="centerContinuous" vertical="center"/>
    </xf>
    <xf numFmtId="0" fontId="7" fillId="0" borderId="14" xfId="10" applyFont="1" applyBorder="1" applyAlignment="1">
      <alignment horizontal="center" vertical="center"/>
    </xf>
    <xf numFmtId="0" fontId="7" fillId="0" borderId="15" xfId="3" applyFont="1" applyBorder="1" applyAlignment="1">
      <alignment horizontal="centerContinuous" vertical="center"/>
    </xf>
    <xf numFmtId="0" fontId="7" fillId="0" borderId="0" xfId="3" applyFont="1" applyAlignment="1">
      <alignment horizontal="centerContinuous" vertical="center"/>
    </xf>
    <xf numFmtId="0" fontId="7" fillId="0" borderId="15" xfId="10" applyFont="1" applyBorder="1" applyAlignment="1">
      <alignment horizontal="center" vertical="center"/>
    </xf>
    <xf numFmtId="0" fontId="7" fillId="0" borderId="0" xfId="10" applyFont="1" applyAlignment="1">
      <alignment horizontal="center" vertical="center"/>
    </xf>
    <xf numFmtId="0" fontId="7" fillId="0" borderId="9" xfId="10" applyFont="1" applyBorder="1" applyAlignment="1">
      <alignment horizontal="center" vertical="center"/>
    </xf>
    <xf numFmtId="0" fontId="7" fillId="0" borderId="3" xfId="3" applyFont="1" applyBorder="1" applyAlignment="1">
      <alignment horizontal="centerContinuous" vertical="center"/>
    </xf>
    <xf numFmtId="0" fontId="78" fillId="0" borderId="14" xfId="3" applyFont="1" applyBorder="1" applyAlignment="1">
      <alignment horizontal="center" vertical="center"/>
    </xf>
    <xf numFmtId="0" fontId="55" fillId="0" borderId="14" xfId="3" applyFont="1" applyBorder="1" applyAlignment="1">
      <alignment horizontal="center" vertical="center"/>
    </xf>
    <xf numFmtId="0" fontId="7" fillId="0" borderId="2" xfId="10" applyFont="1" applyBorder="1" applyAlignment="1">
      <alignment horizontal="center" vertical="center"/>
    </xf>
    <xf numFmtId="0" fontId="7" fillId="0" borderId="15" xfId="3" applyFont="1" applyBorder="1" applyAlignment="1">
      <alignment horizontal="center" vertical="center"/>
    </xf>
    <xf numFmtId="0" fontId="7" fillId="0" borderId="11" xfId="3" applyFont="1" applyBorder="1" applyAlignment="1">
      <alignment horizontal="center" vertical="center"/>
    </xf>
    <xf numFmtId="0" fontId="7" fillId="0" borderId="10" xfId="10" applyFont="1" applyBorder="1" applyAlignment="1">
      <alignment horizontal="center" vertical="center"/>
    </xf>
    <xf numFmtId="0" fontId="7" fillId="0" borderId="11" xfId="10" applyFont="1" applyBorder="1" applyAlignment="1">
      <alignment horizontal="center" vertical="center"/>
    </xf>
    <xf numFmtId="0" fontId="7" fillId="0" borderId="12" xfId="10" applyFont="1" applyBorder="1" applyAlignment="1">
      <alignment horizontal="center" vertical="center"/>
    </xf>
    <xf numFmtId="0" fontId="33" fillId="0" borderId="1" xfId="3" applyFont="1" applyBorder="1" applyAlignment="1">
      <alignment horizontal="center" vertical="center" shrinkToFit="1"/>
    </xf>
    <xf numFmtId="0" fontId="78" fillId="0" borderId="13" xfId="3" applyFont="1" applyBorder="1" applyAlignment="1">
      <alignment horizontal="center" vertical="center"/>
    </xf>
    <xf numFmtId="0" fontId="55" fillId="0" borderId="13" xfId="3" applyFont="1" applyBorder="1" applyAlignment="1">
      <alignment horizontal="center" vertical="center"/>
    </xf>
    <xf numFmtId="0" fontId="7" fillId="0" borderId="13" xfId="10" applyFont="1" applyBorder="1" applyAlignment="1">
      <alignment horizontal="center" vertical="center"/>
    </xf>
    <xf numFmtId="0" fontId="7" fillId="0" borderId="3" xfId="3" applyFont="1" applyBorder="1" applyAlignment="1">
      <alignment vertical="center"/>
    </xf>
    <xf numFmtId="0" fontId="7" fillId="0" borderId="5" xfId="3" applyFont="1" applyBorder="1" applyAlignment="1">
      <alignment horizontal="center" vertical="center"/>
    </xf>
    <xf numFmtId="0" fontId="7" fillId="0" borderId="3" xfId="10" applyFont="1" applyBorder="1" applyAlignment="1">
      <alignment horizontal="right" vertical="center"/>
    </xf>
    <xf numFmtId="0" fontId="7" fillId="0" borderId="4" xfId="10" applyFont="1" applyBorder="1" applyAlignment="1">
      <alignment horizontal="right" vertical="center"/>
    </xf>
    <xf numFmtId="166" fontId="7" fillId="0" borderId="5" xfId="10" applyNumberFormat="1" applyFont="1" applyBorder="1" applyAlignment="1">
      <alignment horizontal="left" vertical="center"/>
    </xf>
    <xf numFmtId="166" fontId="7" fillId="0" borderId="1" xfId="3" applyNumberFormat="1" applyFont="1" applyBorder="1" applyAlignment="1">
      <alignment horizontal="center" vertical="center"/>
    </xf>
    <xf numFmtId="166" fontId="8" fillId="0" borderId="13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" xfId="10" applyNumberFormat="1" applyFont="1" applyBorder="1" applyAlignment="1">
      <alignment horizontal="center" vertical="center"/>
    </xf>
    <xf numFmtId="0" fontId="7" fillId="0" borderId="1" xfId="10" applyFont="1" applyBorder="1" applyAlignment="1">
      <alignment horizontal="center" vertical="center"/>
    </xf>
    <xf numFmtId="166" fontId="8" fillId="0" borderId="1" xfId="3" applyNumberFormat="1" applyFont="1" applyBorder="1" applyAlignment="1">
      <alignment horizontal="center" vertical="center"/>
    </xf>
    <xf numFmtId="2" fontId="7" fillId="0" borderId="1" xfId="3" applyNumberFormat="1" applyFont="1" applyBorder="1" applyAlignment="1">
      <alignment horizontal="center" vertical="center"/>
    </xf>
    <xf numFmtId="0" fontId="7" fillId="0" borderId="6" xfId="3" applyFont="1" applyBorder="1" applyAlignment="1">
      <alignment vertical="center"/>
    </xf>
    <xf numFmtId="0" fontId="7" fillId="0" borderId="8" xfId="3" applyFont="1" applyBorder="1"/>
    <xf numFmtId="0" fontId="7" fillId="0" borderId="8" xfId="3" applyFont="1" applyBorder="1" applyAlignment="1">
      <alignment horizontal="center" vertical="center"/>
    </xf>
    <xf numFmtId="0" fontId="7" fillId="0" borderId="3" xfId="10" applyFont="1" applyBorder="1" applyAlignment="1">
      <alignment horizontal="right" vertical="center"/>
    </xf>
    <xf numFmtId="0" fontId="23" fillId="0" borderId="4" xfId="10" applyFont="1" applyBorder="1" applyAlignment="1">
      <alignment horizontal="center" vertical="center"/>
    </xf>
    <xf numFmtId="0" fontId="7" fillId="0" borderId="5" xfId="10" applyFont="1" applyBorder="1" applyAlignment="1">
      <alignment horizontal="left" vertical="center"/>
    </xf>
    <xf numFmtId="166" fontId="7" fillId="0" borderId="3" xfId="10" applyNumberFormat="1" applyFont="1" applyBorder="1" applyAlignment="1">
      <alignment horizontal="right" vertical="center"/>
    </xf>
    <xf numFmtId="166" fontId="7" fillId="0" borderId="5" xfId="3" applyNumberFormat="1" applyFont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7" fillId="0" borderId="10" xfId="3" applyFont="1" applyBorder="1" applyAlignment="1">
      <alignment vertical="center"/>
    </xf>
    <xf numFmtId="0" fontId="7" fillId="0" borderId="12" xfId="3" applyFont="1" applyBorder="1"/>
    <xf numFmtId="0" fontId="7" fillId="0" borderId="12" xfId="3" applyFont="1" applyBorder="1" applyAlignment="1">
      <alignment horizontal="center" vertical="center"/>
    </xf>
    <xf numFmtId="2" fontId="7" fillId="0" borderId="5" xfId="10" applyNumberFormat="1" applyFont="1" applyBorder="1" applyAlignment="1">
      <alignment horizontal="left" vertical="center"/>
    </xf>
    <xf numFmtId="2" fontId="8" fillId="0" borderId="1" xfId="3" applyNumberFormat="1" applyFont="1" applyBorder="1" applyAlignment="1">
      <alignment horizontal="center" vertical="center"/>
    </xf>
    <xf numFmtId="0" fontId="7" fillId="0" borderId="3" xfId="10" applyFont="1" applyBorder="1" applyAlignment="1">
      <alignment horizontal="center" vertical="center"/>
    </xf>
    <xf numFmtId="0" fontId="7" fillId="0" borderId="4" xfId="10" applyFont="1" applyBorder="1" applyAlignment="1">
      <alignment horizontal="center" vertical="center"/>
    </xf>
    <xf numFmtId="0" fontId="7" fillId="0" borderId="5" xfId="10" applyFont="1" applyBorder="1" applyAlignment="1">
      <alignment horizontal="center" vertical="center"/>
    </xf>
    <xf numFmtId="1" fontId="7" fillId="0" borderId="1" xfId="3" applyNumberFormat="1" applyFont="1" applyBorder="1" applyAlignment="1">
      <alignment horizontal="center" vertical="center"/>
    </xf>
    <xf numFmtId="1" fontId="8" fillId="0" borderId="1" xfId="3" applyNumberFormat="1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1" fillId="0" borderId="4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0" fontId="7" fillId="0" borderId="9" xfId="3" applyFont="1" applyBorder="1"/>
    <xf numFmtId="0" fontId="3" fillId="0" borderId="6" xfId="3" applyFont="1" applyBorder="1"/>
    <xf numFmtId="0" fontId="3" fillId="0" borderId="8" xfId="3" applyFont="1" applyBorder="1"/>
    <xf numFmtId="0" fontId="7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0" fillId="0" borderId="3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/>
    </xf>
    <xf numFmtId="0" fontId="3" fillId="0" borderId="5" xfId="3" applyFont="1" applyBorder="1" applyAlignment="1">
      <alignment horizontal="centerContinuous"/>
    </xf>
    <xf numFmtId="0" fontId="7" fillId="0" borderId="0" xfId="3" applyFont="1" applyAlignment="1">
      <alignment horizontal="right"/>
    </xf>
    <xf numFmtId="0" fontId="3" fillId="0" borderId="16" xfId="3" applyFont="1" applyBorder="1"/>
    <xf numFmtId="0" fontId="7" fillId="0" borderId="5" xfId="3" applyFont="1" applyBorder="1" applyAlignment="1">
      <alignment horizontal="centerContinuous" vertical="center"/>
    </xf>
    <xf numFmtId="0" fontId="7" fillId="0" borderId="5" xfId="3" applyFont="1" applyBorder="1" applyAlignment="1">
      <alignment horizontal="centerContinuous"/>
    </xf>
    <xf numFmtId="0" fontId="3" fillId="0" borderId="54" xfId="3" applyFont="1" applyBorder="1"/>
    <xf numFmtId="0" fontId="79" fillId="0" borderId="0" xfId="2" applyFont="1"/>
    <xf numFmtId="0" fontId="79" fillId="0" borderId="0" xfId="3" applyFont="1"/>
    <xf numFmtId="0" fontId="79" fillId="0" borderId="0" xfId="2" applyFont="1" applyAlignment="1">
      <alignment horizontal="right"/>
    </xf>
    <xf numFmtId="0" fontId="80" fillId="0" borderId="0" xfId="1" applyFont="1"/>
    <xf numFmtId="0" fontId="20" fillId="0" borderId="0" xfId="8" applyFont="1" applyAlignment="1">
      <alignment horizontal="centerContinuous" vertical="center"/>
    </xf>
    <xf numFmtId="0" fontId="21" fillId="0" borderId="0" xfId="8" applyFont="1" applyAlignment="1">
      <alignment horizontal="centerContinuous"/>
    </xf>
    <xf numFmtId="0" fontId="21" fillId="0" borderId="0" xfId="8" applyFont="1"/>
    <xf numFmtId="0" fontId="21" fillId="0" borderId="0" xfId="8" applyFont="1" applyAlignment="1">
      <alignment vertical="center"/>
    </xf>
    <xf numFmtId="0" fontId="21" fillId="0" borderId="1" xfId="8" applyFont="1" applyBorder="1"/>
    <xf numFmtId="0" fontId="54" fillId="0" borderId="0" xfId="8" applyFont="1" applyAlignment="1">
      <alignment vertical="center"/>
    </xf>
    <xf numFmtId="0" fontId="54" fillId="0" borderId="0" xfId="8" quotePrefix="1" applyFont="1" applyAlignment="1">
      <alignment horizontal="center" vertical="center"/>
    </xf>
    <xf numFmtId="0" fontId="31" fillId="0" borderId="0" xfId="8" applyFont="1" applyAlignment="1">
      <alignment horizontal="center" vertical="center"/>
    </xf>
    <xf numFmtId="0" fontId="37" fillId="0" borderId="0" xfId="8" applyFont="1" applyAlignment="1">
      <alignment vertical="center"/>
    </xf>
    <xf numFmtId="0" fontId="81" fillId="0" borderId="0" xfId="8" applyFont="1" applyAlignment="1">
      <alignment vertical="center"/>
    </xf>
    <xf numFmtId="167" fontId="54" fillId="0" borderId="0" xfId="8" applyNumberFormat="1" applyFont="1" applyAlignment="1">
      <alignment vertical="center"/>
    </xf>
    <xf numFmtId="0" fontId="29" fillId="0" borderId="1" xfId="5" applyFont="1" applyBorder="1" applyAlignment="1">
      <alignment horizontal="center" vertical="center"/>
    </xf>
    <xf numFmtId="0" fontId="29" fillId="0" borderId="1" xfId="5" applyFont="1" applyBorder="1" applyAlignment="1">
      <alignment horizontal="center" wrapText="1"/>
    </xf>
    <xf numFmtId="0" fontId="29" fillId="0" borderId="13" xfId="5" applyFont="1" applyBorder="1" applyAlignment="1">
      <alignment horizontal="center" vertical="center"/>
    </xf>
    <xf numFmtId="0" fontId="29" fillId="0" borderId="1" xfId="5" applyFont="1" applyBorder="1" applyAlignment="1">
      <alignment horizontal="center" vertical="center"/>
    </xf>
    <xf numFmtId="3" fontId="8" fillId="0" borderId="0" xfId="8" applyNumberFormat="1" applyFont="1"/>
    <xf numFmtId="0" fontId="21" fillId="0" borderId="55" xfId="8" applyFont="1" applyBorder="1" applyAlignment="1">
      <alignment horizontal="center"/>
    </xf>
    <xf numFmtId="0" fontId="21" fillId="0" borderId="22" xfId="8" applyFont="1" applyBorder="1" applyAlignment="1">
      <alignment horizontal="center"/>
    </xf>
    <xf numFmtId="0" fontId="21" fillId="0" borderId="20" xfId="8" applyFont="1" applyBorder="1" applyAlignment="1">
      <alignment horizontal="centerContinuous"/>
    </xf>
    <xf numFmtId="0" fontId="21" fillId="0" borderId="56" xfId="8" applyFont="1" applyBorder="1" applyAlignment="1">
      <alignment horizontal="centerContinuous"/>
    </xf>
    <xf numFmtId="0" fontId="21" fillId="0" borderId="34" xfId="8" applyFont="1" applyBorder="1" applyAlignment="1">
      <alignment horizontal="centerContinuous"/>
    </xf>
    <xf numFmtId="0" fontId="21" fillId="0" borderId="21" xfId="8" applyFont="1" applyBorder="1" applyAlignment="1">
      <alignment horizontal="centerContinuous"/>
    </xf>
    <xf numFmtId="0" fontId="21" fillId="0" borderId="19" xfId="8" applyFont="1" applyBorder="1" applyAlignment="1">
      <alignment horizontal="center"/>
    </xf>
    <xf numFmtId="0" fontId="21" fillId="0" borderId="57" xfId="8" applyFont="1" applyBorder="1" applyAlignment="1">
      <alignment horizontal="centerContinuous"/>
    </xf>
    <xf numFmtId="0" fontId="29" fillId="0" borderId="1" xfId="5" applyFont="1" applyBorder="1" applyAlignment="1">
      <alignment horizontal="center"/>
    </xf>
    <xf numFmtId="167" fontId="29" fillId="0" borderId="1" xfId="5" applyNumberFormat="1" applyFont="1" applyBorder="1" applyAlignment="1">
      <alignment horizontal="center"/>
    </xf>
    <xf numFmtId="166" fontId="29" fillId="0" borderId="1" xfId="5" applyNumberFormat="1" applyFont="1" applyBorder="1" applyAlignment="1">
      <alignment horizontal="center" vertical="center"/>
    </xf>
    <xf numFmtId="1" fontId="29" fillId="0" borderId="1" xfId="0" applyNumberFormat="1" applyFont="1" applyBorder="1" applyAlignment="1">
      <alignment horizontal="center" vertical="center"/>
    </xf>
    <xf numFmtId="0" fontId="21" fillId="0" borderId="24" xfId="8" applyFont="1" applyBorder="1" applyAlignment="1">
      <alignment horizontal="center" vertical="center"/>
    </xf>
    <xf numFmtId="0" fontId="21" fillId="0" borderId="10" xfId="8" applyFont="1" applyBorder="1" applyAlignment="1">
      <alignment horizontal="center" vertical="center"/>
    </xf>
    <xf numFmtId="0" fontId="21" fillId="0" borderId="3" xfId="8" applyFont="1" applyBorder="1" applyAlignment="1">
      <alignment horizontal="center" vertical="center"/>
    </xf>
    <xf numFmtId="0" fontId="21" fillId="0" borderId="1" xfId="8" applyFont="1" applyBorder="1" applyAlignment="1">
      <alignment horizontal="left" vertical="center"/>
    </xf>
    <xf numFmtId="0" fontId="21" fillId="0" borderId="1" xfId="8" applyFont="1" applyBorder="1" applyAlignment="1">
      <alignment horizontal="center" vertical="center"/>
    </xf>
    <xf numFmtId="0" fontId="21" fillId="0" borderId="13" xfId="8" applyFont="1" applyBorder="1" applyAlignment="1">
      <alignment horizontal="center" vertical="center"/>
    </xf>
    <xf numFmtId="0" fontId="21" fillId="0" borderId="1" xfId="8" applyFont="1" applyBorder="1" applyAlignment="1">
      <alignment horizontal="centerContinuous" vertical="center"/>
    </xf>
    <xf numFmtId="0" fontId="21" fillId="0" borderId="28" xfId="8" applyFont="1" applyBorder="1" applyAlignment="1">
      <alignment horizontal="centerContinuous" vertical="center"/>
    </xf>
    <xf numFmtId="0" fontId="21" fillId="0" borderId="26" xfId="8" applyFont="1" applyBorder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0" fontId="81" fillId="0" borderId="28" xfId="8" applyFont="1" applyBorder="1" applyAlignment="1">
      <alignment horizontal="centerContinuous" vertical="center"/>
    </xf>
    <xf numFmtId="0" fontId="3" fillId="0" borderId="24" xfId="8" applyFont="1" applyBorder="1" applyAlignment="1">
      <alignment horizontal="center" vertical="center"/>
    </xf>
    <xf numFmtId="166" fontId="21" fillId="0" borderId="13" xfId="8" applyNumberFormat="1" applyFont="1" applyBorder="1" applyAlignment="1">
      <alignment horizontal="center" vertical="center"/>
    </xf>
    <xf numFmtId="166" fontId="21" fillId="0" borderId="1" xfId="8" applyNumberFormat="1" applyFont="1" applyBorder="1" applyAlignment="1">
      <alignment horizontal="center" vertical="center"/>
    </xf>
    <xf numFmtId="2" fontId="21" fillId="0" borderId="13" xfId="8" applyNumberFormat="1" applyFont="1" applyBorder="1" applyAlignment="1">
      <alignment horizontal="center" vertical="center"/>
    </xf>
    <xf numFmtId="0" fontId="72" fillId="0" borderId="28" xfId="8" applyFont="1" applyBorder="1" applyAlignment="1">
      <alignment horizontal="centerContinuous" vertical="center"/>
    </xf>
    <xf numFmtId="0" fontId="38" fillId="0" borderId="24" xfId="8" applyFont="1" applyBorder="1" applyAlignment="1">
      <alignment horizontal="center" vertical="center"/>
    </xf>
    <xf numFmtId="166" fontId="8" fillId="0" borderId="13" xfId="8" applyNumberFormat="1" applyFont="1" applyBorder="1" applyAlignment="1">
      <alignment horizontal="center" vertical="center"/>
    </xf>
    <xf numFmtId="2" fontId="8" fillId="0" borderId="13" xfId="8" applyNumberFormat="1" applyFont="1" applyBorder="1" applyAlignment="1">
      <alignment horizontal="center" vertical="center"/>
    </xf>
    <xf numFmtId="166" fontId="73" fillId="0" borderId="28" xfId="8" applyNumberFormat="1" applyFont="1" applyBorder="1" applyAlignment="1">
      <alignment horizontal="centerContinuous" vertical="center"/>
    </xf>
    <xf numFmtId="0" fontId="3" fillId="0" borderId="26" xfId="8" applyFont="1" applyBorder="1" applyAlignment="1">
      <alignment horizontal="center" vertical="center"/>
    </xf>
    <xf numFmtId="166" fontId="8" fillId="0" borderId="28" xfId="8" applyNumberFormat="1" applyFont="1" applyBorder="1" applyAlignment="1">
      <alignment horizontal="centerContinuous" vertical="center"/>
    </xf>
    <xf numFmtId="0" fontId="78" fillId="0" borderId="36" xfId="8" applyFont="1" applyBorder="1" applyAlignment="1">
      <alignment horizontal="center" vertical="center"/>
    </xf>
    <xf numFmtId="166" fontId="8" fillId="0" borderId="32" xfId="8" applyNumberFormat="1" applyFont="1" applyBorder="1" applyAlignment="1">
      <alignment horizontal="center" vertical="center"/>
    </xf>
    <xf numFmtId="2" fontId="8" fillId="0" borderId="32" xfId="8" applyNumberFormat="1" applyFont="1" applyBorder="1" applyAlignment="1">
      <alignment horizontal="center" vertical="center"/>
    </xf>
    <xf numFmtId="166" fontId="8" fillId="0" borderId="37" xfId="8" applyNumberFormat="1" applyFont="1" applyBorder="1" applyAlignment="1">
      <alignment horizontal="centerContinuous" vertical="center"/>
    </xf>
    <xf numFmtId="0" fontId="38" fillId="0" borderId="26" xfId="8" applyFont="1" applyBorder="1" applyAlignment="1">
      <alignment horizontal="center" vertical="center"/>
    </xf>
    <xf numFmtId="166" fontId="8" fillId="0" borderId="25" xfId="8" applyNumberFormat="1" applyFont="1" applyBorder="1" applyAlignment="1">
      <alignment horizontal="center" vertical="center"/>
    </xf>
    <xf numFmtId="166" fontId="21" fillId="0" borderId="28" xfId="8" applyNumberFormat="1" applyFont="1" applyBorder="1" applyAlignment="1">
      <alignment horizontal="center" vertical="center"/>
    </xf>
    <xf numFmtId="0" fontId="8" fillId="0" borderId="36" xfId="8" applyFont="1" applyBorder="1" applyAlignment="1">
      <alignment horizontal="center" vertical="center"/>
    </xf>
    <xf numFmtId="0" fontId="78" fillId="0" borderId="32" xfId="8" applyFont="1" applyBorder="1" applyAlignment="1">
      <alignment horizontal="center" vertical="center"/>
    </xf>
    <xf numFmtId="0" fontId="78" fillId="0" borderId="58" xfId="8" applyFont="1" applyBorder="1" applyAlignment="1">
      <alignment horizontal="center" vertical="center"/>
    </xf>
    <xf numFmtId="0" fontId="78" fillId="0" borderId="37" xfId="8" applyFont="1" applyBorder="1" applyAlignment="1">
      <alignment horizontal="center" vertical="center"/>
    </xf>
    <xf numFmtId="0" fontId="21" fillId="0" borderId="26" xfId="8" applyFont="1" applyBorder="1" applyAlignment="1">
      <alignment vertical="center"/>
    </xf>
    <xf numFmtId="0" fontId="33" fillId="0" borderId="1" xfId="8" applyFont="1" applyBorder="1" applyAlignment="1">
      <alignment horizontal="center" vertical="center"/>
    </xf>
    <xf numFmtId="0" fontId="38" fillId="0" borderId="1" xfId="8" applyFont="1" applyBorder="1" applyAlignment="1">
      <alignment horizontal="center" vertical="center"/>
    </xf>
    <xf numFmtId="0" fontId="8" fillId="0" borderId="1" xfId="8" applyFont="1" applyBorder="1" applyAlignment="1">
      <alignment horizontal="center" vertical="center"/>
    </xf>
    <xf numFmtId="0" fontId="21" fillId="0" borderId="6" xfId="8" applyFont="1" applyBorder="1" applyAlignment="1">
      <alignment horizontal="centerContinuous" vertical="center"/>
    </xf>
    <xf numFmtId="0" fontId="21" fillId="0" borderId="7" xfId="8" applyFont="1" applyBorder="1" applyAlignment="1">
      <alignment horizontal="centerContinuous" vertical="center"/>
    </xf>
    <xf numFmtId="0" fontId="21" fillId="0" borderId="59" xfId="8" applyFont="1" applyBorder="1" applyAlignment="1">
      <alignment horizontal="centerContinuous" vertical="center"/>
    </xf>
    <xf numFmtId="1" fontId="21" fillId="0" borderId="1" xfId="8" applyNumberFormat="1" applyFont="1" applyBorder="1" applyAlignment="1">
      <alignment horizontal="center" vertical="center"/>
    </xf>
    <xf numFmtId="1" fontId="8" fillId="0" borderId="1" xfId="8" applyNumberFormat="1" applyFont="1" applyBorder="1" applyAlignment="1">
      <alignment horizontal="center" vertical="center"/>
    </xf>
    <xf numFmtId="0" fontId="21" fillId="0" borderId="15" xfId="8" applyFont="1" applyBorder="1" applyAlignment="1">
      <alignment horizontal="right" vertical="center"/>
    </xf>
    <xf numFmtId="0" fontId="21" fillId="0" borderId="0" xfId="8" applyFont="1" applyAlignment="1">
      <alignment horizontal="left" vertical="center"/>
    </xf>
    <xf numFmtId="0" fontId="21" fillId="0" borderId="39" xfId="8" applyFont="1" applyBorder="1" applyAlignment="1">
      <alignment vertical="center"/>
    </xf>
    <xf numFmtId="2" fontId="21" fillId="0" borderId="1" xfId="8" applyNumberFormat="1" applyFont="1" applyBorder="1" applyAlignment="1">
      <alignment horizontal="center" vertical="center"/>
    </xf>
    <xf numFmtId="2" fontId="8" fillId="0" borderId="1" xfId="8" applyNumberFormat="1" applyFont="1" applyBorder="1" applyAlignment="1">
      <alignment horizontal="center" vertical="center"/>
    </xf>
    <xf numFmtId="0" fontId="21" fillId="0" borderId="10" xfId="8" applyFont="1" applyBorder="1" applyAlignment="1">
      <alignment horizontal="right" vertical="center"/>
    </xf>
    <xf numFmtId="0" fontId="21" fillId="0" borderId="11" xfId="8" applyFont="1" applyBorder="1" applyAlignment="1">
      <alignment horizontal="left" vertical="center"/>
    </xf>
    <xf numFmtId="0" fontId="21" fillId="0" borderId="29" xfId="8" applyFont="1" applyBorder="1" applyAlignment="1">
      <alignment vertical="center"/>
    </xf>
    <xf numFmtId="0" fontId="82" fillId="0" borderId="31" xfId="8" applyFont="1" applyBorder="1" applyAlignment="1">
      <alignment vertical="center"/>
    </xf>
    <xf numFmtId="2" fontId="21" fillId="0" borderId="14" xfId="8" applyNumberFormat="1" applyFont="1" applyBorder="1" applyAlignment="1">
      <alignment horizontal="center" vertical="center"/>
    </xf>
    <xf numFmtId="0" fontId="21" fillId="0" borderId="14" xfId="8" applyFont="1" applyBorder="1" applyAlignment="1">
      <alignment horizontal="center" vertical="center"/>
    </xf>
    <xf numFmtId="0" fontId="21" fillId="0" borderId="15" xfId="8" applyFont="1" applyBorder="1" applyAlignment="1">
      <alignment horizontal="left" vertical="center"/>
    </xf>
    <xf numFmtId="0" fontId="21" fillId="0" borderId="39" xfId="8" applyFont="1" applyBorder="1"/>
    <xf numFmtId="0" fontId="21" fillId="0" borderId="31" xfId="8" applyFont="1" applyBorder="1" applyAlignment="1">
      <alignment vertical="center"/>
    </xf>
    <xf numFmtId="0" fontId="3" fillId="0" borderId="14" xfId="8" applyFont="1" applyBorder="1" applyAlignment="1">
      <alignment horizontal="center" vertical="center"/>
    </xf>
    <xf numFmtId="0" fontId="21" fillId="0" borderId="36" xfId="8" applyFont="1" applyBorder="1" applyAlignment="1">
      <alignment vertical="center"/>
    </xf>
    <xf numFmtId="0" fontId="21" fillId="0" borderId="32" xfId="8" applyFont="1" applyBorder="1" applyAlignment="1">
      <alignment horizontal="center" vertical="center"/>
    </xf>
    <xf numFmtId="2" fontId="21" fillId="0" borderId="32" xfId="8" applyNumberFormat="1" applyFont="1" applyBorder="1" applyAlignment="1">
      <alignment horizontal="center" vertical="center"/>
    </xf>
    <xf numFmtId="0" fontId="3" fillId="0" borderId="32" xfId="8" applyFont="1" applyBorder="1" applyAlignment="1">
      <alignment horizontal="center" vertical="center"/>
    </xf>
    <xf numFmtId="0" fontId="21" fillId="0" borderId="42" xfId="8" applyFont="1" applyBorder="1" applyAlignment="1">
      <alignment horizontal="right" vertical="center"/>
    </xf>
    <xf numFmtId="0" fontId="21" fillId="0" borderId="17" xfId="8" applyFont="1" applyBorder="1"/>
    <xf numFmtId="0" fontId="21" fillId="0" borderId="43" xfId="8" applyFont="1" applyBorder="1"/>
    <xf numFmtId="0" fontId="21" fillId="0" borderId="0" xfId="8" applyFont="1" applyAlignment="1">
      <alignment horizontal="center" vertical="center"/>
    </xf>
    <xf numFmtId="2" fontId="21" fillId="0" borderId="0" xfId="8" applyNumberFormat="1" applyFont="1" applyAlignment="1">
      <alignment horizontal="center" vertical="center"/>
    </xf>
    <xf numFmtId="0" fontId="3" fillId="0" borderId="0" xfId="8" applyFont="1" applyAlignment="1">
      <alignment horizontal="center" vertical="center"/>
    </xf>
    <xf numFmtId="2" fontId="8" fillId="0" borderId="0" xfId="8" applyNumberFormat="1" applyFont="1" applyAlignment="1">
      <alignment horizontal="center" vertical="center"/>
    </xf>
    <xf numFmtId="0" fontId="78" fillId="0" borderId="0" xfId="8" applyFont="1" applyAlignment="1">
      <alignment horizontal="center" vertical="center"/>
    </xf>
    <xf numFmtId="0" fontId="21" fillId="0" borderId="0" xfId="8" applyFont="1" applyAlignment="1">
      <alignment horizontal="right" vertical="center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center"/>
    </xf>
    <xf numFmtId="0" fontId="84" fillId="0" borderId="0" xfId="13" applyFont="1"/>
    <xf numFmtId="0" fontId="5" fillId="0" borderId="14" xfId="2" applyFont="1" applyBorder="1" applyAlignment="1">
      <alignment horizontal="center" vertical="center"/>
    </xf>
    <xf numFmtId="0" fontId="85" fillId="0" borderId="1" xfId="0" applyFont="1" applyBorder="1" applyAlignment="1">
      <alignment vertical="center"/>
    </xf>
    <xf numFmtId="0" fontId="4" fillId="0" borderId="1" xfId="2" applyBorder="1"/>
    <xf numFmtId="0" fontId="86" fillId="0" borderId="0" xfId="0" applyFont="1" applyAlignment="1">
      <alignment vertical="center"/>
    </xf>
    <xf numFmtId="0" fontId="84" fillId="0" borderId="0" xfId="13" applyFont="1" applyAlignment="1">
      <alignment horizontal="right"/>
    </xf>
    <xf numFmtId="0" fontId="9" fillId="0" borderId="0" xfId="13" applyFont="1" applyAlignment="1">
      <alignment horizontal="center" vertical="center"/>
    </xf>
    <xf numFmtId="0" fontId="87" fillId="7" borderId="60" xfId="13" applyFont="1" applyFill="1" applyBorder="1" applyAlignment="1">
      <alignment horizontal="center" vertical="center"/>
    </xf>
    <xf numFmtId="0" fontId="84" fillId="0" borderId="0" xfId="13" applyFont="1" applyAlignment="1">
      <alignment vertical="center"/>
    </xf>
    <xf numFmtId="0" fontId="3" fillId="0" borderId="3" xfId="13" applyFont="1" applyBorder="1" applyAlignment="1">
      <alignment horizontal="centerContinuous" vertical="center"/>
    </xf>
    <xf numFmtId="0" fontId="3" fillId="0" borderId="5" xfId="13" applyFont="1" applyBorder="1" applyAlignment="1">
      <alignment horizontal="centerContinuous" vertical="center"/>
    </xf>
    <xf numFmtId="0" fontId="3" fillId="0" borderId="1" xfId="13" applyFont="1" applyBorder="1" applyAlignment="1">
      <alignment horizontal="center" vertical="center"/>
    </xf>
    <xf numFmtId="0" fontId="3" fillId="0" borderId="2" xfId="13" applyFont="1" applyBorder="1" applyAlignment="1">
      <alignment vertical="center"/>
    </xf>
    <xf numFmtId="0" fontId="88" fillId="0" borderId="0" xfId="1" applyFont="1" applyAlignment="1">
      <alignment horizontal="left"/>
    </xf>
    <xf numFmtId="0" fontId="3" fillId="0" borderId="13" xfId="13" applyFont="1" applyBorder="1" applyAlignment="1">
      <alignment vertical="center"/>
    </xf>
    <xf numFmtId="169" fontId="88" fillId="0" borderId="0" xfId="1" applyNumberFormat="1" applyFont="1" applyAlignment="1">
      <alignment horizontal="left"/>
    </xf>
    <xf numFmtId="0" fontId="3" fillId="0" borderId="3" xfId="13" applyFont="1" applyBorder="1" applyAlignment="1">
      <alignment horizontal="center" vertical="center"/>
    </xf>
    <xf numFmtId="0" fontId="3" fillId="0" borderId="5" xfId="13" applyFont="1" applyBorder="1" applyAlignment="1">
      <alignment horizontal="center" vertical="center"/>
    </xf>
    <xf numFmtId="0" fontId="84" fillId="0" borderId="6" xfId="13" applyFont="1" applyBorder="1" applyAlignment="1">
      <alignment vertical="center"/>
    </xf>
    <xf numFmtId="0" fontId="84" fillId="0" borderId="8" xfId="13" applyFont="1" applyBorder="1" applyAlignment="1">
      <alignment vertical="center"/>
    </xf>
    <xf numFmtId="0" fontId="84" fillId="0" borderId="14" xfId="13" applyFont="1" applyBorder="1" applyAlignment="1">
      <alignment vertical="center"/>
    </xf>
    <xf numFmtId="0" fontId="84" fillId="0" borderId="10" xfId="13" applyFont="1" applyBorder="1" applyAlignment="1">
      <alignment vertical="center"/>
    </xf>
    <xf numFmtId="0" fontId="84" fillId="0" borderId="12" xfId="13" applyFont="1" applyBorder="1" applyAlignment="1">
      <alignment vertical="center"/>
    </xf>
    <xf numFmtId="0" fontId="84" fillId="0" borderId="6" xfId="13" applyFont="1" applyBorder="1" applyAlignment="1">
      <alignment horizontal="center" vertical="center"/>
    </xf>
    <xf numFmtId="0" fontId="84" fillId="0" borderId="8" xfId="13" applyFont="1" applyBorder="1" applyAlignment="1">
      <alignment horizontal="center" vertical="center"/>
    </xf>
    <xf numFmtId="0" fontId="84" fillId="0" borderId="14" xfId="13" applyFont="1" applyBorder="1" applyAlignment="1">
      <alignment horizontal="center" vertical="center"/>
    </xf>
    <xf numFmtId="0" fontId="84" fillId="0" borderId="10" xfId="13" applyFont="1" applyBorder="1" applyAlignment="1">
      <alignment horizontal="center" vertical="center"/>
    </xf>
    <xf numFmtId="0" fontId="84" fillId="0" borderId="12" xfId="13" applyFont="1" applyBorder="1" applyAlignment="1">
      <alignment horizontal="center" vertical="center"/>
    </xf>
    <xf numFmtId="0" fontId="84" fillId="0" borderId="13" xfId="13" applyFont="1" applyBorder="1" applyAlignment="1">
      <alignment horizontal="center" vertical="center"/>
    </xf>
    <xf numFmtId="0" fontId="84" fillId="0" borderId="3" xfId="13" applyFont="1" applyBorder="1" applyAlignment="1">
      <alignment vertical="center"/>
    </xf>
    <xf numFmtId="0" fontId="84" fillId="0" borderId="5" xfId="13" applyFont="1" applyBorder="1" applyAlignment="1">
      <alignment vertical="center"/>
    </xf>
    <xf numFmtId="0" fontId="84" fillId="0" borderId="1" xfId="13" applyFont="1" applyBorder="1" applyAlignment="1">
      <alignment horizontal="center" vertical="center"/>
    </xf>
    <xf numFmtId="166" fontId="84" fillId="0" borderId="3" xfId="1" applyNumberFormat="1" applyFont="1" applyBorder="1" applyAlignment="1">
      <alignment horizontal="center" vertical="center"/>
    </xf>
    <xf numFmtId="0" fontId="84" fillId="0" borderId="61" xfId="13" applyFont="1" applyBorder="1" applyAlignment="1">
      <alignment horizontal="center" vertical="center"/>
    </xf>
    <xf numFmtId="0" fontId="3" fillId="0" borderId="0" xfId="13" applyFont="1" applyAlignment="1">
      <alignment horizontal="center"/>
    </xf>
    <xf numFmtId="0" fontId="89" fillId="0" borderId="12" xfId="13" applyFont="1" applyBorder="1" applyAlignment="1">
      <alignment horizontal="center" vertical="center"/>
    </xf>
    <xf numFmtId="0" fontId="84" fillId="0" borderId="13" xfId="13" applyFont="1" applyBorder="1" applyAlignment="1">
      <alignment horizontal="center" vertical="center"/>
    </xf>
    <xf numFmtId="0" fontId="84" fillId="0" borderId="12" xfId="13" applyFont="1" applyBorder="1" applyAlignment="1">
      <alignment horizontal="center" vertical="center"/>
    </xf>
    <xf numFmtId="0" fontId="19" fillId="0" borderId="0" xfId="9" applyFont="1"/>
    <xf numFmtId="0" fontId="7" fillId="0" borderId="0" xfId="9" applyFont="1"/>
  </cellXfs>
  <cellStyles count="14">
    <cellStyle name="Normal" xfId="0" builtinId="0"/>
    <cellStyle name="Normal 2" xfId="5" xr:uid="{F143AC53-6DA5-4567-BBDC-CF7EC994D754}"/>
    <cellStyle name="Normal 2 2" xfId="9" xr:uid="{59EB9A6F-9498-4F14-A751-00430617DC59}"/>
    <cellStyle name="Normal 4" xfId="13" xr:uid="{3BA74863-52A4-4BA4-B641-98E5215EE08B}"/>
    <cellStyle name="Normal 5" xfId="2" xr:uid="{124ABC51-59FF-4F4F-B6F6-00295A33E0E4}"/>
    <cellStyle name="Normal 5 2" xfId="12" xr:uid="{1CA6FDD7-B3D1-484F-B729-7D7D5C67DF33}"/>
    <cellStyle name="Normal 6" xfId="11" xr:uid="{A3E122C1-F39D-4E2B-9870-B4FB00299A19}"/>
    <cellStyle name="Normal_2200LUC-07" xfId="1" xr:uid="{5EFB33B4-A028-4522-8A74-B218E56AA065}"/>
    <cellStyle name="Normal_9A1100" xfId="10" xr:uid="{7592B5E8-ED9B-469C-94DB-6786E3A9A6B0}"/>
    <cellStyle name="Normal_R1501K" xfId="6" xr:uid="{96FD6DF3-6F8B-4F17-9E0C-D2A854A71ED6}"/>
    <cellStyle name="ปกติ_Report" xfId="4" xr:uid="{58B99D04-3767-441A-8927-C9AC47390849}"/>
    <cellStyle name="ปกติ_TEST" xfId="3" xr:uid="{D1F6BE82-3489-4DDC-B7FD-D3CA78955D45}"/>
    <cellStyle name="ปกติ_Test Sheetna-1" xfId="7" xr:uid="{65CB0649-673A-4829-81C9-2F964EDAFE7B}"/>
    <cellStyle name="ปกติ_Testsheet V-BELT" xfId="8" xr:uid="{B48ABB6A-1EFC-4AC7-871D-9C03BDAFF7E8}"/>
  </cellStyles>
  <dxfs count="17">
    <dxf>
      <font>
        <b/>
        <i val="0"/>
        <condense val="0"/>
        <extend val="0"/>
        <color indexed="12"/>
      </font>
      <fill>
        <patternFill>
          <bgColor indexed="51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12"/>
      </font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00FF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21166</xdr:rowOff>
    </xdr:from>
    <xdr:to>
      <xdr:col>1</xdr:col>
      <xdr:colOff>123825</xdr:colOff>
      <xdr:row>1</xdr:row>
      <xdr:rowOff>24341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8C6984C9-0C37-400A-AFFE-0753047B13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166"/>
          <a:ext cx="895102" cy="2576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24</xdr:col>
      <xdr:colOff>0</xdr:colOff>
      <xdr:row>80</xdr:row>
      <xdr:rowOff>57150</xdr:rowOff>
    </xdr:from>
    <xdr:to>
      <xdr:col>24</xdr:col>
      <xdr:colOff>0</xdr:colOff>
      <xdr:row>80</xdr:row>
      <xdr:rowOff>57150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513E74F3-8638-451B-8F1F-AAAD278573F4}"/>
            </a:ext>
          </a:extLst>
        </xdr:cNvPr>
        <xdr:cNvSpPr>
          <a:spLocks noChangeShapeType="1"/>
        </xdr:cNvSpPr>
      </xdr:nvSpPr>
      <xdr:spPr bwMode="auto">
        <a:xfrm>
          <a:off x="13994296" y="2018190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75</xdr:row>
      <xdr:rowOff>76200</xdr:rowOff>
    </xdr:from>
    <xdr:to>
      <xdr:col>14</xdr:col>
      <xdr:colOff>257175</xdr:colOff>
      <xdr:row>75</xdr:row>
      <xdr:rowOff>76200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8788AFD9-BB1D-4848-83EA-D321A612D311}"/>
            </a:ext>
          </a:extLst>
        </xdr:cNvPr>
        <xdr:cNvSpPr>
          <a:spLocks noChangeShapeType="1"/>
        </xdr:cNvSpPr>
      </xdr:nvSpPr>
      <xdr:spPr bwMode="auto">
        <a:xfrm>
          <a:off x="8758859" y="19103671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180975</xdr:colOff>
      <xdr:row>75</xdr:row>
      <xdr:rowOff>38100</xdr:rowOff>
    </xdr:from>
    <xdr:to>
      <xdr:col>14</xdr:col>
      <xdr:colOff>266700</xdr:colOff>
      <xdr:row>75</xdr:row>
      <xdr:rowOff>38100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9A1E0C60-7496-4F9D-9A6F-D78064FB9D56}"/>
            </a:ext>
          </a:extLst>
        </xdr:cNvPr>
        <xdr:cNvSpPr>
          <a:spLocks noChangeShapeType="1"/>
        </xdr:cNvSpPr>
      </xdr:nvSpPr>
      <xdr:spPr bwMode="auto">
        <a:xfrm>
          <a:off x="8768384" y="19065571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</xdr:colOff>
      <xdr:row>45</xdr:row>
      <xdr:rowOff>171450</xdr:rowOff>
    </xdr:from>
    <xdr:to>
      <xdr:col>24</xdr:col>
      <xdr:colOff>476251</xdr:colOff>
      <xdr:row>79</xdr:row>
      <xdr:rowOff>266700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C2324AB2-E1AD-4FB4-B988-CA9F068EBBF0}"/>
            </a:ext>
          </a:extLst>
        </xdr:cNvPr>
        <xdr:cNvSpPr>
          <a:spLocks noChangeShapeType="1"/>
        </xdr:cNvSpPr>
      </xdr:nvSpPr>
      <xdr:spPr bwMode="auto">
        <a:xfrm>
          <a:off x="13994297" y="12169968"/>
          <a:ext cx="476250" cy="795113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45</xdr:row>
      <xdr:rowOff>0</xdr:rowOff>
    </xdr:from>
    <xdr:to>
      <xdr:col>20</xdr:col>
      <xdr:colOff>0</xdr:colOff>
      <xdr:row>79</xdr:row>
      <xdr:rowOff>266700</xdr:rowOff>
    </xdr:to>
    <xdr:sp macro="" textlink="">
      <xdr:nvSpPr>
        <xdr:cNvPr id="7" name="Line 5">
          <a:extLst>
            <a:ext uri="{FF2B5EF4-FFF2-40B4-BE49-F238E27FC236}">
              <a16:creationId xmlns:a16="http://schemas.microsoft.com/office/drawing/2014/main" id="{5F3CD93B-1330-4AD1-A70D-9EA2286E0513}"/>
            </a:ext>
          </a:extLst>
        </xdr:cNvPr>
        <xdr:cNvSpPr>
          <a:spLocks noChangeShapeType="1"/>
        </xdr:cNvSpPr>
      </xdr:nvSpPr>
      <xdr:spPr bwMode="auto">
        <a:xfrm>
          <a:off x="11290852" y="11998518"/>
          <a:ext cx="540689" cy="812258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323850</xdr:colOff>
      <xdr:row>40</xdr:row>
      <xdr:rowOff>85725</xdr:rowOff>
    </xdr:from>
    <xdr:to>
      <xdr:col>26</xdr:col>
      <xdr:colOff>476250</xdr:colOff>
      <xdr:row>40</xdr:row>
      <xdr:rowOff>228600</xdr:rowOff>
    </xdr:to>
    <xdr:sp macro="" textlink="">
      <xdr:nvSpPr>
        <xdr:cNvPr id="8" name="Line 6">
          <a:extLst>
            <a:ext uri="{FF2B5EF4-FFF2-40B4-BE49-F238E27FC236}">
              <a16:creationId xmlns:a16="http://schemas.microsoft.com/office/drawing/2014/main" id="{3DFA57E8-4BC5-4486-BBCD-3FE386CD1FC0}"/>
            </a:ext>
          </a:extLst>
        </xdr:cNvPr>
        <xdr:cNvSpPr>
          <a:spLocks noChangeShapeType="1"/>
        </xdr:cNvSpPr>
      </xdr:nvSpPr>
      <xdr:spPr bwMode="auto">
        <a:xfrm flipH="1">
          <a:off x="15399523" y="10406518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238125</xdr:colOff>
      <xdr:row>45</xdr:row>
      <xdr:rowOff>38100</xdr:rowOff>
    </xdr:from>
    <xdr:to>
      <xdr:col>22</xdr:col>
      <xdr:colOff>438150</xdr:colOff>
      <xdr:row>45</xdr:row>
      <xdr:rowOff>161925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4366BCAB-246E-4C02-ABA2-9DE33A976ED1}"/>
            </a:ext>
          </a:extLst>
        </xdr:cNvPr>
        <xdr:cNvSpPr>
          <a:spLocks noChangeArrowheads="1"/>
        </xdr:cNvSpPr>
      </xdr:nvSpPr>
      <xdr:spPr bwMode="auto">
        <a:xfrm>
          <a:off x="13151043" y="12036618"/>
          <a:ext cx="200025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333375</xdr:colOff>
      <xdr:row>45</xdr:row>
      <xdr:rowOff>38100</xdr:rowOff>
    </xdr:from>
    <xdr:to>
      <xdr:col>15</xdr:col>
      <xdr:colOff>485775</xdr:colOff>
      <xdr:row>45</xdr:row>
      <xdr:rowOff>161925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1004DDD-DAA4-4BFA-BC77-5E3E906161AF}"/>
            </a:ext>
          </a:extLst>
        </xdr:cNvPr>
        <xdr:cNvSpPr>
          <a:spLocks noChangeArrowheads="1"/>
        </xdr:cNvSpPr>
      </xdr:nvSpPr>
      <xdr:spPr bwMode="auto">
        <a:xfrm>
          <a:off x="9461472" y="12036618"/>
          <a:ext cx="152400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211666</xdr:colOff>
      <xdr:row>54</xdr:row>
      <xdr:rowOff>66675</xdr:rowOff>
    </xdr:from>
    <xdr:to>
      <xdr:col>14</xdr:col>
      <xdr:colOff>316441</xdr:colOff>
      <xdr:row>54</xdr:row>
      <xdr:rowOff>66675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042D2F61-7012-4016-B7A8-6F48DA4FDC4B}"/>
            </a:ext>
          </a:extLst>
        </xdr:cNvPr>
        <xdr:cNvSpPr>
          <a:spLocks noChangeShapeType="1"/>
        </xdr:cNvSpPr>
      </xdr:nvSpPr>
      <xdr:spPr bwMode="auto">
        <a:xfrm>
          <a:off x="8799075" y="14219997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190500</xdr:colOff>
      <xdr:row>58</xdr:row>
      <xdr:rowOff>76200</xdr:rowOff>
    </xdr:from>
    <xdr:to>
      <xdr:col>14</xdr:col>
      <xdr:colOff>314325</xdr:colOff>
      <xdr:row>58</xdr:row>
      <xdr:rowOff>76200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EA7A0FDC-F9AD-4C4F-96D3-4A7302368498}"/>
            </a:ext>
          </a:extLst>
        </xdr:cNvPr>
        <xdr:cNvSpPr>
          <a:spLocks noChangeShapeType="1"/>
        </xdr:cNvSpPr>
      </xdr:nvSpPr>
      <xdr:spPr bwMode="auto">
        <a:xfrm>
          <a:off x="8777909" y="15151873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221191</xdr:colOff>
      <xdr:row>66</xdr:row>
      <xdr:rowOff>47625</xdr:rowOff>
    </xdr:from>
    <xdr:to>
      <xdr:col>14</xdr:col>
      <xdr:colOff>316441</xdr:colOff>
      <xdr:row>66</xdr:row>
      <xdr:rowOff>47625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id="{81A7594C-A7BF-4B55-8B9B-6412D6348C5F}"/>
            </a:ext>
          </a:extLst>
        </xdr:cNvPr>
        <xdr:cNvSpPr>
          <a:spLocks noChangeShapeType="1"/>
        </xdr:cNvSpPr>
      </xdr:nvSpPr>
      <xdr:spPr bwMode="auto">
        <a:xfrm>
          <a:off x="8808600" y="16968001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62</xdr:row>
      <xdr:rowOff>66675</xdr:rowOff>
    </xdr:from>
    <xdr:to>
      <xdr:col>14</xdr:col>
      <xdr:colOff>276225</xdr:colOff>
      <xdr:row>62</xdr:row>
      <xdr:rowOff>66675</xdr:rowOff>
    </xdr:to>
    <xdr:sp macro="" textlink="">
      <xdr:nvSpPr>
        <xdr:cNvPr id="14" name="Line 16">
          <a:extLst>
            <a:ext uri="{FF2B5EF4-FFF2-40B4-BE49-F238E27FC236}">
              <a16:creationId xmlns:a16="http://schemas.microsoft.com/office/drawing/2014/main" id="{F636151A-BC1A-418A-8DBB-DAFEB72B1FF0}"/>
            </a:ext>
          </a:extLst>
        </xdr:cNvPr>
        <xdr:cNvSpPr>
          <a:spLocks noChangeShapeType="1"/>
        </xdr:cNvSpPr>
      </xdr:nvSpPr>
      <xdr:spPr bwMode="auto">
        <a:xfrm>
          <a:off x="8758859" y="16064699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80</xdr:row>
      <xdr:rowOff>57150</xdr:rowOff>
    </xdr:from>
    <xdr:to>
      <xdr:col>24</xdr:col>
      <xdr:colOff>0</xdr:colOff>
      <xdr:row>80</xdr:row>
      <xdr:rowOff>57150</xdr:rowOff>
    </xdr:to>
    <xdr:sp macro="" textlink="">
      <xdr:nvSpPr>
        <xdr:cNvPr id="15" name="Line 17">
          <a:extLst>
            <a:ext uri="{FF2B5EF4-FFF2-40B4-BE49-F238E27FC236}">
              <a16:creationId xmlns:a16="http://schemas.microsoft.com/office/drawing/2014/main" id="{EAAC38C5-4A78-4F47-9CD2-3AA6A6847DF4}"/>
            </a:ext>
          </a:extLst>
        </xdr:cNvPr>
        <xdr:cNvSpPr>
          <a:spLocks noChangeShapeType="1"/>
        </xdr:cNvSpPr>
      </xdr:nvSpPr>
      <xdr:spPr bwMode="auto">
        <a:xfrm>
          <a:off x="13994296" y="2018190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230716</xdr:colOff>
      <xdr:row>75</xdr:row>
      <xdr:rowOff>76200</xdr:rowOff>
    </xdr:from>
    <xdr:to>
      <xdr:col>14</xdr:col>
      <xdr:colOff>316441</xdr:colOff>
      <xdr:row>75</xdr:row>
      <xdr:rowOff>76200</xdr:rowOff>
    </xdr:to>
    <xdr:sp macro="" textlink="">
      <xdr:nvSpPr>
        <xdr:cNvPr id="16" name="Line 18">
          <a:extLst>
            <a:ext uri="{FF2B5EF4-FFF2-40B4-BE49-F238E27FC236}">
              <a16:creationId xmlns:a16="http://schemas.microsoft.com/office/drawing/2014/main" id="{49220279-28D5-4C44-A503-6CD5F348E0F4}"/>
            </a:ext>
          </a:extLst>
        </xdr:cNvPr>
        <xdr:cNvSpPr>
          <a:spLocks noChangeShapeType="1"/>
        </xdr:cNvSpPr>
      </xdr:nvSpPr>
      <xdr:spPr bwMode="auto">
        <a:xfrm>
          <a:off x="8818125" y="19103671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230716</xdr:colOff>
      <xdr:row>75</xdr:row>
      <xdr:rowOff>38100</xdr:rowOff>
    </xdr:from>
    <xdr:to>
      <xdr:col>14</xdr:col>
      <xdr:colOff>316441</xdr:colOff>
      <xdr:row>75</xdr:row>
      <xdr:rowOff>38100</xdr:rowOff>
    </xdr:to>
    <xdr:sp macro="" textlink="">
      <xdr:nvSpPr>
        <xdr:cNvPr id="17" name="Line 19">
          <a:extLst>
            <a:ext uri="{FF2B5EF4-FFF2-40B4-BE49-F238E27FC236}">
              <a16:creationId xmlns:a16="http://schemas.microsoft.com/office/drawing/2014/main" id="{C3C2540E-7A2D-4030-919A-AB84F65B6B36}"/>
            </a:ext>
          </a:extLst>
        </xdr:cNvPr>
        <xdr:cNvSpPr>
          <a:spLocks noChangeShapeType="1"/>
        </xdr:cNvSpPr>
      </xdr:nvSpPr>
      <xdr:spPr bwMode="auto">
        <a:xfrm>
          <a:off x="8818125" y="19065571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323850</xdr:colOff>
      <xdr:row>40</xdr:row>
      <xdr:rowOff>85725</xdr:rowOff>
    </xdr:from>
    <xdr:to>
      <xdr:col>26</xdr:col>
      <xdr:colOff>476250</xdr:colOff>
      <xdr:row>40</xdr:row>
      <xdr:rowOff>228600</xdr:rowOff>
    </xdr:to>
    <xdr:sp macro="" textlink="">
      <xdr:nvSpPr>
        <xdr:cNvPr id="18" name="Line 22">
          <a:extLst>
            <a:ext uri="{FF2B5EF4-FFF2-40B4-BE49-F238E27FC236}">
              <a16:creationId xmlns:a16="http://schemas.microsoft.com/office/drawing/2014/main" id="{2DB40233-F407-4A62-81C0-A5A1B6155AF0}"/>
            </a:ext>
          </a:extLst>
        </xdr:cNvPr>
        <xdr:cNvSpPr>
          <a:spLocks noChangeShapeType="1"/>
        </xdr:cNvSpPr>
      </xdr:nvSpPr>
      <xdr:spPr bwMode="auto">
        <a:xfrm flipH="1">
          <a:off x="15399523" y="10406518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238125</xdr:colOff>
      <xdr:row>45</xdr:row>
      <xdr:rowOff>38100</xdr:rowOff>
    </xdr:from>
    <xdr:to>
      <xdr:col>22</xdr:col>
      <xdr:colOff>438150</xdr:colOff>
      <xdr:row>45</xdr:row>
      <xdr:rowOff>161925</xdr:rowOff>
    </xdr:to>
    <xdr:sp macro="" textlink="">
      <xdr:nvSpPr>
        <xdr:cNvPr id="19" name="Oval 23">
          <a:extLst>
            <a:ext uri="{FF2B5EF4-FFF2-40B4-BE49-F238E27FC236}">
              <a16:creationId xmlns:a16="http://schemas.microsoft.com/office/drawing/2014/main" id="{89605760-A623-403A-949C-34B5473D6D91}"/>
            </a:ext>
          </a:extLst>
        </xdr:cNvPr>
        <xdr:cNvSpPr>
          <a:spLocks noChangeArrowheads="1"/>
        </xdr:cNvSpPr>
      </xdr:nvSpPr>
      <xdr:spPr bwMode="auto">
        <a:xfrm>
          <a:off x="13151043" y="12036618"/>
          <a:ext cx="200025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333375</xdr:colOff>
      <xdr:row>45</xdr:row>
      <xdr:rowOff>38100</xdr:rowOff>
    </xdr:from>
    <xdr:to>
      <xdr:col>15</xdr:col>
      <xdr:colOff>485775</xdr:colOff>
      <xdr:row>45</xdr:row>
      <xdr:rowOff>161925</xdr:rowOff>
    </xdr:to>
    <xdr:sp macro="" textlink="">
      <xdr:nvSpPr>
        <xdr:cNvPr id="20" name="Oval 24">
          <a:extLst>
            <a:ext uri="{FF2B5EF4-FFF2-40B4-BE49-F238E27FC236}">
              <a16:creationId xmlns:a16="http://schemas.microsoft.com/office/drawing/2014/main" id="{DAD0ABE8-4204-4204-AF84-AD02AB894A26}"/>
            </a:ext>
          </a:extLst>
        </xdr:cNvPr>
        <xdr:cNvSpPr>
          <a:spLocks noChangeArrowheads="1"/>
        </xdr:cNvSpPr>
      </xdr:nvSpPr>
      <xdr:spPr bwMode="auto">
        <a:xfrm>
          <a:off x="9461472" y="12036618"/>
          <a:ext cx="152400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230716</xdr:colOff>
      <xdr:row>50</xdr:row>
      <xdr:rowOff>57150</xdr:rowOff>
    </xdr:from>
    <xdr:to>
      <xdr:col>14</xdr:col>
      <xdr:colOff>306916</xdr:colOff>
      <xdr:row>50</xdr:row>
      <xdr:rowOff>57150</xdr:rowOff>
    </xdr:to>
    <xdr:sp macro="" textlink="">
      <xdr:nvSpPr>
        <xdr:cNvPr id="21" name="Line 25">
          <a:extLst>
            <a:ext uri="{FF2B5EF4-FFF2-40B4-BE49-F238E27FC236}">
              <a16:creationId xmlns:a16="http://schemas.microsoft.com/office/drawing/2014/main" id="{DA24D971-B206-405C-A91A-6363518F9E5B}"/>
            </a:ext>
          </a:extLst>
        </xdr:cNvPr>
        <xdr:cNvSpPr>
          <a:spLocks noChangeShapeType="1"/>
        </xdr:cNvSpPr>
      </xdr:nvSpPr>
      <xdr:spPr bwMode="auto">
        <a:xfrm>
          <a:off x="8818125" y="13288120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200025</xdr:colOff>
      <xdr:row>62</xdr:row>
      <xdr:rowOff>66675</xdr:rowOff>
    </xdr:from>
    <xdr:to>
      <xdr:col>14</xdr:col>
      <xdr:colOff>304800</xdr:colOff>
      <xdr:row>62</xdr:row>
      <xdr:rowOff>66675</xdr:rowOff>
    </xdr:to>
    <xdr:sp macro="" textlink="">
      <xdr:nvSpPr>
        <xdr:cNvPr id="22" name="Line 32">
          <a:extLst>
            <a:ext uri="{FF2B5EF4-FFF2-40B4-BE49-F238E27FC236}">
              <a16:creationId xmlns:a16="http://schemas.microsoft.com/office/drawing/2014/main" id="{60666074-2FFA-42F1-A38B-7AE67E7F96F4}"/>
            </a:ext>
          </a:extLst>
        </xdr:cNvPr>
        <xdr:cNvSpPr>
          <a:spLocks noChangeShapeType="1"/>
        </xdr:cNvSpPr>
      </xdr:nvSpPr>
      <xdr:spPr bwMode="auto">
        <a:xfrm>
          <a:off x="8787434" y="16064699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221191</xdr:colOff>
      <xdr:row>70</xdr:row>
      <xdr:rowOff>57150</xdr:rowOff>
    </xdr:from>
    <xdr:to>
      <xdr:col>14</xdr:col>
      <xdr:colOff>316441</xdr:colOff>
      <xdr:row>70</xdr:row>
      <xdr:rowOff>57150</xdr:rowOff>
    </xdr:to>
    <xdr:sp macro="" textlink="">
      <xdr:nvSpPr>
        <xdr:cNvPr id="23" name="Line 12">
          <a:extLst>
            <a:ext uri="{FF2B5EF4-FFF2-40B4-BE49-F238E27FC236}">
              <a16:creationId xmlns:a16="http://schemas.microsoft.com/office/drawing/2014/main" id="{50D98AFD-7F3D-4677-AA4F-4E0E8CC6992F}"/>
            </a:ext>
          </a:extLst>
        </xdr:cNvPr>
        <xdr:cNvSpPr>
          <a:spLocks noChangeShapeType="1"/>
        </xdr:cNvSpPr>
      </xdr:nvSpPr>
      <xdr:spPr bwMode="auto">
        <a:xfrm>
          <a:off x="8808600" y="17899877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323850</xdr:colOff>
      <xdr:row>40</xdr:row>
      <xdr:rowOff>85725</xdr:rowOff>
    </xdr:from>
    <xdr:to>
      <xdr:col>26</xdr:col>
      <xdr:colOff>476250</xdr:colOff>
      <xdr:row>40</xdr:row>
      <xdr:rowOff>228600</xdr:rowOff>
    </xdr:to>
    <xdr:sp macro="" textlink="">
      <xdr:nvSpPr>
        <xdr:cNvPr id="24" name="Line 6">
          <a:extLst>
            <a:ext uri="{FF2B5EF4-FFF2-40B4-BE49-F238E27FC236}">
              <a16:creationId xmlns:a16="http://schemas.microsoft.com/office/drawing/2014/main" id="{D43215B4-9FFE-4625-B578-6076299CA963}"/>
            </a:ext>
          </a:extLst>
        </xdr:cNvPr>
        <xdr:cNvSpPr>
          <a:spLocks noChangeShapeType="1"/>
        </xdr:cNvSpPr>
      </xdr:nvSpPr>
      <xdr:spPr bwMode="auto">
        <a:xfrm flipH="1">
          <a:off x="15399523" y="10406518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323850</xdr:colOff>
      <xdr:row>40</xdr:row>
      <xdr:rowOff>85725</xdr:rowOff>
    </xdr:from>
    <xdr:to>
      <xdr:col>26</xdr:col>
      <xdr:colOff>476250</xdr:colOff>
      <xdr:row>40</xdr:row>
      <xdr:rowOff>228600</xdr:rowOff>
    </xdr:to>
    <xdr:sp macro="" textlink="">
      <xdr:nvSpPr>
        <xdr:cNvPr id="25" name="Line 22">
          <a:extLst>
            <a:ext uri="{FF2B5EF4-FFF2-40B4-BE49-F238E27FC236}">
              <a16:creationId xmlns:a16="http://schemas.microsoft.com/office/drawing/2014/main" id="{269BA392-B264-4844-AD37-10AF48DDBC4A}"/>
            </a:ext>
          </a:extLst>
        </xdr:cNvPr>
        <xdr:cNvSpPr>
          <a:spLocks noChangeShapeType="1"/>
        </xdr:cNvSpPr>
      </xdr:nvSpPr>
      <xdr:spPr bwMode="auto">
        <a:xfrm flipH="1">
          <a:off x="15399523" y="10406518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221191</xdr:colOff>
      <xdr:row>74</xdr:row>
      <xdr:rowOff>57150</xdr:rowOff>
    </xdr:from>
    <xdr:to>
      <xdr:col>14</xdr:col>
      <xdr:colOff>316441</xdr:colOff>
      <xdr:row>74</xdr:row>
      <xdr:rowOff>57150</xdr:rowOff>
    </xdr:to>
    <xdr:sp macro="" textlink="">
      <xdr:nvSpPr>
        <xdr:cNvPr id="26" name="Line 12">
          <a:extLst>
            <a:ext uri="{FF2B5EF4-FFF2-40B4-BE49-F238E27FC236}">
              <a16:creationId xmlns:a16="http://schemas.microsoft.com/office/drawing/2014/main" id="{F657F874-EBA4-43D4-90BE-CA36D6AFA6B2}"/>
            </a:ext>
          </a:extLst>
        </xdr:cNvPr>
        <xdr:cNvSpPr>
          <a:spLocks noChangeShapeType="1"/>
        </xdr:cNvSpPr>
      </xdr:nvSpPr>
      <xdr:spPr bwMode="auto">
        <a:xfrm>
          <a:off x="8808600" y="18822228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233795</xdr:colOff>
      <xdr:row>42</xdr:row>
      <xdr:rowOff>86591</xdr:rowOff>
    </xdr:from>
    <xdr:to>
      <xdr:col>27</xdr:col>
      <xdr:colOff>545739</xdr:colOff>
      <xdr:row>42</xdr:row>
      <xdr:rowOff>229466</xdr:rowOff>
    </xdr:to>
    <xdr:sp macro="" textlink="">
      <xdr:nvSpPr>
        <xdr:cNvPr id="27" name="Right Arrow 29">
          <a:extLst>
            <a:ext uri="{FF2B5EF4-FFF2-40B4-BE49-F238E27FC236}">
              <a16:creationId xmlns:a16="http://schemas.microsoft.com/office/drawing/2014/main" id="{7C9B71CE-CEC1-468E-9DD5-804A8809A311}"/>
            </a:ext>
          </a:extLst>
        </xdr:cNvPr>
        <xdr:cNvSpPr/>
      </xdr:nvSpPr>
      <xdr:spPr>
        <a:xfrm>
          <a:off x="15850157" y="11146855"/>
          <a:ext cx="303993" cy="142875"/>
        </a:xfrm>
        <a:prstGeom prst="rightArrow">
          <a:avLst/>
        </a:prstGeom>
        <a:solidFill>
          <a:srgbClr val="4F81BD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17</xdr:col>
      <xdr:colOff>284788</xdr:colOff>
      <xdr:row>84</xdr:row>
      <xdr:rowOff>24174</xdr:rowOff>
    </xdr:from>
    <xdr:to>
      <xdr:col>27</xdr:col>
      <xdr:colOff>323825</xdr:colOff>
      <xdr:row>89</xdr:row>
      <xdr:rowOff>22586</xdr:rowOff>
    </xdr:to>
    <xdr:pic>
      <xdr:nvPicPr>
        <xdr:cNvPr id="28" name="Picture 3">
          <a:extLst>
            <a:ext uri="{FF2B5EF4-FFF2-40B4-BE49-F238E27FC236}">
              <a16:creationId xmlns:a16="http://schemas.microsoft.com/office/drawing/2014/main" id="{93DD6D27-2102-4CB3-8A7C-973E6F49C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6719" t="27344" r="44687" b="64551"/>
        <a:stretch>
          <a:fillRect/>
        </a:stretch>
      </xdr:blipFill>
      <xdr:spPr bwMode="auto">
        <a:xfrm>
          <a:off x="10494263" y="21031520"/>
          <a:ext cx="5445924" cy="10320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24</xdr:col>
      <xdr:colOff>0</xdr:colOff>
      <xdr:row>80</xdr:row>
      <xdr:rowOff>57150</xdr:rowOff>
    </xdr:from>
    <xdr:to>
      <xdr:col>24</xdr:col>
      <xdr:colOff>0</xdr:colOff>
      <xdr:row>80</xdr:row>
      <xdr:rowOff>57150</xdr:rowOff>
    </xdr:to>
    <xdr:sp macro="" textlink="">
      <xdr:nvSpPr>
        <xdr:cNvPr id="29" name="Line 1">
          <a:extLst>
            <a:ext uri="{FF2B5EF4-FFF2-40B4-BE49-F238E27FC236}">
              <a16:creationId xmlns:a16="http://schemas.microsoft.com/office/drawing/2014/main" id="{5DD3EFF0-3EC6-4790-9588-44F6AB3F10BA}"/>
            </a:ext>
          </a:extLst>
        </xdr:cNvPr>
        <xdr:cNvSpPr>
          <a:spLocks noChangeShapeType="1"/>
        </xdr:cNvSpPr>
      </xdr:nvSpPr>
      <xdr:spPr bwMode="auto">
        <a:xfrm>
          <a:off x="13994296" y="2018190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219075</xdr:colOff>
      <xdr:row>81</xdr:row>
      <xdr:rowOff>9525</xdr:rowOff>
    </xdr:from>
    <xdr:to>
      <xdr:col>26</xdr:col>
      <xdr:colOff>428625</xdr:colOff>
      <xdr:row>81</xdr:row>
      <xdr:rowOff>190500</xdr:rowOff>
    </xdr:to>
    <xdr:sp macro="" textlink="">
      <xdr:nvSpPr>
        <xdr:cNvPr id="30" name="Oval 15">
          <a:extLst>
            <a:ext uri="{FF2B5EF4-FFF2-40B4-BE49-F238E27FC236}">
              <a16:creationId xmlns:a16="http://schemas.microsoft.com/office/drawing/2014/main" id="{CBE9A097-DBD6-4C00-9E72-AAB558868861}"/>
            </a:ext>
          </a:extLst>
        </xdr:cNvPr>
        <xdr:cNvSpPr>
          <a:spLocks noChangeArrowheads="1"/>
        </xdr:cNvSpPr>
      </xdr:nvSpPr>
      <xdr:spPr bwMode="auto">
        <a:xfrm>
          <a:off x="15294748" y="20348962"/>
          <a:ext cx="209550" cy="18097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24</xdr:col>
      <xdr:colOff>0</xdr:colOff>
      <xdr:row>80</xdr:row>
      <xdr:rowOff>57150</xdr:rowOff>
    </xdr:from>
    <xdr:to>
      <xdr:col>24</xdr:col>
      <xdr:colOff>0</xdr:colOff>
      <xdr:row>80</xdr:row>
      <xdr:rowOff>57150</xdr:rowOff>
    </xdr:to>
    <xdr:sp macro="" textlink="">
      <xdr:nvSpPr>
        <xdr:cNvPr id="31" name="Line 17">
          <a:extLst>
            <a:ext uri="{FF2B5EF4-FFF2-40B4-BE49-F238E27FC236}">
              <a16:creationId xmlns:a16="http://schemas.microsoft.com/office/drawing/2014/main" id="{2BE091C0-9957-43CD-80C2-53D9D661BAB5}"/>
            </a:ext>
          </a:extLst>
        </xdr:cNvPr>
        <xdr:cNvSpPr>
          <a:spLocks noChangeShapeType="1"/>
        </xdr:cNvSpPr>
      </xdr:nvSpPr>
      <xdr:spPr bwMode="auto">
        <a:xfrm>
          <a:off x="13994296" y="2018190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80</xdr:row>
      <xdr:rowOff>57150</xdr:rowOff>
    </xdr:from>
    <xdr:to>
      <xdr:col>24</xdr:col>
      <xdr:colOff>0</xdr:colOff>
      <xdr:row>80</xdr:row>
      <xdr:rowOff>57150</xdr:rowOff>
    </xdr:to>
    <xdr:sp macro="" textlink="">
      <xdr:nvSpPr>
        <xdr:cNvPr id="32" name="Line 1">
          <a:extLst>
            <a:ext uri="{FF2B5EF4-FFF2-40B4-BE49-F238E27FC236}">
              <a16:creationId xmlns:a16="http://schemas.microsoft.com/office/drawing/2014/main" id="{607881D2-C4DA-4123-A586-7D314DA30B7A}"/>
            </a:ext>
          </a:extLst>
        </xdr:cNvPr>
        <xdr:cNvSpPr>
          <a:spLocks noChangeShapeType="1"/>
        </xdr:cNvSpPr>
      </xdr:nvSpPr>
      <xdr:spPr bwMode="auto">
        <a:xfrm>
          <a:off x="13994296" y="2018190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80</xdr:row>
      <xdr:rowOff>57150</xdr:rowOff>
    </xdr:from>
    <xdr:to>
      <xdr:col>24</xdr:col>
      <xdr:colOff>0</xdr:colOff>
      <xdr:row>80</xdr:row>
      <xdr:rowOff>57150</xdr:rowOff>
    </xdr:to>
    <xdr:sp macro="" textlink="">
      <xdr:nvSpPr>
        <xdr:cNvPr id="33" name="Line 17">
          <a:extLst>
            <a:ext uri="{FF2B5EF4-FFF2-40B4-BE49-F238E27FC236}">
              <a16:creationId xmlns:a16="http://schemas.microsoft.com/office/drawing/2014/main" id="{537D964B-3E67-4AE1-8602-740B86851A7F}"/>
            </a:ext>
          </a:extLst>
        </xdr:cNvPr>
        <xdr:cNvSpPr>
          <a:spLocks noChangeShapeType="1"/>
        </xdr:cNvSpPr>
      </xdr:nvSpPr>
      <xdr:spPr bwMode="auto">
        <a:xfrm>
          <a:off x="13994296" y="2018190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80</xdr:row>
      <xdr:rowOff>57150</xdr:rowOff>
    </xdr:from>
    <xdr:to>
      <xdr:col>24</xdr:col>
      <xdr:colOff>0</xdr:colOff>
      <xdr:row>80</xdr:row>
      <xdr:rowOff>57150</xdr:rowOff>
    </xdr:to>
    <xdr:sp macro="" textlink="">
      <xdr:nvSpPr>
        <xdr:cNvPr id="34" name="Line 1">
          <a:extLst>
            <a:ext uri="{FF2B5EF4-FFF2-40B4-BE49-F238E27FC236}">
              <a16:creationId xmlns:a16="http://schemas.microsoft.com/office/drawing/2014/main" id="{86348B5C-88D3-4C27-A290-7E95218B9B5A}"/>
            </a:ext>
          </a:extLst>
        </xdr:cNvPr>
        <xdr:cNvSpPr>
          <a:spLocks noChangeShapeType="1"/>
        </xdr:cNvSpPr>
      </xdr:nvSpPr>
      <xdr:spPr bwMode="auto">
        <a:xfrm>
          <a:off x="13994296" y="2018190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80</xdr:row>
      <xdr:rowOff>57150</xdr:rowOff>
    </xdr:from>
    <xdr:to>
      <xdr:col>24</xdr:col>
      <xdr:colOff>0</xdr:colOff>
      <xdr:row>80</xdr:row>
      <xdr:rowOff>57150</xdr:rowOff>
    </xdr:to>
    <xdr:sp macro="" textlink="">
      <xdr:nvSpPr>
        <xdr:cNvPr id="35" name="Line 17">
          <a:extLst>
            <a:ext uri="{FF2B5EF4-FFF2-40B4-BE49-F238E27FC236}">
              <a16:creationId xmlns:a16="http://schemas.microsoft.com/office/drawing/2014/main" id="{3A31ABA0-87B5-418D-9B94-F1BAFCB210FB}"/>
            </a:ext>
          </a:extLst>
        </xdr:cNvPr>
        <xdr:cNvSpPr>
          <a:spLocks noChangeShapeType="1"/>
        </xdr:cNvSpPr>
      </xdr:nvSpPr>
      <xdr:spPr bwMode="auto">
        <a:xfrm>
          <a:off x="13994296" y="2018190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149225</xdr:colOff>
      <xdr:row>82</xdr:row>
      <xdr:rowOff>190500</xdr:rowOff>
    </xdr:from>
    <xdr:to>
      <xdr:col>23</xdr:col>
      <xdr:colOff>396875</xdr:colOff>
      <xdr:row>83</xdr:row>
      <xdr:rowOff>189441</xdr:rowOff>
    </xdr:to>
    <xdr:sp macro="" textlink="">
      <xdr:nvSpPr>
        <xdr:cNvPr id="36" name="Oval 14">
          <a:extLst>
            <a:ext uri="{FF2B5EF4-FFF2-40B4-BE49-F238E27FC236}">
              <a16:creationId xmlns:a16="http://schemas.microsoft.com/office/drawing/2014/main" id="{091CD002-BE3A-4ADD-958D-5CB75CFE1A0C}"/>
            </a:ext>
          </a:extLst>
        </xdr:cNvPr>
        <xdr:cNvSpPr>
          <a:spLocks noChangeArrowheads="1"/>
        </xdr:cNvSpPr>
      </xdr:nvSpPr>
      <xdr:spPr bwMode="auto">
        <a:xfrm>
          <a:off x="13602832" y="20752573"/>
          <a:ext cx="247650" cy="221578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221191</xdr:colOff>
      <xdr:row>74</xdr:row>
      <xdr:rowOff>57150</xdr:rowOff>
    </xdr:from>
    <xdr:to>
      <xdr:col>14</xdr:col>
      <xdr:colOff>316441</xdr:colOff>
      <xdr:row>74</xdr:row>
      <xdr:rowOff>57150</xdr:rowOff>
    </xdr:to>
    <xdr:sp macro="" textlink="">
      <xdr:nvSpPr>
        <xdr:cNvPr id="37" name="Line 12">
          <a:extLst>
            <a:ext uri="{FF2B5EF4-FFF2-40B4-BE49-F238E27FC236}">
              <a16:creationId xmlns:a16="http://schemas.microsoft.com/office/drawing/2014/main" id="{45DC118A-5AAB-4BA9-92C5-28C9A4158FF6}"/>
            </a:ext>
          </a:extLst>
        </xdr:cNvPr>
        <xdr:cNvSpPr>
          <a:spLocks noChangeShapeType="1"/>
        </xdr:cNvSpPr>
      </xdr:nvSpPr>
      <xdr:spPr bwMode="auto">
        <a:xfrm>
          <a:off x="8808600" y="18822228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6350</xdr:colOff>
      <xdr:row>1</xdr:row>
      <xdr:rowOff>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CFD9312A-8568-479A-B553-F28E5DFD8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0993" cy="2623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32</xdr:col>
      <xdr:colOff>0</xdr:colOff>
      <xdr:row>81</xdr:row>
      <xdr:rowOff>57150</xdr:rowOff>
    </xdr:from>
    <xdr:to>
      <xdr:col>32</xdr:col>
      <xdr:colOff>0</xdr:colOff>
      <xdr:row>81</xdr:row>
      <xdr:rowOff>57150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B89F8509-6FA9-4AA0-9FD6-FB344F5A32A7}"/>
            </a:ext>
          </a:extLst>
        </xdr:cNvPr>
        <xdr:cNvSpPr>
          <a:spLocks noChangeShapeType="1"/>
        </xdr:cNvSpPr>
      </xdr:nvSpPr>
      <xdr:spPr bwMode="auto">
        <a:xfrm>
          <a:off x="18884348" y="2050790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</xdr:colOff>
      <xdr:row>46</xdr:row>
      <xdr:rowOff>171450</xdr:rowOff>
    </xdr:from>
    <xdr:to>
      <xdr:col>32</xdr:col>
      <xdr:colOff>476251</xdr:colOff>
      <xdr:row>80</xdr:row>
      <xdr:rowOff>266700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67E1071E-4DBD-42ED-8371-9469701CAB2B}"/>
            </a:ext>
          </a:extLst>
        </xdr:cNvPr>
        <xdr:cNvSpPr>
          <a:spLocks noChangeShapeType="1"/>
        </xdr:cNvSpPr>
      </xdr:nvSpPr>
      <xdr:spPr bwMode="auto">
        <a:xfrm>
          <a:off x="18884349" y="12257433"/>
          <a:ext cx="460348" cy="818967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0</xdr:colOff>
      <xdr:row>46</xdr:row>
      <xdr:rowOff>0</xdr:rowOff>
    </xdr:from>
    <xdr:to>
      <xdr:col>28</xdr:col>
      <xdr:colOff>0</xdr:colOff>
      <xdr:row>80</xdr:row>
      <xdr:rowOff>266700</xdr:rowOff>
    </xdr:to>
    <xdr:sp macro="" textlink="">
      <xdr:nvSpPr>
        <xdr:cNvPr id="5" name="Line 5">
          <a:extLst>
            <a:ext uri="{FF2B5EF4-FFF2-40B4-BE49-F238E27FC236}">
              <a16:creationId xmlns:a16="http://schemas.microsoft.com/office/drawing/2014/main" id="{20F00E04-A2BA-4D3A-8A79-558A992BF2F6}"/>
            </a:ext>
          </a:extLst>
        </xdr:cNvPr>
        <xdr:cNvSpPr>
          <a:spLocks noChangeShapeType="1"/>
        </xdr:cNvSpPr>
      </xdr:nvSpPr>
      <xdr:spPr bwMode="auto">
        <a:xfrm>
          <a:off x="15600459" y="12085983"/>
          <a:ext cx="508884" cy="83611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323850</xdr:colOff>
      <xdr:row>41</xdr:row>
      <xdr:rowOff>85725</xdr:rowOff>
    </xdr:from>
    <xdr:to>
      <xdr:col>33</xdr:col>
      <xdr:colOff>476250</xdr:colOff>
      <xdr:row>41</xdr:row>
      <xdr:rowOff>228600</xdr:rowOff>
    </xdr:to>
    <xdr:sp macro="" textlink="">
      <xdr:nvSpPr>
        <xdr:cNvPr id="6" name="Line 6">
          <a:extLst>
            <a:ext uri="{FF2B5EF4-FFF2-40B4-BE49-F238E27FC236}">
              <a16:creationId xmlns:a16="http://schemas.microsoft.com/office/drawing/2014/main" id="{E4A4DB70-59D3-4CFA-AD0B-6EA6D681553E}"/>
            </a:ext>
          </a:extLst>
        </xdr:cNvPr>
        <xdr:cNvSpPr>
          <a:spLocks noChangeShapeType="1"/>
        </xdr:cNvSpPr>
      </xdr:nvSpPr>
      <xdr:spPr bwMode="auto">
        <a:xfrm flipH="1">
          <a:off x="19669373" y="10668911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342900</xdr:colOff>
      <xdr:row>46</xdr:row>
      <xdr:rowOff>38100</xdr:rowOff>
    </xdr:from>
    <xdr:to>
      <xdr:col>30</xdr:col>
      <xdr:colOff>542925</xdr:colOff>
      <xdr:row>46</xdr:row>
      <xdr:rowOff>161925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1C205C84-CB5B-48E9-BF9E-B59E8300710F}"/>
            </a:ext>
          </a:extLst>
        </xdr:cNvPr>
        <xdr:cNvSpPr>
          <a:spLocks noChangeArrowheads="1"/>
        </xdr:cNvSpPr>
      </xdr:nvSpPr>
      <xdr:spPr bwMode="auto">
        <a:xfrm>
          <a:off x="17875526" y="12124083"/>
          <a:ext cx="200025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333375</xdr:colOff>
      <xdr:row>46</xdr:row>
      <xdr:rowOff>38100</xdr:rowOff>
    </xdr:from>
    <xdr:to>
      <xdr:col>21</xdr:col>
      <xdr:colOff>485775</xdr:colOff>
      <xdr:row>46</xdr:row>
      <xdr:rowOff>161925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901F317-1613-479D-BF17-A2F2073F603E}"/>
            </a:ext>
          </a:extLst>
        </xdr:cNvPr>
        <xdr:cNvSpPr>
          <a:spLocks noChangeArrowheads="1"/>
        </xdr:cNvSpPr>
      </xdr:nvSpPr>
      <xdr:spPr bwMode="auto">
        <a:xfrm>
          <a:off x="12443212" y="12124083"/>
          <a:ext cx="152400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211666</xdr:colOff>
      <xdr:row>55</xdr:row>
      <xdr:rowOff>66675</xdr:rowOff>
    </xdr:from>
    <xdr:to>
      <xdr:col>20</xdr:col>
      <xdr:colOff>316441</xdr:colOff>
      <xdr:row>55</xdr:row>
      <xdr:rowOff>66675</xdr:rowOff>
    </xdr:to>
    <xdr:sp macro="" textlink="">
      <xdr:nvSpPr>
        <xdr:cNvPr id="9" name="Line 10">
          <a:extLst>
            <a:ext uri="{FF2B5EF4-FFF2-40B4-BE49-F238E27FC236}">
              <a16:creationId xmlns:a16="http://schemas.microsoft.com/office/drawing/2014/main" id="{C280CADD-76F0-4DFC-B6A1-67454D9327CC}"/>
            </a:ext>
          </a:extLst>
        </xdr:cNvPr>
        <xdr:cNvSpPr>
          <a:spLocks noChangeShapeType="1"/>
        </xdr:cNvSpPr>
      </xdr:nvSpPr>
      <xdr:spPr bwMode="auto">
        <a:xfrm>
          <a:off x="11836473" y="14307461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190500</xdr:colOff>
      <xdr:row>59</xdr:row>
      <xdr:rowOff>76200</xdr:rowOff>
    </xdr:from>
    <xdr:to>
      <xdr:col>20</xdr:col>
      <xdr:colOff>314325</xdr:colOff>
      <xdr:row>59</xdr:row>
      <xdr:rowOff>76200</xdr:rowOff>
    </xdr:to>
    <xdr:sp macro="" textlink="">
      <xdr:nvSpPr>
        <xdr:cNvPr id="10" name="Line 11">
          <a:extLst>
            <a:ext uri="{FF2B5EF4-FFF2-40B4-BE49-F238E27FC236}">
              <a16:creationId xmlns:a16="http://schemas.microsoft.com/office/drawing/2014/main" id="{519948FB-90A1-41CA-9EB0-52F05AA34EFB}"/>
            </a:ext>
          </a:extLst>
        </xdr:cNvPr>
        <xdr:cNvSpPr>
          <a:spLocks noChangeShapeType="1"/>
        </xdr:cNvSpPr>
      </xdr:nvSpPr>
      <xdr:spPr bwMode="auto">
        <a:xfrm>
          <a:off x="11815307" y="15239337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221191</xdr:colOff>
      <xdr:row>67</xdr:row>
      <xdr:rowOff>47625</xdr:rowOff>
    </xdr:from>
    <xdr:to>
      <xdr:col>20</xdr:col>
      <xdr:colOff>316441</xdr:colOff>
      <xdr:row>67</xdr:row>
      <xdr:rowOff>47625</xdr:rowOff>
    </xdr:to>
    <xdr:sp macro="" textlink="">
      <xdr:nvSpPr>
        <xdr:cNvPr id="11" name="Line 12">
          <a:extLst>
            <a:ext uri="{FF2B5EF4-FFF2-40B4-BE49-F238E27FC236}">
              <a16:creationId xmlns:a16="http://schemas.microsoft.com/office/drawing/2014/main" id="{FA7E64A2-B05C-4AAA-9C54-1CE5B472F447}"/>
            </a:ext>
          </a:extLst>
        </xdr:cNvPr>
        <xdr:cNvSpPr>
          <a:spLocks noChangeShapeType="1"/>
        </xdr:cNvSpPr>
      </xdr:nvSpPr>
      <xdr:spPr bwMode="auto">
        <a:xfrm>
          <a:off x="11845998" y="17055465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381000</xdr:colOff>
      <xdr:row>83</xdr:row>
      <xdr:rowOff>19050</xdr:rowOff>
    </xdr:from>
    <xdr:to>
      <xdr:col>31</xdr:col>
      <xdr:colOff>38100</xdr:colOff>
      <xdr:row>83</xdr:row>
      <xdr:rowOff>228600</xdr:rowOff>
    </xdr:to>
    <xdr:sp macro="" textlink="">
      <xdr:nvSpPr>
        <xdr:cNvPr id="12" name="Oval 14">
          <a:extLst>
            <a:ext uri="{FF2B5EF4-FFF2-40B4-BE49-F238E27FC236}">
              <a16:creationId xmlns:a16="http://schemas.microsoft.com/office/drawing/2014/main" id="{4798F1B5-11EE-4ABB-AF70-BC4E89603194}"/>
            </a:ext>
          </a:extLst>
        </xdr:cNvPr>
        <xdr:cNvSpPr>
          <a:spLocks noChangeArrowheads="1"/>
        </xdr:cNvSpPr>
      </xdr:nvSpPr>
      <xdr:spPr bwMode="auto">
        <a:xfrm>
          <a:off x="17913626" y="20915078"/>
          <a:ext cx="380669" cy="2095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276225</xdr:colOff>
      <xdr:row>82</xdr:row>
      <xdr:rowOff>47625</xdr:rowOff>
    </xdr:from>
    <xdr:to>
      <xdr:col>33</xdr:col>
      <xdr:colOff>0</xdr:colOff>
      <xdr:row>82</xdr:row>
      <xdr:rowOff>257175</xdr:rowOff>
    </xdr:to>
    <xdr:sp macro="" textlink="">
      <xdr:nvSpPr>
        <xdr:cNvPr id="13" name="Oval 15">
          <a:extLst>
            <a:ext uri="{FF2B5EF4-FFF2-40B4-BE49-F238E27FC236}">
              <a16:creationId xmlns:a16="http://schemas.microsoft.com/office/drawing/2014/main" id="{18D3CF8A-A5D4-4C8D-9131-061DB404EF07}"/>
            </a:ext>
          </a:extLst>
        </xdr:cNvPr>
        <xdr:cNvSpPr>
          <a:spLocks noChangeArrowheads="1"/>
        </xdr:cNvSpPr>
      </xdr:nvSpPr>
      <xdr:spPr bwMode="auto">
        <a:xfrm>
          <a:off x="19160573" y="20721016"/>
          <a:ext cx="184950" cy="17774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171450</xdr:colOff>
      <xdr:row>63</xdr:row>
      <xdr:rowOff>66675</xdr:rowOff>
    </xdr:from>
    <xdr:to>
      <xdr:col>20</xdr:col>
      <xdr:colOff>276225</xdr:colOff>
      <xdr:row>63</xdr:row>
      <xdr:rowOff>66675</xdr:rowOff>
    </xdr:to>
    <xdr:sp macro="" textlink="">
      <xdr:nvSpPr>
        <xdr:cNvPr id="14" name="Line 16">
          <a:extLst>
            <a:ext uri="{FF2B5EF4-FFF2-40B4-BE49-F238E27FC236}">
              <a16:creationId xmlns:a16="http://schemas.microsoft.com/office/drawing/2014/main" id="{9F34E200-8F83-4414-AB93-95108652903D}"/>
            </a:ext>
          </a:extLst>
        </xdr:cNvPr>
        <xdr:cNvSpPr>
          <a:spLocks noChangeShapeType="1"/>
        </xdr:cNvSpPr>
      </xdr:nvSpPr>
      <xdr:spPr bwMode="auto">
        <a:xfrm>
          <a:off x="11796257" y="16152164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81</xdr:row>
      <xdr:rowOff>57150</xdr:rowOff>
    </xdr:from>
    <xdr:to>
      <xdr:col>32</xdr:col>
      <xdr:colOff>0</xdr:colOff>
      <xdr:row>81</xdr:row>
      <xdr:rowOff>57150</xdr:rowOff>
    </xdr:to>
    <xdr:sp macro="" textlink="">
      <xdr:nvSpPr>
        <xdr:cNvPr id="15" name="Line 17">
          <a:extLst>
            <a:ext uri="{FF2B5EF4-FFF2-40B4-BE49-F238E27FC236}">
              <a16:creationId xmlns:a16="http://schemas.microsoft.com/office/drawing/2014/main" id="{5C58175B-3EC3-4AA2-AF12-3ABDA5F4D882}"/>
            </a:ext>
          </a:extLst>
        </xdr:cNvPr>
        <xdr:cNvSpPr>
          <a:spLocks noChangeShapeType="1"/>
        </xdr:cNvSpPr>
      </xdr:nvSpPr>
      <xdr:spPr bwMode="auto">
        <a:xfrm>
          <a:off x="18884348" y="2050790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323850</xdr:colOff>
      <xdr:row>41</xdr:row>
      <xdr:rowOff>85725</xdr:rowOff>
    </xdr:from>
    <xdr:to>
      <xdr:col>33</xdr:col>
      <xdr:colOff>476250</xdr:colOff>
      <xdr:row>41</xdr:row>
      <xdr:rowOff>228600</xdr:rowOff>
    </xdr:to>
    <xdr:sp macro="" textlink="">
      <xdr:nvSpPr>
        <xdr:cNvPr id="16" name="Line 22">
          <a:extLst>
            <a:ext uri="{FF2B5EF4-FFF2-40B4-BE49-F238E27FC236}">
              <a16:creationId xmlns:a16="http://schemas.microsoft.com/office/drawing/2014/main" id="{446993D9-3BD2-47C9-88E3-B47C3DBA7909}"/>
            </a:ext>
          </a:extLst>
        </xdr:cNvPr>
        <xdr:cNvSpPr>
          <a:spLocks noChangeShapeType="1"/>
        </xdr:cNvSpPr>
      </xdr:nvSpPr>
      <xdr:spPr bwMode="auto">
        <a:xfrm flipH="1">
          <a:off x="19669373" y="10668911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342900</xdr:colOff>
      <xdr:row>46</xdr:row>
      <xdr:rowOff>47625</xdr:rowOff>
    </xdr:from>
    <xdr:to>
      <xdr:col>30</xdr:col>
      <xdr:colOff>542925</xdr:colOff>
      <xdr:row>46</xdr:row>
      <xdr:rowOff>171450</xdr:rowOff>
    </xdr:to>
    <xdr:sp macro="" textlink="">
      <xdr:nvSpPr>
        <xdr:cNvPr id="17" name="Oval 23">
          <a:extLst>
            <a:ext uri="{FF2B5EF4-FFF2-40B4-BE49-F238E27FC236}">
              <a16:creationId xmlns:a16="http://schemas.microsoft.com/office/drawing/2014/main" id="{046253BE-5B69-48A1-8DFF-E2B184967548}"/>
            </a:ext>
          </a:extLst>
        </xdr:cNvPr>
        <xdr:cNvSpPr>
          <a:spLocks noChangeArrowheads="1"/>
        </xdr:cNvSpPr>
      </xdr:nvSpPr>
      <xdr:spPr bwMode="auto">
        <a:xfrm>
          <a:off x="17875526" y="12133608"/>
          <a:ext cx="200025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333375</xdr:colOff>
      <xdr:row>46</xdr:row>
      <xdr:rowOff>38100</xdr:rowOff>
    </xdr:from>
    <xdr:to>
      <xdr:col>21</xdr:col>
      <xdr:colOff>485775</xdr:colOff>
      <xdr:row>46</xdr:row>
      <xdr:rowOff>161925</xdr:rowOff>
    </xdr:to>
    <xdr:sp macro="" textlink="">
      <xdr:nvSpPr>
        <xdr:cNvPr id="18" name="Oval 24">
          <a:extLst>
            <a:ext uri="{FF2B5EF4-FFF2-40B4-BE49-F238E27FC236}">
              <a16:creationId xmlns:a16="http://schemas.microsoft.com/office/drawing/2014/main" id="{A10F036F-3282-4142-B0F9-60554ADF5FC6}"/>
            </a:ext>
          </a:extLst>
        </xdr:cNvPr>
        <xdr:cNvSpPr>
          <a:spLocks noChangeArrowheads="1"/>
        </xdr:cNvSpPr>
      </xdr:nvSpPr>
      <xdr:spPr bwMode="auto">
        <a:xfrm>
          <a:off x="12443212" y="12124083"/>
          <a:ext cx="152400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230716</xdr:colOff>
      <xdr:row>51</xdr:row>
      <xdr:rowOff>57150</xdr:rowOff>
    </xdr:from>
    <xdr:to>
      <xdr:col>20</xdr:col>
      <xdr:colOff>306916</xdr:colOff>
      <xdr:row>51</xdr:row>
      <xdr:rowOff>57150</xdr:rowOff>
    </xdr:to>
    <xdr:sp macro="" textlink="">
      <xdr:nvSpPr>
        <xdr:cNvPr id="19" name="Line 25">
          <a:extLst>
            <a:ext uri="{FF2B5EF4-FFF2-40B4-BE49-F238E27FC236}">
              <a16:creationId xmlns:a16="http://schemas.microsoft.com/office/drawing/2014/main" id="{4DD6A46C-15C0-4446-8EEA-240C8DB12477}"/>
            </a:ext>
          </a:extLst>
        </xdr:cNvPr>
        <xdr:cNvSpPr>
          <a:spLocks noChangeShapeType="1"/>
        </xdr:cNvSpPr>
      </xdr:nvSpPr>
      <xdr:spPr bwMode="auto">
        <a:xfrm>
          <a:off x="11855523" y="13375585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381000</xdr:colOff>
      <xdr:row>83</xdr:row>
      <xdr:rowOff>19050</xdr:rowOff>
    </xdr:from>
    <xdr:to>
      <xdr:col>31</xdr:col>
      <xdr:colOff>38100</xdr:colOff>
      <xdr:row>83</xdr:row>
      <xdr:rowOff>228600</xdr:rowOff>
    </xdr:to>
    <xdr:sp macro="" textlink="">
      <xdr:nvSpPr>
        <xdr:cNvPr id="20" name="Oval 30">
          <a:extLst>
            <a:ext uri="{FF2B5EF4-FFF2-40B4-BE49-F238E27FC236}">
              <a16:creationId xmlns:a16="http://schemas.microsoft.com/office/drawing/2014/main" id="{8A5868A5-2388-407D-A26E-0A304C821FFC}"/>
            </a:ext>
          </a:extLst>
        </xdr:cNvPr>
        <xdr:cNvSpPr>
          <a:spLocks noChangeArrowheads="1"/>
        </xdr:cNvSpPr>
      </xdr:nvSpPr>
      <xdr:spPr bwMode="auto">
        <a:xfrm>
          <a:off x="17913626" y="20915078"/>
          <a:ext cx="380669" cy="2095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276225</xdr:colOff>
      <xdr:row>82</xdr:row>
      <xdr:rowOff>47625</xdr:rowOff>
    </xdr:from>
    <xdr:to>
      <xdr:col>33</xdr:col>
      <xdr:colOff>0</xdr:colOff>
      <xdr:row>82</xdr:row>
      <xdr:rowOff>257175</xdr:rowOff>
    </xdr:to>
    <xdr:sp macro="" textlink="">
      <xdr:nvSpPr>
        <xdr:cNvPr id="21" name="Oval 31">
          <a:extLst>
            <a:ext uri="{FF2B5EF4-FFF2-40B4-BE49-F238E27FC236}">
              <a16:creationId xmlns:a16="http://schemas.microsoft.com/office/drawing/2014/main" id="{C9C26928-1345-4DF4-97EB-FF0D76C4E59B}"/>
            </a:ext>
          </a:extLst>
        </xdr:cNvPr>
        <xdr:cNvSpPr>
          <a:spLocks noChangeArrowheads="1"/>
        </xdr:cNvSpPr>
      </xdr:nvSpPr>
      <xdr:spPr bwMode="auto">
        <a:xfrm>
          <a:off x="19160573" y="20721016"/>
          <a:ext cx="184950" cy="17774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200025</xdr:colOff>
      <xdr:row>63</xdr:row>
      <xdr:rowOff>66675</xdr:rowOff>
    </xdr:from>
    <xdr:to>
      <xdr:col>20</xdr:col>
      <xdr:colOff>304800</xdr:colOff>
      <xdr:row>63</xdr:row>
      <xdr:rowOff>66675</xdr:rowOff>
    </xdr:to>
    <xdr:sp macro="" textlink="">
      <xdr:nvSpPr>
        <xdr:cNvPr id="22" name="Line 32">
          <a:extLst>
            <a:ext uri="{FF2B5EF4-FFF2-40B4-BE49-F238E27FC236}">
              <a16:creationId xmlns:a16="http://schemas.microsoft.com/office/drawing/2014/main" id="{ADE66497-1D0F-46C3-B9A9-B38FF31E2863}"/>
            </a:ext>
          </a:extLst>
        </xdr:cNvPr>
        <xdr:cNvSpPr>
          <a:spLocks noChangeShapeType="1"/>
        </xdr:cNvSpPr>
      </xdr:nvSpPr>
      <xdr:spPr bwMode="auto">
        <a:xfrm>
          <a:off x="11824832" y="16152164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221191</xdr:colOff>
      <xdr:row>71</xdr:row>
      <xdr:rowOff>57150</xdr:rowOff>
    </xdr:from>
    <xdr:to>
      <xdr:col>20</xdr:col>
      <xdr:colOff>316441</xdr:colOff>
      <xdr:row>71</xdr:row>
      <xdr:rowOff>57150</xdr:rowOff>
    </xdr:to>
    <xdr:sp macro="" textlink="">
      <xdr:nvSpPr>
        <xdr:cNvPr id="23" name="Line 12">
          <a:extLst>
            <a:ext uri="{FF2B5EF4-FFF2-40B4-BE49-F238E27FC236}">
              <a16:creationId xmlns:a16="http://schemas.microsoft.com/office/drawing/2014/main" id="{F15FC22E-6F09-4FC6-B218-3969DEB8858D}"/>
            </a:ext>
          </a:extLst>
        </xdr:cNvPr>
        <xdr:cNvSpPr>
          <a:spLocks noChangeShapeType="1"/>
        </xdr:cNvSpPr>
      </xdr:nvSpPr>
      <xdr:spPr bwMode="auto">
        <a:xfrm>
          <a:off x="11845998" y="17987341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323850</xdr:colOff>
      <xdr:row>41</xdr:row>
      <xdr:rowOff>85725</xdr:rowOff>
    </xdr:from>
    <xdr:to>
      <xdr:col>33</xdr:col>
      <xdr:colOff>476250</xdr:colOff>
      <xdr:row>41</xdr:row>
      <xdr:rowOff>228600</xdr:rowOff>
    </xdr:to>
    <xdr:sp macro="" textlink="">
      <xdr:nvSpPr>
        <xdr:cNvPr id="24" name="Line 6">
          <a:extLst>
            <a:ext uri="{FF2B5EF4-FFF2-40B4-BE49-F238E27FC236}">
              <a16:creationId xmlns:a16="http://schemas.microsoft.com/office/drawing/2014/main" id="{3F507EF1-AAC4-4925-AE1E-CCCD2779FCA6}"/>
            </a:ext>
          </a:extLst>
        </xdr:cNvPr>
        <xdr:cNvSpPr>
          <a:spLocks noChangeShapeType="1"/>
        </xdr:cNvSpPr>
      </xdr:nvSpPr>
      <xdr:spPr bwMode="auto">
        <a:xfrm flipH="1">
          <a:off x="19669373" y="10668911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323850</xdr:colOff>
      <xdr:row>41</xdr:row>
      <xdr:rowOff>85725</xdr:rowOff>
    </xdr:from>
    <xdr:to>
      <xdr:col>33</xdr:col>
      <xdr:colOff>476250</xdr:colOff>
      <xdr:row>41</xdr:row>
      <xdr:rowOff>228600</xdr:rowOff>
    </xdr:to>
    <xdr:sp macro="" textlink="">
      <xdr:nvSpPr>
        <xdr:cNvPr id="25" name="Line 22">
          <a:extLst>
            <a:ext uri="{FF2B5EF4-FFF2-40B4-BE49-F238E27FC236}">
              <a16:creationId xmlns:a16="http://schemas.microsoft.com/office/drawing/2014/main" id="{2602D222-DCBB-44FB-8028-8FAB0A3855CA}"/>
            </a:ext>
          </a:extLst>
        </xdr:cNvPr>
        <xdr:cNvSpPr>
          <a:spLocks noChangeShapeType="1"/>
        </xdr:cNvSpPr>
      </xdr:nvSpPr>
      <xdr:spPr bwMode="auto">
        <a:xfrm flipH="1">
          <a:off x="19669373" y="10668911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254000</xdr:colOff>
      <xdr:row>43</xdr:row>
      <xdr:rowOff>63501</xdr:rowOff>
    </xdr:from>
    <xdr:to>
      <xdr:col>34</xdr:col>
      <xdr:colOff>575469</xdr:colOff>
      <xdr:row>43</xdr:row>
      <xdr:rowOff>206376</xdr:rowOff>
    </xdr:to>
    <xdr:sp macro="" textlink="">
      <xdr:nvSpPr>
        <xdr:cNvPr id="26" name="Right Arrow 29">
          <a:extLst>
            <a:ext uri="{FF2B5EF4-FFF2-40B4-BE49-F238E27FC236}">
              <a16:creationId xmlns:a16="http://schemas.microsoft.com/office/drawing/2014/main" id="{2238752A-FA21-456C-80E7-80E3C1BC18F9}"/>
            </a:ext>
          </a:extLst>
        </xdr:cNvPr>
        <xdr:cNvSpPr/>
      </xdr:nvSpPr>
      <xdr:spPr>
        <a:xfrm>
          <a:off x="20179969" y="11386158"/>
          <a:ext cx="289664" cy="1428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th-TH" sz="1100"/>
        </a:p>
      </xdr:txBody>
    </xdr:sp>
    <xdr:clientData/>
  </xdr:twoCellAnchor>
  <xdr:twoCellAnchor editAs="oneCell">
    <xdr:from>
      <xdr:col>24</xdr:col>
      <xdr:colOff>539750</xdr:colOff>
      <xdr:row>84</xdr:row>
      <xdr:rowOff>17992</xdr:rowOff>
    </xdr:from>
    <xdr:to>
      <xdr:col>34</xdr:col>
      <xdr:colOff>4619</xdr:colOff>
      <xdr:row>89</xdr:row>
      <xdr:rowOff>12701</xdr:rowOff>
    </xdr:to>
    <xdr:pic>
      <xdr:nvPicPr>
        <xdr:cNvPr id="27" name="Picture 3">
          <a:extLst>
            <a:ext uri="{FF2B5EF4-FFF2-40B4-BE49-F238E27FC236}">
              <a16:creationId xmlns:a16="http://schemas.microsoft.com/office/drawing/2014/main" id="{7D46DE98-9117-4E83-B694-11D055A2B1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6719" t="27344" r="44687" b="64551"/>
        <a:stretch>
          <a:fillRect/>
        </a:stretch>
      </xdr:blipFill>
      <xdr:spPr bwMode="auto">
        <a:xfrm>
          <a:off x="14343214" y="21144608"/>
          <a:ext cx="5587374" cy="102837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254000</xdr:colOff>
      <xdr:row>75</xdr:row>
      <xdr:rowOff>230909</xdr:rowOff>
    </xdr:from>
    <xdr:to>
      <xdr:col>19</xdr:col>
      <xdr:colOff>294079</xdr:colOff>
      <xdr:row>77</xdr:row>
      <xdr:rowOff>329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C835490-04E8-4F34-A636-51882866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16052" y="19186819"/>
          <a:ext cx="1662145" cy="278303"/>
        </a:xfrm>
        <a:prstGeom prst="rect">
          <a:avLst/>
        </a:prstGeom>
      </xdr:spPr>
    </xdr:pic>
    <xdr:clientData/>
  </xdr:twoCellAnchor>
  <xdr:twoCellAnchor>
    <xdr:from>
      <xdr:col>16</xdr:col>
      <xdr:colOff>496456</xdr:colOff>
      <xdr:row>74</xdr:row>
      <xdr:rowOff>69273</xdr:rowOff>
    </xdr:from>
    <xdr:to>
      <xdr:col>19</xdr:col>
      <xdr:colOff>34638</xdr:colOff>
      <xdr:row>75</xdr:row>
      <xdr:rowOff>219365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43D0C83-6455-4513-AB20-842C8756B7A1}"/>
            </a:ext>
          </a:extLst>
        </xdr:cNvPr>
        <xdr:cNvSpPr txBox="1"/>
      </xdr:nvSpPr>
      <xdr:spPr>
        <a:xfrm>
          <a:off x="9958508" y="18770741"/>
          <a:ext cx="1160248" cy="404534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2000" b="1"/>
            <a:t>สูตร</a:t>
          </a:r>
          <a:r>
            <a:rPr lang="th-TH" sz="2000" b="1" baseline="0"/>
            <a:t> </a:t>
          </a:r>
          <a:r>
            <a:rPr lang="en-US" sz="2000" b="1"/>
            <a:t>CPK</a:t>
          </a:r>
          <a:r>
            <a:rPr lang="en-US" sz="2000" b="1" baseline="0"/>
            <a:t> </a:t>
          </a:r>
          <a:endParaRPr lang="th-TH" sz="2000" b="1"/>
        </a:p>
      </xdr:txBody>
    </xdr:sp>
    <xdr:clientData/>
  </xdr:twoCellAnchor>
  <xdr:twoCellAnchor>
    <xdr:from>
      <xdr:col>19</xdr:col>
      <xdr:colOff>34638</xdr:colOff>
      <xdr:row>75</xdr:row>
      <xdr:rowOff>11547</xdr:rowOff>
    </xdr:from>
    <xdr:to>
      <xdr:col>21</xdr:col>
      <xdr:colOff>11545</xdr:colOff>
      <xdr:row>77</xdr:row>
      <xdr:rowOff>46182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D1C3EA29-9582-4D06-86E6-735B73483EF5}"/>
            </a:ext>
          </a:extLst>
        </xdr:cNvPr>
        <xdr:cNvCxnSpPr>
          <a:stCxn id="29" idx="3"/>
        </xdr:cNvCxnSpPr>
      </xdr:nvCxnSpPr>
      <xdr:spPr>
        <a:xfrm>
          <a:off x="11118756" y="18967457"/>
          <a:ext cx="1002626" cy="54351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519548</xdr:colOff>
      <xdr:row>71</xdr:row>
      <xdr:rowOff>23089</xdr:rowOff>
    </xdr:from>
    <xdr:to>
      <xdr:col>19</xdr:col>
      <xdr:colOff>57730</xdr:colOff>
      <xdr:row>72</xdr:row>
      <xdr:rowOff>173180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7CC7685C-34EA-40FA-862A-0A4FBDD09705}"/>
            </a:ext>
          </a:extLst>
        </xdr:cNvPr>
        <xdr:cNvGrpSpPr/>
      </xdr:nvGrpSpPr>
      <xdr:grpSpPr>
        <a:xfrm>
          <a:off x="9981600" y="17953280"/>
          <a:ext cx="1160248" cy="412484"/>
          <a:chOff x="10333183" y="16810182"/>
          <a:chExt cx="1270000" cy="415637"/>
        </a:xfrm>
      </xdr:grpSpPr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A2158318-3363-1657-D728-D7BA1F625B2E}"/>
              </a:ext>
            </a:extLst>
          </xdr:cNvPr>
          <xdr:cNvSpPr txBox="1"/>
        </xdr:nvSpPr>
        <xdr:spPr>
          <a:xfrm>
            <a:off x="10333183" y="16810182"/>
            <a:ext cx="1270000" cy="415637"/>
          </a:xfrm>
          <a:prstGeom prst="rect">
            <a:avLst/>
          </a:prstGeom>
          <a:solidFill>
            <a:srgbClr val="FFFF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th-TH" sz="2000" b="1"/>
              <a:t>สูตร</a:t>
            </a:r>
            <a:r>
              <a:rPr lang="th-TH" sz="2000" b="1" baseline="0"/>
              <a:t> </a:t>
            </a:r>
            <a:r>
              <a:rPr lang="en-US" sz="2000" b="1" baseline="0"/>
              <a:t> </a:t>
            </a:r>
            <a:endParaRPr lang="th-TH" sz="2000" b="1"/>
          </a:p>
        </xdr:txBody>
      </xdr:sp>
      <xdr:pic>
        <xdr:nvPicPr>
          <xdr:cNvPr id="33" name="Picture 32">
            <a:extLst>
              <a:ext uri="{FF2B5EF4-FFF2-40B4-BE49-F238E27FC236}">
                <a16:creationId xmlns:a16="http://schemas.microsoft.com/office/drawing/2014/main" id="{C8026F40-331D-2DD8-C87E-81FC76EBF0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979728" y="16879454"/>
            <a:ext cx="427182" cy="279877"/>
          </a:xfrm>
          <a:prstGeom prst="rect">
            <a:avLst/>
          </a:prstGeom>
        </xdr:spPr>
      </xdr:pic>
    </xdr:grpSp>
    <xdr:clientData/>
  </xdr:twoCellAnchor>
  <xdr:twoCellAnchor>
    <xdr:from>
      <xdr:col>19</xdr:col>
      <xdr:colOff>71588</xdr:colOff>
      <xdr:row>72</xdr:row>
      <xdr:rowOff>187044</xdr:rowOff>
    </xdr:from>
    <xdr:to>
      <xdr:col>21</xdr:col>
      <xdr:colOff>173181</xdr:colOff>
      <xdr:row>75</xdr:row>
      <xdr:rowOff>11546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907E305F-5BC8-44EA-AC7D-F09D036D7933}"/>
            </a:ext>
          </a:extLst>
        </xdr:cNvPr>
        <xdr:cNvCxnSpPr/>
      </xdr:nvCxnSpPr>
      <xdr:spPr>
        <a:xfrm>
          <a:off x="11155706" y="18379628"/>
          <a:ext cx="1127312" cy="58782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427181</xdr:colOff>
      <xdr:row>72</xdr:row>
      <xdr:rowOff>207817</xdr:rowOff>
    </xdr:from>
    <xdr:to>
      <xdr:col>19</xdr:col>
      <xdr:colOff>112783</xdr:colOff>
      <xdr:row>74</xdr:row>
      <xdr:rowOff>19674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CD07EB6-CC3E-437D-9154-96D73A772A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13581" y="18400401"/>
          <a:ext cx="5283320" cy="320741"/>
        </a:xfrm>
        <a:prstGeom prst="rect">
          <a:avLst/>
        </a:prstGeom>
      </xdr:spPr>
    </xdr:pic>
    <xdr:clientData/>
  </xdr:twoCellAnchor>
  <xdr:twoCellAnchor>
    <xdr:from>
      <xdr:col>12</xdr:col>
      <xdr:colOff>219363</xdr:colOff>
      <xdr:row>17</xdr:row>
      <xdr:rowOff>11542</xdr:rowOff>
    </xdr:from>
    <xdr:to>
      <xdr:col>15</xdr:col>
      <xdr:colOff>69272</xdr:colOff>
      <xdr:row>18</xdr:row>
      <xdr:rowOff>132193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F162622-5980-4EA2-A5BC-E4925EA3F15C}"/>
            </a:ext>
          </a:extLst>
        </xdr:cNvPr>
        <xdr:cNvSpPr txBox="1"/>
      </xdr:nvSpPr>
      <xdr:spPr>
        <a:xfrm>
          <a:off x="7932128" y="4281392"/>
          <a:ext cx="1161874" cy="40689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h-TH" sz="2000" b="1"/>
            <a:t>สูตร</a:t>
          </a:r>
          <a:r>
            <a:rPr lang="th-TH" sz="2000" b="1" baseline="0"/>
            <a:t> </a:t>
          </a:r>
          <a:r>
            <a:rPr lang="en-US" sz="2000" b="1"/>
            <a:t>CPK </a:t>
          </a:r>
          <a:r>
            <a:rPr lang="en-US" sz="2000" b="1" baseline="0"/>
            <a:t> </a:t>
          </a:r>
          <a:endParaRPr lang="th-TH" sz="2000" b="1"/>
        </a:p>
      </xdr:txBody>
    </xdr:sp>
    <xdr:clientData/>
  </xdr:twoCellAnchor>
  <xdr:twoCellAnchor>
    <xdr:from>
      <xdr:col>8</xdr:col>
      <xdr:colOff>404090</xdr:colOff>
      <xdr:row>17</xdr:row>
      <xdr:rowOff>216186</xdr:rowOff>
    </xdr:from>
    <xdr:to>
      <xdr:col>12</xdr:col>
      <xdr:colOff>219363</xdr:colOff>
      <xdr:row>19</xdr:row>
      <xdr:rowOff>253998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822BB25A-505E-44B4-9515-A51FEF2D96BB}"/>
            </a:ext>
          </a:extLst>
        </xdr:cNvPr>
        <xdr:cNvCxnSpPr>
          <a:endCxn id="36" idx="1"/>
        </xdr:cNvCxnSpPr>
      </xdr:nvCxnSpPr>
      <xdr:spPr>
        <a:xfrm flipV="1">
          <a:off x="5389558" y="4486036"/>
          <a:ext cx="2542570" cy="59440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115455</xdr:colOff>
      <xdr:row>18</xdr:row>
      <xdr:rowOff>230908</xdr:rowOff>
    </xdr:from>
    <xdr:to>
      <xdr:col>14</xdr:col>
      <xdr:colOff>184728</xdr:colOff>
      <xdr:row>21</xdr:row>
      <xdr:rowOff>138544</xdr:rowOff>
    </xdr:to>
    <xdr:sp macro="" textlink="">
      <xdr:nvSpPr>
        <xdr:cNvPr id="38" name="Arrow: Down 37">
          <a:extLst>
            <a:ext uri="{FF2B5EF4-FFF2-40B4-BE49-F238E27FC236}">
              <a16:creationId xmlns:a16="http://schemas.microsoft.com/office/drawing/2014/main" id="{4D8141DB-06FA-4807-AEDA-A77FEDD03DD0}"/>
            </a:ext>
          </a:extLst>
        </xdr:cNvPr>
        <xdr:cNvSpPr/>
      </xdr:nvSpPr>
      <xdr:spPr>
        <a:xfrm>
          <a:off x="8265542" y="4787005"/>
          <a:ext cx="506595" cy="726621"/>
        </a:xfrm>
        <a:prstGeom prst="downArrow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120650</xdr:colOff>
      <xdr:row>1</xdr:row>
      <xdr:rowOff>9979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D2D4566D-82C7-43B4-8F00-5DB3CEE09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63488" cy="2644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0</xdr:colOff>
      <xdr:row>77</xdr:row>
      <xdr:rowOff>57150</xdr:rowOff>
    </xdr:from>
    <xdr:to>
      <xdr:col>24</xdr:col>
      <xdr:colOff>0</xdr:colOff>
      <xdr:row>77</xdr:row>
      <xdr:rowOff>57150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9AB8219A-7F76-4D35-ABA5-0C34846EAC05}"/>
            </a:ext>
          </a:extLst>
        </xdr:cNvPr>
        <xdr:cNvSpPr>
          <a:spLocks noChangeShapeType="1"/>
        </xdr:cNvSpPr>
      </xdr:nvSpPr>
      <xdr:spPr bwMode="auto">
        <a:xfrm>
          <a:off x="13763708" y="18941498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72</xdr:row>
      <xdr:rowOff>76200</xdr:rowOff>
    </xdr:from>
    <xdr:to>
      <xdr:col>14</xdr:col>
      <xdr:colOff>257175</xdr:colOff>
      <xdr:row>72</xdr:row>
      <xdr:rowOff>76200</xdr:rowOff>
    </xdr:to>
    <xdr:sp macro="" textlink="">
      <xdr:nvSpPr>
        <xdr:cNvPr id="4" name="Line 2">
          <a:extLst>
            <a:ext uri="{FF2B5EF4-FFF2-40B4-BE49-F238E27FC236}">
              <a16:creationId xmlns:a16="http://schemas.microsoft.com/office/drawing/2014/main" id="{E5256B85-30B2-4EEA-834B-05B05F3855E6}"/>
            </a:ext>
          </a:extLst>
        </xdr:cNvPr>
        <xdr:cNvSpPr>
          <a:spLocks noChangeShapeType="1"/>
        </xdr:cNvSpPr>
      </xdr:nvSpPr>
      <xdr:spPr bwMode="auto">
        <a:xfrm>
          <a:off x="8528271" y="17863268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180975</xdr:colOff>
      <xdr:row>72</xdr:row>
      <xdr:rowOff>38100</xdr:rowOff>
    </xdr:from>
    <xdr:to>
      <xdr:col>14</xdr:col>
      <xdr:colOff>266700</xdr:colOff>
      <xdr:row>72</xdr:row>
      <xdr:rowOff>38100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24BA2F60-A80E-4DE4-B2F8-E1632AC2CA4A}"/>
            </a:ext>
          </a:extLst>
        </xdr:cNvPr>
        <xdr:cNvSpPr>
          <a:spLocks noChangeShapeType="1"/>
        </xdr:cNvSpPr>
      </xdr:nvSpPr>
      <xdr:spPr bwMode="auto">
        <a:xfrm>
          <a:off x="8537796" y="17825168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238125</xdr:colOff>
      <xdr:row>42</xdr:row>
      <xdr:rowOff>38100</xdr:rowOff>
    </xdr:from>
    <xdr:to>
      <xdr:col>22</xdr:col>
      <xdr:colOff>438150</xdr:colOff>
      <xdr:row>42</xdr:row>
      <xdr:rowOff>161925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2B15AC5-0F86-4C48-AB6A-17C61F5E50A7}"/>
            </a:ext>
          </a:extLst>
        </xdr:cNvPr>
        <xdr:cNvSpPr>
          <a:spLocks noChangeArrowheads="1"/>
        </xdr:cNvSpPr>
      </xdr:nvSpPr>
      <xdr:spPr bwMode="auto">
        <a:xfrm>
          <a:off x="12920455" y="10796215"/>
          <a:ext cx="200025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333375</xdr:colOff>
      <xdr:row>42</xdr:row>
      <xdr:rowOff>38100</xdr:rowOff>
    </xdr:from>
    <xdr:to>
      <xdr:col>15</xdr:col>
      <xdr:colOff>485775</xdr:colOff>
      <xdr:row>42</xdr:row>
      <xdr:rowOff>161925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2D2D8DE-BD40-49CE-BE12-F1EF98E69077}"/>
            </a:ext>
          </a:extLst>
        </xdr:cNvPr>
        <xdr:cNvSpPr>
          <a:spLocks noChangeArrowheads="1"/>
        </xdr:cNvSpPr>
      </xdr:nvSpPr>
      <xdr:spPr bwMode="auto">
        <a:xfrm>
          <a:off x="9230885" y="10796215"/>
          <a:ext cx="152400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211666</xdr:colOff>
      <xdr:row>51</xdr:row>
      <xdr:rowOff>66675</xdr:rowOff>
    </xdr:from>
    <xdr:to>
      <xdr:col>14</xdr:col>
      <xdr:colOff>316441</xdr:colOff>
      <xdr:row>51</xdr:row>
      <xdr:rowOff>66675</xdr:rowOff>
    </xdr:to>
    <xdr:sp macro="" textlink="">
      <xdr:nvSpPr>
        <xdr:cNvPr id="8" name="Line 10">
          <a:extLst>
            <a:ext uri="{FF2B5EF4-FFF2-40B4-BE49-F238E27FC236}">
              <a16:creationId xmlns:a16="http://schemas.microsoft.com/office/drawing/2014/main" id="{F62BDC66-2FAC-464C-8F23-AB0FB15B8425}"/>
            </a:ext>
          </a:extLst>
        </xdr:cNvPr>
        <xdr:cNvSpPr>
          <a:spLocks noChangeShapeType="1"/>
        </xdr:cNvSpPr>
      </xdr:nvSpPr>
      <xdr:spPr bwMode="auto">
        <a:xfrm>
          <a:off x="8568487" y="12979593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190500</xdr:colOff>
      <xdr:row>55</xdr:row>
      <xdr:rowOff>76200</xdr:rowOff>
    </xdr:from>
    <xdr:to>
      <xdr:col>14</xdr:col>
      <xdr:colOff>314325</xdr:colOff>
      <xdr:row>55</xdr:row>
      <xdr:rowOff>76200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8098CFBA-91B4-497D-94E2-8FAA47F2D65A}"/>
            </a:ext>
          </a:extLst>
        </xdr:cNvPr>
        <xdr:cNvSpPr>
          <a:spLocks noChangeShapeType="1"/>
        </xdr:cNvSpPr>
      </xdr:nvSpPr>
      <xdr:spPr bwMode="auto">
        <a:xfrm>
          <a:off x="8547321" y="13911470"/>
          <a:ext cx="1238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221191</xdr:colOff>
      <xdr:row>63</xdr:row>
      <xdr:rowOff>47625</xdr:rowOff>
    </xdr:from>
    <xdr:to>
      <xdr:col>14</xdr:col>
      <xdr:colOff>316441</xdr:colOff>
      <xdr:row>63</xdr:row>
      <xdr:rowOff>47625</xdr:rowOff>
    </xdr:to>
    <xdr:sp macro="" textlink="">
      <xdr:nvSpPr>
        <xdr:cNvPr id="10" name="Line 12">
          <a:extLst>
            <a:ext uri="{FF2B5EF4-FFF2-40B4-BE49-F238E27FC236}">
              <a16:creationId xmlns:a16="http://schemas.microsoft.com/office/drawing/2014/main" id="{A89AE831-9F35-48B0-9179-6D3991EFBDF7}"/>
            </a:ext>
          </a:extLst>
        </xdr:cNvPr>
        <xdr:cNvSpPr>
          <a:spLocks noChangeShapeType="1"/>
        </xdr:cNvSpPr>
      </xdr:nvSpPr>
      <xdr:spPr bwMode="auto">
        <a:xfrm>
          <a:off x="8578012" y="15727597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381000</xdr:colOff>
      <xdr:row>79</xdr:row>
      <xdr:rowOff>19050</xdr:rowOff>
    </xdr:from>
    <xdr:to>
      <xdr:col>23</xdr:col>
      <xdr:colOff>38100</xdr:colOff>
      <xdr:row>79</xdr:row>
      <xdr:rowOff>228600</xdr:rowOff>
    </xdr:to>
    <xdr:sp macro="" textlink="">
      <xdr:nvSpPr>
        <xdr:cNvPr id="11" name="Oval 14">
          <a:extLst>
            <a:ext uri="{FF2B5EF4-FFF2-40B4-BE49-F238E27FC236}">
              <a16:creationId xmlns:a16="http://schemas.microsoft.com/office/drawing/2014/main" id="{ED569817-6FD1-4562-A721-44D17F2AAC36}"/>
            </a:ext>
          </a:extLst>
        </xdr:cNvPr>
        <xdr:cNvSpPr>
          <a:spLocks noChangeArrowheads="1"/>
        </xdr:cNvSpPr>
      </xdr:nvSpPr>
      <xdr:spPr bwMode="auto">
        <a:xfrm>
          <a:off x="13063330" y="19356622"/>
          <a:ext cx="197789" cy="2095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276225</xdr:colOff>
      <xdr:row>78</xdr:row>
      <xdr:rowOff>47625</xdr:rowOff>
    </xdr:from>
    <xdr:to>
      <xdr:col>25</xdr:col>
      <xdr:colOff>0</xdr:colOff>
      <xdr:row>78</xdr:row>
      <xdr:rowOff>257175</xdr:rowOff>
    </xdr:to>
    <xdr:sp macro="" textlink="">
      <xdr:nvSpPr>
        <xdr:cNvPr id="12" name="Oval 15">
          <a:extLst>
            <a:ext uri="{FF2B5EF4-FFF2-40B4-BE49-F238E27FC236}">
              <a16:creationId xmlns:a16="http://schemas.microsoft.com/office/drawing/2014/main" id="{6FF921DA-5DE9-4FAE-8C92-0B626C32E72E}"/>
            </a:ext>
          </a:extLst>
        </xdr:cNvPr>
        <xdr:cNvSpPr>
          <a:spLocks noChangeArrowheads="1"/>
        </xdr:cNvSpPr>
      </xdr:nvSpPr>
      <xdr:spPr bwMode="auto">
        <a:xfrm>
          <a:off x="14039933" y="19162561"/>
          <a:ext cx="264464" cy="17774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59</xdr:row>
      <xdr:rowOff>66675</xdr:rowOff>
    </xdr:from>
    <xdr:to>
      <xdr:col>14</xdr:col>
      <xdr:colOff>276225</xdr:colOff>
      <xdr:row>59</xdr:row>
      <xdr:rowOff>66675</xdr:rowOff>
    </xdr:to>
    <xdr:sp macro="" textlink="">
      <xdr:nvSpPr>
        <xdr:cNvPr id="13" name="Line 16">
          <a:extLst>
            <a:ext uri="{FF2B5EF4-FFF2-40B4-BE49-F238E27FC236}">
              <a16:creationId xmlns:a16="http://schemas.microsoft.com/office/drawing/2014/main" id="{3A74A661-2334-4E79-92B3-8F52D09A5AE2}"/>
            </a:ext>
          </a:extLst>
        </xdr:cNvPr>
        <xdr:cNvSpPr>
          <a:spLocks noChangeShapeType="1"/>
        </xdr:cNvSpPr>
      </xdr:nvSpPr>
      <xdr:spPr bwMode="auto">
        <a:xfrm>
          <a:off x="8528271" y="14824296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77</xdr:row>
      <xdr:rowOff>57150</xdr:rowOff>
    </xdr:from>
    <xdr:to>
      <xdr:col>24</xdr:col>
      <xdr:colOff>0</xdr:colOff>
      <xdr:row>77</xdr:row>
      <xdr:rowOff>57150</xdr:rowOff>
    </xdr:to>
    <xdr:sp macro="" textlink="">
      <xdr:nvSpPr>
        <xdr:cNvPr id="14" name="Line 17">
          <a:extLst>
            <a:ext uri="{FF2B5EF4-FFF2-40B4-BE49-F238E27FC236}">
              <a16:creationId xmlns:a16="http://schemas.microsoft.com/office/drawing/2014/main" id="{07236CE6-5A5F-4DC1-959B-8A87134CE5DD}"/>
            </a:ext>
          </a:extLst>
        </xdr:cNvPr>
        <xdr:cNvSpPr>
          <a:spLocks noChangeShapeType="1"/>
        </xdr:cNvSpPr>
      </xdr:nvSpPr>
      <xdr:spPr bwMode="auto">
        <a:xfrm>
          <a:off x="13763708" y="18941498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230716</xdr:colOff>
      <xdr:row>72</xdr:row>
      <xdr:rowOff>76200</xdr:rowOff>
    </xdr:from>
    <xdr:to>
      <xdr:col>14</xdr:col>
      <xdr:colOff>316441</xdr:colOff>
      <xdr:row>72</xdr:row>
      <xdr:rowOff>76200</xdr:rowOff>
    </xdr:to>
    <xdr:sp macro="" textlink="">
      <xdr:nvSpPr>
        <xdr:cNvPr id="15" name="Line 18">
          <a:extLst>
            <a:ext uri="{FF2B5EF4-FFF2-40B4-BE49-F238E27FC236}">
              <a16:creationId xmlns:a16="http://schemas.microsoft.com/office/drawing/2014/main" id="{329A64CE-19FF-4CE5-B050-300710072B87}"/>
            </a:ext>
          </a:extLst>
        </xdr:cNvPr>
        <xdr:cNvSpPr>
          <a:spLocks noChangeShapeType="1"/>
        </xdr:cNvSpPr>
      </xdr:nvSpPr>
      <xdr:spPr bwMode="auto">
        <a:xfrm>
          <a:off x="8587537" y="17863268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230716</xdr:colOff>
      <xdr:row>72</xdr:row>
      <xdr:rowOff>38100</xdr:rowOff>
    </xdr:from>
    <xdr:to>
      <xdr:col>14</xdr:col>
      <xdr:colOff>316441</xdr:colOff>
      <xdr:row>72</xdr:row>
      <xdr:rowOff>38100</xdr:rowOff>
    </xdr:to>
    <xdr:sp macro="" textlink="">
      <xdr:nvSpPr>
        <xdr:cNvPr id="16" name="Line 19">
          <a:extLst>
            <a:ext uri="{FF2B5EF4-FFF2-40B4-BE49-F238E27FC236}">
              <a16:creationId xmlns:a16="http://schemas.microsoft.com/office/drawing/2014/main" id="{8210F74B-9BC7-4A3A-8CB7-3D5790B6B125}"/>
            </a:ext>
          </a:extLst>
        </xdr:cNvPr>
        <xdr:cNvSpPr>
          <a:spLocks noChangeShapeType="1"/>
        </xdr:cNvSpPr>
      </xdr:nvSpPr>
      <xdr:spPr bwMode="auto">
        <a:xfrm>
          <a:off x="8587537" y="17825168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238125</xdr:colOff>
      <xdr:row>42</xdr:row>
      <xdr:rowOff>38100</xdr:rowOff>
    </xdr:from>
    <xdr:to>
      <xdr:col>22</xdr:col>
      <xdr:colOff>438150</xdr:colOff>
      <xdr:row>42</xdr:row>
      <xdr:rowOff>161925</xdr:rowOff>
    </xdr:to>
    <xdr:sp macro="" textlink="">
      <xdr:nvSpPr>
        <xdr:cNvPr id="17" name="Oval 23">
          <a:extLst>
            <a:ext uri="{FF2B5EF4-FFF2-40B4-BE49-F238E27FC236}">
              <a16:creationId xmlns:a16="http://schemas.microsoft.com/office/drawing/2014/main" id="{59F4864E-0023-4ABE-AFD3-F63EE5235484}"/>
            </a:ext>
          </a:extLst>
        </xdr:cNvPr>
        <xdr:cNvSpPr>
          <a:spLocks noChangeArrowheads="1"/>
        </xdr:cNvSpPr>
      </xdr:nvSpPr>
      <xdr:spPr bwMode="auto">
        <a:xfrm>
          <a:off x="12920455" y="10796215"/>
          <a:ext cx="200025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333375</xdr:colOff>
      <xdr:row>42</xdr:row>
      <xdr:rowOff>38100</xdr:rowOff>
    </xdr:from>
    <xdr:to>
      <xdr:col>15</xdr:col>
      <xdr:colOff>485775</xdr:colOff>
      <xdr:row>42</xdr:row>
      <xdr:rowOff>161925</xdr:rowOff>
    </xdr:to>
    <xdr:sp macro="" textlink="">
      <xdr:nvSpPr>
        <xdr:cNvPr id="18" name="Oval 24">
          <a:extLst>
            <a:ext uri="{FF2B5EF4-FFF2-40B4-BE49-F238E27FC236}">
              <a16:creationId xmlns:a16="http://schemas.microsoft.com/office/drawing/2014/main" id="{1E2D4A47-9805-423C-94EF-D00AB206144A}"/>
            </a:ext>
          </a:extLst>
        </xdr:cNvPr>
        <xdr:cNvSpPr>
          <a:spLocks noChangeArrowheads="1"/>
        </xdr:cNvSpPr>
      </xdr:nvSpPr>
      <xdr:spPr bwMode="auto">
        <a:xfrm>
          <a:off x="9230885" y="10796215"/>
          <a:ext cx="152400" cy="1238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230716</xdr:colOff>
      <xdr:row>47</xdr:row>
      <xdr:rowOff>57150</xdr:rowOff>
    </xdr:from>
    <xdr:to>
      <xdr:col>14</xdr:col>
      <xdr:colOff>306916</xdr:colOff>
      <xdr:row>47</xdr:row>
      <xdr:rowOff>57150</xdr:rowOff>
    </xdr:to>
    <xdr:sp macro="" textlink="">
      <xdr:nvSpPr>
        <xdr:cNvPr id="19" name="Line 25">
          <a:extLst>
            <a:ext uri="{FF2B5EF4-FFF2-40B4-BE49-F238E27FC236}">
              <a16:creationId xmlns:a16="http://schemas.microsoft.com/office/drawing/2014/main" id="{633B057E-A463-48EB-BB7F-91CDC3E8E82A}"/>
            </a:ext>
          </a:extLst>
        </xdr:cNvPr>
        <xdr:cNvSpPr>
          <a:spLocks noChangeShapeType="1"/>
        </xdr:cNvSpPr>
      </xdr:nvSpPr>
      <xdr:spPr bwMode="auto">
        <a:xfrm>
          <a:off x="8587537" y="12047717"/>
          <a:ext cx="76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381000</xdr:colOff>
      <xdr:row>79</xdr:row>
      <xdr:rowOff>19050</xdr:rowOff>
    </xdr:from>
    <xdr:to>
      <xdr:col>23</xdr:col>
      <xdr:colOff>38100</xdr:colOff>
      <xdr:row>79</xdr:row>
      <xdr:rowOff>228600</xdr:rowOff>
    </xdr:to>
    <xdr:sp macro="" textlink="">
      <xdr:nvSpPr>
        <xdr:cNvPr id="20" name="Oval 30">
          <a:extLst>
            <a:ext uri="{FF2B5EF4-FFF2-40B4-BE49-F238E27FC236}">
              <a16:creationId xmlns:a16="http://schemas.microsoft.com/office/drawing/2014/main" id="{BD85CDDF-34AD-447C-B478-01F9562F752D}"/>
            </a:ext>
          </a:extLst>
        </xdr:cNvPr>
        <xdr:cNvSpPr>
          <a:spLocks noChangeArrowheads="1"/>
        </xdr:cNvSpPr>
      </xdr:nvSpPr>
      <xdr:spPr bwMode="auto">
        <a:xfrm>
          <a:off x="13063330" y="19356622"/>
          <a:ext cx="197789" cy="2095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276225</xdr:colOff>
      <xdr:row>78</xdr:row>
      <xdr:rowOff>47625</xdr:rowOff>
    </xdr:from>
    <xdr:to>
      <xdr:col>25</xdr:col>
      <xdr:colOff>0</xdr:colOff>
      <xdr:row>78</xdr:row>
      <xdr:rowOff>257175</xdr:rowOff>
    </xdr:to>
    <xdr:sp macro="" textlink="">
      <xdr:nvSpPr>
        <xdr:cNvPr id="21" name="Oval 31">
          <a:extLst>
            <a:ext uri="{FF2B5EF4-FFF2-40B4-BE49-F238E27FC236}">
              <a16:creationId xmlns:a16="http://schemas.microsoft.com/office/drawing/2014/main" id="{DBE31D4F-3A31-465B-A26E-A377CC70CACA}"/>
            </a:ext>
          </a:extLst>
        </xdr:cNvPr>
        <xdr:cNvSpPr>
          <a:spLocks noChangeArrowheads="1"/>
        </xdr:cNvSpPr>
      </xdr:nvSpPr>
      <xdr:spPr bwMode="auto">
        <a:xfrm>
          <a:off x="14039933" y="19162561"/>
          <a:ext cx="264464" cy="17774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200025</xdr:colOff>
      <xdr:row>59</xdr:row>
      <xdr:rowOff>66675</xdr:rowOff>
    </xdr:from>
    <xdr:to>
      <xdr:col>14</xdr:col>
      <xdr:colOff>304800</xdr:colOff>
      <xdr:row>59</xdr:row>
      <xdr:rowOff>66675</xdr:rowOff>
    </xdr:to>
    <xdr:sp macro="" textlink="">
      <xdr:nvSpPr>
        <xdr:cNvPr id="22" name="Line 32">
          <a:extLst>
            <a:ext uri="{FF2B5EF4-FFF2-40B4-BE49-F238E27FC236}">
              <a16:creationId xmlns:a16="http://schemas.microsoft.com/office/drawing/2014/main" id="{8ACB2903-CA04-4E5C-8E35-47A1EFF39EB3}"/>
            </a:ext>
          </a:extLst>
        </xdr:cNvPr>
        <xdr:cNvSpPr>
          <a:spLocks noChangeShapeType="1"/>
        </xdr:cNvSpPr>
      </xdr:nvSpPr>
      <xdr:spPr bwMode="auto">
        <a:xfrm>
          <a:off x="8556846" y="14824296"/>
          <a:ext cx="104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332509</xdr:colOff>
      <xdr:row>36</xdr:row>
      <xdr:rowOff>77066</xdr:rowOff>
    </xdr:from>
    <xdr:to>
      <xdr:col>25</xdr:col>
      <xdr:colOff>484909</xdr:colOff>
      <xdr:row>36</xdr:row>
      <xdr:rowOff>219941</xdr:rowOff>
    </xdr:to>
    <xdr:sp macro="" textlink="">
      <xdr:nvSpPr>
        <xdr:cNvPr id="23" name="Line 6">
          <a:extLst>
            <a:ext uri="{FF2B5EF4-FFF2-40B4-BE49-F238E27FC236}">
              <a16:creationId xmlns:a16="http://schemas.microsoft.com/office/drawing/2014/main" id="{2679773A-0144-48F9-9BDE-404872F98040}"/>
            </a:ext>
          </a:extLst>
        </xdr:cNvPr>
        <xdr:cNvSpPr>
          <a:spLocks noChangeShapeType="1"/>
        </xdr:cNvSpPr>
      </xdr:nvSpPr>
      <xdr:spPr bwMode="auto">
        <a:xfrm flipH="1">
          <a:off x="14636906" y="8998429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332509</xdr:colOff>
      <xdr:row>36</xdr:row>
      <xdr:rowOff>77066</xdr:rowOff>
    </xdr:from>
    <xdr:to>
      <xdr:col>25</xdr:col>
      <xdr:colOff>484909</xdr:colOff>
      <xdr:row>36</xdr:row>
      <xdr:rowOff>219941</xdr:rowOff>
    </xdr:to>
    <xdr:sp macro="" textlink="">
      <xdr:nvSpPr>
        <xdr:cNvPr id="24" name="Line 22">
          <a:extLst>
            <a:ext uri="{FF2B5EF4-FFF2-40B4-BE49-F238E27FC236}">
              <a16:creationId xmlns:a16="http://schemas.microsoft.com/office/drawing/2014/main" id="{1930E73F-76E6-4D8C-BFC5-F44024C59037}"/>
            </a:ext>
          </a:extLst>
        </xdr:cNvPr>
        <xdr:cNvSpPr>
          <a:spLocks noChangeShapeType="1"/>
        </xdr:cNvSpPr>
      </xdr:nvSpPr>
      <xdr:spPr bwMode="auto">
        <a:xfrm flipH="1">
          <a:off x="14636906" y="8998429"/>
          <a:ext cx="152400" cy="142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254000</xdr:colOff>
      <xdr:row>39</xdr:row>
      <xdr:rowOff>63501</xdr:rowOff>
    </xdr:from>
    <xdr:to>
      <xdr:col>26</xdr:col>
      <xdr:colOff>575469</xdr:colOff>
      <xdr:row>39</xdr:row>
      <xdr:rowOff>206376</xdr:rowOff>
    </xdr:to>
    <xdr:sp macro="" textlink="">
      <xdr:nvSpPr>
        <xdr:cNvPr id="25" name="Right Arrow 29">
          <a:extLst>
            <a:ext uri="{FF2B5EF4-FFF2-40B4-BE49-F238E27FC236}">
              <a16:creationId xmlns:a16="http://schemas.microsoft.com/office/drawing/2014/main" id="{017B572B-FE2F-4FF5-AF40-ED44CFAB1D9A}"/>
            </a:ext>
          </a:extLst>
        </xdr:cNvPr>
        <xdr:cNvSpPr/>
      </xdr:nvSpPr>
      <xdr:spPr>
        <a:xfrm>
          <a:off x="15099085" y="10058291"/>
          <a:ext cx="289664" cy="142875"/>
        </a:xfrm>
        <a:prstGeom prst="rightArrow">
          <a:avLst/>
        </a:prstGeom>
        <a:solidFill>
          <a:srgbClr val="4F81BD"/>
        </a:solidFill>
        <a:ln w="2540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th-TH" sz="1100" b="0" i="0" u="none" strike="noStrike" kern="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Calibri" panose="020F0502020204030204"/>
            <a:ea typeface="+mn-ea"/>
            <a:cs typeface="Tahoma" panose="020B0604030504040204" pitchFamily="34" charset="0"/>
          </a:endParaRPr>
        </a:p>
      </xdr:txBody>
    </xdr:sp>
    <xdr:clientData/>
  </xdr:twoCellAnchor>
  <xdr:twoCellAnchor>
    <xdr:from>
      <xdr:col>25</xdr:col>
      <xdr:colOff>10584</xdr:colOff>
      <xdr:row>43</xdr:row>
      <xdr:rowOff>1</xdr:rowOff>
    </xdr:from>
    <xdr:to>
      <xdr:col>26</xdr:col>
      <xdr:colOff>10583</xdr:colOff>
      <xdr:row>77</xdr:row>
      <xdr:rowOff>42334</xdr:rowOff>
    </xdr:to>
    <xdr:sp macro="" textlink="">
      <xdr:nvSpPr>
        <xdr:cNvPr id="26" name="Line 4">
          <a:extLst>
            <a:ext uri="{FF2B5EF4-FFF2-40B4-BE49-F238E27FC236}">
              <a16:creationId xmlns:a16="http://schemas.microsoft.com/office/drawing/2014/main" id="{02B5A78D-B406-451F-8811-23C700D7944A}"/>
            </a:ext>
          </a:extLst>
        </xdr:cNvPr>
        <xdr:cNvSpPr>
          <a:spLocks noChangeShapeType="1"/>
        </xdr:cNvSpPr>
      </xdr:nvSpPr>
      <xdr:spPr bwMode="auto">
        <a:xfrm>
          <a:off x="14314981" y="10988704"/>
          <a:ext cx="540687" cy="793797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10583</xdr:colOff>
      <xdr:row>42</xdr:row>
      <xdr:rowOff>10582</xdr:rowOff>
    </xdr:from>
    <xdr:to>
      <xdr:col>21</xdr:col>
      <xdr:colOff>0</xdr:colOff>
      <xdr:row>77</xdr:row>
      <xdr:rowOff>0</xdr:rowOff>
    </xdr:to>
    <xdr:sp macro="" textlink="">
      <xdr:nvSpPr>
        <xdr:cNvPr id="27" name="Line 5">
          <a:extLst>
            <a:ext uri="{FF2B5EF4-FFF2-40B4-BE49-F238E27FC236}">
              <a16:creationId xmlns:a16="http://schemas.microsoft.com/office/drawing/2014/main" id="{6A29528C-123C-41A1-B7A4-1EB7D5B3AE92}"/>
            </a:ext>
          </a:extLst>
        </xdr:cNvPr>
        <xdr:cNvSpPr>
          <a:spLocks noChangeShapeType="1"/>
        </xdr:cNvSpPr>
      </xdr:nvSpPr>
      <xdr:spPr bwMode="auto">
        <a:xfrm>
          <a:off x="11611536" y="10768697"/>
          <a:ext cx="530106" cy="81156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16</xdr:col>
      <xdr:colOff>412751</xdr:colOff>
      <xdr:row>80</xdr:row>
      <xdr:rowOff>51594</xdr:rowOff>
    </xdr:from>
    <xdr:to>
      <xdr:col>26</xdr:col>
      <xdr:colOff>505044</xdr:colOff>
      <xdr:row>85</xdr:row>
      <xdr:rowOff>46302</xdr:rowOff>
    </xdr:to>
    <xdr:pic>
      <xdr:nvPicPr>
        <xdr:cNvPr id="28" name="Picture 3">
          <a:extLst>
            <a:ext uri="{FF2B5EF4-FFF2-40B4-BE49-F238E27FC236}">
              <a16:creationId xmlns:a16="http://schemas.microsoft.com/office/drawing/2014/main" id="{1505DF21-58F6-4DCE-A616-5D24B2178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6719" t="27344" r="44687" b="64551"/>
        <a:stretch>
          <a:fillRect/>
        </a:stretch>
      </xdr:blipFill>
      <xdr:spPr bwMode="auto">
        <a:xfrm>
          <a:off x="9850949" y="19619754"/>
          <a:ext cx="5499180" cy="9806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171450</xdr:colOff>
      <xdr:row>12</xdr:row>
      <xdr:rowOff>123825</xdr:rowOff>
    </xdr:from>
    <xdr:to>
      <xdr:col>11</xdr:col>
      <xdr:colOff>266700</xdr:colOff>
      <xdr:row>12</xdr:row>
      <xdr:rowOff>123825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1FEA6510-7564-443B-BE4E-D29A1570EC84}"/>
            </a:ext>
          </a:extLst>
        </xdr:cNvPr>
        <xdr:cNvSpPr>
          <a:spLocks noChangeShapeType="1"/>
        </xdr:cNvSpPr>
      </xdr:nvSpPr>
      <xdr:spPr bwMode="auto">
        <a:xfrm>
          <a:off x="4815012" y="3224834"/>
          <a:ext cx="952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12</xdr:row>
      <xdr:rowOff>123825</xdr:rowOff>
    </xdr:from>
    <xdr:to>
      <xdr:col>0</xdr:col>
      <xdr:colOff>0</xdr:colOff>
      <xdr:row>12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4EC70211-43A7-4183-8A04-3D43485F5D7F}"/>
            </a:ext>
          </a:extLst>
        </xdr:cNvPr>
        <xdr:cNvSpPr>
          <a:spLocks noChangeShapeType="1"/>
        </xdr:cNvSpPr>
      </xdr:nvSpPr>
      <xdr:spPr bwMode="auto">
        <a:xfrm>
          <a:off x="0" y="3224834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125482</xdr:colOff>
      <xdr:row>1</xdr:row>
      <xdr:rowOff>13770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D52C51D8-4719-4F50-B59F-C1824A264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143249" cy="2682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25</xdr:col>
      <xdr:colOff>247650</xdr:colOff>
      <xdr:row>66</xdr:row>
      <xdr:rowOff>76200</xdr:rowOff>
    </xdr:from>
    <xdr:to>
      <xdr:col>25</xdr:col>
      <xdr:colOff>317500</xdr:colOff>
      <xdr:row>66</xdr:row>
      <xdr:rowOff>76200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BDCEEC6F-E2F0-44C1-8C94-7ABE7A02DAD4}"/>
            </a:ext>
          </a:extLst>
        </xdr:cNvPr>
        <xdr:cNvSpPr>
          <a:spLocks noChangeShapeType="1"/>
        </xdr:cNvSpPr>
      </xdr:nvSpPr>
      <xdr:spPr bwMode="auto">
        <a:xfrm>
          <a:off x="13470669" y="18236979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298450</xdr:colOff>
      <xdr:row>39</xdr:row>
      <xdr:rowOff>38100</xdr:rowOff>
    </xdr:from>
    <xdr:to>
      <xdr:col>19</xdr:col>
      <xdr:colOff>444500</xdr:colOff>
      <xdr:row>39</xdr:row>
      <xdr:rowOff>228600</xdr:rowOff>
    </xdr:to>
    <xdr:sp macro="" textlink="">
      <xdr:nvSpPr>
        <xdr:cNvPr id="6" name="Oval 2">
          <a:extLst>
            <a:ext uri="{FF2B5EF4-FFF2-40B4-BE49-F238E27FC236}">
              <a16:creationId xmlns:a16="http://schemas.microsoft.com/office/drawing/2014/main" id="{E41B5B3C-DA27-4E79-A380-F2EAD1B92DC3}"/>
            </a:ext>
          </a:extLst>
        </xdr:cNvPr>
        <xdr:cNvSpPr>
          <a:spLocks noChangeArrowheads="1"/>
        </xdr:cNvSpPr>
      </xdr:nvSpPr>
      <xdr:spPr bwMode="auto">
        <a:xfrm>
          <a:off x="9021031" y="11305098"/>
          <a:ext cx="146050" cy="1905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260350</xdr:colOff>
      <xdr:row>39</xdr:row>
      <xdr:rowOff>63500</xdr:rowOff>
    </xdr:from>
    <xdr:to>
      <xdr:col>27</xdr:col>
      <xdr:colOff>406400</xdr:colOff>
      <xdr:row>39</xdr:row>
      <xdr:rowOff>234950</xdr:rowOff>
    </xdr:to>
    <xdr:sp macro="" textlink="">
      <xdr:nvSpPr>
        <xdr:cNvPr id="7" name="Oval 3">
          <a:extLst>
            <a:ext uri="{FF2B5EF4-FFF2-40B4-BE49-F238E27FC236}">
              <a16:creationId xmlns:a16="http://schemas.microsoft.com/office/drawing/2014/main" id="{BC09DDFC-B986-400E-9137-815AAD64F9A4}"/>
            </a:ext>
          </a:extLst>
        </xdr:cNvPr>
        <xdr:cNvSpPr>
          <a:spLocks noChangeArrowheads="1"/>
        </xdr:cNvSpPr>
      </xdr:nvSpPr>
      <xdr:spPr bwMode="auto">
        <a:xfrm>
          <a:off x="14485233" y="11330498"/>
          <a:ext cx="146050" cy="1714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438150</xdr:colOff>
      <xdr:row>44</xdr:row>
      <xdr:rowOff>63500</xdr:rowOff>
    </xdr:from>
    <xdr:to>
      <xdr:col>18</xdr:col>
      <xdr:colOff>508000</xdr:colOff>
      <xdr:row>44</xdr:row>
      <xdr:rowOff>63500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9A767D90-8BCA-4184-94BA-980C277C46F3}"/>
            </a:ext>
          </a:extLst>
        </xdr:cNvPr>
        <xdr:cNvSpPr>
          <a:spLocks noChangeShapeType="1"/>
        </xdr:cNvSpPr>
      </xdr:nvSpPr>
      <xdr:spPr bwMode="auto">
        <a:xfrm>
          <a:off x="8286087" y="12602707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438150</xdr:colOff>
      <xdr:row>48</xdr:row>
      <xdr:rowOff>63500</xdr:rowOff>
    </xdr:from>
    <xdr:to>
      <xdr:col>18</xdr:col>
      <xdr:colOff>508000</xdr:colOff>
      <xdr:row>48</xdr:row>
      <xdr:rowOff>63500</xdr:rowOff>
    </xdr:to>
    <xdr:sp macro="" textlink="">
      <xdr:nvSpPr>
        <xdr:cNvPr id="9" name="Line 5">
          <a:extLst>
            <a:ext uri="{FF2B5EF4-FFF2-40B4-BE49-F238E27FC236}">
              <a16:creationId xmlns:a16="http://schemas.microsoft.com/office/drawing/2014/main" id="{46E3D475-83A0-494F-8B35-248708F67D54}"/>
            </a:ext>
          </a:extLst>
        </xdr:cNvPr>
        <xdr:cNvSpPr>
          <a:spLocks noChangeShapeType="1"/>
        </xdr:cNvSpPr>
      </xdr:nvSpPr>
      <xdr:spPr bwMode="auto">
        <a:xfrm>
          <a:off x="8286087" y="13620474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438150</xdr:colOff>
      <xdr:row>52</xdr:row>
      <xdr:rowOff>63500</xdr:rowOff>
    </xdr:from>
    <xdr:to>
      <xdr:col>18</xdr:col>
      <xdr:colOff>508000</xdr:colOff>
      <xdr:row>52</xdr:row>
      <xdr:rowOff>63500</xdr:rowOff>
    </xdr:to>
    <xdr:sp macro="" textlink="">
      <xdr:nvSpPr>
        <xdr:cNvPr id="10" name="Line 6">
          <a:extLst>
            <a:ext uri="{FF2B5EF4-FFF2-40B4-BE49-F238E27FC236}">
              <a16:creationId xmlns:a16="http://schemas.microsoft.com/office/drawing/2014/main" id="{2AC8D9D7-46D6-47CD-8803-073E6B5DC527}"/>
            </a:ext>
          </a:extLst>
        </xdr:cNvPr>
        <xdr:cNvSpPr>
          <a:spLocks noChangeShapeType="1"/>
        </xdr:cNvSpPr>
      </xdr:nvSpPr>
      <xdr:spPr bwMode="auto">
        <a:xfrm>
          <a:off x="8286087" y="14638241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6350</xdr:colOff>
      <xdr:row>39</xdr:row>
      <xdr:rowOff>0</xdr:rowOff>
    </xdr:from>
    <xdr:to>
      <xdr:col>23</xdr:col>
      <xdr:colOff>0</xdr:colOff>
      <xdr:row>65</xdr:row>
      <xdr:rowOff>273050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47133D3D-D957-4A2F-BA69-F0F62EDEEAF9}"/>
            </a:ext>
          </a:extLst>
        </xdr:cNvPr>
        <xdr:cNvSpPr>
          <a:spLocks noChangeShapeType="1"/>
        </xdr:cNvSpPr>
      </xdr:nvSpPr>
      <xdr:spPr bwMode="auto">
        <a:xfrm>
          <a:off x="11352861" y="11266998"/>
          <a:ext cx="868294" cy="68964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501650</xdr:colOff>
      <xdr:row>67</xdr:row>
      <xdr:rowOff>57150</xdr:rowOff>
    </xdr:from>
    <xdr:to>
      <xdr:col>29</xdr:col>
      <xdr:colOff>228600</xdr:colOff>
      <xdr:row>67</xdr:row>
      <xdr:rowOff>247650</xdr:rowOff>
    </xdr:to>
    <xdr:sp macro="" textlink="">
      <xdr:nvSpPr>
        <xdr:cNvPr id="12" name="Oval 8">
          <a:extLst>
            <a:ext uri="{FF2B5EF4-FFF2-40B4-BE49-F238E27FC236}">
              <a16:creationId xmlns:a16="http://schemas.microsoft.com/office/drawing/2014/main" id="{0862A015-92AB-4280-B13C-AC6721AF6A52}"/>
            </a:ext>
          </a:extLst>
        </xdr:cNvPr>
        <xdr:cNvSpPr>
          <a:spLocks noChangeArrowheads="1"/>
        </xdr:cNvSpPr>
      </xdr:nvSpPr>
      <xdr:spPr bwMode="auto">
        <a:xfrm>
          <a:off x="15227466" y="18480322"/>
          <a:ext cx="227882" cy="1905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482600</xdr:colOff>
      <xdr:row>68</xdr:row>
      <xdr:rowOff>50800</xdr:rowOff>
    </xdr:from>
    <xdr:to>
      <xdr:col>28</xdr:col>
      <xdr:colOff>228600</xdr:colOff>
      <xdr:row>68</xdr:row>
      <xdr:rowOff>273050</xdr:rowOff>
    </xdr:to>
    <xdr:sp macro="" textlink="">
      <xdr:nvSpPr>
        <xdr:cNvPr id="13" name="Oval 9">
          <a:extLst>
            <a:ext uri="{FF2B5EF4-FFF2-40B4-BE49-F238E27FC236}">
              <a16:creationId xmlns:a16="http://schemas.microsoft.com/office/drawing/2014/main" id="{E411BC03-8795-49A7-8DF9-B39F047A0308}"/>
            </a:ext>
          </a:extLst>
        </xdr:cNvPr>
        <xdr:cNvSpPr>
          <a:spLocks noChangeArrowheads="1"/>
        </xdr:cNvSpPr>
      </xdr:nvSpPr>
      <xdr:spPr bwMode="auto">
        <a:xfrm>
          <a:off x="14707483" y="18728414"/>
          <a:ext cx="246933" cy="206348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425450</xdr:colOff>
      <xdr:row>61</xdr:row>
      <xdr:rowOff>57150</xdr:rowOff>
    </xdr:from>
    <xdr:to>
      <xdr:col>18</xdr:col>
      <xdr:colOff>527050</xdr:colOff>
      <xdr:row>61</xdr:row>
      <xdr:rowOff>57150</xdr:rowOff>
    </xdr:to>
    <xdr:sp macro="" textlink="">
      <xdr:nvSpPr>
        <xdr:cNvPr id="14" name="Line 14">
          <a:extLst>
            <a:ext uri="{FF2B5EF4-FFF2-40B4-BE49-F238E27FC236}">
              <a16:creationId xmlns:a16="http://schemas.microsoft.com/office/drawing/2014/main" id="{81359F18-944D-482C-821A-EC8B14CF2C75}"/>
            </a:ext>
          </a:extLst>
        </xdr:cNvPr>
        <xdr:cNvSpPr>
          <a:spLocks noChangeShapeType="1"/>
        </xdr:cNvSpPr>
      </xdr:nvSpPr>
      <xdr:spPr bwMode="auto">
        <a:xfrm>
          <a:off x="8273387" y="16929818"/>
          <a:ext cx="101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406400</xdr:colOff>
      <xdr:row>61</xdr:row>
      <xdr:rowOff>76200</xdr:rowOff>
    </xdr:from>
    <xdr:to>
      <xdr:col>18</xdr:col>
      <xdr:colOff>527050</xdr:colOff>
      <xdr:row>61</xdr:row>
      <xdr:rowOff>76200</xdr:rowOff>
    </xdr:to>
    <xdr:sp macro="" textlink="">
      <xdr:nvSpPr>
        <xdr:cNvPr id="15" name="Line 15">
          <a:extLst>
            <a:ext uri="{FF2B5EF4-FFF2-40B4-BE49-F238E27FC236}">
              <a16:creationId xmlns:a16="http://schemas.microsoft.com/office/drawing/2014/main" id="{A974D9C6-62B3-42C8-A42E-FAC7FDA3D13F}"/>
            </a:ext>
          </a:extLst>
        </xdr:cNvPr>
        <xdr:cNvSpPr>
          <a:spLocks noChangeShapeType="1"/>
        </xdr:cNvSpPr>
      </xdr:nvSpPr>
      <xdr:spPr bwMode="auto">
        <a:xfrm>
          <a:off x="8254337" y="16948868"/>
          <a:ext cx="120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19050</xdr:colOff>
      <xdr:row>70</xdr:row>
      <xdr:rowOff>0</xdr:rowOff>
    </xdr:from>
    <xdr:to>
      <xdr:col>26</xdr:col>
      <xdr:colOff>571500</xdr:colOff>
      <xdr:row>71</xdr:row>
      <xdr:rowOff>266700</xdr:rowOff>
    </xdr:to>
    <xdr:sp macro="" textlink="">
      <xdr:nvSpPr>
        <xdr:cNvPr id="16" name="Line 16">
          <a:extLst>
            <a:ext uri="{FF2B5EF4-FFF2-40B4-BE49-F238E27FC236}">
              <a16:creationId xmlns:a16="http://schemas.microsoft.com/office/drawing/2014/main" id="{8414F53C-AE90-47A1-90E6-AEC059708A49}"/>
            </a:ext>
          </a:extLst>
        </xdr:cNvPr>
        <xdr:cNvSpPr>
          <a:spLocks noChangeShapeType="1"/>
        </xdr:cNvSpPr>
      </xdr:nvSpPr>
      <xdr:spPr bwMode="auto">
        <a:xfrm>
          <a:off x="7866987" y="19186497"/>
          <a:ext cx="6356902" cy="51319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6350</xdr:colOff>
      <xdr:row>39</xdr:row>
      <xdr:rowOff>0</xdr:rowOff>
    </xdr:from>
    <xdr:to>
      <xdr:col>26</xdr:col>
      <xdr:colOff>0</xdr:colOff>
      <xdr:row>65</xdr:row>
      <xdr:rowOff>273050</xdr:rowOff>
    </xdr:to>
    <xdr:sp macro="" textlink="">
      <xdr:nvSpPr>
        <xdr:cNvPr id="17" name="Line 17">
          <a:extLst>
            <a:ext uri="{FF2B5EF4-FFF2-40B4-BE49-F238E27FC236}">
              <a16:creationId xmlns:a16="http://schemas.microsoft.com/office/drawing/2014/main" id="{CE467C2A-B4A4-4247-B6F1-67CCC09904DF}"/>
            </a:ext>
          </a:extLst>
        </xdr:cNvPr>
        <xdr:cNvSpPr>
          <a:spLocks noChangeShapeType="1"/>
        </xdr:cNvSpPr>
      </xdr:nvSpPr>
      <xdr:spPr bwMode="auto">
        <a:xfrm>
          <a:off x="13229369" y="11266998"/>
          <a:ext cx="494582" cy="68964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6350</xdr:colOff>
      <xdr:row>39</xdr:row>
      <xdr:rowOff>0</xdr:rowOff>
    </xdr:from>
    <xdr:to>
      <xdr:col>29</xdr:col>
      <xdr:colOff>508000</xdr:colOff>
      <xdr:row>65</xdr:row>
      <xdr:rowOff>273050</xdr:rowOff>
    </xdr:to>
    <xdr:sp macro="" textlink="">
      <xdr:nvSpPr>
        <xdr:cNvPr id="18" name="Line 18">
          <a:extLst>
            <a:ext uri="{FF2B5EF4-FFF2-40B4-BE49-F238E27FC236}">
              <a16:creationId xmlns:a16="http://schemas.microsoft.com/office/drawing/2014/main" id="{FFB5C2F7-7461-43EE-BC9F-56662C34C10A}"/>
            </a:ext>
          </a:extLst>
        </xdr:cNvPr>
        <xdr:cNvSpPr>
          <a:spLocks noChangeShapeType="1"/>
        </xdr:cNvSpPr>
      </xdr:nvSpPr>
      <xdr:spPr bwMode="auto">
        <a:xfrm>
          <a:off x="14732166" y="11266998"/>
          <a:ext cx="994631" cy="68964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247650</xdr:colOff>
      <xdr:row>66</xdr:row>
      <xdr:rowOff>76200</xdr:rowOff>
    </xdr:from>
    <xdr:to>
      <xdr:col>25</xdr:col>
      <xdr:colOff>317500</xdr:colOff>
      <xdr:row>66</xdr:row>
      <xdr:rowOff>76200</xdr:rowOff>
    </xdr:to>
    <xdr:sp macro="" textlink="">
      <xdr:nvSpPr>
        <xdr:cNvPr id="19" name="Line 1">
          <a:extLst>
            <a:ext uri="{FF2B5EF4-FFF2-40B4-BE49-F238E27FC236}">
              <a16:creationId xmlns:a16="http://schemas.microsoft.com/office/drawing/2014/main" id="{158025B5-427C-43B4-85C7-E0685DF4C816}"/>
            </a:ext>
          </a:extLst>
        </xdr:cNvPr>
        <xdr:cNvSpPr>
          <a:spLocks noChangeShapeType="1"/>
        </xdr:cNvSpPr>
      </xdr:nvSpPr>
      <xdr:spPr bwMode="auto">
        <a:xfrm>
          <a:off x="13470669" y="18236979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298450</xdr:colOff>
      <xdr:row>39</xdr:row>
      <xdr:rowOff>38100</xdr:rowOff>
    </xdr:from>
    <xdr:to>
      <xdr:col>19</xdr:col>
      <xdr:colOff>444500</xdr:colOff>
      <xdr:row>39</xdr:row>
      <xdr:rowOff>228600</xdr:rowOff>
    </xdr:to>
    <xdr:sp macro="" textlink="">
      <xdr:nvSpPr>
        <xdr:cNvPr id="20" name="Oval 16">
          <a:extLst>
            <a:ext uri="{FF2B5EF4-FFF2-40B4-BE49-F238E27FC236}">
              <a16:creationId xmlns:a16="http://schemas.microsoft.com/office/drawing/2014/main" id="{22451F30-0C9D-4E32-A07A-C18235EB2FF1}"/>
            </a:ext>
          </a:extLst>
        </xdr:cNvPr>
        <xdr:cNvSpPr>
          <a:spLocks noChangeArrowheads="1"/>
        </xdr:cNvSpPr>
      </xdr:nvSpPr>
      <xdr:spPr bwMode="auto">
        <a:xfrm>
          <a:off x="9021031" y="11305098"/>
          <a:ext cx="146050" cy="1905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260350</xdr:colOff>
      <xdr:row>39</xdr:row>
      <xdr:rowOff>63500</xdr:rowOff>
    </xdr:from>
    <xdr:to>
      <xdr:col>27</xdr:col>
      <xdr:colOff>406400</xdr:colOff>
      <xdr:row>39</xdr:row>
      <xdr:rowOff>234950</xdr:rowOff>
    </xdr:to>
    <xdr:sp macro="" textlink="">
      <xdr:nvSpPr>
        <xdr:cNvPr id="21" name="Oval 17">
          <a:extLst>
            <a:ext uri="{FF2B5EF4-FFF2-40B4-BE49-F238E27FC236}">
              <a16:creationId xmlns:a16="http://schemas.microsoft.com/office/drawing/2014/main" id="{61136D69-8B33-49A8-98B3-34BEF5DEB233}"/>
            </a:ext>
          </a:extLst>
        </xdr:cNvPr>
        <xdr:cNvSpPr>
          <a:spLocks noChangeArrowheads="1"/>
        </xdr:cNvSpPr>
      </xdr:nvSpPr>
      <xdr:spPr bwMode="auto">
        <a:xfrm>
          <a:off x="14485233" y="11330498"/>
          <a:ext cx="146050" cy="1714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438150</xdr:colOff>
      <xdr:row>44</xdr:row>
      <xdr:rowOff>63500</xdr:rowOff>
    </xdr:from>
    <xdr:to>
      <xdr:col>18</xdr:col>
      <xdr:colOff>508000</xdr:colOff>
      <xdr:row>44</xdr:row>
      <xdr:rowOff>63500</xdr:rowOff>
    </xdr:to>
    <xdr:sp macro="" textlink="">
      <xdr:nvSpPr>
        <xdr:cNvPr id="22" name="Line 4">
          <a:extLst>
            <a:ext uri="{FF2B5EF4-FFF2-40B4-BE49-F238E27FC236}">
              <a16:creationId xmlns:a16="http://schemas.microsoft.com/office/drawing/2014/main" id="{053B612A-4F30-42CA-923C-757A8262D890}"/>
            </a:ext>
          </a:extLst>
        </xdr:cNvPr>
        <xdr:cNvSpPr>
          <a:spLocks noChangeShapeType="1"/>
        </xdr:cNvSpPr>
      </xdr:nvSpPr>
      <xdr:spPr bwMode="auto">
        <a:xfrm>
          <a:off x="8286087" y="12602707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438150</xdr:colOff>
      <xdr:row>48</xdr:row>
      <xdr:rowOff>63500</xdr:rowOff>
    </xdr:from>
    <xdr:to>
      <xdr:col>18</xdr:col>
      <xdr:colOff>508000</xdr:colOff>
      <xdr:row>48</xdr:row>
      <xdr:rowOff>63500</xdr:rowOff>
    </xdr:to>
    <xdr:sp macro="" textlink="">
      <xdr:nvSpPr>
        <xdr:cNvPr id="23" name="Line 5">
          <a:extLst>
            <a:ext uri="{FF2B5EF4-FFF2-40B4-BE49-F238E27FC236}">
              <a16:creationId xmlns:a16="http://schemas.microsoft.com/office/drawing/2014/main" id="{D14F3187-16CE-461E-9E8D-968E8103DCE7}"/>
            </a:ext>
          </a:extLst>
        </xdr:cNvPr>
        <xdr:cNvSpPr>
          <a:spLocks noChangeShapeType="1"/>
        </xdr:cNvSpPr>
      </xdr:nvSpPr>
      <xdr:spPr bwMode="auto">
        <a:xfrm>
          <a:off x="8286087" y="13620474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438150</xdr:colOff>
      <xdr:row>52</xdr:row>
      <xdr:rowOff>63500</xdr:rowOff>
    </xdr:from>
    <xdr:to>
      <xdr:col>18</xdr:col>
      <xdr:colOff>508000</xdr:colOff>
      <xdr:row>52</xdr:row>
      <xdr:rowOff>63500</xdr:rowOff>
    </xdr:to>
    <xdr:sp macro="" textlink="">
      <xdr:nvSpPr>
        <xdr:cNvPr id="24" name="Line 6">
          <a:extLst>
            <a:ext uri="{FF2B5EF4-FFF2-40B4-BE49-F238E27FC236}">
              <a16:creationId xmlns:a16="http://schemas.microsoft.com/office/drawing/2014/main" id="{3696D200-AD83-4C48-B441-7AB7085436E0}"/>
            </a:ext>
          </a:extLst>
        </xdr:cNvPr>
        <xdr:cNvSpPr>
          <a:spLocks noChangeShapeType="1"/>
        </xdr:cNvSpPr>
      </xdr:nvSpPr>
      <xdr:spPr bwMode="auto">
        <a:xfrm>
          <a:off x="8286087" y="14638241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425450</xdr:colOff>
      <xdr:row>56</xdr:row>
      <xdr:rowOff>63500</xdr:rowOff>
    </xdr:from>
    <xdr:to>
      <xdr:col>18</xdr:col>
      <xdr:colOff>495300</xdr:colOff>
      <xdr:row>56</xdr:row>
      <xdr:rowOff>63500</xdr:rowOff>
    </xdr:to>
    <xdr:sp macro="" textlink="">
      <xdr:nvSpPr>
        <xdr:cNvPr id="25" name="Line 7">
          <a:extLst>
            <a:ext uri="{FF2B5EF4-FFF2-40B4-BE49-F238E27FC236}">
              <a16:creationId xmlns:a16="http://schemas.microsoft.com/office/drawing/2014/main" id="{07C68EBD-6AB3-4C05-ACAB-3A02664C6912}"/>
            </a:ext>
          </a:extLst>
        </xdr:cNvPr>
        <xdr:cNvSpPr>
          <a:spLocks noChangeShapeType="1"/>
        </xdr:cNvSpPr>
      </xdr:nvSpPr>
      <xdr:spPr bwMode="auto">
        <a:xfrm>
          <a:off x="8273387" y="15656008"/>
          <a:ext cx="69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438150</xdr:colOff>
      <xdr:row>60</xdr:row>
      <xdr:rowOff>76200</xdr:rowOff>
    </xdr:from>
    <xdr:to>
      <xdr:col>18</xdr:col>
      <xdr:colOff>527050</xdr:colOff>
      <xdr:row>60</xdr:row>
      <xdr:rowOff>76200</xdr:rowOff>
    </xdr:to>
    <xdr:sp macro="" textlink="">
      <xdr:nvSpPr>
        <xdr:cNvPr id="26" name="Line 8">
          <a:extLst>
            <a:ext uri="{FF2B5EF4-FFF2-40B4-BE49-F238E27FC236}">
              <a16:creationId xmlns:a16="http://schemas.microsoft.com/office/drawing/2014/main" id="{CB66C08B-F073-4840-8F0E-BB344388A9AC}"/>
            </a:ext>
          </a:extLst>
        </xdr:cNvPr>
        <xdr:cNvSpPr>
          <a:spLocks noChangeShapeType="1"/>
        </xdr:cNvSpPr>
      </xdr:nvSpPr>
      <xdr:spPr bwMode="auto">
        <a:xfrm>
          <a:off x="8286087" y="16686475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234950</xdr:colOff>
      <xdr:row>34</xdr:row>
      <xdr:rowOff>120650</xdr:rowOff>
    </xdr:from>
    <xdr:to>
      <xdr:col>29</xdr:col>
      <xdr:colOff>444500</xdr:colOff>
      <xdr:row>34</xdr:row>
      <xdr:rowOff>241300</xdr:rowOff>
    </xdr:to>
    <xdr:sp macro="" textlink="">
      <xdr:nvSpPr>
        <xdr:cNvPr id="27" name="Line 9">
          <a:extLst>
            <a:ext uri="{FF2B5EF4-FFF2-40B4-BE49-F238E27FC236}">
              <a16:creationId xmlns:a16="http://schemas.microsoft.com/office/drawing/2014/main" id="{FCD3FF5D-4B2A-42EA-96BF-0D5FD356F72C}"/>
            </a:ext>
          </a:extLst>
        </xdr:cNvPr>
        <xdr:cNvSpPr>
          <a:spLocks noChangeShapeType="1"/>
        </xdr:cNvSpPr>
      </xdr:nvSpPr>
      <xdr:spPr bwMode="auto">
        <a:xfrm flipH="1">
          <a:off x="15461698" y="10051829"/>
          <a:ext cx="209550" cy="120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6350</xdr:colOff>
      <xdr:row>39</xdr:row>
      <xdr:rowOff>0</xdr:rowOff>
    </xdr:from>
    <xdr:to>
      <xdr:col>23</xdr:col>
      <xdr:colOff>0</xdr:colOff>
      <xdr:row>65</xdr:row>
      <xdr:rowOff>273050</xdr:rowOff>
    </xdr:to>
    <xdr:sp macro="" textlink="">
      <xdr:nvSpPr>
        <xdr:cNvPr id="28" name="Line 10">
          <a:extLst>
            <a:ext uri="{FF2B5EF4-FFF2-40B4-BE49-F238E27FC236}">
              <a16:creationId xmlns:a16="http://schemas.microsoft.com/office/drawing/2014/main" id="{AE35CD9A-B66B-4F1A-82DA-17553E5DD50B}"/>
            </a:ext>
          </a:extLst>
        </xdr:cNvPr>
        <xdr:cNvSpPr>
          <a:spLocks noChangeShapeType="1"/>
        </xdr:cNvSpPr>
      </xdr:nvSpPr>
      <xdr:spPr bwMode="auto">
        <a:xfrm>
          <a:off x="11352861" y="11266998"/>
          <a:ext cx="868294" cy="68964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501650</xdr:colOff>
      <xdr:row>67</xdr:row>
      <xdr:rowOff>57150</xdr:rowOff>
    </xdr:from>
    <xdr:to>
      <xdr:col>29</xdr:col>
      <xdr:colOff>228600</xdr:colOff>
      <xdr:row>67</xdr:row>
      <xdr:rowOff>247650</xdr:rowOff>
    </xdr:to>
    <xdr:sp macro="" textlink="">
      <xdr:nvSpPr>
        <xdr:cNvPr id="29" name="Oval 25">
          <a:extLst>
            <a:ext uri="{FF2B5EF4-FFF2-40B4-BE49-F238E27FC236}">
              <a16:creationId xmlns:a16="http://schemas.microsoft.com/office/drawing/2014/main" id="{B690A27A-1E61-4392-9295-AFB3B3F79619}"/>
            </a:ext>
          </a:extLst>
        </xdr:cNvPr>
        <xdr:cNvSpPr>
          <a:spLocks noChangeArrowheads="1"/>
        </xdr:cNvSpPr>
      </xdr:nvSpPr>
      <xdr:spPr bwMode="auto">
        <a:xfrm>
          <a:off x="15227466" y="18480322"/>
          <a:ext cx="227882" cy="1905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482600</xdr:colOff>
      <xdr:row>68</xdr:row>
      <xdr:rowOff>50800</xdr:rowOff>
    </xdr:from>
    <xdr:to>
      <xdr:col>28</xdr:col>
      <xdr:colOff>228600</xdr:colOff>
      <xdr:row>68</xdr:row>
      <xdr:rowOff>273050</xdr:rowOff>
    </xdr:to>
    <xdr:sp macro="" textlink="">
      <xdr:nvSpPr>
        <xdr:cNvPr id="30" name="Oval 26">
          <a:extLst>
            <a:ext uri="{FF2B5EF4-FFF2-40B4-BE49-F238E27FC236}">
              <a16:creationId xmlns:a16="http://schemas.microsoft.com/office/drawing/2014/main" id="{E35FE773-012A-4A12-AC70-C5384FE828D8}"/>
            </a:ext>
          </a:extLst>
        </xdr:cNvPr>
        <xdr:cNvSpPr>
          <a:spLocks noChangeArrowheads="1"/>
        </xdr:cNvSpPr>
      </xdr:nvSpPr>
      <xdr:spPr bwMode="auto">
        <a:xfrm>
          <a:off x="14707483" y="18728414"/>
          <a:ext cx="246933" cy="206348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18</xdr:col>
      <xdr:colOff>425450</xdr:colOff>
      <xdr:row>61</xdr:row>
      <xdr:rowOff>57150</xdr:rowOff>
    </xdr:from>
    <xdr:to>
      <xdr:col>18</xdr:col>
      <xdr:colOff>527050</xdr:colOff>
      <xdr:row>61</xdr:row>
      <xdr:rowOff>57150</xdr:rowOff>
    </xdr:to>
    <xdr:sp macro="" textlink="">
      <xdr:nvSpPr>
        <xdr:cNvPr id="31" name="Line 14">
          <a:extLst>
            <a:ext uri="{FF2B5EF4-FFF2-40B4-BE49-F238E27FC236}">
              <a16:creationId xmlns:a16="http://schemas.microsoft.com/office/drawing/2014/main" id="{7BA031E8-FF25-4D97-ABE4-3546F50FA69A}"/>
            </a:ext>
          </a:extLst>
        </xdr:cNvPr>
        <xdr:cNvSpPr>
          <a:spLocks noChangeShapeType="1"/>
        </xdr:cNvSpPr>
      </xdr:nvSpPr>
      <xdr:spPr bwMode="auto">
        <a:xfrm>
          <a:off x="8273387" y="16929818"/>
          <a:ext cx="101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406400</xdr:colOff>
      <xdr:row>61</xdr:row>
      <xdr:rowOff>76200</xdr:rowOff>
    </xdr:from>
    <xdr:to>
      <xdr:col>18</xdr:col>
      <xdr:colOff>527050</xdr:colOff>
      <xdr:row>61</xdr:row>
      <xdr:rowOff>76200</xdr:rowOff>
    </xdr:to>
    <xdr:sp macro="" textlink="">
      <xdr:nvSpPr>
        <xdr:cNvPr id="32" name="Line 15">
          <a:extLst>
            <a:ext uri="{FF2B5EF4-FFF2-40B4-BE49-F238E27FC236}">
              <a16:creationId xmlns:a16="http://schemas.microsoft.com/office/drawing/2014/main" id="{8D3608FC-3161-4AC6-ADB0-DE5F31757D2D}"/>
            </a:ext>
          </a:extLst>
        </xdr:cNvPr>
        <xdr:cNvSpPr>
          <a:spLocks noChangeShapeType="1"/>
        </xdr:cNvSpPr>
      </xdr:nvSpPr>
      <xdr:spPr bwMode="auto">
        <a:xfrm>
          <a:off x="8254337" y="16948868"/>
          <a:ext cx="1206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25400</xdr:colOff>
      <xdr:row>70</xdr:row>
      <xdr:rowOff>0</xdr:rowOff>
    </xdr:from>
    <xdr:to>
      <xdr:col>27</xdr:col>
      <xdr:colOff>0</xdr:colOff>
      <xdr:row>71</xdr:row>
      <xdr:rowOff>266700</xdr:rowOff>
    </xdr:to>
    <xdr:sp macro="" textlink="">
      <xdr:nvSpPr>
        <xdr:cNvPr id="33" name="Line 16">
          <a:extLst>
            <a:ext uri="{FF2B5EF4-FFF2-40B4-BE49-F238E27FC236}">
              <a16:creationId xmlns:a16="http://schemas.microsoft.com/office/drawing/2014/main" id="{C1FEF9DE-45D4-425B-98F3-653A1AB6BAD8}"/>
            </a:ext>
          </a:extLst>
        </xdr:cNvPr>
        <xdr:cNvSpPr>
          <a:spLocks noChangeShapeType="1"/>
        </xdr:cNvSpPr>
      </xdr:nvSpPr>
      <xdr:spPr bwMode="auto">
        <a:xfrm>
          <a:off x="7873337" y="19186497"/>
          <a:ext cx="6351546" cy="51319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6350</xdr:colOff>
      <xdr:row>39</xdr:row>
      <xdr:rowOff>0</xdr:rowOff>
    </xdr:from>
    <xdr:to>
      <xdr:col>26</xdr:col>
      <xdr:colOff>0</xdr:colOff>
      <xdr:row>65</xdr:row>
      <xdr:rowOff>273050</xdr:rowOff>
    </xdr:to>
    <xdr:sp macro="" textlink="">
      <xdr:nvSpPr>
        <xdr:cNvPr id="34" name="Line 17">
          <a:extLst>
            <a:ext uri="{FF2B5EF4-FFF2-40B4-BE49-F238E27FC236}">
              <a16:creationId xmlns:a16="http://schemas.microsoft.com/office/drawing/2014/main" id="{BB33E686-EF8A-41B7-9839-1EF4F58B7871}"/>
            </a:ext>
          </a:extLst>
        </xdr:cNvPr>
        <xdr:cNvSpPr>
          <a:spLocks noChangeShapeType="1"/>
        </xdr:cNvSpPr>
      </xdr:nvSpPr>
      <xdr:spPr bwMode="auto">
        <a:xfrm>
          <a:off x="13229369" y="11266998"/>
          <a:ext cx="494582" cy="68964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6350</xdr:colOff>
      <xdr:row>39</xdr:row>
      <xdr:rowOff>0</xdr:rowOff>
    </xdr:from>
    <xdr:to>
      <xdr:col>29</xdr:col>
      <xdr:colOff>508000</xdr:colOff>
      <xdr:row>65</xdr:row>
      <xdr:rowOff>273050</xdr:rowOff>
    </xdr:to>
    <xdr:sp macro="" textlink="">
      <xdr:nvSpPr>
        <xdr:cNvPr id="35" name="Line 18">
          <a:extLst>
            <a:ext uri="{FF2B5EF4-FFF2-40B4-BE49-F238E27FC236}">
              <a16:creationId xmlns:a16="http://schemas.microsoft.com/office/drawing/2014/main" id="{47BB858F-A4F6-432F-AEBB-00B0785E0BC6}"/>
            </a:ext>
          </a:extLst>
        </xdr:cNvPr>
        <xdr:cNvSpPr>
          <a:spLocks noChangeShapeType="1"/>
        </xdr:cNvSpPr>
      </xdr:nvSpPr>
      <xdr:spPr bwMode="auto">
        <a:xfrm>
          <a:off x="14732166" y="11266998"/>
          <a:ext cx="994631" cy="68964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19</xdr:col>
      <xdr:colOff>304800</xdr:colOff>
      <xdr:row>72</xdr:row>
      <xdr:rowOff>19050</xdr:rowOff>
    </xdr:from>
    <xdr:to>
      <xdr:col>27</xdr:col>
      <xdr:colOff>57150</xdr:colOff>
      <xdr:row>75</xdr:row>
      <xdr:rowOff>44451</xdr:rowOff>
    </xdr:to>
    <xdr:pic>
      <xdr:nvPicPr>
        <xdr:cNvPr id="36" name="Picture 3">
          <a:extLst>
            <a:ext uri="{FF2B5EF4-FFF2-40B4-BE49-F238E27FC236}">
              <a16:creationId xmlns:a16="http://schemas.microsoft.com/office/drawing/2014/main" id="{E634D2AC-8D86-4684-A216-4EB2A9F77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18" t="27344" r="44687" b="64551"/>
        <a:stretch>
          <a:fillRect/>
        </a:stretch>
      </xdr:blipFill>
      <xdr:spPr bwMode="auto">
        <a:xfrm>
          <a:off x="9027381" y="19722382"/>
          <a:ext cx="5254652" cy="7966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2310</xdr:colOff>
      <xdr:row>34</xdr:row>
      <xdr:rowOff>236104</xdr:rowOff>
    </xdr:from>
    <xdr:to>
      <xdr:col>20</xdr:col>
      <xdr:colOff>500496</xdr:colOff>
      <xdr:row>34</xdr:row>
      <xdr:rowOff>236104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512B9E8E-CF2E-481D-89CF-27378957150C}"/>
            </a:ext>
          </a:extLst>
        </xdr:cNvPr>
        <xdr:cNvCxnSpPr/>
      </xdr:nvCxnSpPr>
      <xdr:spPr>
        <a:xfrm>
          <a:off x="8724891" y="10167283"/>
          <a:ext cx="1372829" cy="0"/>
        </a:xfrm>
        <a:prstGeom prst="line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26</xdr:col>
      <xdr:colOff>2309</xdr:colOff>
      <xdr:row>36</xdr:row>
      <xdr:rowOff>227446</xdr:rowOff>
    </xdr:from>
    <xdr:to>
      <xdr:col>27</xdr:col>
      <xdr:colOff>166832</xdr:colOff>
      <xdr:row>36</xdr:row>
      <xdr:rowOff>227446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DD7CF6EF-5477-45DB-9EDB-DA852AA9174C}"/>
            </a:ext>
          </a:extLst>
        </xdr:cNvPr>
        <xdr:cNvCxnSpPr/>
      </xdr:nvCxnSpPr>
      <xdr:spPr>
        <a:xfrm>
          <a:off x="13726260" y="10715216"/>
          <a:ext cx="665455" cy="0"/>
        </a:xfrm>
        <a:prstGeom prst="line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25</xdr:col>
      <xdr:colOff>2308</xdr:colOff>
      <xdr:row>35</xdr:row>
      <xdr:rowOff>227446</xdr:rowOff>
    </xdr:from>
    <xdr:to>
      <xdr:col>26</xdr:col>
      <xdr:colOff>177764</xdr:colOff>
      <xdr:row>35</xdr:row>
      <xdr:rowOff>227446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05154F85-9384-4E65-86F9-2D1D09A58AEB}"/>
            </a:ext>
          </a:extLst>
        </xdr:cNvPr>
        <xdr:cNvCxnSpPr/>
      </xdr:nvCxnSpPr>
      <xdr:spPr>
        <a:xfrm>
          <a:off x="13225327" y="10460775"/>
          <a:ext cx="676388" cy="0"/>
        </a:xfrm>
        <a:prstGeom prst="line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25</xdr:col>
      <xdr:colOff>353291</xdr:colOff>
      <xdr:row>33</xdr:row>
      <xdr:rowOff>236104</xdr:rowOff>
    </xdr:from>
    <xdr:to>
      <xdr:col>27</xdr:col>
      <xdr:colOff>238450</xdr:colOff>
      <xdr:row>33</xdr:row>
      <xdr:rowOff>236104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EF1C4557-FC57-4516-BB0F-CECFCECF3D73}"/>
            </a:ext>
          </a:extLst>
        </xdr:cNvPr>
        <xdr:cNvCxnSpPr/>
      </xdr:nvCxnSpPr>
      <xdr:spPr>
        <a:xfrm>
          <a:off x="13576310" y="9912841"/>
          <a:ext cx="887023" cy="0"/>
        </a:xfrm>
        <a:prstGeom prst="line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  <xdr:twoCellAnchor>
    <xdr:from>
      <xdr:col>25</xdr:col>
      <xdr:colOff>2309</xdr:colOff>
      <xdr:row>34</xdr:row>
      <xdr:rowOff>225136</xdr:rowOff>
    </xdr:from>
    <xdr:to>
      <xdr:col>26</xdr:col>
      <xdr:colOff>468126</xdr:colOff>
      <xdr:row>34</xdr:row>
      <xdr:rowOff>225136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D4F6D8CA-7B54-4862-BAB2-AE4B3C0EEFD0}"/>
            </a:ext>
          </a:extLst>
        </xdr:cNvPr>
        <xdr:cNvCxnSpPr/>
      </xdr:nvCxnSpPr>
      <xdr:spPr>
        <a:xfrm>
          <a:off x="13225328" y="10156315"/>
          <a:ext cx="966749" cy="0"/>
        </a:xfrm>
        <a:prstGeom prst="line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</a:ln>
        <a:effectLst/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15876</xdr:colOff>
      <xdr:row>0</xdr:row>
      <xdr:rowOff>15876</xdr:rowOff>
    </xdr:from>
    <xdr:to>
      <xdr:col>1</xdr:col>
      <xdr:colOff>695326</xdr:colOff>
      <xdr:row>0</xdr:row>
      <xdr:rowOff>434976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9CF9831F-5240-402C-ABCD-09B0C8E6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6" y="15876"/>
          <a:ext cx="1569996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P1100ZFT'24_S-8-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10.25\Report-3\NITTAYA\All%20job%20for%202018-2021\Prod.%20of%20Cord\Prod.%20of%20Cord\Production\Prod.%20of%20Cord%20'2022\PX-03%20(13%25)\2022_Denabond%20(%2022%2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ec"/>
      <sheetName val="COA2"/>
      <sheetName val="Data 2023"/>
    </sheetNames>
    <sheetDataSet>
      <sheetData sheetId="0" refreshError="1"/>
      <sheetData sheetId="1"/>
      <sheetData sheetId="2">
        <row r="6">
          <cell r="A6">
            <v>1</v>
          </cell>
          <cell r="B6" t="str">
            <v>24A09A</v>
          </cell>
          <cell r="C6">
            <v>45303</v>
          </cell>
          <cell r="D6">
            <v>1280.9100000000001</v>
          </cell>
          <cell r="E6">
            <v>8.6</v>
          </cell>
          <cell r="F6">
            <v>8.8000000000000007</v>
          </cell>
          <cell r="G6">
            <v>8.3000000000000007</v>
          </cell>
          <cell r="H6">
            <v>0.13</v>
          </cell>
          <cell r="J6">
            <v>1.78</v>
          </cell>
          <cell r="K6">
            <v>10.8</v>
          </cell>
          <cell r="L6">
            <v>11.2</v>
          </cell>
          <cell r="M6">
            <v>10.1</v>
          </cell>
          <cell r="N6">
            <v>0.3</v>
          </cell>
          <cell r="O6">
            <v>2.21</v>
          </cell>
          <cell r="P6">
            <v>1.88</v>
          </cell>
          <cell r="Q6">
            <v>0.9</v>
          </cell>
          <cell r="R6">
            <v>0.9</v>
          </cell>
          <cell r="S6">
            <v>0.8</v>
          </cell>
          <cell r="W6">
            <v>1.9</v>
          </cell>
          <cell r="X6">
            <v>1.9</v>
          </cell>
          <cell r="Y6">
            <v>1.8</v>
          </cell>
          <cell r="AC6">
            <v>4.8</v>
          </cell>
          <cell r="AD6">
            <v>4.9000000000000004</v>
          </cell>
          <cell r="AE6">
            <v>4.7</v>
          </cell>
          <cell r="AF6">
            <v>0.06</v>
          </cell>
          <cell r="AG6">
            <v>3.93</v>
          </cell>
          <cell r="AH6">
            <v>3.18</v>
          </cell>
          <cell r="AI6">
            <v>90.3</v>
          </cell>
          <cell r="AJ6">
            <v>92</v>
          </cell>
          <cell r="AK6">
            <v>90</v>
          </cell>
          <cell r="AL6">
            <v>0.69</v>
          </cell>
          <cell r="AM6">
            <v>4.8600000000000003</v>
          </cell>
          <cell r="AN6">
            <v>4.7</v>
          </cell>
          <cell r="AP6">
            <v>4.08</v>
          </cell>
          <cell r="AQ6">
            <v>4.2</v>
          </cell>
          <cell r="AR6">
            <v>4</v>
          </cell>
          <cell r="AS6">
            <v>0.1</v>
          </cell>
          <cell r="AT6">
            <v>2.33</v>
          </cell>
          <cell r="AU6">
            <v>1.92</v>
          </cell>
          <cell r="AV6">
            <v>0.115</v>
          </cell>
          <cell r="AW6">
            <v>0.11559999999999999</v>
          </cell>
          <cell r="AX6">
            <v>0.114</v>
          </cell>
          <cell r="AY6">
            <v>5.0000000000000001E-4</v>
          </cell>
          <cell r="AZ6">
            <v>3.07</v>
          </cell>
          <cell r="BA6">
            <v>2.44</v>
          </cell>
          <cell r="BC6">
            <v>2.2200000000000002</v>
          </cell>
          <cell r="BD6">
            <v>2.57</v>
          </cell>
          <cell r="BE6">
            <v>1.65</v>
          </cell>
        </row>
        <row r="7">
          <cell r="A7">
            <v>2</v>
          </cell>
        </row>
        <row r="8">
          <cell r="A8">
            <v>3</v>
          </cell>
        </row>
        <row r="9">
          <cell r="A9">
            <v>4</v>
          </cell>
        </row>
        <row r="10">
          <cell r="A10">
            <v>5</v>
          </cell>
        </row>
        <row r="11">
          <cell r="A11">
            <v>6</v>
          </cell>
        </row>
        <row r="12">
          <cell r="A12">
            <v>7</v>
          </cell>
        </row>
        <row r="13">
          <cell r="A13">
            <v>8</v>
          </cell>
        </row>
        <row r="14">
          <cell r="A14">
            <v>9</v>
          </cell>
        </row>
        <row r="15">
          <cell r="A15">
            <v>10</v>
          </cell>
        </row>
        <row r="16">
          <cell r="A16">
            <v>11</v>
          </cell>
        </row>
        <row r="17">
          <cell r="A17">
            <v>12</v>
          </cell>
        </row>
        <row r="18">
          <cell r="A18">
            <v>13</v>
          </cell>
        </row>
        <row r="19">
          <cell r="A19">
            <v>14</v>
          </cell>
        </row>
        <row r="20">
          <cell r="A20">
            <v>15</v>
          </cell>
        </row>
        <row r="21">
          <cell r="A21">
            <v>16</v>
          </cell>
        </row>
        <row r="22">
          <cell r="A22">
            <v>17</v>
          </cell>
        </row>
        <row r="23">
          <cell r="A23">
            <v>18</v>
          </cell>
        </row>
        <row r="24">
          <cell r="A24">
            <v>19</v>
          </cell>
        </row>
        <row r="25">
          <cell r="A25">
            <v>20</v>
          </cell>
        </row>
        <row r="26">
          <cell r="A26">
            <v>21</v>
          </cell>
        </row>
        <row r="27">
          <cell r="A27">
            <v>22</v>
          </cell>
        </row>
        <row r="28">
          <cell r="A28">
            <v>23</v>
          </cell>
        </row>
        <row r="29">
          <cell r="A29">
            <v>24</v>
          </cell>
        </row>
        <row r="30">
          <cell r="A30">
            <v>25</v>
          </cell>
          <cell r="Z30" t="str">
            <v>-</v>
          </cell>
          <cell r="AA30" t="str">
            <v>-</v>
          </cell>
          <cell r="AB30" t="str">
            <v>-</v>
          </cell>
        </row>
        <row r="31">
          <cell r="A31">
            <v>26</v>
          </cell>
          <cell r="Z31" t="str">
            <v>-</v>
          </cell>
          <cell r="AA31" t="str">
            <v>-</v>
          </cell>
          <cell r="AB31" t="str">
            <v>-</v>
          </cell>
        </row>
        <row r="32">
          <cell r="A32">
            <v>27</v>
          </cell>
        </row>
        <row r="33">
          <cell r="A33">
            <v>28</v>
          </cell>
        </row>
        <row r="34">
          <cell r="A34">
            <v>29</v>
          </cell>
        </row>
        <row r="35">
          <cell r="A35">
            <v>30</v>
          </cell>
        </row>
        <row r="36">
          <cell r="A36">
            <v>31</v>
          </cell>
        </row>
        <row r="37">
          <cell r="A37">
            <v>32</v>
          </cell>
        </row>
        <row r="38">
          <cell r="A38">
            <v>33</v>
          </cell>
        </row>
        <row r="39">
          <cell r="A39">
            <v>34</v>
          </cell>
        </row>
        <row r="40">
          <cell r="A40">
            <v>35</v>
          </cell>
        </row>
        <row r="41">
          <cell r="A41">
            <v>36</v>
          </cell>
        </row>
        <row r="42">
          <cell r="A42">
            <v>37</v>
          </cell>
        </row>
        <row r="43">
          <cell r="A43">
            <v>38</v>
          </cell>
        </row>
        <row r="44">
          <cell r="A44">
            <v>39</v>
          </cell>
        </row>
        <row r="45">
          <cell r="A45">
            <v>40</v>
          </cell>
        </row>
        <row r="46">
          <cell r="A46">
            <v>41</v>
          </cell>
        </row>
        <row r="47">
          <cell r="A47">
            <v>42</v>
          </cell>
        </row>
        <row r="48">
          <cell r="A48">
            <v>43</v>
          </cell>
        </row>
        <row r="49">
          <cell r="A49">
            <v>44</v>
          </cell>
        </row>
        <row r="50">
          <cell r="A50">
            <v>45</v>
          </cell>
        </row>
        <row r="51">
          <cell r="A51">
            <v>46</v>
          </cell>
        </row>
        <row r="52">
          <cell r="A52">
            <v>47</v>
          </cell>
        </row>
        <row r="53">
          <cell r="A53">
            <v>48</v>
          </cell>
        </row>
        <row r="54">
          <cell r="A54">
            <v>49</v>
          </cell>
        </row>
        <row r="55">
          <cell r="A55">
            <v>50</v>
          </cell>
        </row>
        <row r="56">
          <cell r="A56">
            <v>51</v>
          </cell>
        </row>
        <row r="57">
          <cell r="A57">
            <v>52</v>
          </cell>
        </row>
        <row r="58">
          <cell r="A58">
            <v>53</v>
          </cell>
        </row>
        <row r="59">
          <cell r="A59">
            <v>54</v>
          </cell>
        </row>
        <row r="60">
          <cell r="A60">
            <v>55</v>
          </cell>
        </row>
        <row r="61">
          <cell r="A61">
            <v>56</v>
          </cell>
        </row>
        <row r="62">
          <cell r="A62">
            <v>57</v>
          </cell>
        </row>
        <row r="63">
          <cell r="A63">
            <v>58</v>
          </cell>
        </row>
        <row r="64">
          <cell r="A64">
            <v>59</v>
          </cell>
        </row>
        <row r="65">
          <cell r="A65">
            <v>60</v>
          </cell>
        </row>
        <row r="66">
          <cell r="A66">
            <v>61</v>
          </cell>
        </row>
        <row r="67">
          <cell r="A67">
            <v>62</v>
          </cell>
        </row>
        <row r="68">
          <cell r="A68">
            <v>63</v>
          </cell>
        </row>
        <row r="69">
          <cell r="A69">
            <v>64</v>
          </cell>
        </row>
        <row r="70">
          <cell r="A70">
            <v>65</v>
          </cell>
        </row>
        <row r="71">
          <cell r="A71">
            <v>66</v>
          </cell>
        </row>
        <row r="72">
          <cell r="A72">
            <v>67</v>
          </cell>
        </row>
        <row r="73">
          <cell r="A73">
            <v>68</v>
          </cell>
        </row>
        <row r="74">
          <cell r="A74">
            <v>69</v>
          </cell>
        </row>
        <row r="75">
          <cell r="A75">
            <v>70</v>
          </cell>
        </row>
        <row r="76">
          <cell r="A76">
            <v>71</v>
          </cell>
        </row>
        <row r="77">
          <cell r="A77">
            <v>72</v>
          </cell>
        </row>
        <row r="78">
          <cell r="A78">
            <v>73</v>
          </cell>
        </row>
        <row r="79">
          <cell r="A79">
            <v>74</v>
          </cell>
        </row>
        <row r="80">
          <cell r="A80">
            <v>75</v>
          </cell>
        </row>
        <row r="81">
          <cell r="A81">
            <v>76</v>
          </cell>
        </row>
        <row r="82">
          <cell r="A82">
            <v>77</v>
          </cell>
        </row>
        <row r="83">
          <cell r="A83">
            <v>78</v>
          </cell>
        </row>
        <row r="84">
          <cell r="A84">
            <v>79</v>
          </cell>
        </row>
        <row r="85">
          <cell r="A85">
            <v>80</v>
          </cell>
        </row>
        <row r="86">
          <cell r="A86">
            <v>81</v>
          </cell>
        </row>
        <row r="87">
          <cell r="A87">
            <v>82</v>
          </cell>
        </row>
        <row r="88">
          <cell r="A88">
            <v>83</v>
          </cell>
        </row>
        <row r="89">
          <cell r="A89">
            <v>84</v>
          </cell>
        </row>
        <row r="90">
          <cell r="A90">
            <v>85</v>
          </cell>
        </row>
        <row r="91">
          <cell r="A91">
            <v>86</v>
          </cell>
        </row>
        <row r="92">
          <cell r="A92">
            <v>87</v>
          </cell>
        </row>
        <row r="93">
          <cell r="A93">
            <v>88</v>
          </cell>
        </row>
        <row r="94">
          <cell r="A94">
            <v>89</v>
          </cell>
        </row>
        <row r="95">
          <cell r="A95">
            <v>90</v>
          </cell>
        </row>
        <row r="96">
          <cell r="A96">
            <v>91</v>
          </cell>
        </row>
        <row r="97">
          <cell r="A97">
            <v>92</v>
          </cell>
        </row>
        <row r="98">
          <cell r="B98" t="str">
            <v>SPEC</v>
          </cell>
          <cell r="E98" t="str">
            <v>MIN 8.0</v>
          </cell>
          <cell r="K98" t="str">
            <v>9.0 ~ 12</v>
          </cell>
          <cell r="Q98" t="str">
            <v>0.6 ~ 0.8</v>
          </cell>
          <cell r="W98" t="str">
            <v>1.5 ~ 1.9</v>
          </cell>
          <cell r="AC98" t="str">
            <v>4.5 ~ 5.5</v>
          </cell>
          <cell r="AI98" t="str">
            <v>80.0 ~ 100.0</v>
          </cell>
          <cell r="AO98" t="str">
            <v>-</v>
          </cell>
          <cell r="AP98" t="str">
            <v>3.0 ~ 4.0</v>
          </cell>
          <cell r="AV98" t="str">
            <v>0.1090 ~ 0.1190</v>
          </cell>
          <cell r="BB98" t="str">
            <v>-</v>
          </cell>
          <cell r="BC98" t="str">
            <v>* +/- 0.5</v>
          </cell>
          <cell r="BD98" t="str">
            <v>* +/- 0.5</v>
          </cell>
          <cell r="BE98" t="str">
            <v>* +/- 0.5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DATA 2022"/>
      <sheetName val="Sheet1"/>
    </sheetNames>
    <sheetDataSet>
      <sheetData sheetId="0"/>
      <sheetData sheetId="1">
        <row r="6">
          <cell r="A6">
            <v>1</v>
          </cell>
          <cell r="B6" t="str">
            <v>22A04</v>
          </cell>
          <cell r="C6">
            <v>44566</v>
          </cell>
          <cell r="D6">
            <v>44565</v>
          </cell>
          <cell r="E6">
            <v>44586</v>
          </cell>
          <cell r="F6">
            <v>10.27</v>
          </cell>
          <cell r="G6">
            <v>19.2</v>
          </cell>
          <cell r="H6">
            <v>2.98</v>
          </cell>
          <cell r="I6">
            <v>12.89</v>
          </cell>
          <cell r="J6" t="str">
            <v>Siriporn</v>
          </cell>
        </row>
        <row r="7">
          <cell r="A7">
            <v>2</v>
          </cell>
          <cell r="B7" t="str">
            <v>22A11</v>
          </cell>
          <cell r="C7">
            <v>44573</v>
          </cell>
          <cell r="D7">
            <v>44572</v>
          </cell>
          <cell r="E7">
            <v>44593</v>
          </cell>
          <cell r="F7">
            <v>10.31</v>
          </cell>
          <cell r="G7">
            <v>20.2</v>
          </cell>
          <cell r="H7">
            <v>2.5299999999999998</v>
          </cell>
          <cell r="I7">
            <v>12.93</v>
          </cell>
          <cell r="J7" t="str">
            <v>Nitaya S.</v>
          </cell>
        </row>
        <row r="8">
          <cell r="A8">
            <v>3</v>
          </cell>
          <cell r="B8" t="str">
            <v>22A18</v>
          </cell>
          <cell r="C8">
            <v>44580</v>
          </cell>
          <cell r="D8">
            <v>44579</v>
          </cell>
          <cell r="E8">
            <v>44600</v>
          </cell>
          <cell r="F8">
            <v>10.25</v>
          </cell>
          <cell r="G8">
            <v>20.399999999999999</v>
          </cell>
          <cell r="H8">
            <v>2.48</v>
          </cell>
          <cell r="I8">
            <v>12.87</v>
          </cell>
          <cell r="J8" t="str">
            <v>Siriporn</v>
          </cell>
        </row>
        <row r="9">
          <cell r="A9">
            <v>4</v>
          </cell>
          <cell r="B9" t="str">
            <v>22A25</v>
          </cell>
          <cell r="C9">
            <v>44587</v>
          </cell>
          <cell r="D9">
            <v>44586</v>
          </cell>
          <cell r="E9">
            <v>44607</v>
          </cell>
          <cell r="F9">
            <v>10.31</v>
          </cell>
          <cell r="G9">
            <v>20.7</v>
          </cell>
          <cell r="H9">
            <v>2.78</v>
          </cell>
          <cell r="I9">
            <v>12.84</v>
          </cell>
          <cell r="J9" t="str">
            <v>Siriporn</v>
          </cell>
        </row>
        <row r="10">
          <cell r="A10">
            <v>5</v>
          </cell>
          <cell r="B10" t="str">
            <v>22B01</v>
          </cell>
          <cell r="C10">
            <v>44594</v>
          </cell>
          <cell r="D10">
            <v>44593</v>
          </cell>
          <cell r="E10">
            <v>44614</v>
          </cell>
          <cell r="F10">
            <v>10.26</v>
          </cell>
          <cell r="G10">
            <v>20.2</v>
          </cell>
          <cell r="H10">
            <v>2.2599999999999998</v>
          </cell>
          <cell r="I10">
            <v>12.84</v>
          </cell>
          <cell r="J10" t="str">
            <v>Siriporn</v>
          </cell>
        </row>
        <row r="11">
          <cell r="A11">
            <v>6</v>
          </cell>
          <cell r="B11" t="str">
            <v>22B08</v>
          </cell>
          <cell r="C11">
            <v>44601</v>
          </cell>
          <cell r="D11">
            <v>44600</v>
          </cell>
          <cell r="E11">
            <v>44621</v>
          </cell>
          <cell r="F11">
            <v>10.4</v>
          </cell>
          <cell r="G11">
            <v>20.5</v>
          </cell>
          <cell r="H11">
            <v>2.39</v>
          </cell>
          <cell r="I11">
            <v>12.93</v>
          </cell>
          <cell r="J11" t="str">
            <v>Siriporn</v>
          </cell>
        </row>
        <row r="12">
          <cell r="A12">
            <v>7</v>
          </cell>
          <cell r="B12" t="str">
            <v>22B15</v>
          </cell>
          <cell r="C12">
            <v>44608</v>
          </cell>
          <cell r="D12">
            <v>44607</v>
          </cell>
          <cell r="E12">
            <v>44628</v>
          </cell>
          <cell r="F12">
            <v>10.37</v>
          </cell>
          <cell r="G12">
            <v>20.3</v>
          </cell>
          <cell r="H12">
            <v>2.4300000000000002</v>
          </cell>
          <cell r="I12">
            <v>12.92</v>
          </cell>
          <cell r="J12" t="str">
            <v>Siriporn</v>
          </cell>
        </row>
        <row r="13">
          <cell r="A13">
            <v>8</v>
          </cell>
          <cell r="B13" t="str">
            <v>22B22</v>
          </cell>
          <cell r="C13">
            <v>44615</v>
          </cell>
          <cell r="D13">
            <v>44614</v>
          </cell>
          <cell r="E13">
            <v>44635</v>
          </cell>
          <cell r="F13">
            <v>10.43</v>
          </cell>
          <cell r="G13">
            <v>20.100000000000001</v>
          </cell>
          <cell r="H13">
            <v>2.64</v>
          </cell>
          <cell r="I13">
            <v>12.96</v>
          </cell>
          <cell r="J13" t="str">
            <v>Siriporn</v>
          </cell>
        </row>
        <row r="14">
          <cell r="A14">
            <v>9</v>
          </cell>
          <cell r="B14" t="str">
            <v>22C01</v>
          </cell>
          <cell r="C14">
            <v>44622</v>
          </cell>
          <cell r="D14">
            <v>44621</v>
          </cell>
          <cell r="E14">
            <v>44642</v>
          </cell>
          <cell r="F14">
            <v>10.32</v>
          </cell>
          <cell r="G14">
            <v>20.5</v>
          </cell>
          <cell r="H14">
            <v>2.56</v>
          </cell>
          <cell r="I14">
            <v>12.87</v>
          </cell>
          <cell r="J14" t="str">
            <v>Siriporn</v>
          </cell>
        </row>
        <row r="15">
          <cell r="A15">
            <v>10</v>
          </cell>
          <cell r="B15" t="str">
            <v>22C08</v>
          </cell>
          <cell r="C15">
            <v>44629</v>
          </cell>
          <cell r="D15">
            <v>44628</v>
          </cell>
          <cell r="E15">
            <v>44649</v>
          </cell>
          <cell r="F15">
            <v>10.23</v>
          </cell>
          <cell r="G15">
            <v>20.3</v>
          </cell>
          <cell r="H15">
            <v>2.54</v>
          </cell>
          <cell r="I15">
            <v>12.89</v>
          </cell>
          <cell r="J15" t="str">
            <v>Siriporn</v>
          </cell>
        </row>
        <row r="16">
          <cell r="A16">
            <v>11</v>
          </cell>
          <cell r="B16" t="str">
            <v>22C15</v>
          </cell>
          <cell r="C16">
            <v>44636</v>
          </cell>
          <cell r="D16">
            <v>44635</v>
          </cell>
          <cell r="E16">
            <v>44656</v>
          </cell>
          <cell r="F16">
            <v>10.34</v>
          </cell>
          <cell r="G16">
            <v>20.3</v>
          </cell>
          <cell r="H16">
            <v>2.52</v>
          </cell>
          <cell r="I16">
            <v>12.99</v>
          </cell>
          <cell r="J16" t="str">
            <v>Siriporn</v>
          </cell>
        </row>
        <row r="17">
          <cell r="A17">
            <v>12</v>
          </cell>
          <cell r="B17" t="str">
            <v>22C21</v>
          </cell>
          <cell r="C17">
            <v>44642</v>
          </cell>
          <cell r="D17">
            <v>44641</v>
          </cell>
          <cell r="E17">
            <v>44662</v>
          </cell>
          <cell r="F17">
            <v>10.39</v>
          </cell>
          <cell r="G17">
            <v>20.3</v>
          </cell>
          <cell r="H17">
            <v>2.4900000000000002</v>
          </cell>
          <cell r="I17">
            <v>12.67</v>
          </cell>
          <cell r="J17" t="str">
            <v>Siriporn</v>
          </cell>
        </row>
        <row r="18">
          <cell r="A18">
            <v>13</v>
          </cell>
          <cell r="B18" t="str">
            <v>22C28</v>
          </cell>
          <cell r="C18">
            <v>44649</v>
          </cell>
          <cell r="D18">
            <v>44648</v>
          </cell>
          <cell r="E18">
            <v>44669</v>
          </cell>
          <cell r="F18">
            <v>10.34</v>
          </cell>
          <cell r="G18">
            <v>20.3</v>
          </cell>
          <cell r="H18">
            <v>2.52</v>
          </cell>
          <cell r="I18">
            <v>12.87</v>
          </cell>
          <cell r="J18" t="str">
            <v>Nitaya S.</v>
          </cell>
        </row>
        <row r="19">
          <cell r="A19">
            <v>14</v>
          </cell>
          <cell r="B19" t="str">
            <v>22D05</v>
          </cell>
          <cell r="C19">
            <v>44657</v>
          </cell>
          <cell r="D19">
            <v>44656</v>
          </cell>
          <cell r="E19">
            <v>44677</v>
          </cell>
          <cell r="F19">
            <v>10.34</v>
          </cell>
          <cell r="G19">
            <v>20.3</v>
          </cell>
          <cell r="H19">
            <v>2.69</v>
          </cell>
          <cell r="I19">
            <v>12.85</v>
          </cell>
          <cell r="J19" t="str">
            <v>Nitaya S.</v>
          </cell>
        </row>
        <row r="20">
          <cell r="A20">
            <v>15</v>
          </cell>
          <cell r="B20" t="str">
            <v>22D19</v>
          </cell>
          <cell r="C20">
            <v>44671</v>
          </cell>
          <cell r="D20">
            <v>44670</v>
          </cell>
          <cell r="E20">
            <v>44691</v>
          </cell>
          <cell r="F20">
            <v>10.53</v>
          </cell>
          <cell r="G20">
            <v>20.3</v>
          </cell>
          <cell r="H20">
            <v>2.81</v>
          </cell>
          <cell r="I20">
            <v>12.91</v>
          </cell>
          <cell r="J20" t="str">
            <v>Siriporn</v>
          </cell>
        </row>
        <row r="21">
          <cell r="A21">
            <v>16</v>
          </cell>
          <cell r="B21" t="str">
            <v>22D25</v>
          </cell>
          <cell r="C21">
            <v>44677</v>
          </cell>
          <cell r="D21">
            <v>44676</v>
          </cell>
          <cell r="E21">
            <v>44697</v>
          </cell>
          <cell r="F21">
            <v>10.61</v>
          </cell>
          <cell r="G21">
            <v>20.5</v>
          </cell>
          <cell r="H21">
            <v>2.52</v>
          </cell>
          <cell r="I21">
            <v>12.91</v>
          </cell>
          <cell r="J21" t="str">
            <v>Siriporn</v>
          </cell>
        </row>
        <row r="22">
          <cell r="A22">
            <v>17</v>
          </cell>
          <cell r="B22" t="str">
            <v>22E03</v>
          </cell>
          <cell r="C22">
            <v>44685</v>
          </cell>
          <cell r="D22">
            <v>44684</v>
          </cell>
          <cell r="E22">
            <v>44706</v>
          </cell>
          <cell r="F22">
            <v>10.64</v>
          </cell>
          <cell r="G22">
            <v>20.3</v>
          </cell>
          <cell r="H22">
            <v>2.59</v>
          </cell>
          <cell r="I22">
            <v>12.9</v>
          </cell>
          <cell r="J22" t="str">
            <v>Siriporn</v>
          </cell>
        </row>
        <row r="23">
          <cell r="A23">
            <v>18</v>
          </cell>
          <cell r="B23" t="str">
            <v>22E10</v>
          </cell>
          <cell r="C23">
            <v>44692</v>
          </cell>
          <cell r="D23">
            <v>44691</v>
          </cell>
          <cell r="E23">
            <v>44712</v>
          </cell>
          <cell r="F23">
            <v>10.56</v>
          </cell>
          <cell r="G23">
            <v>20.5</v>
          </cell>
          <cell r="H23">
            <v>2.75</v>
          </cell>
          <cell r="I23">
            <v>12.8</v>
          </cell>
          <cell r="J23" t="str">
            <v>Siriporn</v>
          </cell>
        </row>
        <row r="24">
          <cell r="A24">
            <v>19</v>
          </cell>
          <cell r="B24" t="str">
            <v>22E17</v>
          </cell>
          <cell r="C24">
            <v>44699</v>
          </cell>
          <cell r="D24">
            <v>44698</v>
          </cell>
          <cell r="E24">
            <v>44719</v>
          </cell>
          <cell r="F24">
            <v>10.48</v>
          </cell>
          <cell r="G24">
            <v>19.899999999999999</v>
          </cell>
          <cell r="H24">
            <v>2.46</v>
          </cell>
          <cell r="I24">
            <v>12.87</v>
          </cell>
          <cell r="J24" t="str">
            <v>Siriporn</v>
          </cell>
        </row>
        <row r="25">
          <cell r="A25">
            <v>20</v>
          </cell>
          <cell r="B25" t="str">
            <v>22E24</v>
          </cell>
          <cell r="C25">
            <v>44706</v>
          </cell>
          <cell r="D25">
            <v>44705</v>
          </cell>
          <cell r="E25">
            <v>44726</v>
          </cell>
          <cell r="F25">
            <v>10.54</v>
          </cell>
          <cell r="G25">
            <v>20.399999999999999</v>
          </cell>
          <cell r="H25">
            <v>2.54</v>
          </cell>
          <cell r="I25">
            <v>12.9</v>
          </cell>
          <cell r="J25" t="str">
            <v>Siriporn</v>
          </cell>
        </row>
        <row r="26">
          <cell r="A26">
            <v>21</v>
          </cell>
          <cell r="B26" t="str">
            <v>22E31</v>
          </cell>
          <cell r="C26">
            <v>44713</v>
          </cell>
          <cell r="D26">
            <v>44712</v>
          </cell>
          <cell r="E26">
            <v>44733</v>
          </cell>
          <cell r="F26">
            <v>10.57</v>
          </cell>
          <cell r="G26">
            <v>20.2</v>
          </cell>
          <cell r="H26">
            <v>2.54</v>
          </cell>
          <cell r="I26">
            <v>12.92</v>
          </cell>
          <cell r="J26" t="str">
            <v>Siriporn</v>
          </cell>
        </row>
        <row r="27">
          <cell r="A27">
            <v>22</v>
          </cell>
          <cell r="B27" t="str">
            <v>22F07</v>
          </cell>
          <cell r="C27">
            <v>44720</v>
          </cell>
          <cell r="D27">
            <v>44719</v>
          </cell>
          <cell r="E27">
            <v>44740</v>
          </cell>
          <cell r="F27">
            <v>10.35</v>
          </cell>
          <cell r="G27">
            <v>20.100000000000001</v>
          </cell>
          <cell r="H27">
            <v>2.37</v>
          </cell>
          <cell r="I27">
            <v>12.83</v>
          </cell>
          <cell r="J27" t="str">
            <v>Siriporn</v>
          </cell>
        </row>
        <row r="28">
          <cell r="A28">
            <v>23</v>
          </cell>
          <cell r="B28" t="str">
            <v>22F14</v>
          </cell>
          <cell r="C28">
            <v>44727</v>
          </cell>
          <cell r="D28">
            <v>44726</v>
          </cell>
          <cell r="E28">
            <v>44747</v>
          </cell>
          <cell r="F28">
            <v>10.24</v>
          </cell>
          <cell r="G28">
            <v>20.399999999999999</v>
          </cell>
          <cell r="H28">
            <v>2.4900000000000002</v>
          </cell>
          <cell r="I28">
            <v>13.03</v>
          </cell>
          <cell r="J28" t="str">
            <v>Siriporn</v>
          </cell>
        </row>
        <row r="29">
          <cell r="A29">
            <v>24</v>
          </cell>
          <cell r="B29" t="str">
            <v>22F21</v>
          </cell>
          <cell r="C29">
            <v>44734</v>
          </cell>
          <cell r="D29">
            <v>44733</v>
          </cell>
          <cell r="E29">
            <v>44754</v>
          </cell>
          <cell r="F29">
            <v>10.55</v>
          </cell>
          <cell r="G29">
            <v>20.100000000000001</v>
          </cell>
          <cell r="H29">
            <v>2.52</v>
          </cell>
          <cell r="I29">
            <v>12.96</v>
          </cell>
          <cell r="J29" t="str">
            <v>Siriporn</v>
          </cell>
        </row>
        <row r="30">
          <cell r="A30">
            <v>25</v>
          </cell>
          <cell r="B30" t="str">
            <v>22F27</v>
          </cell>
          <cell r="C30">
            <v>44740</v>
          </cell>
          <cell r="D30">
            <v>44739</v>
          </cell>
          <cell r="E30">
            <v>44760</v>
          </cell>
          <cell r="F30">
            <v>10.45</v>
          </cell>
          <cell r="G30">
            <v>20.2</v>
          </cell>
          <cell r="H30">
            <v>2.5099999999999998</v>
          </cell>
          <cell r="I30">
            <v>12.9</v>
          </cell>
          <cell r="J30" t="str">
            <v>Siriporn</v>
          </cell>
        </row>
        <row r="31">
          <cell r="A31">
            <v>26</v>
          </cell>
          <cell r="B31" t="str">
            <v>22G05</v>
          </cell>
          <cell r="C31">
            <v>44748</v>
          </cell>
          <cell r="D31">
            <v>44747</v>
          </cell>
          <cell r="E31">
            <v>44768</v>
          </cell>
          <cell r="F31">
            <v>10.6</v>
          </cell>
          <cell r="G31">
            <v>20.5</v>
          </cell>
          <cell r="H31">
            <v>2.64</v>
          </cell>
          <cell r="I31">
            <v>12.85</v>
          </cell>
          <cell r="J31" t="str">
            <v>Siriporn</v>
          </cell>
        </row>
        <row r="32">
          <cell r="A32">
            <v>27</v>
          </cell>
          <cell r="B32" t="str">
            <v>22G12</v>
          </cell>
          <cell r="C32">
            <v>44755</v>
          </cell>
          <cell r="D32">
            <v>44754</v>
          </cell>
          <cell r="E32">
            <v>44775</v>
          </cell>
          <cell r="F32">
            <v>10.24</v>
          </cell>
          <cell r="G32">
            <v>20.6</v>
          </cell>
          <cell r="H32">
            <v>2.69</v>
          </cell>
          <cell r="I32">
            <v>12.98</v>
          </cell>
          <cell r="J32" t="str">
            <v>Siriporn</v>
          </cell>
        </row>
        <row r="33">
          <cell r="A33">
            <v>28</v>
          </cell>
          <cell r="B33" t="str">
            <v>22G19</v>
          </cell>
          <cell r="C33">
            <v>44762</v>
          </cell>
          <cell r="D33">
            <v>44761</v>
          </cell>
          <cell r="E33">
            <v>44782</v>
          </cell>
          <cell r="F33">
            <v>10.34</v>
          </cell>
          <cell r="G33">
            <v>20.5</v>
          </cell>
          <cell r="H33">
            <v>2.4900000000000002</v>
          </cell>
          <cell r="I33">
            <v>12.78</v>
          </cell>
          <cell r="J33" t="str">
            <v>Nitaya S.</v>
          </cell>
        </row>
        <row r="34">
          <cell r="A34">
            <v>29</v>
          </cell>
          <cell r="B34" t="str">
            <v>22G25</v>
          </cell>
          <cell r="C34">
            <v>44768</v>
          </cell>
          <cell r="D34">
            <v>44767</v>
          </cell>
          <cell r="E34">
            <v>44788</v>
          </cell>
          <cell r="F34">
            <v>10.210000000000001</v>
          </cell>
          <cell r="G34">
            <v>20.5</v>
          </cell>
          <cell r="H34">
            <v>2.5099999999999998</v>
          </cell>
          <cell r="I34">
            <v>12.87</v>
          </cell>
          <cell r="J34" t="str">
            <v>Siriporn</v>
          </cell>
        </row>
        <row r="35">
          <cell r="A35">
            <v>30</v>
          </cell>
          <cell r="B35" t="str">
            <v>22H02</v>
          </cell>
          <cell r="C35">
            <v>44776</v>
          </cell>
          <cell r="D35">
            <v>44775</v>
          </cell>
          <cell r="E35">
            <v>44796</v>
          </cell>
          <cell r="F35">
            <v>10.34</v>
          </cell>
          <cell r="G35">
            <v>20.399999999999999</v>
          </cell>
          <cell r="H35">
            <v>2.4900000000000002</v>
          </cell>
          <cell r="I35">
            <v>13.26</v>
          </cell>
          <cell r="J35" t="str">
            <v>Siriporn</v>
          </cell>
        </row>
        <row r="36">
          <cell r="A36">
            <v>31</v>
          </cell>
          <cell r="B36" t="str">
            <v>22H09</v>
          </cell>
          <cell r="C36">
            <v>44783</v>
          </cell>
          <cell r="D36">
            <v>44782</v>
          </cell>
          <cell r="E36">
            <v>44803</v>
          </cell>
          <cell r="F36">
            <v>10.36</v>
          </cell>
          <cell r="G36">
            <v>20.5</v>
          </cell>
          <cell r="H36">
            <v>2.64</v>
          </cell>
          <cell r="I36">
            <v>13</v>
          </cell>
          <cell r="J36" t="str">
            <v>Siriporn</v>
          </cell>
        </row>
        <row r="37">
          <cell r="A37">
            <v>32</v>
          </cell>
          <cell r="B37" t="str">
            <v>22H16</v>
          </cell>
          <cell r="C37">
            <v>44790</v>
          </cell>
          <cell r="D37">
            <v>44789</v>
          </cell>
          <cell r="E37">
            <v>44810</v>
          </cell>
          <cell r="F37">
            <v>10.45</v>
          </cell>
          <cell r="G37">
            <v>20.2</v>
          </cell>
          <cell r="H37">
            <v>2.59</v>
          </cell>
          <cell r="I37">
            <v>12.92</v>
          </cell>
          <cell r="J37" t="str">
            <v>Siriporn</v>
          </cell>
        </row>
        <row r="38">
          <cell r="A38">
            <v>33</v>
          </cell>
          <cell r="B38" t="str">
            <v>22H23</v>
          </cell>
          <cell r="C38">
            <v>44797</v>
          </cell>
          <cell r="D38">
            <v>44796</v>
          </cell>
          <cell r="E38">
            <v>44817</v>
          </cell>
          <cell r="F38">
            <v>10.48</v>
          </cell>
          <cell r="G38">
            <v>20.399999999999999</v>
          </cell>
          <cell r="H38">
            <v>2.5099999999999998</v>
          </cell>
          <cell r="I38">
            <v>13.02</v>
          </cell>
          <cell r="J38" t="str">
            <v>Siriporn</v>
          </cell>
        </row>
        <row r="39">
          <cell r="A39">
            <v>34</v>
          </cell>
          <cell r="B39" t="str">
            <v>22H30</v>
          </cell>
          <cell r="C39">
            <v>44804</v>
          </cell>
          <cell r="D39">
            <v>44803</v>
          </cell>
          <cell r="E39">
            <v>44824</v>
          </cell>
          <cell r="F39">
            <v>10.55</v>
          </cell>
          <cell r="G39">
            <v>20.3</v>
          </cell>
          <cell r="H39">
            <v>2.57</v>
          </cell>
          <cell r="I39">
            <v>12.93</v>
          </cell>
          <cell r="J39" t="str">
            <v>Siriporn</v>
          </cell>
        </row>
        <row r="40">
          <cell r="A40">
            <v>35</v>
          </cell>
          <cell r="B40" t="str">
            <v>22I06</v>
          </cell>
          <cell r="C40">
            <v>44811</v>
          </cell>
          <cell r="D40">
            <v>44810</v>
          </cell>
          <cell r="E40">
            <v>44831</v>
          </cell>
          <cell r="F40">
            <v>10.48</v>
          </cell>
          <cell r="G40">
            <v>20.6</v>
          </cell>
          <cell r="H40">
            <v>2.46</v>
          </cell>
          <cell r="I40">
            <v>12.92</v>
          </cell>
          <cell r="J40" t="str">
            <v>Siriporn</v>
          </cell>
        </row>
        <row r="41">
          <cell r="A41">
            <v>36</v>
          </cell>
          <cell r="B41" t="str">
            <v>22I13</v>
          </cell>
          <cell r="C41">
            <v>44818</v>
          </cell>
          <cell r="D41">
            <v>44817</v>
          </cell>
          <cell r="E41">
            <v>44838</v>
          </cell>
          <cell r="F41">
            <v>10.52</v>
          </cell>
          <cell r="G41">
            <v>20.2</v>
          </cell>
          <cell r="H41">
            <v>2.5299999999999998</v>
          </cell>
          <cell r="I41">
            <v>12.84</v>
          </cell>
          <cell r="J41" t="str">
            <v>Siriporn</v>
          </cell>
        </row>
        <row r="42">
          <cell r="A42">
            <v>37</v>
          </cell>
          <cell r="B42" t="str">
            <v>22I20</v>
          </cell>
          <cell r="C42">
            <v>44825</v>
          </cell>
          <cell r="D42">
            <v>44824</v>
          </cell>
          <cell r="E42">
            <v>44845</v>
          </cell>
          <cell r="F42">
            <v>10.27</v>
          </cell>
          <cell r="G42">
            <v>20.100000000000001</v>
          </cell>
          <cell r="H42">
            <v>2.54</v>
          </cell>
          <cell r="I42">
            <v>12.91</v>
          </cell>
          <cell r="J42" t="str">
            <v>Siriporn</v>
          </cell>
        </row>
        <row r="43">
          <cell r="A43">
            <v>38</v>
          </cell>
          <cell r="B43" t="str">
            <v>22I27</v>
          </cell>
          <cell r="C43">
            <v>44832</v>
          </cell>
          <cell r="D43">
            <v>44831</v>
          </cell>
          <cell r="E43">
            <v>44852</v>
          </cell>
          <cell r="F43">
            <v>10.54</v>
          </cell>
          <cell r="G43">
            <v>20</v>
          </cell>
          <cell r="H43">
            <v>2.44</v>
          </cell>
          <cell r="I43">
            <v>12.95</v>
          </cell>
          <cell r="J43" t="str">
            <v>Siriporn</v>
          </cell>
        </row>
        <row r="44">
          <cell r="A44">
            <v>39</v>
          </cell>
          <cell r="B44" t="str">
            <v>22J04</v>
          </cell>
          <cell r="C44">
            <v>44839</v>
          </cell>
          <cell r="D44">
            <v>44838</v>
          </cell>
          <cell r="E44">
            <v>44859</v>
          </cell>
          <cell r="F44">
            <v>10.26</v>
          </cell>
          <cell r="G44">
            <v>20.3</v>
          </cell>
          <cell r="H44">
            <v>2.57</v>
          </cell>
          <cell r="I44">
            <v>12.88</v>
          </cell>
          <cell r="J44" t="str">
            <v>Siriporn</v>
          </cell>
        </row>
        <row r="45">
          <cell r="A45">
            <v>40</v>
          </cell>
          <cell r="B45" t="str">
            <v>22J10</v>
          </cell>
          <cell r="C45">
            <v>44845</v>
          </cell>
          <cell r="D45">
            <v>44844</v>
          </cell>
          <cell r="E45">
            <v>44865</v>
          </cell>
          <cell r="F45">
            <v>10.29</v>
          </cell>
          <cell r="G45">
            <v>20.399999999999999</v>
          </cell>
          <cell r="H45">
            <v>2.57</v>
          </cell>
          <cell r="I45">
            <v>12.79</v>
          </cell>
          <cell r="J45" t="str">
            <v>Siriporn</v>
          </cell>
        </row>
        <row r="46">
          <cell r="A46">
            <v>41</v>
          </cell>
          <cell r="B46" t="str">
            <v>22J18</v>
          </cell>
          <cell r="C46">
            <v>44853</v>
          </cell>
          <cell r="D46">
            <v>44852</v>
          </cell>
          <cell r="E46">
            <v>44873</v>
          </cell>
          <cell r="F46">
            <v>10.63</v>
          </cell>
          <cell r="G46">
            <v>20.3</v>
          </cell>
          <cell r="H46">
            <v>2.69</v>
          </cell>
          <cell r="I46">
            <v>13</v>
          </cell>
          <cell r="J46" t="str">
            <v>Siriporn</v>
          </cell>
        </row>
        <row r="47">
          <cell r="A47">
            <v>42</v>
          </cell>
          <cell r="B47" t="str">
            <v>22J25</v>
          </cell>
          <cell r="C47">
            <v>44860</v>
          </cell>
          <cell r="D47">
            <v>44859</v>
          </cell>
          <cell r="E47">
            <v>44880</v>
          </cell>
          <cell r="F47">
            <v>10.63</v>
          </cell>
          <cell r="G47">
            <v>20.399999999999999</v>
          </cell>
          <cell r="H47">
            <v>2.6</v>
          </cell>
          <cell r="I47">
            <v>13</v>
          </cell>
          <cell r="J47" t="str">
            <v>Siriporn</v>
          </cell>
        </row>
        <row r="48">
          <cell r="A48">
            <v>43</v>
          </cell>
          <cell r="B48" t="str">
            <v>22K01</v>
          </cell>
          <cell r="C48">
            <v>44867</v>
          </cell>
          <cell r="D48">
            <v>44866</v>
          </cell>
          <cell r="E48">
            <v>44887</v>
          </cell>
          <cell r="F48">
            <v>10.57</v>
          </cell>
          <cell r="G48">
            <v>20.5</v>
          </cell>
          <cell r="H48">
            <v>2.2599999999999998</v>
          </cell>
          <cell r="I48">
            <v>12.84</v>
          </cell>
          <cell r="J48" t="str">
            <v>Siriporn</v>
          </cell>
        </row>
        <row r="49">
          <cell r="A49">
            <v>44</v>
          </cell>
          <cell r="B49" t="str">
            <v>22K08</v>
          </cell>
          <cell r="C49">
            <v>44874</v>
          </cell>
          <cell r="D49">
            <v>44873</v>
          </cell>
          <cell r="E49">
            <v>44894</v>
          </cell>
          <cell r="F49">
            <v>10.29</v>
          </cell>
          <cell r="G49">
            <v>20.5</v>
          </cell>
          <cell r="H49">
            <v>2.5499999999999998</v>
          </cell>
          <cell r="I49">
            <v>12.82</v>
          </cell>
          <cell r="J49" t="str">
            <v>Siriporn</v>
          </cell>
        </row>
        <row r="50">
          <cell r="A50">
            <v>45</v>
          </cell>
          <cell r="B50" t="str">
            <v>22K15</v>
          </cell>
          <cell r="C50">
            <v>44881</v>
          </cell>
          <cell r="D50">
            <v>44880</v>
          </cell>
          <cell r="E50">
            <v>44901</v>
          </cell>
          <cell r="F50">
            <v>10.28</v>
          </cell>
          <cell r="G50">
            <v>20.100000000000001</v>
          </cell>
          <cell r="H50">
            <v>2.63</v>
          </cell>
          <cell r="I50">
            <v>13.18</v>
          </cell>
          <cell r="J50" t="str">
            <v>Siriporn</v>
          </cell>
        </row>
        <row r="51">
          <cell r="A51">
            <v>46</v>
          </cell>
          <cell r="B51" t="str">
            <v>22K22</v>
          </cell>
          <cell r="C51">
            <v>44888</v>
          </cell>
          <cell r="D51">
            <v>44887</v>
          </cell>
          <cell r="E51">
            <v>44908</v>
          </cell>
          <cell r="F51">
            <v>10.25</v>
          </cell>
          <cell r="G51">
            <v>20.3</v>
          </cell>
          <cell r="H51">
            <v>2.5299999999999998</v>
          </cell>
          <cell r="I51">
            <v>12.71</v>
          </cell>
          <cell r="J51" t="str">
            <v>Siriporn</v>
          </cell>
        </row>
        <row r="52">
          <cell r="A52">
            <v>47</v>
          </cell>
          <cell r="B52" t="str">
            <v>22K29</v>
          </cell>
          <cell r="C52">
            <v>44895</v>
          </cell>
          <cell r="D52">
            <v>44894</v>
          </cell>
          <cell r="E52">
            <v>44915</v>
          </cell>
          <cell r="F52">
            <v>10.130000000000001</v>
          </cell>
          <cell r="G52">
            <v>19.899999999999999</v>
          </cell>
          <cell r="H52">
            <v>2.56</v>
          </cell>
          <cell r="I52">
            <v>12.99</v>
          </cell>
          <cell r="J52" t="str">
            <v>Siriporn</v>
          </cell>
        </row>
        <row r="53">
          <cell r="A53">
            <v>48</v>
          </cell>
          <cell r="B53" t="str">
            <v>22L06</v>
          </cell>
          <cell r="C53">
            <v>44902</v>
          </cell>
          <cell r="D53">
            <v>44901</v>
          </cell>
          <cell r="E53">
            <v>44922</v>
          </cell>
          <cell r="F53">
            <v>10.220000000000001</v>
          </cell>
          <cell r="G53">
            <v>20</v>
          </cell>
          <cell r="H53">
            <v>2.48</v>
          </cell>
          <cell r="I53">
            <v>12.91</v>
          </cell>
          <cell r="J53" t="str">
            <v>Siriporn</v>
          </cell>
        </row>
        <row r="54">
          <cell r="A54">
            <v>49</v>
          </cell>
          <cell r="B54" t="str">
            <v>22L13</v>
          </cell>
          <cell r="C54">
            <v>44909</v>
          </cell>
          <cell r="D54">
            <v>44908</v>
          </cell>
          <cell r="E54">
            <v>44929</v>
          </cell>
          <cell r="F54">
            <v>10.220000000000001</v>
          </cell>
          <cell r="G54">
            <v>20.3</v>
          </cell>
          <cell r="H54">
            <v>2.68</v>
          </cell>
          <cell r="I54">
            <v>12.98</v>
          </cell>
          <cell r="J54" t="str">
            <v>Siriporn</v>
          </cell>
        </row>
        <row r="55">
          <cell r="A55">
            <v>50</v>
          </cell>
          <cell r="B55" t="str">
            <v>22L20</v>
          </cell>
          <cell r="C55">
            <v>44916</v>
          </cell>
          <cell r="D55">
            <v>44915</v>
          </cell>
          <cell r="E55">
            <v>44936</v>
          </cell>
          <cell r="F55">
            <v>10.28</v>
          </cell>
          <cell r="G55">
            <v>20.6</v>
          </cell>
          <cell r="H55">
            <v>2.63</v>
          </cell>
          <cell r="I55">
            <v>12.85</v>
          </cell>
          <cell r="J55" t="str">
            <v>Siriporn</v>
          </cell>
        </row>
        <row r="56">
          <cell r="A56">
            <v>51</v>
          </cell>
          <cell r="B56" t="str">
            <v>22L26</v>
          </cell>
          <cell r="C56">
            <v>44922</v>
          </cell>
          <cell r="D56">
            <v>44921</v>
          </cell>
          <cell r="E56">
            <v>44942</v>
          </cell>
          <cell r="F56">
            <v>10.35</v>
          </cell>
          <cell r="G56">
            <v>20.3</v>
          </cell>
          <cell r="H56">
            <v>2.69</v>
          </cell>
          <cell r="I56">
            <v>12.89</v>
          </cell>
          <cell r="J56" t="str">
            <v>Siriporn</v>
          </cell>
        </row>
        <row r="57">
          <cell r="A57">
            <v>52</v>
          </cell>
        </row>
        <row r="58">
          <cell r="A58">
            <v>53</v>
          </cell>
        </row>
        <row r="59">
          <cell r="A59">
            <v>54</v>
          </cell>
        </row>
        <row r="60">
          <cell r="A60">
            <v>55</v>
          </cell>
        </row>
        <row r="61">
          <cell r="A61">
            <v>56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BCBB2-DEAB-4B63-A35B-7EF5FD16799D}">
  <dimension ref="A1:GJ88"/>
  <sheetViews>
    <sheetView view="pageBreakPreview" topLeftCell="A13" zoomScaleNormal="90" zoomScaleSheetLayoutView="100" workbookViewId="0">
      <selection activeCell="H20" sqref="H20"/>
    </sheetView>
  </sheetViews>
  <sheetFormatPr defaultColWidth="7.5546875" defaultRowHeight="12.55"/>
  <cols>
    <col min="1" max="1" width="10.77734375" style="2" customWidth="1"/>
    <col min="2" max="2" width="8.77734375" style="2" customWidth="1"/>
    <col min="3" max="7" width="8.109375" style="2" customWidth="1"/>
    <col min="8" max="8" width="7.21875" style="2" customWidth="1"/>
    <col min="9" max="9" width="12" style="2" customWidth="1"/>
    <col min="10" max="13" width="7.5546875" style="2"/>
    <col min="14" max="14" width="10.44140625" style="2" customWidth="1"/>
    <col min="15" max="24" width="7.5546875" style="2"/>
    <col min="25" max="25" width="7.5546875" style="73"/>
    <col min="26" max="16384" width="7.5546875" style="2"/>
  </cols>
  <sheetData>
    <row r="1" spans="1:23" ht="20.05">
      <c r="A1" s="1"/>
      <c r="B1" s="1"/>
      <c r="C1" s="1"/>
      <c r="D1" s="1"/>
      <c r="E1" s="1"/>
      <c r="F1" s="1"/>
      <c r="G1" s="1"/>
      <c r="H1" s="1"/>
      <c r="I1" s="1"/>
      <c r="N1" s="3" t="s">
        <v>0</v>
      </c>
    </row>
    <row r="2" spans="1:23" ht="14.25" customHeight="1">
      <c r="A2" s="4" t="s">
        <v>1</v>
      </c>
      <c r="B2" s="1"/>
      <c r="C2" s="1"/>
      <c r="D2" s="1"/>
      <c r="E2" s="1"/>
      <c r="F2" s="1"/>
      <c r="G2" s="1"/>
      <c r="H2" s="1"/>
      <c r="I2" s="1"/>
      <c r="N2" s="5" t="s">
        <v>2</v>
      </c>
    </row>
    <row r="3" spans="1:23" ht="14.25" customHeight="1">
      <c r="A3" s="4" t="s">
        <v>3</v>
      </c>
      <c r="B3" s="1"/>
      <c r="C3" s="1"/>
      <c r="D3" s="1"/>
      <c r="E3" s="1"/>
      <c r="F3" s="1"/>
      <c r="G3" s="1"/>
      <c r="H3" s="1"/>
      <c r="I3" s="1"/>
      <c r="N3" s="5" t="s">
        <v>4</v>
      </c>
    </row>
    <row r="4" spans="1:23" ht="14.25" customHeight="1">
      <c r="A4" s="4" t="s">
        <v>5</v>
      </c>
      <c r="B4" s="1"/>
      <c r="C4" s="1"/>
      <c r="D4" s="1"/>
      <c r="E4" s="1"/>
      <c r="F4" s="1"/>
      <c r="G4" s="1"/>
      <c r="H4" s="1"/>
      <c r="I4" s="1"/>
      <c r="N4" s="5" t="s">
        <v>6</v>
      </c>
      <c r="W4" s="6"/>
    </row>
    <row r="5" spans="1:23" ht="14.25" customHeight="1">
      <c r="A5" s="4" t="s">
        <v>7</v>
      </c>
      <c r="B5" s="1"/>
      <c r="C5" s="1"/>
      <c r="D5" s="1"/>
      <c r="E5" s="1"/>
      <c r="F5" s="1"/>
      <c r="G5" s="1"/>
      <c r="H5" s="1"/>
      <c r="I5" s="1"/>
      <c r="N5" s="5" t="s">
        <v>8</v>
      </c>
    </row>
    <row r="6" spans="1:23" ht="14.25" customHeight="1">
      <c r="A6" s="7" t="s">
        <v>9</v>
      </c>
      <c r="B6" s="1"/>
      <c r="C6" s="1"/>
      <c r="D6" s="1"/>
      <c r="E6" s="1"/>
      <c r="F6" s="1"/>
      <c r="G6" s="1"/>
      <c r="H6" s="1"/>
      <c r="I6" s="1"/>
      <c r="N6" s="5">
        <v>4673</v>
      </c>
    </row>
    <row r="7" spans="1:23" ht="20.05">
      <c r="A7" s="7"/>
      <c r="B7" s="1"/>
      <c r="C7" s="1"/>
      <c r="D7" s="1"/>
      <c r="E7" s="1"/>
      <c r="F7" s="8"/>
      <c r="G7" s="8"/>
      <c r="H7" s="9" t="s">
        <v>10</v>
      </c>
      <c r="I7" s="10">
        <v>44816</v>
      </c>
      <c r="J7" s="11"/>
      <c r="K7" s="11"/>
      <c r="L7" s="11"/>
      <c r="N7" s="5">
        <v>8335</v>
      </c>
    </row>
    <row r="8" spans="1:23" ht="20.05">
      <c r="A8" s="1"/>
      <c r="B8" s="1"/>
      <c r="C8" s="1"/>
      <c r="D8" s="1"/>
      <c r="E8" s="1"/>
      <c r="F8" s="1"/>
      <c r="G8" s="1"/>
      <c r="H8" s="1"/>
      <c r="I8" s="1"/>
      <c r="N8" s="5" t="s">
        <v>11</v>
      </c>
    </row>
    <row r="9" spans="1:23" ht="26.3">
      <c r="A9" s="12" t="s">
        <v>12</v>
      </c>
      <c r="B9" s="12"/>
      <c r="C9" s="8"/>
      <c r="D9" s="8"/>
      <c r="E9" s="13"/>
      <c r="F9" s="8"/>
      <c r="G9" s="8"/>
      <c r="H9" s="8"/>
      <c r="I9" s="8"/>
      <c r="N9" s="14" t="s">
        <v>13</v>
      </c>
    </row>
    <row r="10" spans="1:23" ht="20.05">
      <c r="A10" s="1"/>
      <c r="B10" s="1"/>
      <c r="C10" s="1"/>
      <c r="D10" s="1"/>
      <c r="E10" s="15">
        <v>24</v>
      </c>
      <c r="F10" s="1"/>
      <c r="G10" s="1"/>
      <c r="H10" s="1"/>
      <c r="I10" s="1"/>
      <c r="N10" s="5" t="s">
        <v>14</v>
      </c>
    </row>
    <row r="11" spans="1:23" ht="22.55" customHeight="1">
      <c r="A11" s="16" t="s">
        <v>15</v>
      </c>
      <c r="B11" s="17" t="s">
        <v>16</v>
      </c>
      <c r="C11" s="16"/>
      <c r="D11" s="16"/>
      <c r="E11" s="18" t="s">
        <v>17</v>
      </c>
      <c r="F11" s="19"/>
      <c r="G11" s="19"/>
      <c r="H11" s="20"/>
      <c r="I11" s="21" t="s">
        <v>18</v>
      </c>
      <c r="N11" s="5" t="s">
        <v>19</v>
      </c>
    </row>
    <row r="12" spans="1:23" ht="22.55" customHeight="1">
      <c r="A12" s="16" t="s">
        <v>20</v>
      </c>
      <c r="B12" s="22" t="s">
        <v>21</v>
      </c>
      <c r="C12" s="16"/>
      <c r="D12" s="16"/>
      <c r="E12" s="23" t="str">
        <f>+IF(G20=M20,+"","NO PASSED")</f>
        <v/>
      </c>
      <c r="F12" s="24" t="str">
        <f>+IF(G22=M22,+"","NO PASSED")</f>
        <v/>
      </c>
      <c r="G12" s="24"/>
      <c r="H12" s="25" t="str">
        <f>+IF(G24=M24,+"","NO PASSED")</f>
        <v/>
      </c>
      <c r="I12" s="26" t="str">
        <f>+IF(G26=M26,+"","NO PASSED")</f>
        <v/>
      </c>
      <c r="N12" s="5" t="s">
        <v>22</v>
      </c>
    </row>
    <row r="13" spans="1:23" ht="22.55" customHeight="1">
      <c r="A13" s="16" t="s">
        <v>23</v>
      </c>
      <c r="B13" s="27" t="s">
        <v>13</v>
      </c>
      <c r="C13" s="28"/>
      <c r="D13" s="16"/>
      <c r="E13" s="29" t="str">
        <f>+IF(G21=M21,+"","NO PASSED")</f>
        <v/>
      </c>
      <c r="F13" s="30" t="str">
        <f>+IF(G23=M23,+"","NO PASSED")</f>
        <v/>
      </c>
      <c r="G13" s="30"/>
      <c r="H13" s="31" t="str">
        <f>+IF(G25=M25,+"","NO PASSED")</f>
        <v/>
      </c>
      <c r="I13" s="26" t="str">
        <f>+IF(G27=M27,+"","NO PASSED")</f>
        <v/>
      </c>
      <c r="K13" s="32"/>
      <c r="N13" s="5" t="s">
        <v>24</v>
      </c>
    </row>
    <row r="14" spans="1:23" ht="22.55" customHeight="1">
      <c r="A14" s="16" t="s">
        <v>25</v>
      </c>
      <c r="B14" s="33" t="s">
        <v>26</v>
      </c>
      <c r="C14" s="16"/>
      <c r="D14" s="16"/>
      <c r="E14" s="34" t="s">
        <v>27</v>
      </c>
      <c r="F14" s="35"/>
      <c r="G14" s="34" t="s">
        <v>28</v>
      </c>
      <c r="H14" s="35"/>
      <c r="I14" s="36" t="s">
        <v>29</v>
      </c>
      <c r="N14" s="5" t="s">
        <v>30</v>
      </c>
    </row>
    <row r="15" spans="1:23" ht="22.55" customHeight="1">
      <c r="A15" s="16" t="s">
        <v>31</v>
      </c>
      <c r="B15" s="37" t="s">
        <v>32</v>
      </c>
      <c r="C15" s="37"/>
      <c r="D15" s="16"/>
      <c r="E15" s="38"/>
      <c r="F15" s="39"/>
      <c r="G15" s="38"/>
      <c r="H15" s="40"/>
      <c r="I15" s="26" t="str">
        <f>+IF(G28=M28,+"","NO PASSED")</f>
        <v/>
      </c>
      <c r="N15" s="5" t="s">
        <v>33</v>
      </c>
    </row>
    <row r="16" spans="1:23" ht="22.55" customHeight="1">
      <c r="A16" s="16" t="s">
        <v>34</v>
      </c>
      <c r="B16" s="41">
        <v>676.35</v>
      </c>
      <c r="C16" s="33" t="s">
        <v>35</v>
      </c>
      <c r="D16" s="16"/>
      <c r="E16" s="42"/>
      <c r="F16" s="43"/>
      <c r="G16" s="42"/>
      <c r="H16" s="44"/>
      <c r="I16" s="45"/>
      <c r="N16" s="5" t="s">
        <v>36</v>
      </c>
    </row>
    <row r="17" spans="1:25" ht="20.05">
      <c r="A17" s="1" t="s">
        <v>37</v>
      </c>
      <c r="B17" s="1"/>
      <c r="C17" s="1"/>
      <c r="D17" s="1"/>
      <c r="E17" s="1"/>
      <c r="F17" s="1"/>
      <c r="G17" s="1"/>
      <c r="H17" s="1"/>
      <c r="I17" s="1"/>
      <c r="N17" s="5" t="s">
        <v>38</v>
      </c>
      <c r="Y17" s="46"/>
    </row>
    <row r="18" spans="1:25" ht="20.05">
      <c r="A18" s="47" t="s">
        <v>39</v>
      </c>
      <c r="B18" s="48"/>
      <c r="C18" s="49"/>
      <c r="D18" s="50" t="s">
        <v>40</v>
      </c>
      <c r="E18" s="47" t="s">
        <v>41</v>
      </c>
      <c r="F18" s="49"/>
      <c r="G18" s="50" t="s">
        <v>42</v>
      </c>
      <c r="H18" s="51" t="s">
        <v>43</v>
      </c>
      <c r="I18" s="52"/>
      <c r="N18" s="53" t="s">
        <v>44</v>
      </c>
      <c r="Q18" s="16"/>
      <c r="T18" s="54"/>
      <c r="Y18" s="46"/>
    </row>
    <row r="19" spans="1:25" ht="22.55">
      <c r="A19" s="55"/>
      <c r="B19" s="56"/>
      <c r="C19" s="57"/>
      <c r="D19" s="58"/>
      <c r="E19" s="55"/>
      <c r="F19" s="57"/>
      <c r="G19" s="58"/>
      <c r="H19" s="59" t="s">
        <v>45</v>
      </c>
      <c r="I19" s="60"/>
      <c r="K19" s="32"/>
      <c r="L19" s="32"/>
      <c r="M19" s="32"/>
      <c r="Q19" s="16"/>
      <c r="T19" s="54"/>
      <c r="Y19" s="46"/>
    </row>
    <row r="20" spans="1:25" ht="20.05">
      <c r="A20" s="61" t="s">
        <v>46</v>
      </c>
      <c r="B20" s="62"/>
      <c r="C20" s="63" t="s">
        <v>47</v>
      </c>
      <c r="D20" s="64" t="s">
        <v>48</v>
      </c>
      <c r="E20" s="65">
        <v>167</v>
      </c>
      <c r="F20" s="66"/>
      <c r="G20" s="67" t="s">
        <v>49</v>
      </c>
      <c r="H20" s="68">
        <v>8.5</v>
      </c>
      <c r="I20" s="69"/>
      <c r="K20" s="70">
        <v>136</v>
      </c>
      <c r="L20" s="70">
        <v>180</v>
      </c>
      <c r="M20" s="71" t="s">
        <v>49</v>
      </c>
      <c r="Q20" s="16"/>
      <c r="T20" s="72"/>
    </row>
    <row r="21" spans="1:25" ht="20.05">
      <c r="A21" s="61" t="s">
        <v>50</v>
      </c>
      <c r="B21" s="62"/>
      <c r="C21" s="63" t="s">
        <v>51</v>
      </c>
      <c r="D21" s="74" t="s">
        <v>52</v>
      </c>
      <c r="E21" s="75">
        <v>14.1</v>
      </c>
      <c r="F21" s="66"/>
      <c r="G21" s="67" t="s">
        <v>49</v>
      </c>
      <c r="H21" s="59">
        <v>8.5</v>
      </c>
      <c r="I21" s="66"/>
      <c r="K21" s="70">
        <v>11</v>
      </c>
      <c r="L21" s="70">
        <v>18</v>
      </c>
      <c r="M21" s="71" t="s">
        <v>49</v>
      </c>
      <c r="Q21" s="1"/>
      <c r="T21" s="76"/>
      <c r="Y21" s="77"/>
    </row>
    <row r="22" spans="1:25" ht="20.05">
      <c r="A22" s="61" t="s">
        <v>53</v>
      </c>
      <c r="B22" s="62"/>
      <c r="C22" s="63" t="s">
        <v>51</v>
      </c>
      <c r="D22" s="78" t="s">
        <v>54</v>
      </c>
      <c r="E22" s="75">
        <v>3</v>
      </c>
      <c r="F22" s="66"/>
      <c r="G22" s="79" t="s">
        <v>49</v>
      </c>
      <c r="H22" s="59">
        <v>8.6999999999999993</v>
      </c>
      <c r="I22" s="66"/>
      <c r="K22" s="70">
        <v>1.99</v>
      </c>
      <c r="L22" s="70">
        <v>4.99</v>
      </c>
      <c r="M22" s="71" t="s">
        <v>49</v>
      </c>
      <c r="Q22" s="1"/>
      <c r="Y22" s="76"/>
    </row>
    <row r="23" spans="1:25" ht="24.75" customHeight="1">
      <c r="A23" s="80" t="s">
        <v>55</v>
      </c>
      <c r="B23" s="1"/>
      <c r="C23" s="81" t="s">
        <v>56</v>
      </c>
      <c r="D23" s="82" t="s">
        <v>57</v>
      </c>
      <c r="E23" s="83">
        <v>12.02</v>
      </c>
      <c r="F23" s="84"/>
      <c r="G23" s="79" t="s">
        <v>49</v>
      </c>
      <c r="H23" s="85">
        <v>8.4</v>
      </c>
      <c r="I23" s="84"/>
      <c r="K23" s="70">
        <v>10.49</v>
      </c>
      <c r="L23" s="70">
        <v>12.49</v>
      </c>
      <c r="M23" s="71" t="s">
        <v>49</v>
      </c>
      <c r="Q23" s="16"/>
    </row>
    <row r="24" spans="1:25" ht="20.05">
      <c r="A24" s="86" t="s">
        <v>58</v>
      </c>
      <c r="B24" s="87"/>
      <c r="C24" s="88" t="s">
        <v>59</v>
      </c>
      <c r="D24" s="89" t="s">
        <v>60</v>
      </c>
      <c r="E24" s="90">
        <v>0.53</v>
      </c>
      <c r="F24" s="69"/>
      <c r="G24" s="79" t="s">
        <v>49</v>
      </c>
      <c r="H24" s="68">
        <v>8.1</v>
      </c>
      <c r="I24" s="69"/>
      <c r="K24" s="91">
        <v>0.4</v>
      </c>
      <c r="L24" s="91">
        <v>0.6</v>
      </c>
      <c r="M24" s="71" t="s">
        <v>49</v>
      </c>
      <c r="Q24" s="16"/>
    </row>
    <row r="25" spans="1:25" ht="20.05">
      <c r="A25" s="61" t="s">
        <v>61</v>
      </c>
      <c r="B25" s="62"/>
      <c r="C25" s="63" t="s">
        <v>51</v>
      </c>
      <c r="D25" s="92" t="s">
        <v>62</v>
      </c>
      <c r="E25" s="75">
        <v>2</v>
      </c>
      <c r="F25" s="66"/>
      <c r="G25" s="79" t="s">
        <v>49</v>
      </c>
      <c r="H25" s="90">
        <v>8.1</v>
      </c>
      <c r="I25" s="69"/>
      <c r="K25" s="70">
        <v>0.5</v>
      </c>
      <c r="L25" s="70">
        <v>2.4</v>
      </c>
      <c r="M25" s="71" t="s">
        <v>49</v>
      </c>
      <c r="Q25" s="16"/>
    </row>
    <row r="26" spans="1:25" ht="20.05">
      <c r="A26" s="93" t="s">
        <v>63</v>
      </c>
      <c r="B26" s="16"/>
      <c r="C26" s="81" t="s">
        <v>64</v>
      </c>
      <c r="D26" s="89" t="s">
        <v>65</v>
      </c>
      <c r="E26" s="94">
        <v>2425.6999999999998</v>
      </c>
      <c r="F26" s="84"/>
      <c r="G26" s="79" t="s">
        <v>49</v>
      </c>
      <c r="H26" s="95">
        <v>8.3000000000000007</v>
      </c>
      <c r="I26" s="84"/>
      <c r="K26" s="70">
        <v>2289</v>
      </c>
      <c r="L26" s="70">
        <v>2520</v>
      </c>
      <c r="M26" s="71" t="s">
        <v>49</v>
      </c>
      <c r="N26" s="32"/>
      <c r="Q26" s="16"/>
      <c r="T26" s="76"/>
    </row>
    <row r="27" spans="1:25" ht="20.05">
      <c r="A27" s="96" t="s">
        <v>66</v>
      </c>
      <c r="B27" s="97"/>
      <c r="C27" s="88" t="s">
        <v>51</v>
      </c>
      <c r="D27" s="92" t="s">
        <v>67</v>
      </c>
      <c r="E27" s="90">
        <v>0.25</v>
      </c>
      <c r="F27" s="69"/>
      <c r="G27" s="79" t="s">
        <v>49</v>
      </c>
      <c r="H27" s="98">
        <v>8.1999999999999993</v>
      </c>
      <c r="I27" s="69"/>
      <c r="K27" s="91">
        <v>0.05</v>
      </c>
      <c r="L27" s="91">
        <v>0.99</v>
      </c>
      <c r="M27" s="71" t="s">
        <v>49</v>
      </c>
      <c r="N27" s="32"/>
      <c r="Q27" s="16"/>
      <c r="T27" s="72"/>
    </row>
    <row r="28" spans="1:25" ht="20.05">
      <c r="A28" s="61" t="s">
        <v>68</v>
      </c>
      <c r="B28" s="62"/>
      <c r="C28" s="63" t="s">
        <v>51</v>
      </c>
      <c r="D28" s="99" t="s">
        <v>69</v>
      </c>
      <c r="E28" s="90">
        <v>3.5</v>
      </c>
      <c r="F28" s="66"/>
      <c r="G28" s="79" t="s">
        <v>49</v>
      </c>
      <c r="H28" s="100" t="s">
        <v>70</v>
      </c>
      <c r="I28" s="66"/>
      <c r="K28" s="70">
        <v>2.5</v>
      </c>
      <c r="L28" s="70">
        <v>4.5</v>
      </c>
      <c r="M28" s="71" t="s">
        <v>49</v>
      </c>
      <c r="N28" s="32"/>
      <c r="Y28" s="76"/>
    </row>
    <row r="29" spans="1:25" ht="20.05">
      <c r="A29" s="61" t="s">
        <v>71</v>
      </c>
      <c r="B29" s="62"/>
      <c r="C29" s="63" t="s">
        <v>72</v>
      </c>
      <c r="D29" s="99" t="s">
        <v>73</v>
      </c>
      <c r="E29" s="90">
        <v>8.99</v>
      </c>
      <c r="F29" s="66"/>
      <c r="G29" s="79" t="s">
        <v>49</v>
      </c>
      <c r="H29" s="100" t="s">
        <v>70</v>
      </c>
      <c r="I29" s="66"/>
      <c r="K29" s="70">
        <v>3</v>
      </c>
      <c r="L29" s="70">
        <v>12</v>
      </c>
      <c r="M29" s="71" t="s">
        <v>49</v>
      </c>
      <c r="N29" s="32"/>
      <c r="Y29" s="77"/>
    </row>
    <row r="30" spans="1:25" ht="25.55" customHeight="1">
      <c r="A30" s="101" t="s">
        <v>74</v>
      </c>
      <c r="B30" s="102"/>
      <c r="C30" s="102"/>
      <c r="D30" s="102"/>
      <c r="E30" s="102"/>
      <c r="F30" s="102"/>
      <c r="G30" s="102"/>
      <c r="H30" s="103"/>
      <c r="I30" s="103"/>
      <c r="Y30" s="77"/>
    </row>
    <row r="31" spans="1:25" ht="25.55" customHeight="1">
      <c r="A31" s="101"/>
      <c r="B31" s="104"/>
      <c r="C31" s="104"/>
      <c r="D31" s="104"/>
      <c r="E31" s="104"/>
      <c r="F31" s="104"/>
      <c r="G31" s="104"/>
      <c r="H31" s="103"/>
      <c r="I31" s="103"/>
    </row>
    <row r="32" spans="1:25" ht="20.05">
      <c r="A32" s="105" t="s">
        <v>75</v>
      </c>
      <c r="B32" s="106"/>
      <c r="C32" s="106"/>
      <c r="D32" s="1"/>
      <c r="E32" s="1"/>
      <c r="F32" s="1"/>
      <c r="G32" s="1"/>
      <c r="H32" s="1"/>
      <c r="I32" s="1"/>
    </row>
    <row r="33" spans="1:192" ht="20.05">
      <c r="A33" s="105"/>
      <c r="B33" s="105"/>
      <c r="C33" s="105"/>
      <c r="D33" s="1"/>
      <c r="E33" s="1"/>
      <c r="F33" s="1"/>
      <c r="G33" s="1"/>
      <c r="H33" s="1"/>
      <c r="I33" s="1"/>
    </row>
    <row r="34" spans="1:192" ht="17.55">
      <c r="A34" s="107" t="s">
        <v>76</v>
      </c>
      <c r="B34" s="107"/>
      <c r="C34" s="107"/>
      <c r="D34" s="107"/>
      <c r="E34" s="107"/>
      <c r="H34" s="108"/>
      <c r="I34" s="108" t="s">
        <v>77</v>
      </c>
    </row>
    <row r="35" spans="1:192" ht="20.05">
      <c r="A35" s="1"/>
      <c r="B35" s="1"/>
      <c r="C35" s="1"/>
      <c r="D35" s="1"/>
      <c r="E35" s="1"/>
      <c r="F35" s="1"/>
      <c r="G35" s="1"/>
      <c r="H35" s="1"/>
      <c r="I35" s="1"/>
    </row>
    <row r="36" spans="1:192" ht="20.05">
      <c r="A36" s="1"/>
      <c r="B36" s="1"/>
      <c r="C36" s="1"/>
      <c r="D36" s="1"/>
      <c r="E36" s="1"/>
      <c r="F36" s="1"/>
      <c r="G36" s="1"/>
      <c r="H36" s="1"/>
      <c r="I36" s="1"/>
    </row>
    <row r="37" spans="1:192" ht="20.05">
      <c r="A37" s="1"/>
      <c r="B37" s="1"/>
      <c r="C37" s="1"/>
      <c r="D37" s="1"/>
      <c r="E37" s="1"/>
      <c r="F37" s="1"/>
      <c r="G37" s="1"/>
      <c r="H37" s="1"/>
      <c r="I37" s="1"/>
    </row>
    <row r="38" spans="1:192" ht="23.8">
      <c r="A38" s="1"/>
      <c r="B38" s="1"/>
      <c r="C38" s="1"/>
      <c r="D38" s="1"/>
      <c r="E38" s="1"/>
      <c r="F38" s="1"/>
      <c r="G38" s="1"/>
      <c r="H38" s="1"/>
      <c r="I38" s="1"/>
      <c r="O38" s="109" t="s">
        <v>78</v>
      </c>
      <c r="P38" s="110"/>
      <c r="Q38" s="110"/>
      <c r="R38" s="110"/>
      <c r="S38" s="110"/>
      <c r="T38" s="111"/>
      <c r="U38" s="110"/>
      <c r="V38" s="110"/>
      <c r="W38" s="110"/>
      <c r="X38" s="110"/>
      <c r="Y38" s="112"/>
      <c r="Z38" s="110"/>
      <c r="AA38" s="110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1"/>
      <c r="BH38" s="111"/>
      <c r="BI38" s="111"/>
      <c r="BJ38" s="111"/>
      <c r="BK38" s="111"/>
      <c r="BL38" s="111"/>
      <c r="BM38" s="111"/>
      <c r="BN38" s="111"/>
      <c r="BO38" s="111"/>
      <c r="BP38" s="111"/>
      <c r="BQ38" s="111"/>
      <c r="BR38" s="111"/>
      <c r="BS38" s="111"/>
      <c r="BT38" s="111"/>
      <c r="BU38" s="111"/>
      <c r="BV38" s="111"/>
      <c r="BW38" s="111"/>
      <c r="BX38" s="111"/>
      <c r="BY38" s="111"/>
      <c r="BZ38" s="111"/>
      <c r="CA38" s="111"/>
      <c r="CB38" s="111"/>
      <c r="CC38" s="111"/>
      <c r="CD38" s="111"/>
      <c r="CE38" s="111"/>
      <c r="CF38" s="111"/>
      <c r="CG38" s="111"/>
      <c r="CH38" s="111"/>
      <c r="CI38" s="111"/>
      <c r="CJ38" s="111"/>
      <c r="CK38" s="111"/>
      <c r="CL38" s="111"/>
      <c r="CM38" s="111"/>
      <c r="CN38" s="111"/>
      <c r="CO38" s="111"/>
      <c r="CP38" s="111"/>
      <c r="CQ38" s="111"/>
      <c r="CR38" s="111"/>
      <c r="CS38" s="111"/>
      <c r="CT38" s="111"/>
      <c r="CU38" s="111"/>
      <c r="CV38" s="111"/>
      <c r="CW38" s="111"/>
      <c r="CX38" s="111"/>
      <c r="CY38" s="111"/>
      <c r="CZ38" s="111"/>
      <c r="DA38" s="111"/>
      <c r="DB38" s="111"/>
      <c r="DC38" s="111"/>
      <c r="DD38" s="111"/>
      <c r="DE38" s="111"/>
      <c r="DF38" s="111"/>
      <c r="DG38" s="111"/>
      <c r="DH38" s="111"/>
      <c r="DI38" s="111"/>
      <c r="DJ38" s="111"/>
      <c r="DK38" s="111"/>
      <c r="DL38" s="111"/>
      <c r="DM38" s="111"/>
      <c r="DN38" s="111"/>
      <c r="DO38" s="111"/>
      <c r="DP38" s="111"/>
      <c r="DQ38" s="111"/>
      <c r="DR38" s="111"/>
      <c r="DS38" s="111"/>
      <c r="DT38" s="111"/>
      <c r="DU38" s="111"/>
      <c r="DV38" s="111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11"/>
      <c r="EI38" s="111"/>
      <c r="EJ38" s="111"/>
      <c r="EK38" s="111"/>
      <c r="EL38" s="111"/>
      <c r="EM38" s="111"/>
      <c r="EN38" s="111"/>
      <c r="EO38" s="111"/>
      <c r="EP38" s="111"/>
      <c r="EQ38" s="111"/>
      <c r="ER38" s="111"/>
      <c r="ES38" s="111"/>
      <c r="ET38" s="111"/>
      <c r="EU38" s="111"/>
      <c r="EV38" s="111"/>
      <c r="EW38" s="111"/>
      <c r="EX38" s="111"/>
      <c r="EY38" s="111"/>
      <c r="EZ38" s="111"/>
      <c r="FA38" s="111"/>
      <c r="FB38" s="111"/>
      <c r="FC38" s="111"/>
      <c r="FD38" s="111"/>
      <c r="FE38" s="111"/>
      <c r="FF38" s="111"/>
      <c r="FG38" s="111"/>
      <c r="FH38" s="111"/>
      <c r="FI38" s="111"/>
      <c r="FJ38" s="111"/>
      <c r="FK38" s="111"/>
      <c r="FL38" s="111"/>
      <c r="FM38" s="111"/>
      <c r="FN38" s="111"/>
      <c r="FO38" s="111"/>
      <c r="FP38" s="111"/>
      <c r="FQ38" s="111"/>
      <c r="FR38" s="111"/>
      <c r="FS38" s="111"/>
      <c r="FT38" s="111"/>
      <c r="FU38" s="111"/>
      <c r="FV38" s="111"/>
      <c r="FW38" s="111"/>
      <c r="FX38" s="111"/>
      <c r="FY38" s="111"/>
      <c r="FZ38" s="111"/>
      <c r="GA38" s="111"/>
      <c r="GB38" s="111"/>
      <c r="GC38" s="111"/>
      <c r="GD38" s="111"/>
      <c r="GE38" s="111"/>
      <c r="GF38" s="111"/>
      <c r="GG38" s="111"/>
      <c r="GH38" s="111"/>
      <c r="GI38" s="111"/>
      <c r="GJ38" s="111"/>
    </row>
    <row r="39" spans="1:192" ht="16.899999999999999">
      <c r="O39" s="113"/>
      <c r="P39" s="110"/>
      <c r="Q39" s="110"/>
      <c r="R39" s="110"/>
      <c r="S39" s="110"/>
      <c r="T39" s="111"/>
      <c r="U39" s="110"/>
      <c r="V39" s="110"/>
      <c r="W39" s="110"/>
      <c r="X39" s="110"/>
      <c r="Y39" s="112"/>
      <c r="Z39" s="110"/>
      <c r="AA39" s="110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</row>
    <row r="40" spans="1:192" ht="26.3">
      <c r="O40" s="114" t="s">
        <v>79</v>
      </c>
      <c r="P40" s="115"/>
      <c r="Q40" s="115"/>
      <c r="R40" s="115"/>
      <c r="S40" s="115"/>
      <c r="T40" s="115"/>
      <c r="U40" s="115" t="s">
        <v>80</v>
      </c>
      <c r="V40" s="116"/>
      <c r="W40" s="116"/>
      <c r="X40" s="116"/>
      <c r="Y40" s="112"/>
      <c r="Z40" s="111"/>
      <c r="AA40" s="117" t="s">
        <v>81</v>
      </c>
      <c r="AB40" s="111"/>
      <c r="AC40" s="118" t="s">
        <v>82</v>
      </c>
      <c r="AD40" s="118" t="s">
        <v>83</v>
      </c>
      <c r="AE40" s="119" t="s">
        <v>84</v>
      </c>
      <c r="AF40" s="118" t="s">
        <v>46</v>
      </c>
      <c r="AG40" s="118"/>
      <c r="AH40" s="118"/>
      <c r="AI40" s="118"/>
      <c r="AJ40" s="118"/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 t="s">
        <v>50</v>
      </c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/>
      <c r="BQ40" s="118"/>
      <c r="BR40" s="118"/>
      <c r="BS40" s="118"/>
      <c r="BT40" s="118"/>
      <c r="BU40" s="118"/>
      <c r="BV40" s="118" t="s">
        <v>53</v>
      </c>
      <c r="BW40" s="118"/>
      <c r="BX40" s="118"/>
      <c r="BY40" s="118"/>
      <c r="BZ40" s="118"/>
      <c r="CA40" s="118"/>
      <c r="CB40" s="118"/>
      <c r="CC40" s="118"/>
      <c r="CD40" s="118"/>
      <c r="CE40" s="118"/>
      <c r="CF40" s="118"/>
      <c r="CG40" s="118"/>
      <c r="CH40" s="118"/>
      <c r="CI40" s="118"/>
      <c r="CJ40" s="118"/>
      <c r="CK40" s="118"/>
      <c r="CL40" s="118"/>
      <c r="CM40" s="118"/>
      <c r="CN40" s="118"/>
      <c r="CO40" s="118"/>
      <c r="CP40" s="118"/>
      <c r="CQ40" s="118" t="s">
        <v>85</v>
      </c>
      <c r="CR40" s="118"/>
      <c r="CS40" s="118"/>
      <c r="CT40" s="118"/>
      <c r="CU40" s="118"/>
      <c r="CV40" s="118"/>
      <c r="CW40" s="118"/>
      <c r="CX40" s="118"/>
      <c r="CY40" s="118"/>
      <c r="CZ40" s="118"/>
      <c r="DA40" s="118"/>
      <c r="DB40" s="118"/>
      <c r="DC40" s="118"/>
      <c r="DD40" s="118"/>
      <c r="DE40" s="118"/>
      <c r="DF40" s="118"/>
      <c r="DG40" s="118"/>
      <c r="DH40" s="118"/>
      <c r="DI40" s="118"/>
      <c r="DJ40" s="118"/>
      <c r="DK40" s="118"/>
      <c r="DL40" s="118" t="s">
        <v>86</v>
      </c>
      <c r="DM40" s="118"/>
      <c r="DN40" s="118"/>
      <c r="DO40" s="118"/>
      <c r="DP40" s="118"/>
      <c r="DQ40" s="118"/>
      <c r="DR40" s="118"/>
      <c r="DS40" s="118"/>
      <c r="DT40" s="118"/>
      <c r="DU40" s="118"/>
      <c r="DV40" s="118"/>
      <c r="DW40" s="118"/>
      <c r="DX40" s="118"/>
      <c r="DY40" s="118"/>
      <c r="DZ40" s="118"/>
      <c r="EA40" s="118"/>
      <c r="EB40" s="118"/>
      <c r="EC40" s="118"/>
      <c r="ED40" s="118"/>
      <c r="EE40" s="118"/>
      <c r="EF40" s="118"/>
      <c r="EG40" s="118" t="s">
        <v>87</v>
      </c>
      <c r="EH40" s="118"/>
      <c r="EI40" s="118"/>
      <c r="EJ40" s="118"/>
      <c r="EK40" s="118"/>
      <c r="EL40" s="118"/>
      <c r="EM40" s="118"/>
      <c r="EN40" s="118"/>
      <c r="EO40" s="118"/>
      <c r="EP40" s="118"/>
      <c r="EQ40" s="118"/>
      <c r="ER40" s="118"/>
      <c r="ES40" s="118"/>
      <c r="ET40" s="118"/>
      <c r="EU40" s="118"/>
      <c r="EV40" s="118"/>
      <c r="EW40" s="118"/>
      <c r="EX40" s="118"/>
      <c r="EY40" s="118"/>
      <c r="EZ40" s="118"/>
      <c r="FA40" s="118"/>
      <c r="FB40" s="118" t="s">
        <v>88</v>
      </c>
      <c r="FC40" s="118"/>
      <c r="FD40" s="118"/>
      <c r="FE40" s="118"/>
      <c r="FF40" s="118"/>
      <c r="FG40" s="118"/>
      <c r="FH40" s="118"/>
      <c r="FI40" s="118" t="s">
        <v>89</v>
      </c>
      <c r="FJ40" s="118"/>
      <c r="FK40" s="118"/>
      <c r="FL40" s="118"/>
      <c r="FM40" s="118"/>
      <c r="FN40" s="118"/>
      <c r="FO40" s="118"/>
      <c r="FP40" s="118" t="s">
        <v>68</v>
      </c>
      <c r="FQ40" s="118"/>
      <c r="FR40" s="118"/>
      <c r="FS40" s="118"/>
      <c r="FT40" s="118"/>
      <c r="FU40" s="118"/>
      <c r="FV40" s="118"/>
      <c r="FW40" s="120" t="s">
        <v>90</v>
      </c>
      <c r="FX40" s="121"/>
      <c r="FY40" s="121"/>
      <c r="FZ40" s="121"/>
      <c r="GA40" s="121"/>
      <c r="GB40" s="121"/>
      <c r="GC40" s="121"/>
      <c r="GD40" s="121"/>
      <c r="GE40" s="121"/>
      <c r="GF40" s="121"/>
      <c r="GG40" s="121"/>
      <c r="GH40" s="121"/>
      <c r="GI40" s="121"/>
      <c r="GJ40" s="122"/>
    </row>
    <row r="41" spans="1:192" ht="31.95">
      <c r="O41" s="115" t="s">
        <v>91</v>
      </c>
      <c r="P41" s="123" t="str">
        <f>AC43</f>
        <v>22I02B1</v>
      </c>
      <c r="Q41" s="123"/>
      <c r="R41" s="115"/>
      <c r="S41" s="115"/>
      <c r="T41" s="115"/>
      <c r="U41" s="115" t="s">
        <v>92</v>
      </c>
      <c r="V41" s="116"/>
      <c r="W41" s="116"/>
      <c r="X41" s="116"/>
      <c r="Y41" s="112"/>
      <c r="Z41" s="111"/>
      <c r="AA41" s="117" t="s">
        <v>93</v>
      </c>
      <c r="AB41" s="111"/>
      <c r="AC41" s="124"/>
      <c r="AD41" s="124"/>
      <c r="AE41" s="125"/>
      <c r="AF41" s="124">
        <v>20</v>
      </c>
      <c r="AG41" s="124"/>
      <c r="AH41" s="124"/>
      <c r="AI41" s="124">
        <v>40</v>
      </c>
      <c r="AJ41" s="124"/>
      <c r="AK41" s="124"/>
      <c r="AL41" s="124">
        <v>60</v>
      </c>
      <c r="AM41" s="124"/>
      <c r="AN41" s="124"/>
      <c r="AO41" s="124">
        <v>80</v>
      </c>
      <c r="AP41" s="124"/>
      <c r="AQ41" s="124"/>
      <c r="AR41" s="124">
        <v>100</v>
      </c>
      <c r="AS41" s="124"/>
      <c r="AT41" s="124"/>
      <c r="AU41" s="124">
        <v>120</v>
      </c>
      <c r="AV41" s="124"/>
      <c r="AW41" s="124"/>
      <c r="AX41" s="124">
        <v>140</v>
      </c>
      <c r="AY41" s="124"/>
      <c r="AZ41" s="124"/>
      <c r="BA41" s="124">
        <v>20</v>
      </c>
      <c r="BB41" s="124"/>
      <c r="BC41" s="124"/>
      <c r="BD41" s="124">
        <v>40</v>
      </c>
      <c r="BE41" s="124"/>
      <c r="BF41" s="124"/>
      <c r="BG41" s="124">
        <v>60</v>
      </c>
      <c r="BH41" s="124"/>
      <c r="BI41" s="124"/>
      <c r="BJ41" s="124">
        <v>80</v>
      </c>
      <c r="BK41" s="124"/>
      <c r="BL41" s="124"/>
      <c r="BM41" s="124">
        <v>100</v>
      </c>
      <c r="BN41" s="124"/>
      <c r="BO41" s="124"/>
      <c r="BP41" s="124">
        <v>120</v>
      </c>
      <c r="BQ41" s="124"/>
      <c r="BR41" s="124"/>
      <c r="BS41" s="124">
        <v>140</v>
      </c>
      <c r="BT41" s="124"/>
      <c r="BU41" s="124"/>
      <c r="BV41" s="124">
        <v>20</v>
      </c>
      <c r="BW41" s="124"/>
      <c r="BX41" s="124"/>
      <c r="BY41" s="124">
        <v>40</v>
      </c>
      <c r="BZ41" s="124"/>
      <c r="CA41" s="124"/>
      <c r="CB41" s="124">
        <v>60</v>
      </c>
      <c r="CC41" s="124"/>
      <c r="CD41" s="124"/>
      <c r="CE41" s="124">
        <v>80</v>
      </c>
      <c r="CF41" s="124"/>
      <c r="CG41" s="124"/>
      <c r="CH41" s="124">
        <v>100</v>
      </c>
      <c r="CI41" s="124"/>
      <c r="CJ41" s="124"/>
      <c r="CK41" s="124">
        <v>120</v>
      </c>
      <c r="CL41" s="124"/>
      <c r="CM41" s="124"/>
      <c r="CN41" s="124">
        <v>140</v>
      </c>
      <c r="CO41" s="124"/>
      <c r="CP41" s="124"/>
      <c r="CQ41" s="124">
        <v>20</v>
      </c>
      <c r="CR41" s="124"/>
      <c r="CS41" s="124"/>
      <c r="CT41" s="124">
        <v>40</v>
      </c>
      <c r="CU41" s="124"/>
      <c r="CV41" s="124"/>
      <c r="CW41" s="124">
        <v>60</v>
      </c>
      <c r="CX41" s="124"/>
      <c r="CY41" s="124"/>
      <c r="CZ41" s="124">
        <v>80</v>
      </c>
      <c r="DA41" s="124"/>
      <c r="DB41" s="124"/>
      <c r="DC41" s="124">
        <v>100</v>
      </c>
      <c r="DD41" s="124"/>
      <c r="DE41" s="124"/>
      <c r="DF41" s="124">
        <v>120</v>
      </c>
      <c r="DG41" s="124"/>
      <c r="DH41" s="124"/>
      <c r="DI41" s="124">
        <v>140</v>
      </c>
      <c r="DJ41" s="124"/>
      <c r="DK41" s="124"/>
      <c r="DL41" s="124">
        <v>20</v>
      </c>
      <c r="DM41" s="124"/>
      <c r="DN41" s="124"/>
      <c r="DO41" s="124">
        <v>40</v>
      </c>
      <c r="DP41" s="124"/>
      <c r="DQ41" s="124"/>
      <c r="DR41" s="124">
        <v>60</v>
      </c>
      <c r="DS41" s="124"/>
      <c r="DT41" s="124"/>
      <c r="DU41" s="124">
        <v>80</v>
      </c>
      <c r="DV41" s="124"/>
      <c r="DW41" s="124"/>
      <c r="DX41" s="124">
        <v>100</v>
      </c>
      <c r="DY41" s="124"/>
      <c r="DZ41" s="124"/>
      <c r="EA41" s="124">
        <v>120</v>
      </c>
      <c r="EB41" s="124"/>
      <c r="EC41" s="124"/>
      <c r="ED41" s="124">
        <v>140</v>
      </c>
      <c r="EE41" s="124"/>
      <c r="EF41" s="124"/>
      <c r="EG41" s="124">
        <v>20</v>
      </c>
      <c r="EH41" s="124"/>
      <c r="EI41" s="124"/>
      <c r="EJ41" s="124">
        <v>40</v>
      </c>
      <c r="EK41" s="124"/>
      <c r="EL41" s="124"/>
      <c r="EM41" s="124">
        <v>60</v>
      </c>
      <c r="EN41" s="124"/>
      <c r="EO41" s="124"/>
      <c r="EP41" s="124">
        <v>80</v>
      </c>
      <c r="EQ41" s="124"/>
      <c r="ER41" s="124"/>
      <c r="ES41" s="124">
        <v>100</v>
      </c>
      <c r="ET41" s="124"/>
      <c r="EU41" s="124"/>
      <c r="EV41" s="124">
        <v>120</v>
      </c>
      <c r="EW41" s="124"/>
      <c r="EX41" s="124"/>
      <c r="EY41" s="124">
        <v>140</v>
      </c>
      <c r="EZ41" s="124"/>
      <c r="FA41" s="124"/>
      <c r="FB41" s="126">
        <v>20</v>
      </c>
      <c r="FC41" s="126">
        <v>40</v>
      </c>
      <c r="FD41" s="126">
        <v>60</v>
      </c>
      <c r="FE41" s="126">
        <v>80</v>
      </c>
      <c r="FF41" s="126">
        <v>100</v>
      </c>
      <c r="FG41" s="126">
        <v>120</v>
      </c>
      <c r="FH41" s="126">
        <v>140</v>
      </c>
      <c r="FI41" s="126">
        <v>20</v>
      </c>
      <c r="FJ41" s="126">
        <v>40</v>
      </c>
      <c r="FK41" s="126">
        <v>60</v>
      </c>
      <c r="FL41" s="126">
        <v>80</v>
      </c>
      <c r="FM41" s="126">
        <v>100</v>
      </c>
      <c r="FN41" s="126">
        <v>120</v>
      </c>
      <c r="FO41" s="126">
        <v>140</v>
      </c>
      <c r="FP41" s="126">
        <v>20</v>
      </c>
      <c r="FQ41" s="126">
        <v>40</v>
      </c>
      <c r="FR41" s="126">
        <v>60</v>
      </c>
      <c r="FS41" s="126">
        <v>80</v>
      </c>
      <c r="FT41" s="126">
        <v>100</v>
      </c>
      <c r="FU41" s="126">
        <v>120</v>
      </c>
      <c r="FV41" s="126">
        <v>140</v>
      </c>
      <c r="FW41" s="120">
        <v>20</v>
      </c>
      <c r="FX41" s="122"/>
      <c r="FY41" s="120">
        <v>40</v>
      </c>
      <c r="FZ41" s="122"/>
      <c r="GA41" s="120">
        <v>60</v>
      </c>
      <c r="GB41" s="122"/>
      <c r="GC41" s="120">
        <v>80</v>
      </c>
      <c r="GD41" s="122"/>
      <c r="GE41" s="120">
        <v>100</v>
      </c>
      <c r="GF41" s="122"/>
      <c r="GG41" s="120">
        <v>120</v>
      </c>
      <c r="GH41" s="122"/>
      <c r="GI41" s="120">
        <v>140</v>
      </c>
      <c r="GJ41" s="122"/>
    </row>
    <row r="42" spans="1:192" ht="26.3">
      <c r="O42" s="115" t="s">
        <v>94</v>
      </c>
      <c r="P42" s="115"/>
      <c r="Q42" s="115"/>
      <c r="R42" s="115"/>
      <c r="S42" s="115"/>
      <c r="T42" s="115"/>
      <c r="U42" s="115" t="s">
        <v>83</v>
      </c>
      <c r="V42" s="127">
        <f>AD43</f>
        <v>44807</v>
      </c>
      <c r="W42" s="127"/>
      <c r="X42" s="116"/>
      <c r="Y42" s="112"/>
      <c r="Z42" s="111"/>
      <c r="AA42" s="117" t="s">
        <v>95</v>
      </c>
      <c r="AB42" s="111"/>
      <c r="AC42" s="124"/>
      <c r="AD42" s="124"/>
      <c r="AE42" s="125"/>
      <c r="AF42" s="126" t="s">
        <v>96</v>
      </c>
      <c r="AG42" s="126" t="s">
        <v>97</v>
      </c>
      <c r="AH42" s="126" t="s">
        <v>98</v>
      </c>
      <c r="AI42" s="126" t="s">
        <v>96</v>
      </c>
      <c r="AJ42" s="126" t="s">
        <v>97</v>
      </c>
      <c r="AK42" s="126" t="s">
        <v>98</v>
      </c>
      <c r="AL42" s="126" t="s">
        <v>96</v>
      </c>
      <c r="AM42" s="126" t="s">
        <v>97</v>
      </c>
      <c r="AN42" s="126" t="s">
        <v>98</v>
      </c>
      <c r="AO42" s="126" t="s">
        <v>96</v>
      </c>
      <c r="AP42" s="126" t="s">
        <v>97</v>
      </c>
      <c r="AQ42" s="126" t="s">
        <v>98</v>
      </c>
      <c r="AR42" s="126" t="s">
        <v>96</v>
      </c>
      <c r="AS42" s="126" t="s">
        <v>97</v>
      </c>
      <c r="AT42" s="126" t="s">
        <v>98</v>
      </c>
      <c r="AU42" s="126" t="s">
        <v>96</v>
      </c>
      <c r="AV42" s="126" t="s">
        <v>97</v>
      </c>
      <c r="AW42" s="126" t="s">
        <v>98</v>
      </c>
      <c r="AX42" s="126" t="s">
        <v>96</v>
      </c>
      <c r="AY42" s="126" t="s">
        <v>97</v>
      </c>
      <c r="AZ42" s="126" t="s">
        <v>98</v>
      </c>
      <c r="BA42" s="126" t="s">
        <v>96</v>
      </c>
      <c r="BB42" s="126" t="s">
        <v>97</v>
      </c>
      <c r="BC42" s="126" t="s">
        <v>98</v>
      </c>
      <c r="BD42" s="126" t="s">
        <v>96</v>
      </c>
      <c r="BE42" s="126" t="s">
        <v>97</v>
      </c>
      <c r="BF42" s="126" t="s">
        <v>98</v>
      </c>
      <c r="BG42" s="126" t="s">
        <v>96</v>
      </c>
      <c r="BH42" s="126" t="s">
        <v>97</v>
      </c>
      <c r="BI42" s="126" t="s">
        <v>98</v>
      </c>
      <c r="BJ42" s="126" t="s">
        <v>96</v>
      </c>
      <c r="BK42" s="126" t="s">
        <v>97</v>
      </c>
      <c r="BL42" s="126" t="s">
        <v>98</v>
      </c>
      <c r="BM42" s="126" t="s">
        <v>96</v>
      </c>
      <c r="BN42" s="126" t="s">
        <v>97</v>
      </c>
      <c r="BO42" s="126" t="s">
        <v>98</v>
      </c>
      <c r="BP42" s="126" t="s">
        <v>96</v>
      </c>
      <c r="BQ42" s="126" t="s">
        <v>97</v>
      </c>
      <c r="BR42" s="126" t="s">
        <v>98</v>
      </c>
      <c r="BS42" s="126" t="s">
        <v>96</v>
      </c>
      <c r="BT42" s="126" t="s">
        <v>97</v>
      </c>
      <c r="BU42" s="126" t="s">
        <v>98</v>
      </c>
      <c r="BV42" s="126" t="s">
        <v>96</v>
      </c>
      <c r="BW42" s="126" t="s">
        <v>97</v>
      </c>
      <c r="BX42" s="126" t="s">
        <v>98</v>
      </c>
      <c r="BY42" s="126" t="s">
        <v>96</v>
      </c>
      <c r="BZ42" s="126" t="s">
        <v>97</v>
      </c>
      <c r="CA42" s="126" t="s">
        <v>98</v>
      </c>
      <c r="CB42" s="126" t="s">
        <v>96</v>
      </c>
      <c r="CC42" s="126" t="s">
        <v>97</v>
      </c>
      <c r="CD42" s="126" t="s">
        <v>98</v>
      </c>
      <c r="CE42" s="126" t="s">
        <v>96</v>
      </c>
      <c r="CF42" s="126" t="s">
        <v>97</v>
      </c>
      <c r="CG42" s="126" t="s">
        <v>98</v>
      </c>
      <c r="CH42" s="126" t="s">
        <v>96</v>
      </c>
      <c r="CI42" s="126" t="s">
        <v>97</v>
      </c>
      <c r="CJ42" s="126" t="s">
        <v>98</v>
      </c>
      <c r="CK42" s="126" t="s">
        <v>96</v>
      </c>
      <c r="CL42" s="126" t="s">
        <v>97</v>
      </c>
      <c r="CM42" s="126" t="s">
        <v>98</v>
      </c>
      <c r="CN42" s="126" t="s">
        <v>96</v>
      </c>
      <c r="CO42" s="126" t="s">
        <v>97</v>
      </c>
      <c r="CP42" s="126" t="s">
        <v>98</v>
      </c>
      <c r="CQ42" s="126" t="s">
        <v>96</v>
      </c>
      <c r="CR42" s="126" t="s">
        <v>97</v>
      </c>
      <c r="CS42" s="126" t="s">
        <v>98</v>
      </c>
      <c r="CT42" s="126" t="s">
        <v>96</v>
      </c>
      <c r="CU42" s="126" t="s">
        <v>97</v>
      </c>
      <c r="CV42" s="126" t="s">
        <v>98</v>
      </c>
      <c r="CW42" s="126" t="s">
        <v>96</v>
      </c>
      <c r="CX42" s="126" t="s">
        <v>97</v>
      </c>
      <c r="CY42" s="126" t="s">
        <v>98</v>
      </c>
      <c r="CZ42" s="126" t="s">
        <v>96</v>
      </c>
      <c r="DA42" s="126" t="s">
        <v>97</v>
      </c>
      <c r="DB42" s="126" t="s">
        <v>98</v>
      </c>
      <c r="DC42" s="126" t="s">
        <v>96</v>
      </c>
      <c r="DD42" s="126" t="s">
        <v>97</v>
      </c>
      <c r="DE42" s="126" t="s">
        <v>98</v>
      </c>
      <c r="DF42" s="126" t="s">
        <v>96</v>
      </c>
      <c r="DG42" s="126" t="s">
        <v>97</v>
      </c>
      <c r="DH42" s="126" t="s">
        <v>98</v>
      </c>
      <c r="DI42" s="126" t="s">
        <v>96</v>
      </c>
      <c r="DJ42" s="126" t="s">
        <v>97</v>
      </c>
      <c r="DK42" s="126" t="s">
        <v>98</v>
      </c>
      <c r="DL42" s="126" t="s">
        <v>96</v>
      </c>
      <c r="DM42" s="126" t="s">
        <v>97</v>
      </c>
      <c r="DN42" s="126" t="s">
        <v>98</v>
      </c>
      <c r="DO42" s="126" t="s">
        <v>96</v>
      </c>
      <c r="DP42" s="126" t="s">
        <v>97</v>
      </c>
      <c r="DQ42" s="126" t="s">
        <v>98</v>
      </c>
      <c r="DR42" s="126" t="s">
        <v>96</v>
      </c>
      <c r="DS42" s="126" t="s">
        <v>97</v>
      </c>
      <c r="DT42" s="126" t="s">
        <v>98</v>
      </c>
      <c r="DU42" s="126" t="s">
        <v>96</v>
      </c>
      <c r="DV42" s="126" t="s">
        <v>97</v>
      </c>
      <c r="DW42" s="126" t="s">
        <v>98</v>
      </c>
      <c r="DX42" s="126" t="s">
        <v>96</v>
      </c>
      <c r="DY42" s="126" t="s">
        <v>97</v>
      </c>
      <c r="DZ42" s="126" t="s">
        <v>98</v>
      </c>
      <c r="EA42" s="126" t="s">
        <v>96</v>
      </c>
      <c r="EB42" s="126" t="s">
        <v>97</v>
      </c>
      <c r="EC42" s="126" t="s">
        <v>98</v>
      </c>
      <c r="ED42" s="126" t="s">
        <v>96</v>
      </c>
      <c r="EE42" s="126" t="s">
        <v>97</v>
      </c>
      <c r="EF42" s="126" t="s">
        <v>98</v>
      </c>
      <c r="EG42" s="126" t="s">
        <v>96</v>
      </c>
      <c r="EH42" s="126" t="s">
        <v>97</v>
      </c>
      <c r="EI42" s="126" t="s">
        <v>98</v>
      </c>
      <c r="EJ42" s="126" t="s">
        <v>96</v>
      </c>
      <c r="EK42" s="126" t="s">
        <v>97</v>
      </c>
      <c r="EL42" s="126" t="s">
        <v>98</v>
      </c>
      <c r="EM42" s="126" t="s">
        <v>96</v>
      </c>
      <c r="EN42" s="126" t="s">
        <v>97</v>
      </c>
      <c r="EO42" s="126" t="s">
        <v>98</v>
      </c>
      <c r="EP42" s="126" t="s">
        <v>96</v>
      </c>
      <c r="EQ42" s="126" t="s">
        <v>97</v>
      </c>
      <c r="ER42" s="126" t="s">
        <v>98</v>
      </c>
      <c r="ES42" s="126" t="s">
        <v>96</v>
      </c>
      <c r="ET42" s="126" t="s">
        <v>97</v>
      </c>
      <c r="EU42" s="126" t="s">
        <v>98</v>
      </c>
      <c r="EV42" s="126" t="s">
        <v>96</v>
      </c>
      <c r="EW42" s="126" t="s">
        <v>97</v>
      </c>
      <c r="EX42" s="126" t="s">
        <v>98</v>
      </c>
      <c r="EY42" s="126" t="s">
        <v>96</v>
      </c>
      <c r="EZ42" s="126" t="s">
        <v>97</v>
      </c>
      <c r="FA42" s="126" t="s">
        <v>98</v>
      </c>
      <c r="FB42" s="126" t="s">
        <v>96</v>
      </c>
      <c r="FC42" s="126" t="s">
        <v>96</v>
      </c>
      <c r="FD42" s="126" t="s">
        <v>96</v>
      </c>
      <c r="FE42" s="126" t="s">
        <v>96</v>
      </c>
      <c r="FF42" s="126" t="s">
        <v>96</v>
      </c>
      <c r="FG42" s="126" t="s">
        <v>96</v>
      </c>
      <c r="FH42" s="126" t="s">
        <v>96</v>
      </c>
      <c r="FI42" s="126" t="s">
        <v>96</v>
      </c>
      <c r="FJ42" s="126" t="s">
        <v>96</v>
      </c>
      <c r="FK42" s="126" t="s">
        <v>96</v>
      </c>
      <c r="FL42" s="126" t="s">
        <v>96</v>
      </c>
      <c r="FM42" s="126" t="s">
        <v>96</v>
      </c>
      <c r="FN42" s="126" t="s">
        <v>96</v>
      </c>
      <c r="FO42" s="126" t="s">
        <v>96</v>
      </c>
      <c r="FP42" s="126" t="s">
        <v>96</v>
      </c>
      <c r="FQ42" s="126" t="s">
        <v>96</v>
      </c>
      <c r="FR42" s="126" t="s">
        <v>96</v>
      </c>
      <c r="FS42" s="126" t="s">
        <v>96</v>
      </c>
      <c r="FT42" s="126" t="s">
        <v>96</v>
      </c>
      <c r="FU42" s="126" t="s">
        <v>96</v>
      </c>
      <c r="FV42" s="126" t="s">
        <v>96</v>
      </c>
      <c r="FW42" s="126" t="s">
        <v>96</v>
      </c>
      <c r="FX42" s="126" t="s">
        <v>96</v>
      </c>
      <c r="FY42" s="126" t="s">
        <v>96</v>
      </c>
      <c r="FZ42" s="126" t="s">
        <v>96</v>
      </c>
      <c r="GA42" s="126" t="s">
        <v>96</v>
      </c>
      <c r="GB42" s="126" t="s">
        <v>96</v>
      </c>
      <c r="GC42" s="126" t="s">
        <v>96</v>
      </c>
      <c r="GD42" s="126" t="s">
        <v>96</v>
      </c>
      <c r="GE42" s="126" t="s">
        <v>96</v>
      </c>
      <c r="GF42" s="126" t="s">
        <v>96</v>
      </c>
      <c r="GG42" s="126" t="s">
        <v>96</v>
      </c>
      <c r="GH42" s="126" t="s">
        <v>96</v>
      </c>
      <c r="GI42" s="126" t="s">
        <v>96</v>
      </c>
      <c r="GJ42" s="126" t="s">
        <v>96</v>
      </c>
    </row>
    <row r="43" spans="1:192" ht="23.8">
      <c r="O43" s="115" t="s">
        <v>99</v>
      </c>
      <c r="P43" s="115"/>
      <c r="Q43" s="115"/>
      <c r="R43" s="115"/>
      <c r="S43" s="115"/>
      <c r="T43" s="115"/>
      <c r="U43" s="115" t="s">
        <v>84</v>
      </c>
      <c r="V43" s="116"/>
      <c r="W43" s="127">
        <f>AE43</f>
        <v>44806</v>
      </c>
      <c r="X43" s="127"/>
      <c r="Y43" s="112"/>
      <c r="Z43" s="111"/>
      <c r="AA43" s="111"/>
      <c r="AB43" s="111"/>
      <c r="AC43" s="128" t="s">
        <v>100</v>
      </c>
      <c r="AD43" s="129">
        <v>44807</v>
      </c>
      <c r="AE43" s="129">
        <v>44806</v>
      </c>
      <c r="AF43" s="130">
        <v>167.6</v>
      </c>
      <c r="AG43" s="130">
        <v>167</v>
      </c>
      <c r="AH43" s="130">
        <v>167.1</v>
      </c>
      <c r="AI43" s="130">
        <v>168.4</v>
      </c>
      <c r="AJ43" s="130">
        <v>167.6</v>
      </c>
      <c r="AK43" s="130">
        <v>166.1</v>
      </c>
      <c r="AL43" s="130">
        <v>167.5</v>
      </c>
      <c r="AM43" s="130">
        <v>166.9</v>
      </c>
      <c r="AN43" s="130">
        <v>167.6</v>
      </c>
      <c r="AO43" s="130">
        <v>166.7</v>
      </c>
      <c r="AP43" s="130">
        <v>166.6</v>
      </c>
      <c r="AQ43" s="130">
        <v>167.2</v>
      </c>
      <c r="AR43" s="130">
        <v>164.9</v>
      </c>
      <c r="AS43" s="130">
        <v>166.5</v>
      </c>
      <c r="AT43" s="130">
        <v>165.8</v>
      </c>
      <c r="AU43" s="130">
        <v>168.6</v>
      </c>
      <c r="AV43" s="130">
        <v>168.2</v>
      </c>
      <c r="AW43" s="130">
        <v>168.5</v>
      </c>
      <c r="AX43" s="130">
        <v>165.7</v>
      </c>
      <c r="AY43" s="130">
        <v>167.2</v>
      </c>
      <c r="AZ43" s="130">
        <v>166.2</v>
      </c>
      <c r="BA43" s="130">
        <v>15.2</v>
      </c>
      <c r="BB43" s="130">
        <v>14.5</v>
      </c>
      <c r="BC43" s="130">
        <v>14.3</v>
      </c>
      <c r="BD43" s="130">
        <v>15</v>
      </c>
      <c r="BE43" s="130">
        <v>14.4</v>
      </c>
      <c r="BF43" s="130">
        <v>14.2</v>
      </c>
      <c r="BG43" s="130">
        <v>14.5</v>
      </c>
      <c r="BH43" s="130">
        <v>14.1</v>
      </c>
      <c r="BI43" s="130">
        <v>14.1</v>
      </c>
      <c r="BJ43" s="130">
        <v>14.4</v>
      </c>
      <c r="BK43" s="130">
        <v>14.1</v>
      </c>
      <c r="BL43" s="130">
        <v>14.2</v>
      </c>
      <c r="BM43" s="130">
        <v>13.8</v>
      </c>
      <c r="BN43" s="130">
        <v>13.9</v>
      </c>
      <c r="BO43" s="130">
        <v>13.9</v>
      </c>
      <c r="BP43" s="130">
        <v>14.7</v>
      </c>
      <c r="BQ43" s="130">
        <v>14.8</v>
      </c>
      <c r="BR43" s="130">
        <v>14.6</v>
      </c>
      <c r="BS43" s="130">
        <v>14.2</v>
      </c>
      <c r="BT43" s="130">
        <v>14.1</v>
      </c>
      <c r="BU43" s="130">
        <v>14.1</v>
      </c>
      <c r="BV43" s="130">
        <v>3.2</v>
      </c>
      <c r="BW43" s="130">
        <v>3.2</v>
      </c>
      <c r="BX43" s="130">
        <v>3.1</v>
      </c>
      <c r="BY43" s="130">
        <v>3.1</v>
      </c>
      <c r="BZ43" s="130">
        <v>3.1</v>
      </c>
      <c r="CA43" s="130">
        <v>3.1</v>
      </c>
      <c r="CB43" s="130">
        <v>3.1</v>
      </c>
      <c r="CC43" s="130">
        <v>3</v>
      </c>
      <c r="CD43" s="130">
        <v>3.1</v>
      </c>
      <c r="CE43" s="130">
        <v>3.2</v>
      </c>
      <c r="CF43" s="130">
        <v>3.2</v>
      </c>
      <c r="CG43" s="130">
        <v>3.2</v>
      </c>
      <c r="CH43" s="130">
        <v>3.2</v>
      </c>
      <c r="CI43" s="130">
        <v>3.1</v>
      </c>
      <c r="CJ43" s="130">
        <v>3.1</v>
      </c>
      <c r="CK43" s="130">
        <v>3.2</v>
      </c>
      <c r="CL43" s="130">
        <v>3.2</v>
      </c>
      <c r="CM43" s="130">
        <v>3.2</v>
      </c>
      <c r="CN43" s="130">
        <v>3.1</v>
      </c>
      <c r="CO43" s="130">
        <v>3.1</v>
      </c>
      <c r="CP43" s="130">
        <v>3.1</v>
      </c>
      <c r="CQ43" s="130">
        <v>119</v>
      </c>
      <c r="CR43" s="130">
        <v>119</v>
      </c>
      <c r="CS43" s="130">
        <v>120</v>
      </c>
      <c r="CT43" s="130">
        <v>121</v>
      </c>
      <c r="CU43" s="130">
        <v>122</v>
      </c>
      <c r="CV43" s="130">
        <v>121</v>
      </c>
      <c r="CW43" s="130">
        <v>120</v>
      </c>
      <c r="CX43" s="130">
        <v>122</v>
      </c>
      <c r="CY43" s="130">
        <v>121</v>
      </c>
      <c r="CZ43" s="130">
        <v>122</v>
      </c>
      <c r="DA43" s="130">
        <v>121</v>
      </c>
      <c r="DB43" s="130">
        <v>121</v>
      </c>
      <c r="DC43" s="130">
        <v>120</v>
      </c>
      <c r="DD43" s="130">
        <v>121</v>
      </c>
      <c r="DE43" s="130">
        <v>121</v>
      </c>
      <c r="DF43" s="130">
        <v>122</v>
      </c>
      <c r="DG43" s="130">
        <v>121</v>
      </c>
      <c r="DH43" s="130">
        <v>122</v>
      </c>
      <c r="DI43" s="130">
        <v>120</v>
      </c>
      <c r="DJ43" s="130">
        <v>120</v>
      </c>
      <c r="DK43" s="130">
        <v>121</v>
      </c>
      <c r="DL43" s="131">
        <v>0.53</v>
      </c>
      <c r="DM43" s="131">
        <v>0.53</v>
      </c>
      <c r="DN43" s="131">
        <v>0.53</v>
      </c>
      <c r="DO43" s="131">
        <v>0.53</v>
      </c>
      <c r="DP43" s="131">
        <v>0.53</v>
      </c>
      <c r="DQ43" s="131">
        <v>0.53</v>
      </c>
      <c r="DR43" s="131">
        <v>0.52</v>
      </c>
      <c r="DS43" s="131">
        <v>0.53</v>
      </c>
      <c r="DT43" s="131">
        <v>0.53</v>
      </c>
      <c r="DU43" s="131">
        <v>0.52</v>
      </c>
      <c r="DV43" s="131">
        <v>0.53</v>
      </c>
      <c r="DW43" s="131">
        <v>0.52</v>
      </c>
      <c r="DX43" s="131">
        <v>0.52</v>
      </c>
      <c r="DY43" s="131">
        <v>0.52</v>
      </c>
      <c r="DZ43" s="131">
        <v>0.53</v>
      </c>
      <c r="EA43" s="131">
        <v>0.53</v>
      </c>
      <c r="EB43" s="131">
        <v>0.53</v>
      </c>
      <c r="EC43" s="131">
        <v>0.53</v>
      </c>
      <c r="ED43" s="131">
        <v>0.53</v>
      </c>
      <c r="EE43" s="131">
        <v>0.53</v>
      </c>
      <c r="EF43" s="131">
        <v>0.53</v>
      </c>
      <c r="EG43" s="132">
        <v>2</v>
      </c>
      <c r="EH43" s="132">
        <v>2.2000000000000002</v>
      </c>
      <c r="EI43" s="132">
        <v>2</v>
      </c>
      <c r="EJ43" s="132">
        <v>2.2000000000000002</v>
      </c>
      <c r="EK43" s="132">
        <v>2</v>
      </c>
      <c r="EL43" s="132">
        <v>2</v>
      </c>
      <c r="EM43" s="132">
        <v>2</v>
      </c>
      <c r="EN43" s="132">
        <v>2.2000000000000002</v>
      </c>
      <c r="EO43" s="132">
        <v>2</v>
      </c>
      <c r="EP43" s="132">
        <v>2</v>
      </c>
      <c r="EQ43" s="132">
        <v>2</v>
      </c>
      <c r="ER43" s="132">
        <v>2</v>
      </c>
      <c r="ES43" s="132">
        <v>1.8</v>
      </c>
      <c r="ET43" s="132">
        <v>2</v>
      </c>
      <c r="EU43" s="132">
        <v>2</v>
      </c>
      <c r="EV43" s="132">
        <v>1.8</v>
      </c>
      <c r="EW43" s="132">
        <v>2</v>
      </c>
      <c r="EX43" s="132">
        <v>2</v>
      </c>
      <c r="EY43" s="132">
        <v>1.8</v>
      </c>
      <c r="EZ43" s="132">
        <v>2</v>
      </c>
      <c r="FA43" s="132">
        <v>2</v>
      </c>
      <c r="FB43" s="132">
        <v>2472</v>
      </c>
      <c r="FC43" s="132">
        <v>2470</v>
      </c>
      <c r="FD43" s="132">
        <v>2451</v>
      </c>
      <c r="FE43" s="132">
        <v>2467</v>
      </c>
      <c r="FF43" s="132">
        <v>2474</v>
      </c>
      <c r="FG43" s="132">
        <v>2474</v>
      </c>
      <c r="FH43" s="132">
        <v>2466</v>
      </c>
      <c r="FI43" s="131">
        <v>0.25</v>
      </c>
      <c r="FJ43" s="131">
        <v>0.2</v>
      </c>
      <c r="FK43" s="131">
        <v>0.18</v>
      </c>
      <c r="FL43" s="131">
        <v>0.11</v>
      </c>
      <c r="FM43" s="131">
        <v>0.14000000000000001</v>
      </c>
      <c r="FN43" s="131">
        <v>0.18</v>
      </c>
      <c r="FO43" s="131">
        <v>0.16</v>
      </c>
      <c r="FP43" s="131">
        <v>3.15</v>
      </c>
      <c r="FQ43" s="131">
        <v>3.27</v>
      </c>
      <c r="FR43" s="131">
        <v>3.33</v>
      </c>
      <c r="FS43" s="131">
        <v>3.03</v>
      </c>
      <c r="FT43" s="131">
        <v>2.9</v>
      </c>
      <c r="FU43" s="131">
        <v>2.82</v>
      </c>
      <c r="FV43" s="131">
        <v>2.88</v>
      </c>
      <c r="FW43" s="131">
        <v>8.02</v>
      </c>
      <c r="FX43" s="131">
        <v>8.39</v>
      </c>
      <c r="FY43" s="131">
        <v>10.79</v>
      </c>
      <c r="FZ43" s="131">
        <v>7.35</v>
      </c>
      <c r="GA43" s="131">
        <v>10.91</v>
      </c>
      <c r="GB43" s="131">
        <v>8.33</v>
      </c>
      <c r="GC43" s="131">
        <v>6.33</v>
      </c>
      <c r="GD43" s="131">
        <v>6.07</v>
      </c>
      <c r="GE43" s="131">
        <v>5.55</v>
      </c>
      <c r="GF43" s="131">
        <v>8.56</v>
      </c>
      <c r="GG43" s="131">
        <v>6.06</v>
      </c>
      <c r="GH43" s="131">
        <v>7.12</v>
      </c>
      <c r="GI43" s="131">
        <v>4.5999999999999996</v>
      </c>
      <c r="GJ43" s="131">
        <v>4.96</v>
      </c>
    </row>
    <row r="44" spans="1:192" ht="16.899999999999999" thickBot="1">
      <c r="O44" s="133" t="s">
        <v>101</v>
      </c>
      <c r="P44" s="111"/>
      <c r="Q44" s="111"/>
      <c r="R44" s="111"/>
      <c r="S44" s="111"/>
      <c r="T44" s="134"/>
      <c r="U44" s="111"/>
      <c r="V44" s="111"/>
      <c r="W44" s="111"/>
      <c r="X44" s="111"/>
      <c r="Y44" s="112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  <c r="FA44" s="111"/>
      <c r="FB44" s="111"/>
      <c r="FC44" s="111"/>
      <c r="FD44" s="111"/>
      <c r="FE44" s="111"/>
      <c r="FF44" s="111"/>
      <c r="FG44" s="111"/>
      <c r="FH44" s="111"/>
      <c r="FI44" s="111"/>
      <c r="FJ44" s="111"/>
      <c r="FK44" s="111"/>
      <c r="FL44" s="111"/>
      <c r="FM44" s="111"/>
      <c r="FN44" s="111"/>
      <c r="FO44" s="111"/>
      <c r="FP44" s="111"/>
      <c r="FQ44" s="111"/>
      <c r="FR44" s="111"/>
      <c r="FS44" s="111"/>
      <c r="FT44" s="111"/>
      <c r="FU44" s="111"/>
      <c r="FV44" s="111"/>
      <c r="FW44" s="111"/>
      <c r="FX44" s="111"/>
      <c r="FY44" s="111"/>
      <c r="FZ44" s="111"/>
      <c r="GA44" s="111"/>
      <c r="GB44" s="111"/>
      <c r="GC44" s="111"/>
      <c r="GD44" s="111"/>
      <c r="GE44" s="111"/>
      <c r="GF44" s="111"/>
      <c r="GG44" s="111"/>
      <c r="GH44" s="111"/>
      <c r="GI44" s="111"/>
      <c r="GJ44" s="111"/>
    </row>
    <row r="45" spans="1:192" ht="33.200000000000003" thickTop="1">
      <c r="O45" s="135" t="s">
        <v>39</v>
      </c>
      <c r="P45" s="136" t="s">
        <v>102</v>
      </c>
      <c r="Q45" s="137" t="s">
        <v>103</v>
      </c>
      <c r="R45" s="138"/>
      <c r="S45" s="137" t="s">
        <v>104</v>
      </c>
      <c r="T45" s="138"/>
      <c r="U45" s="136" t="s">
        <v>86</v>
      </c>
      <c r="V45" s="136" t="s">
        <v>87</v>
      </c>
      <c r="W45" s="139" t="s">
        <v>88</v>
      </c>
      <c r="X45" s="139" t="s">
        <v>89</v>
      </c>
      <c r="Y45" s="140" t="s">
        <v>105</v>
      </c>
      <c r="Z45" s="139" t="s">
        <v>106</v>
      </c>
      <c r="AA45" s="141" t="s">
        <v>107</v>
      </c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111"/>
      <c r="GB45" s="111"/>
      <c r="GC45" s="111"/>
      <c r="GD45" s="111"/>
      <c r="GE45" s="111"/>
      <c r="GF45" s="111"/>
      <c r="GG45" s="111"/>
      <c r="GH45" s="111"/>
      <c r="GI45" s="111"/>
      <c r="GJ45" s="111"/>
    </row>
    <row r="46" spans="1:192" ht="18.2">
      <c r="O46" s="142" t="s">
        <v>108</v>
      </c>
      <c r="P46" s="143" t="s">
        <v>109</v>
      </c>
      <c r="Q46" s="143" t="s">
        <v>110</v>
      </c>
      <c r="R46" s="143" t="s">
        <v>111</v>
      </c>
      <c r="S46" s="144" t="s">
        <v>112</v>
      </c>
      <c r="T46" s="145" t="s">
        <v>113</v>
      </c>
      <c r="U46" s="143" t="s">
        <v>59</v>
      </c>
      <c r="V46" s="143" t="s">
        <v>51</v>
      </c>
      <c r="W46" s="146" t="s">
        <v>114</v>
      </c>
      <c r="X46" s="143" t="s">
        <v>51</v>
      </c>
      <c r="Y46" s="147" t="s">
        <v>115</v>
      </c>
      <c r="Z46" s="146" t="s">
        <v>51</v>
      </c>
      <c r="AA46" s="148" t="s">
        <v>116</v>
      </c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</row>
    <row r="47" spans="1:192" ht="26.3">
      <c r="O47" s="149" t="s">
        <v>117</v>
      </c>
      <c r="P47" s="150" t="s">
        <v>118</v>
      </c>
      <c r="Q47" s="150" t="s">
        <v>118</v>
      </c>
      <c r="R47" s="150" t="s">
        <v>118</v>
      </c>
      <c r="S47" s="150" t="s">
        <v>118</v>
      </c>
      <c r="T47" s="151" t="s">
        <v>118</v>
      </c>
      <c r="U47" s="150" t="s">
        <v>70</v>
      </c>
      <c r="V47" s="150" t="s">
        <v>118</v>
      </c>
      <c r="W47" s="150" t="s">
        <v>118</v>
      </c>
      <c r="X47" s="150" t="s">
        <v>70</v>
      </c>
      <c r="Y47" s="152" t="s">
        <v>70</v>
      </c>
      <c r="Z47" s="150" t="s">
        <v>118</v>
      </c>
      <c r="AA47" s="153" t="s">
        <v>118</v>
      </c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111"/>
      <c r="EU47" s="111"/>
      <c r="EV47" s="111"/>
      <c r="EW47" s="111"/>
      <c r="EX47" s="111"/>
      <c r="EY47" s="111"/>
      <c r="EZ47" s="111"/>
      <c r="FA47" s="111"/>
      <c r="FB47" s="111"/>
      <c r="FC47" s="111"/>
      <c r="FD47" s="111"/>
      <c r="FE47" s="111"/>
      <c r="FF47" s="111"/>
      <c r="FG47" s="111"/>
      <c r="FH47" s="111"/>
      <c r="FI47" s="111"/>
      <c r="FJ47" s="111"/>
      <c r="FK47" s="111"/>
      <c r="FL47" s="111"/>
      <c r="FM47" s="111"/>
      <c r="FN47" s="111"/>
      <c r="FO47" s="111"/>
      <c r="FP47" s="111"/>
      <c r="FQ47" s="111"/>
      <c r="FR47" s="111"/>
      <c r="FS47" s="111"/>
      <c r="FT47" s="111"/>
      <c r="FU47" s="111"/>
      <c r="FV47" s="111"/>
      <c r="FW47" s="111"/>
      <c r="FX47" s="111"/>
      <c r="FY47" s="111"/>
      <c r="FZ47" s="111"/>
      <c r="GA47" s="111"/>
      <c r="GB47" s="111"/>
      <c r="GC47" s="111"/>
      <c r="GD47" s="111"/>
      <c r="GE47" s="111"/>
      <c r="GF47" s="111"/>
      <c r="GG47" s="111"/>
      <c r="GH47" s="111"/>
      <c r="GI47" s="111"/>
      <c r="GJ47" s="111"/>
    </row>
    <row r="48" spans="1:192" ht="17.55">
      <c r="O48" s="142">
        <v>20</v>
      </c>
      <c r="P48" s="154">
        <f>AF43</f>
        <v>167.6</v>
      </c>
      <c r="Q48" s="154">
        <f>BA43</f>
        <v>15.2</v>
      </c>
      <c r="R48" s="154">
        <f>BV43</f>
        <v>3.2</v>
      </c>
      <c r="S48" s="154">
        <f>CQ43</f>
        <v>119</v>
      </c>
      <c r="T48" s="155"/>
      <c r="U48" s="156">
        <f>DL43</f>
        <v>0.53</v>
      </c>
      <c r="V48" s="154">
        <f>EG43</f>
        <v>2</v>
      </c>
      <c r="W48" s="157">
        <f>FB43</f>
        <v>2472</v>
      </c>
      <c r="X48" s="156">
        <f>FI43</f>
        <v>0.25</v>
      </c>
      <c r="Y48" s="158"/>
      <c r="Z48" s="159">
        <f>FP43</f>
        <v>3.15</v>
      </c>
      <c r="AA48" s="160">
        <f>FW43</f>
        <v>8.02</v>
      </c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  <c r="DZ48" s="111"/>
      <c r="EA48" s="111"/>
      <c r="EB48" s="111"/>
      <c r="EC48" s="111"/>
      <c r="ED48" s="111"/>
      <c r="EE48" s="111"/>
      <c r="EF48" s="111"/>
      <c r="EG48" s="111"/>
      <c r="EH48" s="111"/>
      <c r="EI48" s="111"/>
      <c r="EJ48" s="111"/>
      <c r="EK48" s="111"/>
      <c r="EL48" s="111"/>
      <c r="EM48" s="111"/>
      <c r="EN48" s="111"/>
      <c r="EO48" s="111"/>
      <c r="EP48" s="111"/>
      <c r="EQ48" s="111"/>
      <c r="ER48" s="111"/>
      <c r="ES48" s="111"/>
      <c r="ET48" s="111"/>
      <c r="EU48" s="111"/>
      <c r="EV48" s="111"/>
      <c r="EW48" s="111"/>
      <c r="EX48" s="111"/>
      <c r="EY48" s="111"/>
      <c r="EZ48" s="111"/>
      <c r="FA48" s="111"/>
      <c r="FB48" s="111"/>
      <c r="FC48" s="111"/>
      <c r="FD48" s="111"/>
      <c r="FE48" s="111"/>
      <c r="FF48" s="111"/>
      <c r="FG48" s="111"/>
      <c r="FH48" s="111"/>
      <c r="FI48" s="111"/>
      <c r="FJ48" s="111"/>
      <c r="FK48" s="111"/>
      <c r="FL48" s="111"/>
      <c r="FM48" s="111"/>
      <c r="FN48" s="111"/>
      <c r="FO48" s="111"/>
      <c r="FP48" s="111"/>
      <c r="FQ48" s="111"/>
      <c r="FR48" s="111"/>
      <c r="FS48" s="111"/>
      <c r="FT48" s="111"/>
      <c r="FU48" s="111"/>
      <c r="FV48" s="111"/>
      <c r="FW48" s="111"/>
      <c r="FX48" s="111"/>
      <c r="FY48" s="111"/>
      <c r="FZ48" s="111"/>
      <c r="GA48" s="111"/>
      <c r="GB48" s="111"/>
      <c r="GC48" s="111"/>
      <c r="GD48" s="111"/>
      <c r="GE48" s="111"/>
      <c r="GF48" s="111"/>
      <c r="GG48" s="111"/>
      <c r="GH48" s="111"/>
      <c r="GI48" s="111"/>
      <c r="GJ48" s="111"/>
    </row>
    <row r="49" spans="15:192" ht="17.55">
      <c r="O49" s="142"/>
      <c r="P49" s="154">
        <f>AG43</f>
        <v>167</v>
      </c>
      <c r="Q49" s="154">
        <f>BB43</f>
        <v>14.5</v>
      </c>
      <c r="R49" s="154">
        <f>BW43</f>
        <v>3.2</v>
      </c>
      <c r="S49" s="154">
        <f>CR43</f>
        <v>119</v>
      </c>
      <c r="T49" s="155"/>
      <c r="U49" s="156">
        <f>DM43</f>
        <v>0.53</v>
      </c>
      <c r="V49" s="154">
        <f>EH43</f>
        <v>2.2000000000000002</v>
      </c>
      <c r="W49" s="161"/>
      <c r="X49" s="162"/>
      <c r="Y49" s="163"/>
      <c r="Z49" s="164"/>
      <c r="AA49" s="160">
        <f>FX43</f>
        <v>8.39</v>
      </c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  <c r="EL49" s="111"/>
      <c r="EM49" s="111"/>
      <c r="EN49" s="111"/>
      <c r="EO49" s="111"/>
      <c r="EP49" s="111"/>
      <c r="EQ49" s="111"/>
      <c r="ER49" s="111"/>
      <c r="ES49" s="111"/>
      <c r="ET49" s="111"/>
      <c r="EU49" s="111"/>
      <c r="EV49" s="111"/>
      <c r="EW49" s="111"/>
      <c r="EX49" s="111"/>
      <c r="EY49" s="111"/>
      <c r="EZ49" s="111"/>
      <c r="FA49" s="111"/>
      <c r="FB49" s="111"/>
      <c r="FC49" s="111"/>
      <c r="FD49" s="111"/>
      <c r="FE49" s="111"/>
      <c r="FF49" s="111"/>
      <c r="FG49" s="111"/>
      <c r="FH49" s="111"/>
      <c r="FI49" s="111"/>
      <c r="FJ49" s="111"/>
      <c r="FK49" s="111"/>
      <c r="FL49" s="111"/>
      <c r="FM49" s="111"/>
      <c r="FN49" s="111"/>
      <c r="FO49" s="111"/>
      <c r="FP49" s="111"/>
      <c r="FQ49" s="111"/>
      <c r="FR49" s="111"/>
      <c r="FS49" s="111"/>
      <c r="FT49" s="111"/>
      <c r="FU49" s="111"/>
      <c r="FV49" s="111"/>
      <c r="FW49" s="111"/>
      <c r="FX49" s="111"/>
      <c r="FY49" s="111"/>
      <c r="FZ49" s="111"/>
      <c r="GA49" s="111"/>
      <c r="GB49" s="111"/>
      <c r="GC49" s="111"/>
      <c r="GD49" s="111"/>
      <c r="GE49" s="111"/>
      <c r="GF49" s="111"/>
      <c r="GG49" s="111"/>
      <c r="GH49" s="111"/>
      <c r="GI49" s="111"/>
      <c r="GJ49" s="111"/>
    </row>
    <row r="50" spans="15:192" ht="17.55">
      <c r="O50" s="142"/>
      <c r="P50" s="154">
        <f>AH43</f>
        <v>167.1</v>
      </c>
      <c r="Q50" s="154">
        <f>BC43</f>
        <v>14.3</v>
      </c>
      <c r="R50" s="154">
        <f>BX43</f>
        <v>3.1</v>
      </c>
      <c r="S50" s="154">
        <f>CS43</f>
        <v>120</v>
      </c>
      <c r="T50" s="155"/>
      <c r="U50" s="156">
        <f>DN43</f>
        <v>0.53</v>
      </c>
      <c r="V50" s="154">
        <f>EI43</f>
        <v>2</v>
      </c>
      <c r="W50" s="161"/>
      <c r="X50" s="162"/>
      <c r="Y50" s="163"/>
      <c r="Z50" s="165"/>
      <c r="AA50" s="166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  <c r="EL50" s="111"/>
      <c r="EM50" s="111"/>
      <c r="EN50" s="111"/>
      <c r="EO50" s="111"/>
      <c r="EP50" s="111"/>
      <c r="EQ50" s="111"/>
      <c r="ER50" s="111"/>
      <c r="ES50" s="111"/>
      <c r="ET50" s="111"/>
      <c r="EU50" s="111"/>
      <c r="EV50" s="111"/>
      <c r="EW50" s="111"/>
      <c r="EX50" s="111"/>
      <c r="EY50" s="111"/>
      <c r="EZ50" s="111"/>
      <c r="FA50" s="111"/>
      <c r="FB50" s="111"/>
      <c r="FC50" s="111"/>
      <c r="FD50" s="111"/>
      <c r="FE50" s="111"/>
      <c r="FF50" s="111"/>
      <c r="FG50" s="111"/>
      <c r="FH50" s="111"/>
      <c r="FI50" s="111"/>
      <c r="FJ50" s="111"/>
      <c r="FK50" s="111"/>
      <c r="FL50" s="111"/>
      <c r="FM50" s="111"/>
      <c r="FN50" s="111"/>
      <c r="FO50" s="111"/>
      <c r="FP50" s="111"/>
      <c r="FQ50" s="111"/>
      <c r="FR50" s="111"/>
      <c r="FS50" s="111"/>
      <c r="FT50" s="111"/>
      <c r="FU50" s="111"/>
      <c r="FV50" s="111"/>
      <c r="FW50" s="111"/>
      <c r="FX50" s="111"/>
      <c r="FY50" s="111"/>
      <c r="FZ50" s="111"/>
      <c r="GA50" s="111"/>
      <c r="GB50" s="111"/>
      <c r="GC50" s="111"/>
      <c r="GD50" s="111"/>
      <c r="GE50" s="111"/>
      <c r="GF50" s="111"/>
      <c r="GG50" s="111"/>
      <c r="GH50" s="111"/>
      <c r="GI50" s="111"/>
      <c r="GJ50" s="111"/>
    </row>
    <row r="51" spans="15:192" ht="20.05">
      <c r="O51" s="142" t="s">
        <v>119</v>
      </c>
      <c r="P51" s="167">
        <f>AVERAGE(P48:P50)</f>
        <v>167.23333333333335</v>
      </c>
      <c r="Q51" s="167">
        <f>AVERAGE(Q48:Q50)</f>
        <v>14.666666666666666</v>
      </c>
      <c r="R51" s="167">
        <f>AVERAGE(R48:R50)</f>
        <v>3.1666666666666665</v>
      </c>
      <c r="S51" s="167">
        <f>AVERAGE(S48:S50)</f>
        <v>119.33333333333333</v>
      </c>
      <c r="T51" s="168"/>
      <c r="U51" s="169">
        <f>AVERAGE(U48:U50)</f>
        <v>0.53</v>
      </c>
      <c r="V51" s="167">
        <f>AVERAGE(V48:V50)</f>
        <v>2.0666666666666669</v>
      </c>
      <c r="W51" s="170">
        <f>AVERAGE(W48:W50)</f>
        <v>2472</v>
      </c>
      <c r="X51" s="169">
        <f>AVERAGE(X48:X50)</f>
        <v>0.25</v>
      </c>
      <c r="Y51" s="171"/>
      <c r="Z51" s="172">
        <f>AVERAGE(Z48:Z50)</f>
        <v>3.15</v>
      </c>
      <c r="AA51" s="173">
        <f>AVERAGE(AA48:AA50)</f>
        <v>8.2050000000000001</v>
      </c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  <c r="DZ51" s="111"/>
      <c r="EA51" s="111"/>
      <c r="EB51" s="111"/>
      <c r="EC51" s="111"/>
      <c r="ED51" s="111"/>
      <c r="EE51" s="111"/>
      <c r="EF51" s="111"/>
      <c r="EG51" s="111"/>
      <c r="EH51" s="111"/>
      <c r="EI51" s="111"/>
      <c r="EJ51" s="111"/>
      <c r="EK51" s="111"/>
      <c r="EL51" s="111"/>
      <c r="EM51" s="111"/>
      <c r="EN51" s="111"/>
      <c r="EO51" s="111"/>
      <c r="EP51" s="111"/>
      <c r="EQ51" s="111"/>
      <c r="ER51" s="111"/>
      <c r="ES51" s="111"/>
      <c r="ET51" s="111"/>
      <c r="EU51" s="111"/>
      <c r="EV51" s="111"/>
      <c r="EW51" s="111"/>
      <c r="EX51" s="111"/>
      <c r="EY51" s="111"/>
      <c r="EZ51" s="111"/>
      <c r="FA51" s="111"/>
      <c r="FB51" s="111"/>
      <c r="FC51" s="111"/>
      <c r="FD51" s="111"/>
      <c r="FE51" s="111"/>
      <c r="FF51" s="111"/>
      <c r="FG51" s="111"/>
      <c r="FH51" s="111"/>
      <c r="FI51" s="111"/>
      <c r="FJ51" s="111"/>
      <c r="FK51" s="111"/>
      <c r="FL51" s="111"/>
      <c r="FM51" s="111"/>
      <c r="FN51" s="111"/>
      <c r="FO51" s="111"/>
      <c r="FP51" s="111"/>
      <c r="FQ51" s="111"/>
      <c r="FR51" s="111"/>
      <c r="FS51" s="111"/>
      <c r="FT51" s="111"/>
      <c r="FU51" s="111"/>
      <c r="FV51" s="111"/>
      <c r="FW51" s="111"/>
      <c r="FX51" s="111"/>
      <c r="FY51" s="111"/>
      <c r="FZ51" s="111"/>
      <c r="GA51" s="111"/>
      <c r="GB51" s="111"/>
      <c r="GC51" s="111"/>
      <c r="GD51" s="111"/>
      <c r="GE51" s="111"/>
      <c r="GF51" s="111"/>
      <c r="GG51" s="111"/>
      <c r="GH51" s="111"/>
      <c r="GI51" s="111"/>
      <c r="GJ51" s="111"/>
    </row>
    <row r="52" spans="15:192" ht="17.55">
      <c r="O52" s="142">
        <v>40</v>
      </c>
      <c r="P52" s="154">
        <f>AI43</f>
        <v>168.4</v>
      </c>
      <c r="Q52" s="154">
        <f>BD43</f>
        <v>15</v>
      </c>
      <c r="R52" s="154">
        <f>BY43</f>
        <v>3.1</v>
      </c>
      <c r="S52" s="154">
        <f>CT43</f>
        <v>121</v>
      </c>
      <c r="T52" s="155"/>
      <c r="U52" s="156">
        <f>DO43</f>
        <v>0.53</v>
      </c>
      <c r="V52" s="154">
        <f>EJ43</f>
        <v>2.2000000000000002</v>
      </c>
      <c r="W52" s="157">
        <f>FC43</f>
        <v>2470</v>
      </c>
      <c r="X52" s="156">
        <f>FJ43</f>
        <v>0.2</v>
      </c>
      <c r="Y52" s="158"/>
      <c r="Z52" s="159">
        <f>FQ43</f>
        <v>3.27</v>
      </c>
      <c r="AA52" s="160">
        <f>FY43</f>
        <v>10.79</v>
      </c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  <c r="DZ52" s="111"/>
      <c r="EA52" s="111"/>
      <c r="EB52" s="111"/>
      <c r="EC52" s="111"/>
      <c r="ED52" s="111"/>
      <c r="EE52" s="111"/>
      <c r="EF52" s="111"/>
      <c r="EG52" s="111"/>
      <c r="EH52" s="111"/>
      <c r="EI52" s="111"/>
      <c r="EJ52" s="111"/>
      <c r="EK52" s="111"/>
      <c r="EL52" s="111"/>
      <c r="EM52" s="111"/>
      <c r="EN52" s="111"/>
      <c r="EO52" s="111"/>
      <c r="EP52" s="111"/>
      <c r="EQ52" s="111"/>
      <c r="ER52" s="111"/>
      <c r="ES52" s="111"/>
      <c r="ET52" s="111"/>
      <c r="EU52" s="111"/>
      <c r="EV52" s="111"/>
      <c r="EW52" s="111"/>
      <c r="EX52" s="111"/>
      <c r="EY52" s="111"/>
      <c r="EZ52" s="111"/>
      <c r="FA52" s="111"/>
      <c r="FB52" s="111"/>
      <c r="FC52" s="111"/>
      <c r="FD52" s="111"/>
      <c r="FE52" s="111"/>
      <c r="FF52" s="111"/>
      <c r="FG52" s="111"/>
      <c r="FH52" s="111"/>
      <c r="FI52" s="111"/>
      <c r="FJ52" s="111"/>
      <c r="FK52" s="111"/>
      <c r="FL52" s="111"/>
      <c r="FM52" s="111"/>
      <c r="FN52" s="111"/>
      <c r="FO52" s="111"/>
      <c r="FP52" s="111"/>
      <c r="FQ52" s="111"/>
      <c r="FR52" s="111"/>
      <c r="FS52" s="111"/>
      <c r="FT52" s="111"/>
      <c r="FU52" s="111"/>
      <c r="FV52" s="111"/>
      <c r="FW52" s="111"/>
      <c r="FX52" s="111"/>
      <c r="FY52" s="111"/>
      <c r="FZ52" s="111"/>
      <c r="GA52" s="111"/>
      <c r="GB52" s="111"/>
      <c r="GC52" s="111"/>
      <c r="GD52" s="111"/>
      <c r="GE52" s="111"/>
      <c r="GF52" s="111"/>
      <c r="GG52" s="111"/>
      <c r="GH52" s="111"/>
      <c r="GI52" s="111"/>
      <c r="GJ52" s="111"/>
    </row>
    <row r="53" spans="15:192" ht="17.55">
      <c r="O53" s="174"/>
      <c r="P53" s="154">
        <f>AJ43</f>
        <v>167.6</v>
      </c>
      <c r="Q53" s="154">
        <f>BE43</f>
        <v>14.4</v>
      </c>
      <c r="R53" s="154">
        <f>BZ43</f>
        <v>3.1</v>
      </c>
      <c r="S53" s="154">
        <f>CU43</f>
        <v>122</v>
      </c>
      <c r="T53" s="155"/>
      <c r="U53" s="156">
        <f>DP43</f>
        <v>0.53</v>
      </c>
      <c r="V53" s="154">
        <f>EK43</f>
        <v>2</v>
      </c>
      <c r="W53" s="161"/>
      <c r="X53" s="162"/>
      <c r="Y53" s="163"/>
      <c r="Z53" s="164"/>
      <c r="AA53" s="160">
        <f>FZ43</f>
        <v>7.35</v>
      </c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111"/>
      <c r="EU53" s="111"/>
      <c r="EV53" s="111"/>
      <c r="EW53" s="111"/>
      <c r="EX53" s="111"/>
      <c r="EY53" s="111"/>
      <c r="EZ53" s="111"/>
      <c r="FA53" s="111"/>
      <c r="FB53" s="111"/>
      <c r="FC53" s="111"/>
      <c r="FD53" s="111"/>
      <c r="FE53" s="111"/>
      <c r="FF53" s="111"/>
      <c r="FG53" s="111"/>
      <c r="FH53" s="111"/>
      <c r="FI53" s="111"/>
      <c r="FJ53" s="111"/>
      <c r="FK53" s="111"/>
      <c r="FL53" s="111"/>
      <c r="FM53" s="111"/>
      <c r="FN53" s="111"/>
      <c r="FO53" s="111"/>
      <c r="FP53" s="111"/>
      <c r="FQ53" s="111"/>
      <c r="FR53" s="111"/>
      <c r="FS53" s="111"/>
      <c r="FT53" s="111"/>
      <c r="FU53" s="111"/>
      <c r="FV53" s="111"/>
      <c r="FW53" s="111"/>
      <c r="FX53" s="111"/>
      <c r="FY53" s="111"/>
      <c r="FZ53" s="111"/>
      <c r="GA53" s="111"/>
      <c r="GB53" s="111"/>
      <c r="GC53" s="111"/>
      <c r="GD53" s="111"/>
      <c r="GE53" s="111"/>
      <c r="GF53" s="111"/>
      <c r="GG53" s="111"/>
      <c r="GH53" s="111"/>
      <c r="GI53" s="111"/>
      <c r="GJ53" s="111"/>
    </row>
    <row r="54" spans="15:192" ht="17.55">
      <c r="O54" s="174"/>
      <c r="P54" s="154">
        <f>AK43</f>
        <v>166.1</v>
      </c>
      <c r="Q54" s="154">
        <f>BF43</f>
        <v>14.2</v>
      </c>
      <c r="R54" s="154">
        <f>CA43</f>
        <v>3.1</v>
      </c>
      <c r="S54" s="154">
        <f>CV43</f>
        <v>121</v>
      </c>
      <c r="T54" s="155"/>
      <c r="U54" s="156">
        <f>DQ43</f>
        <v>0.53</v>
      </c>
      <c r="V54" s="154">
        <f>EL43</f>
        <v>2</v>
      </c>
      <c r="W54" s="161"/>
      <c r="X54" s="162"/>
      <c r="Y54" s="163"/>
      <c r="Z54" s="165"/>
      <c r="AA54" s="166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/>
      <c r="EE54" s="111"/>
      <c r="EF54" s="111"/>
      <c r="EG54" s="111"/>
      <c r="EH54" s="111"/>
      <c r="EI54" s="111"/>
      <c r="EJ54" s="111"/>
      <c r="EK54" s="111"/>
      <c r="EL54" s="111"/>
      <c r="EM54" s="111"/>
      <c r="EN54" s="111"/>
      <c r="EO54" s="111"/>
      <c r="EP54" s="111"/>
      <c r="EQ54" s="111"/>
      <c r="ER54" s="111"/>
      <c r="ES54" s="111"/>
      <c r="ET54" s="111"/>
      <c r="EU54" s="111"/>
      <c r="EV54" s="111"/>
      <c r="EW54" s="111"/>
      <c r="EX54" s="111"/>
      <c r="EY54" s="111"/>
      <c r="EZ54" s="111"/>
      <c r="FA54" s="111"/>
      <c r="FB54" s="111"/>
      <c r="FC54" s="111"/>
      <c r="FD54" s="111"/>
      <c r="FE54" s="111"/>
      <c r="FF54" s="111"/>
      <c r="FG54" s="111"/>
      <c r="FH54" s="111"/>
      <c r="FI54" s="111"/>
      <c r="FJ54" s="111"/>
      <c r="FK54" s="111"/>
      <c r="FL54" s="111"/>
      <c r="FM54" s="111"/>
      <c r="FN54" s="111"/>
      <c r="FO54" s="111"/>
      <c r="FP54" s="111"/>
      <c r="FQ54" s="111"/>
      <c r="FR54" s="111"/>
      <c r="FS54" s="111"/>
      <c r="FT54" s="111"/>
      <c r="FU54" s="111"/>
      <c r="FV54" s="111"/>
      <c r="FW54" s="111"/>
      <c r="FX54" s="111"/>
      <c r="FY54" s="111"/>
      <c r="FZ54" s="111"/>
      <c r="GA54" s="111"/>
      <c r="GB54" s="111"/>
      <c r="GC54" s="111"/>
      <c r="GD54" s="111"/>
      <c r="GE54" s="111"/>
      <c r="GF54" s="111"/>
      <c r="GG54" s="111"/>
      <c r="GH54" s="111"/>
      <c r="GI54" s="111"/>
      <c r="GJ54" s="111"/>
    </row>
    <row r="55" spans="15:192" ht="20.05">
      <c r="O55" s="174" t="s">
        <v>120</v>
      </c>
      <c r="P55" s="167">
        <f>AVERAGE(P52:P54)</f>
        <v>167.36666666666667</v>
      </c>
      <c r="Q55" s="167">
        <f>AVERAGE(Q52:Q54)</f>
        <v>14.533333333333331</v>
      </c>
      <c r="R55" s="167">
        <f>AVERAGE(R52:R54)</f>
        <v>3.1</v>
      </c>
      <c r="S55" s="167">
        <f>AVERAGE(S52:S54)</f>
        <v>121.33333333333333</v>
      </c>
      <c r="T55" s="168"/>
      <c r="U55" s="169">
        <f>AVERAGE(U52:U54)</f>
        <v>0.53</v>
      </c>
      <c r="V55" s="167">
        <f>AVERAGE(V52:V54)</f>
        <v>2.0666666666666669</v>
      </c>
      <c r="W55" s="170">
        <f>AVERAGE(W52:W54)</f>
        <v>2470</v>
      </c>
      <c r="X55" s="169">
        <f>AVERAGE(X52:X54)</f>
        <v>0.2</v>
      </c>
      <c r="Y55" s="171"/>
      <c r="Z55" s="172">
        <f>AVERAGE(Z52:Z54)</f>
        <v>3.27</v>
      </c>
      <c r="AA55" s="173">
        <f>AVERAGE(AA52:AA54)</f>
        <v>9.07</v>
      </c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  <c r="EL55" s="111"/>
      <c r="EM55" s="111"/>
      <c r="EN55" s="111"/>
      <c r="EO55" s="111"/>
      <c r="EP55" s="111"/>
      <c r="EQ55" s="111"/>
      <c r="ER55" s="111"/>
      <c r="ES55" s="111"/>
      <c r="ET55" s="111"/>
      <c r="EU55" s="111"/>
      <c r="EV55" s="111"/>
      <c r="EW55" s="111"/>
      <c r="EX55" s="111"/>
      <c r="EY55" s="111"/>
      <c r="EZ55" s="111"/>
      <c r="FA55" s="111"/>
      <c r="FB55" s="111"/>
      <c r="FC55" s="111"/>
      <c r="FD55" s="111"/>
      <c r="FE55" s="111"/>
      <c r="FF55" s="111"/>
      <c r="FG55" s="111"/>
      <c r="FH55" s="111"/>
      <c r="FI55" s="111"/>
      <c r="FJ55" s="111"/>
      <c r="FK55" s="111"/>
      <c r="FL55" s="111"/>
      <c r="FM55" s="111"/>
      <c r="FN55" s="111"/>
      <c r="FO55" s="111"/>
      <c r="FP55" s="111"/>
      <c r="FQ55" s="111"/>
      <c r="FR55" s="111"/>
      <c r="FS55" s="111"/>
      <c r="FT55" s="111"/>
      <c r="FU55" s="111"/>
      <c r="FV55" s="111"/>
      <c r="FW55" s="111"/>
      <c r="FX55" s="111"/>
      <c r="FY55" s="111"/>
      <c r="FZ55" s="111"/>
      <c r="GA55" s="111"/>
      <c r="GB55" s="111"/>
      <c r="GC55" s="111"/>
      <c r="GD55" s="111"/>
      <c r="GE55" s="111"/>
      <c r="GF55" s="111"/>
      <c r="GG55" s="111"/>
      <c r="GH55" s="111"/>
      <c r="GI55" s="111"/>
      <c r="GJ55" s="111"/>
    </row>
    <row r="56" spans="15:192" ht="17.55">
      <c r="O56" s="174">
        <v>60</v>
      </c>
      <c r="P56" s="154">
        <f>AL43</f>
        <v>167.5</v>
      </c>
      <c r="Q56" s="154">
        <f>BG43</f>
        <v>14.5</v>
      </c>
      <c r="R56" s="154">
        <f>CB43</f>
        <v>3.1</v>
      </c>
      <c r="S56" s="154">
        <f>CW43</f>
        <v>120</v>
      </c>
      <c r="T56" s="155"/>
      <c r="U56" s="156">
        <f>DR43</f>
        <v>0.52</v>
      </c>
      <c r="V56" s="154">
        <f>EM43</f>
        <v>2</v>
      </c>
      <c r="W56" s="157">
        <f>FD43</f>
        <v>2451</v>
      </c>
      <c r="X56" s="156">
        <f>FK43</f>
        <v>0.18</v>
      </c>
      <c r="Y56" s="158"/>
      <c r="Z56" s="159">
        <f>FR43</f>
        <v>3.33</v>
      </c>
      <c r="AA56" s="160">
        <f>GA43</f>
        <v>10.91</v>
      </c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  <c r="EL56" s="111"/>
      <c r="EM56" s="111"/>
      <c r="EN56" s="111"/>
      <c r="EO56" s="111"/>
      <c r="EP56" s="111"/>
      <c r="EQ56" s="111"/>
      <c r="ER56" s="111"/>
      <c r="ES56" s="111"/>
      <c r="ET56" s="111"/>
      <c r="EU56" s="111"/>
      <c r="EV56" s="111"/>
      <c r="EW56" s="111"/>
      <c r="EX56" s="111"/>
      <c r="EY56" s="111"/>
      <c r="EZ56" s="111"/>
      <c r="FA56" s="111"/>
      <c r="FB56" s="111"/>
      <c r="FC56" s="111"/>
      <c r="FD56" s="111"/>
      <c r="FE56" s="111"/>
      <c r="FF56" s="111"/>
      <c r="FG56" s="111"/>
      <c r="FH56" s="111"/>
      <c r="FI56" s="111"/>
      <c r="FJ56" s="111"/>
      <c r="FK56" s="111"/>
      <c r="FL56" s="111"/>
      <c r="FM56" s="111"/>
      <c r="FN56" s="111"/>
      <c r="FO56" s="111"/>
      <c r="FP56" s="111"/>
      <c r="FQ56" s="111"/>
      <c r="FR56" s="111"/>
      <c r="FS56" s="111"/>
      <c r="FT56" s="111"/>
      <c r="FU56" s="111"/>
      <c r="FV56" s="111"/>
      <c r="FW56" s="111"/>
      <c r="FX56" s="111"/>
      <c r="FY56" s="111"/>
      <c r="FZ56" s="111"/>
      <c r="GA56" s="111"/>
      <c r="GB56" s="111"/>
      <c r="GC56" s="111"/>
      <c r="GD56" s="111"/>
      <c r="GE56" s="111"/>
      <c r="GF56" s="111"/>
      <c r="GG56" s="111"/>
      <c r="GH56" s="111"/>
      <c r="GI56" s="111"/>
      <c r="GJ56" s="111"/>
    </row>
    <row r="57" spans="15:192" ht="17.55">
      <c r="O57" s="174"/>
      <c r="P57" s="154">
        <f>AM43</f>
        <v>166.9</v>
      </c>
      <c r="Q57" s="154">
        <f>BH43</f>
        <v>14.1</v>
      </c>
      <c r="R57" s="154">
        <f>CC43</f>
        <v>3</v>
      </c>
      <c r="S57" s="154">
        <f>CX43</f>
        <v>122</v>
      </c>
      <c r="T57" s="155"/>
      <c r="U57" s="156">
        <f>DS43</f>
        <v>0.53</v>
      </c>
      <c r="V57" s="154">
        <f>EN43</f>
        <v>2.2000000000000002</v>
      </c>
      <c r="W57" s="161"/>
      <c r="X57" s="162"/>
      <c r="Y57" s="163"/>
      <c r="Z57" s="161"/>
      <c r="AA57" s="175">
        <f>GB43</f>
        <v>8.33</v>
      </c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</row>
    <row r="58" spans="15:192" ht="17.55">
      <c r="O58" s="174"/>
      <c r="P58" s="154">
        <f>AN43</f>
        <v>167.6</v>
      </c>
      <c r="Q58" s="154">
        <f>BI43</f>
        <v>14.1</v>
      </c>
      <c r="R58" s="154">
        <f>CD43</f>
        <v>3.1</v>
      </c>
      <c r="S58" s="154">
        <f>CY43</f>
        <v>121</v>
      </c>
      <c r="T58" s="155"/>
      <c r="U58" s="156">
        <f>DT43</f>
        <v>0.53</v>
      </c>
      <c r="V58" s="154">
        <f>EO43</f>
        <v>2</v>
      </c>
      <c r="W58" s="161"/>
      <c r="X58" s="162"/>
      <c r="Y58" s="163"/>
      <c r="Z58" s="165"/>
      <c r="AA58" s="166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  <c r="EZ58" s="111"/>
      <c r="FA58" s="111"/>
      <c r="FB58" s="111"/>
      <c r="FC58" s="111"/>
      <c r="FD58" s="111"/>
      <c r="FE58" s="111"/>
      <c r="FF58" s="111"/>
      <c r="FG58" s="111"/>
      <c r="FH58" s="111"/>
      <c r="FI58" s="111"/>
      <c r="FJ58" s="111"/>
      <c r="FK58" s="111"/>
      <c r="FL58" s="111"/>
      <c r="FM58" s="111"/>
      <c r="FN58" s="111"/>
      <c r="FO58" s="111"/>
      <c r="FP58" s="111"/>
      <c r="FQ58" s="111"/>
      <c r="FR58" s="111"/>
      <c r="FS58" s="111"/>
      <c r="FT58" s="111"/>
      <c r="FU58" s="111"/>
      <c r="FV58" s="111"/>
      <c r="FW58" s="111"/>
      <c r="FX58" s="111"/>
      <c r="FY58" s="111"/>
      <c r="FZ58" s="111"/>
      <c r="GA58" s="111"/>
      <c r="GB58" s="111"/>
      <c r="GC58" s="111"/>
      <c r="GD58" s="111"/>
      <c r="GE58" s="111"/>
      <c r="GF58" s="111"/>
      <c r="GG58" s="111"/>
      <c r="GH58" s="111"/>
      <c r="GI58" s="111"/>
      <c r="GJ58" s="111"/>
    </row>
    <row r="59" spans="15:192" ht="20.05">
      <c r="O59" s="174" t="s">
        <v>120</v>
      </c>
      <c r="P59" s="167">
        <f>AVERAGE(P56:P58)</f>
        <v>167.33333333333334</v>
      </c>
      <c r="Q59" s="167">
        <f>AVERAGE(Q56:Q58)</f>
        <v>14.233333333333334</v>
      </c>
      <c r="R59" s="167">
        <f>AVERAGE(R56:R58)</f>
        <v>3.0666666666666664</v>
      </c>
      <c r="S59" s="167">
        <f>AVERAGE(S56:S58)</f>
        <v>121</v>
      </c>
      <c r="T59" s="168"/>
      <c r="U59" s="169">
        <f>AVERAGE(U56:U58)</f>
        <v>0.52666666666666673</v>
      </c>
      <c r="V59" s="167">
        <f>AVERAGE(V56:V58)</f>
        <v>2.0666666666666669</v>
      </c>
      <c r="W59" s="170">
        <f>AVERAGE(W56:W58)</f>
        <v>2451</v>
      </c>
      <c r="X59" s="169">
        <f>AVERAGE(X56:X58)</f>
        <v>0.18</v>
      </c>
      <c r="Y59" s="171"/>
      <c r="Z59" s="172">
        <f>AVERAGE(Z56:Z58)</f>
        <v>3.33</v>
      </c>
      <c r="AA59" s="173">
        <f>AVERAGE(AA56:AA58)</f>
        <v>9.620000000000001</v>
      </c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111"/>
      <c r="EU59" s="111"/>
      <c r="EV59" s="111"/>
      <c r="EW59" s="111"/>
      <c r="EX59" s="111"/>
      <c r="EY59" s="111"/>
      <c r="EZ59" s="111"/>
      <c r="FA59" s="111"/>
      <c r="FB59" s="111"/>
      <c r="FC59" s="111"/>
      <c r="FD59" s="111"/>
      <c r="FE59" s="111"/>
      <c r="FF59" s="111"/>
      <c r="FG59" s="111"/>
      <c r="FH59" s="111"/>
      <c r="FI59" s="111"/>
      <c r="FJ59" s="111"/>
      <c r="FK59" s="111"/>
      <c r="FL59" s="111"/>
      <c r="FM59" s="111"/>
      <c r="FN59" s="111"/>
      <c r="FO59" s="111"/>
      <c r="FP59" s="111"/>
      <c r="FQ59" s="111"/>
      <c r="FR59" s="111"/>
      <c r="FS59" s="111"/>
      <c r="FT59" s="111"/>
      <c r="FU59" s="111"/>
      <c r="FV59" s="111"/>
      <c r="FW59" s="111"/>
      <c r="FX59" s="111"/>
      <c r="FY59" s="111"/>
      <c r="FZ59" s="111"/>
      <c r="GA59" s="111"/>
      <c r="GB59" s="111"/>
      <c r="GC59" s="111"/>
      <c r="GD59" s="111"/>
      <c r="GE59" s="111"/>
      <c r="GF59" s="111"/>
      <c r="GG59" s="111"/>
      <c r="GH59" s="111"/>
      <c r="GI59" s="111"/>
      <c r="GJ59" s="111"/>
    </row>
    <row r="60" spans="15:192" ht="17.55">
      <c r="O60" s="174">
        <v>80</v>
      </c>
      <c r="P60" s="154">
        <f>AO43</f>
        <v>166.7</v>
      </c>
      <c r="Q60" s="154">
        <f>BJ43</f>
        <v>14.4</v>
      </c>
      <c r="R60" s="154">
        <f>CE43</f>
        <v>3.2</v>
      </c>
      <c r="S60" s="154">
        <f>CZ43</f>
        <v>122</v>
      </c>
      <c r="T60" s="155"/>
      <c r="U60" s="156">
        <f>DU43</f>
        <v>0.52</v>
      </c>
      <c r="V60" s="154">
        <f>EP43</f>
        <v>2</v>
      </c>
      <c r="W60" s="157">
        <f>FE43</f>
        <v>2467</v>
      </c>
      <c r="X60" s="156">
        <f>FL43</f>
        <v>0.11</v>
      </c>
      <c r="Y60" s="163"/>
      <c r="Z60" s="159">
        <f>FS43</f>
        <v>3.03</v>
      </c>
      <c r="AA60" s="160">
        <f>GC43</f>
        <v>6.33</v>
      </c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/>
      <c r="EM60" s="111"/>
      <c r="EN60" s="111"/>
      <c r="EO60" s="111"/>
      <c r="EP60" s="111"/>
      <c r="EQ60" s="111"/>
      <c r="ER60" s="111"/>
      <c r="ES60" s="111"/>
      <c r="ET60" s="111"/>
      <c r="EU60" s="111"/>
      <c r="EV60" s="111"/>
      <c r="EW60" s="111"/>
      <c r="EX60" s="111"/>
      <c r="EY60" s="111"/>
      <c r="EZ60" s="111"/>
      <c r="FA60" s="111"/>
      <c r="FB60" s="111"/>
      <c r="FC60" s="111"/>
      <c r="FD60" s="111"/>
      <c r="FE60" s="111"/>
      <c r="FF60" s="111"/>
      <c r="FG60" s="111"/>
      <c r="FH60" s="111"/>
      <c r="FI60" s="111"/>
      <c r="FJ60" s="111"/>
      <c r="FK60" s="111"/>
      <c r="FL60" s="111"/>
      <c r="FM60" s="111"/>
      <c r="FN60" s="111"/>
      <c r="FO60" s="111"/>
      <c r="FP60" s="111"/>
      <c r="FQ60" s="111"/>
      <c r="FR60" s="111"/>
      <c r="FS60" s="111"/>
      <c r="FT60" s="111"/>
      <c r="FU60" s="111"/>
      <c r="FV60" s="111"/>
      <c r="FW60" s="111"/>
      <c r="FX60" s="111"/>
      <c r="FY60" s="111"/>
      <c r="FZ60" s="111"/>
      <c r="GA60" s="111"/>
      <c r="GB60" s="111"/>
      <c r="GC60" s="111"/>
      <c r="GD60" s="111"/>
      <c r="GE60" s="111"/>
      <c r="GF60" s="111"/>
      <c r="GG60" s="111"/>
      <c r="GH60" s="111"/>
      <c r="GI60" s="111"/>
      <c r="GJ60" s="111"/>
    </row>
    <row r="61" spans="15:192" ht="17.55">
      <c r="O61" s="174"/>
      <c r="P61" s="154">
        <f>AP43</f>
        <v>166.6</v>
      </c>
      <c r="Q61" s="154">
        <f>BK43</f>
        <v>14.1</v>
      </c>
      <c r="R61" s="154">
        <f>CF43</f>
        <v>3.2</v>
      </c>
      <c r="S61" s="154">
        <f>DA43</f>
        <v>121</v>
      </c>
      <c r="T61" s="155"/>
      <c r="U61" s="156">
        <f>DV43</f>
        <v>0.53</v>
      </c>
      <c r="V61" s="154">
        <f>EQ43</f>
        <v>2</v>
      </c>
      <c r="W61" s="161"/>
      <c r="X61" s="162"/>
      <c r="Y61" s="163"/>
      <c r="Z61" s="164"/>
      <c r="AA61" s="160">
        <f>GD43</f>
        <v>6.07</v>
      </c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/>
      <c r="EM61" s="111"/>
      <c r="EN61" s="111"/>
      <c r="EO61" s="111"/>
      <c r="EP61" s="111"/>
      <c r="EQ61" s="111"/>
      <c r="ER61" s="111"/>
      <c r="ES61" s="111"/>
      <c r="ET61" s="111"/>
      <c r="EU61" s="111"/>
      <c r="EV61" s="111"/>
      <c r="EW61" s="111"/>
      <c r="EX61" s="111"/>
      <c r="EY61" s="111"/>
      <c r="EZ61" s="111"/>
      <c r="FA61" s="111"/>
      <c r="FB61" s="111"/>
      <c r="FC61" s="111"/>
      <c r="FD61" s="111"/>
      <c r="FE61" s="111"/>
      <c r="FF61" s="111"/>
      <c r="FG61" s="111"/>
      <c r="FH61" s="111"/>
      <c r="FI61" s="111"/>
      <c r="FJ61" s="111"/>
      <c r="FK61" s="111"/>
      <c r="FL61" s="111"/>
      <c r="FM61" s="111"/>
      <c r="FN61" s="111"/>
      <c r="FO61" s="111"/>
      <c r="FP61" s="111"/>
      <c r="FQ61" s="111"/>
      <c r="FR61" s="111"/>
      <c r="FS61" s="111"/>
      <c r="FT61" s="111"/>
      <c r="FU61" s="111"/>
      <c r="FV61" s="111"/>
      <c r="FW61" s="111"/>
      <c r="FX61" s="111"/>
      <c r="FY61" s="111"/>
      <c r="FZ61" s="111"/>
      <c r="GA61" s="111"/>
      <c r="GB61" s="111"/>
      <c r="GC61" s="111"/>
      <c r="GD61" s="111"/>
      <c r="GE61" s="111"/>
      <c r="GF61" s="111"/>
      <c r="GG61" s="111"/>
      <c r="GH61" s="111"/>
      <c r="GI61" s="111"/>
      <c r="GJ61" s="111"/>
    </row>
    <row r="62" spans="15:192" ht="17.55">
      <c r="O62" s="174"/>
      <c r="P62" s="154">
        <f>AQ43</f>
        <v>167.2</v>
      </c>
      <c r="Q62" s="154">
        <f>BL43</f>
        <v>14.2</v>
      </c>
      <c r="R62" s="154">
        <f>CG43</f>
        <v>3.2</v>
      </c>
      <c r="S62" s="154">
        <f>DB43</f>
        <v>121</v>
      </c>
      <c r="T62" s="155"/>
      <c r="U62" s="156">
        <f>DW43</f>
        <v>0.52</v>
      </c>
      <c r="V62" s="154">
        <f>ER43</f>
        <v>2</v>
      </c>
      <c r="W62" s="161"/>
      <c r="X62" s="162"/>
      <c r="Y62" s="163"/>
      <c r="Z62" s="165"/>
      <c r="AA62" s="166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/>
      <c r="EM62" s="111"/>
      <c r="EN62" s="111"/>
      <c r="EO62" s="111"/>
      <c r="EP62" s="111"/>
      <c r="EQ62" s="111"/>
      <c r="ER62" s="111"/>
      <c r="ES62" s="111"/>
      <c r="ET62" s="111"/>
      <c r="EU62" s="111"/>
      <c r="EV62" s="111"/>
      <c r="EW62" s="111"/>
      <c r="EX62" s="111"/>
      <c r="EY62" s="111"/>
      <c r="EZ62" s="111"/>
      <c r="FA62" s="111"/>
      <c r="FB62" s="111"/>
      <c r="FC62" s="111"/>
      <c r="FD62" s="111"/>
      <c r="FE62" s="111"/>
      <c r="FF62" s="111"/>
      <c r="FG62" s="111"/>
      <c r="FH62" s="111"/>
      <c r="FI62" s="111"/>
      <c r="FJ62" s="111"/>
      <c r="FK62" s="111"/>
      <c r="FL62" s="111"/>
      <c r="FM62" s="111"/>
      <c r="FN62" s="111"/>
      <c r="FO62" s="111"/>
      <c r="FP62" s="111"/>
      <c r="FQ62" s="111"/>
      <c r="FR62" s="111"/>
      <c r="FS62" s="111"/>
      <c r="FT62" s="111"/>
      <c r="FU62" s="111"/>
      <c r="FV62" s="111"/>
      <c r="FW62" s="111"/>
      <c r="FX62" s="111"/>
      <c r="FY62" s="111"/>
      <c r="FZ62" s="111"/>
      <c r="GA62" s="111"/>
      <c r="GB62" s="111"/>
      <c r="GC62" s="111"/>
      <c r="GD62" s="111"/>
      <c r="GE62" s="111"/>
      <c r="GF62" s="111"/>
      <c r="GG62" s="111"/>
      <c r="GH62" s="111"/>
      <c r="GI62" s="111"/>
      <c r="GJ62" s="111"/>
    </row>
    <row r="63" spans="15:192" ht="20.05">
      <c r="O63" s="174" t="s">
        <v>120</v>
      </c>
      <c r="P63" s="167">
        <f>AVERAGE(P60:P62)</f>
        <v>166.83333333333331</v>
      </c>
      <c r="Q63" s="167">
        <f>AVERAGE(Q60:Q62)</f>
        <v>14.233333333333334</v>
      </c>
      <c r="R63" s="167">
        <f>AVERAGE(R60:R62)</f>
        <v>3.2000000000000006</v>
      </c>
      <c r="S63" s="167">
        <f>AVERAGE(S60:S62)</f>
        <v>121.33333333333333</v>
      </c>
      <c r="T63" s="168"/>
      <c r="U63" s="169">
        <f>AVERAGE(U60:U62)</f>
        <v>0.52333333333333332</v>
      </c>
      <c r="V63" s="167">
        <f>AVERAGE(V60:V62)</f>
        <v>2</v>
      </c>
      <c r="W63" s="170">
        <f>AVERAGE(W60:W62)</f>
        <v>2467</v>
      </c>
      <c r="X63" s="169">
        <f>AVERAGE(X60:X62)</f>
        <v>0.11</v>
      </c>
      <c r="Y63" s="171"/>
      <c r="Z63" s="172">
        <f>AVERAGE(Z60:Z62)</f>
        <v>3.03</v>
      </c>
      <c r="AA63" s="173">
        <f>AVERAGE(AA60:AA62)</f>
        <v>6.2</v>
      </c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/>
      <c r="EE63" s="111"/>
      <c r="EF63" s="111"/>
      <c r="EG63" s="111"/>
      <c r="EH63" s="111"/>
      <c r="EI63" s="111"/>
      <c r="EJ63" s="111"/>
      <c r="EK63" s="111"/>
      <c r="EL63" s="111"/>
      <c r="EM63" s="111"/>
      <c r="EN63" s="111"/>
      <c r="EO63" s="111"/>
      <c r="EP63" s="111"/>
      <c r="EQ63" s="111"/>
      <c r="ER63" s="111"/>
      <c r="ES63" s="111"/>
      <c r="ET63" s="111"/>
      <c r="EU63" s="111"/>
      <c r="EV63" s="111"/>
      <c r="EW63" s="111"/>
      <c r="EX63" s="111"/>
      <c r="EY63" s="111"/>
      <c r="EZ63" s="111"/>
      <c r="FA63" s="111"/>
      <c r="FB63" s="111"/>
      <c r="FC63" s="111"/>
      <c r="FD63" s="111"/>
      <c r="FE63" s="111"/>
      <c r="FF63" s="111"/>
      <c r="FG63" s="111"/>
      <c r="FH63" s="111"/>
      <c r="FI63" s="111"/>
      <c r="FJ63" s="111"/>
      <c r="FK63" s="111"/>
      <c r="FL63" s="111"/>
      <c r="FM63" s="111"/>
      <c r="FN63" s="111"/>
      <c r="FO63" s="111"/>
      <c r="FP63" s="111"/>
      <c r="FQ63" s="111"/>
      <c r="FR63" s="111"/>
      <c r="FS63" s="111"/>
      <c r="FT63" s="111"/>
      <c r="FU63" s="111"/>
      <c r="FV63" s="111"/>
      <c r="FW63" s="111"/>
      <c r="FX63" s="111"/>
      <c r="FY63" s="111"/>
      <c r="FZ63" s="111"/>
      <c r="GA63" s="111"/>
      <c r="GB63" s="111"/>
      <c r="GC63" s="111"/>
      <c r="GD63" s="111"/>
      <c r="GE63" s="111"/>
      <c r="GF63" s="111"/>
      <c r="GG63" s="111"/>
      <c r="GH63" s="111"/>
      <c r="GI63" s="111"/>
      <c r="GJ63" s="111"/>
    </row>
    <row r="64" spans="15:192" ht="17.55">
      <c r="O64" s="142">
        <v>100</v>
      </c>
      <c r="P64" s="154">
        <f>AR43</f>
        <v>164.9</v>
      </c>
      <c r="Q64" s="154">
        <f>BM43</f>
        <v>13.8</v>
      </c>
      <c r="R64" s="154">
        <f>CH43</f>
        <v>3.2</v>
      </c>
      <c r="S64" s="154">
        <f>DC43</f>
        <v>120</v>
      </c>
      <c r="T64" s="155"/>
      <c r="U64" s="156">
        <f>DX43</f>
        <v>0.52</v>
      </c>
      <c r="V64" s="154">
        <f>ES43</f>
        <v>1.8</v>
      </c>
      <c r="W64" s="157">
        <f>FF43</f>
        <v>2474</v>
      </c>
      <c r="X64" s="156">
        <f>FM43</f>
        <v>0.14000000000000001</v>
      </c>
      <c r="Y64" s="158"/>
      <c r="Z64" s="159">
        <f>FT43</f>
        <v>2.9</v>
      </c>
      <c r="AA64" s="160">
        <f>GE43</f>
        <v>5.55</v>
      </c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/>
      <c r="EM64" s="111"/>
      <c r="EN64" s="111"/>
      <c r="EO64" s="111"/>
      <c r="EP64" s="111"/>
      <c r="EQ64" s="111"/>
      <c r="ER64" s="111"/>
      <c r="ES64" s="111"/>
      <c r="ET64" s="111"/>
      <c r="EU64" s="111"/>
      <c r="EV64" s="111"/>
      <c r="EW64" s="111"/>
      <c r="EX64" s="111"/>
      <c r="EY64" s="111"/>
      <c r="EZ64" s="111"/>
      <c r="FA64" s="111"/>
      <c r="FB64" s="111"/>
      <c r="FC64" s="111"/>
      <c r="FD64" s="111"/>
      <c r="FE64" s="111"/>
      <c r="FF64" s="111"/>
      <c r="FG64" s="111"/>
      <c r="FH64" s="111"/>
      <c r="FI64" s="111"/>
      <c r="FJ64" s="111"/>
      <c r="FK64" s="111"/>
      <c r="FL64" s="111"/>
      <c r="FM64" s="111"/>
      <c r="FN64" s="111"/>
      <c r="FO64" s="111"/>
      <c r="FP64" s="111"/>
      <c r="FQ64" s="111"/>
      <c r="FR64" s="111"/>
      <c r="FS64" s="111"/>
      <c r="FT64" s="111"/>
      <c r="FU64" s="111"/>
      <c r="FV64" s="111"/>
      <c r="FW64" s="111"/>
      <c r="FX64" s="111"/>
      <c r="FY64" s="111"/>
      <c r="FZ64" s="111"/>
      <c r="GA64" s="111"/>
      <c r="GB64" s="111"/>
      <c r="GC64" s="111"/>
      <c r="GD64" s="111"/>
      <c r="GE64" s="111"/>
      <c r="GF64" s="111"/>
      <c r="GG64" s="111"/>
      <c r="GH64" s="111"/>
      <c r="GI64" s="111"/>
      <c r="GJ64" s="111"/>
    </row>
    <row r="65" spans="15:192" ht="17.55">
      <c r="O65" s="174"/>
      <c r="P65" s="154">
        <f>AS43</f>
        <v>166.5</v>
      </c>
      <c r="Q65" s="154">
        <f>BN43</f>
        <v>13.9</v>
      </c>
      <c r="R65" s="154">
        <f>CI43</f>
        <v>3.1</v>
      </c>
      <c r="S65" s="154">
        <f>DD43</f>
        <v>121</v>
      </c>
      <c r="T65" s="155"/>
      <c r="U65" s="156">
        <f>DY43</f>
        <v>0.52</v>
      </c>
      <c r="V65" s="154">
        <f>ET43</f>
        <v>2</v>
      </c>
      <c r="W65" s="161"/>
      <c r="X65" s="162"/>
      <c r="Y65" s="163"/>
      <c r="Z65" s="164"/>
      <c r="AA65" s="160">
        <f>GF43</f>
        <v>8.56</v>
      </c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/>
      <c r="EE65" s="111"/>
      <c r="EF65" s="111"/>
      <c r="EG65" s="111"/>
      <c r="EH65" s="111"/>
      <c r="EI65" s="111"/>
      <c r="EJ65" s="111"/>
      <c r="EK65" s="111"/>
      <c r="EL65" s="111"/>
      <c r="EM65" s="111"/>
      <c r="EN65" s="111"/>
      <c r="EO65" s="111"/>
      <c r="EP65" s="111"/>
      <c r="EQ65" s="111"/>
      <c r="ER65" s="111"/>
      <c r="ES65" s="111"/>
      <c r="ET65" s="111"/>
      <c r="EU65" s="111"/>
      <c r="EV65" s="111"/>
      <c r="EW65" s="111"/>
      <c r="EX65" s="111"/>
      <c r="EY65" s="111"/>
      <c r="EZ65" s="111"/>
      <c r="FA65" s="111"/>
      <c r="FB65" s="111"/>
      <c r="FC65" s="111"/>
      <c r="FD65" s="111"/>
      <c r="FE65" s="111"/>
      <c r="FF65" s="111"/>
      <c r="FG65" s="111"/>
      <c r="FH65" s="111"/>
      <c r="FI65" s="111"/>
      <c r="FJ65" s="111"/>
      <c r="FK65" s="111"/>
      <c r="FL65" s="111"/>
      <c r="FM65" s="111"/>
      <c r="FN65" s="111"/>
      <c r="FO65" s="111"/>
      <c r="FP65" s="111"/>
      <c r="FQ65" s="111"/>
      <c r="FR65" s="111"/>
      <c r="FS65" s="111"/>
      <c r="FT65" s="111"/>
      <c r="FU65" s="111"/>
      <c r="FV65" s="111"/>
      <c r="FW65" s="111"/>
      <c r="FX65" s="111"/>
      <c r="FY65" s="111"/>
      <c r="FZ65" s="111"/>
      <c r="GA65" s="111"/>
      <c r="GB65" s="111"/>
      <c r="GC65" s="111"/>
      <c r="GD65" s="111"/>
      <c r="GE65" s="111"/>
      <c r="GF65" s="111"/>
      <c r="GG65" s="111"/>
      <c r="GH65" s="111"/>
      <c r="GI65" s="111"/>
      <c r="GJ65" s="111"/>
    </row>
    <row r="66" spans="15:192" ht="17.55">
      <c r="O66" s="174"/>
      <c r="P66" s="154">
        <f>AT43</f>
        <v>165.8</v>
      </c>
      <c r="Q66" s="154">
        <f>BO43</f>
        <v>13.9</v>
      </c>
      <c r="R66" s="154">
        <f>CJ43</f>
        <v>3.1</v>
      </c>
      <c r="S66" s="154">
        <f>DE43</f>
        <v>121</v>
      </c>
      <c r="T66" s="155"/>
      <c r="U66" s="156">
        <f>DZ43</f>
        <v>0.53</v>
      </c>
      <c r="V66" s="154">
        <f>EU43</f>
        <v>2</v>
      </c>
      <c r="W66" s="161"/>
      <c r="X66" s="162"/>
      <c r="Y66" s="163"/>
      <c r="Z66" s="165"/>
      <c r="AA66" s="166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/>
      <c r="EM66" s="111"/>
      <c r="EN66" s="111"/>
      <c r="EO66" s="111"/>
      <c r="EP66" s="111"/>
      <c r="EQ66" s="111"/>
      <c r="ER66" s="111"/>
      <c r="ES66" s="111"/>
      <c r="ET66" s="111"/>
      <c r="EU66" s="111"/>
      <c r="EV66" s="111"/>
      <c r="EW66" s="111"/>
      <c r="EX66" s="111"/>
      <c r="EY66" s="111"/>
      <c r="EZ66" s="111"/>
      <c r="FA66" s="111"/>
      <c r="FB66" s="111"/>
      <c r="FC66" s="111"/>
      <c r="FD66" s="111"/>
      <c r="FE66" s="111"/>
      <c r="FF66" s="111"/>
      <c r="FG66" s="111"/>
      <c r="FH66" s="111"/>
      <c r="FI66" s="111"/>
      <c r="FJ66" s="111"/>
      <c r="FK66" s="111"/>
      <c r="FL66" s="111"/>
      <c r="FM66" s="111"/>
      <c r="FN66" s="111"/>
      <c r="FO66" s="111"/>
      <c r="FP66" s="111"/>
      <c r="FQ66" s="111"/>
      <c r="FR66" s="111"/>
      <c r="FS66" s="111"/>
      <c r="FT66" s="111"/>
      <c r="FU66" s="111"/>
      <c r="FV66" s="111"/>
      <c r="FW66" s="111"/>
      <c r="FX66" s="111"/>
      <c r="FY66" s="111"/>
      <c r="FZ66" s="111"/>
      <c r="GA66" s="111"/>
      <c r="GB66" s="111"/>
      <c r="GC66" s="111"/>
      <c r="GD66" s="111"/>
      <c r="GE66" s="111"/>
      <c r="GF66" s="111"/>
      <c r="GG66" s="111"/>
      <c r="GH66" s="111"/>
      <c r="GI66" s="111"/>
      <c r="GJ66" s="111"/>
    </row>
    <row r="67" spans="15:192" ht="20.05">
      <c r="O67" s="174" t="s">
        <v>120</v>
      </c>
      <c r="P67" s="167">
        <f>AVERAGE(P64:P66)</f>
        <v>165.73333333333332</v>
      </c>
      <c r="Q67" s="167">
        <f>AVERAGE(Q64:Q66)</f>
        <v>13.866666666666667</v>
      </c>
      <c r="R67" s="167">
        <f>AVERAGE(R64:R66)</f>
        <v>3.1333333333333333</v>
      </c>
      <c r="S67" s="167">
        <f>AVERAGE(S64:S66)</f>
        <v>120.66666666666667</v>
      </c>
      <c r="T67" s="168"/>
      <c r="U67" s="169">
        <f>AVERAGE(U64:U66)</f>
        <v>0.52333333333333332</v>
      </c>
      <c r="V67" s="167">
        <f>AVERAGE(V64:V66)</f>
        <v>1.9333333333333333</v>
      </c>
      <c r="W67" s="170">
        <f>AVERAGE(W64:W66)</f>
        <v>2474</v>
      </c>
      <c r="X67" s="169">
        <f>AVERAGE(X64:X66)</f>
        <v>0.14000000000000001</v>
      </c>
      <c r="Y67" s="171"/>
      <c r="Z67" s="172">
        <f>AVERAGE(Z64:Z66)</f>
        <v>2.9</v>
      </c>
      <c r="AA67" s="173">
        <f>AVERAGE(AA64:AA66)</f>
        <v>7.0549999999999997</v>
      </c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/>
      <c r="EE67" s="111"/>
      <c r="EF67" s="111"/>
      <c r="EG67" s="111"/>
      <c r="EH67" s="111"/>
      <c r="EI67" s="111"/>
      <c r="EJ67" s="111"/>
      <c r="EK67" s="111"/>
      <c r="EL67" s="111"/>
      <c r="EM67" s="111"/>
      <c r="EN67" s="111"/>
      <c r="EO67" s="111"/>
      <c r="EP67" s="111"/>
      <c r="EQ67" s="111"/>
      <c r="ER67" s="111"/>
      <c r="ES67" s="111"/>
      <c r="ET67" s="111"/>
      <c r="EU67" s="111"/>
      <c r="EV67" s="111"/>
      <c r="EW67" s="111"/>
      <c r="EX67" s="111"/>
      <c r="EY67" s="111"/>
      <c r="EZ67" s="111"/>
      <c r="FA67" s="111"/>
      <c r="FB67" s="111"/>
      <c r="FC67" s="111"/>
      <c r="FD67" s="111"/>
      <c r="FE67" s="111"/>
      <c r="FF67" s="111"/>
      <c r="FG67" s="111"/>
      <c r="FH67" s="111"/>
      <c r="FI67" s="111"/>
      <c r="FJ67" s="111"/>
      <c r="FK67" s="111"/>
      <c r="FL67" s="111"/>
      <c r="FM67" s="111"/>
      <c r="FN67" s="111"/>
      <c r="FO67" s="111"/>
      <c r="FP67" s="111"/>
      <c r="FQ67" s="111"/>
      <c r="FR67" s="111"/>
      <c r="FS67" s="111"/>
      <c r="FT67" s="111"/>
      <c r="FU67" s="111"/>
      <c r="FV67" s="111"/>
      <c r="FW67" s="111"/>
      <c r="FX67" s="111"/>
      <c r="FY67" s="111"/>
      <c r="FZ67" s="111"/>
      <c r="GA67" s="111"/>
      <c r="GB67" s="111"/>
      <c r="GC67" s="111"/>
      <c r="GD67" s="111"/>
      <c r="GE67" s="111"/>
      <c r="GF67" s="111"/>
      <c r="GG67" s="111"/>
      <c r="GH67" s="111"/>
      <c r="GI67" s="111"/>
      <c r="GJ67" s="111"/>
    </row>
    <row r="68" spans="15:192" ht="17.55">
      <c r="O68" s="174">
        <v>120</v>
      </c>
      <c r="P68" s="154">
        <f>AU43</f>
        <v>168.6</v>
      </c>
      <c r="Q68" s="154">
        <f>BP43</f>
        <v>14.7</v>
      </c>
      <c r="R68" s="154">
        <f>CK43</f>
        <v>3.2</v>
      </c>
      <c r="S68" s="154">
        <f>DF43</f>
        <v>122</v>
      </c>
      <c r="T68" s="176"/>
      <c r="U68" s="156">
        <f>EA43</f>
        <v>0.53</v>
      </c>
      <c r="V68" s="154">
        <f>EV43</f>
        <v>1.8</v>
      </c>
      <c r="W68" s="157">
        <f>FG43</f>
        <v>2474</v>
      </c>
      <c r="X68" s="156">
        <f>FN43</f>
        <v>0.18</v>
      </c>
      <c r="Y68" s="158"/>
      <c r="Z68" s="159">
        <f>FU43</f>
        <v>2.82</v>
      </c>
      <c r="AA68" s="160">
        <f>GG43</f>
        <v>6.06</v>
      </c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/>
      <c r="EM68" s="111"/>
      <c r="EN68" s="111"/>
      <c r="EO68" s="111"/>
      <c r="EP68" s="111"/>
      <c r="EQ68" s="111"/>
      <c r="ER68" s="111"/>
      <c r="ES68" s="111"/>
      <c r="ET68" s="111"/>
      <c r="EU68" s="111"/>
      <c r="EV68" s="111"/>
      <c r="EW68" s="111"/>
      <c r="EX68" s="111"/>
      <c r="EY68" s="111"/>
      <c r="EZ68" s="111"/>
      <c r="FA68" s="111"/>
      <c r="FB68" s="111"/>
      <c r="FC68" s="111"/>
      <c r="FD68" s="111"/>
      <c r="FE68" s="111"/>
      <c r="FF68" s="111"/>
      <c r="FG68" s="111"/>
      <c r="FH68" s="111"/>
      <c r="FI68" s="111"/>
      <c r="FJ68" s="111"/>
      <c r="FK68" s="111"/>
      <c r="FL68" s="111"/>
      <c r="FM68" s="111"/>
      <c r="FN68" s="111"/>
      <c r="FO68" s="111"/>
      <c r="FP68" s="111"/>
      <c r="FQ68" s="111"/>
      <c r="FR68" s="111"/>
      <c r="FS68" s="111"/>
      <c r="FT68" s="111"/>
      <c r="FU68" s="111"/>
      <c r="FV68" s="111"/>
      <c r="FW68" s="111"/>
      <c r="FX68" s="111"/>
      <c r="FY68" s="111"/>
      <c r="FZ68" s="111"/>
      <c r="GA68" s="111"/>
      <c r="GB68" s="111"/>
      <c r="GC68" s="111"/>
      <c r="GD68" s="111"/>
      <c r="GE68" s="111"/>
      <c r="GF68" s="111"/>
      <c r="GG68" s="111"/>
      <c r="GH68" s="111"/>
      <c r="GI68" s="111"/>
      <c r="GJ68" s="111"/>
    </row>
    <row r="69" spans="15:192" ht="17.55">
      <c r="O69" s="174"/>
      <c r="P69" s="154">
        <f>AV43</f>
        <v>168.2</v>
      </c>
      <c r="Q69" s="154">
        <f>BQ43</f>
        <v>14.8</v>
      </c>
      <c r="R69" s="154">
        <f>CL43</f>
        <v>3.2</v>
      </c>
      <c r="S69" s="154">
        <f>DG43</f>
        <v>121</v>
      </c>
      <c r="T69" s="176"/>
      <c r="U69" s="156">
        <f>EB43</f>
        <v>0.53</v>
      </c>
      <c r="V69" s="154">
        <f>EW43</f>
        <v>2</v>
      </c>
      <c r="W69" s="177"/>
      <c r="X69" s="178"/>
      <c r="Y69" s="179"/>
      <c r="Z69" s="180"/>
      <c r="AA69" s="181">
        <f>GH43</f>
        <v>7.12</v>
      </c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/>
      <c r="EE69" s="111"/>
      <c r="EF69" s="111"/>
      <c r="EG69" s="111"/>
      <c r="EH69" s="111"/>
      <c r="EI69" s="111"/>
      <c r="EJ69" s="111"/>
      <c r="EK69" s="111"/>
      <c r="EL69" s="111"/>
      <c r="EM69" s="111"/>
      <c r="EN69" s="111"/>
      <c r="EO69" s="111"/>
      <c r="EP69" s="111"/>
      <c r="EQ69" s="111"/>
      <c r="ER69" s="111"/>
      <c r="ES69" s="111"/>
      <c r="ET69" s="111"/>
      <c r="EU69" s="111"/>
      <c r="EV69" s="111"/>
      <c r="EW69" s="111"/>
      <c r="EX69" s="111"/>
      <c r="EY69" s="111"/>
      <c r="EZ69" s="111"/>
      <c r="FA69" s="111"/>
      <c r="FB69" s="111"/>
      <c r="FC69" s="111"/>
      <c r="FD69" s="111"/>
      <c r="FE69" s="111"/>
      <c r="FF69" s="111"/>
      <c r="FG69" s="111"/>
      <c r="FH69" s="111"/>
      <c r="FI69" s="111"/>
      <c r="FJ69" s="111"/>
      <c r="FK69" s="111"/>
      <c r="FL69" s="111"/>
      <c r="FM69" s="111"/>
      <c r="FN69" s="111"/>
      <c r="FO69" s="111"/>
      <c r="FP69" s="111"/>
      <c r="FQ69" s="111"/>
      <c r="FR69" s="111"/>
      <c r="FS69" s="111"/>
      <c r="FT69" s="111"/>
      <c r="FU69" s="111"/>
      <c r="FV69" s="111"/>
      <c r="FW69" s="111"/>
      <c r="FX69" s="111"/>
      <c r="FY69" s="111"/>
      <c r="FZ69" s="111"/>
      <c r="GA69" s="111"/>
      <c r="GB69" s="111"/>
      <c r="GC69" s="111"/>
      <c r="GD69" s="111"/>
      <c r="GE69" s="111"/>
      <c r="GF69" s="111"/>
      <c r="GG69" s="111"/>
      <c r="GH69" s="111"/>
      <c r="GI69" s="111"/>
      <c r="GJ69" s="111"/>
    </row>
    <row r="70" spans="15:192" ht="17.55">
      <c r="O70" s="174"/>
      <c r="P70" s="154">
        <f>AW43</f>
        <v>168.5</v>
      </c>
      <c r="Q70" s="154">
        <f>BR43</f>
        <v>14.6</v>
      </c>
      <c r="R70" s="154">
        <f>CM43</f>
        <v>3.2</v>
      </c>
      <c r="S70" s="154">
        <f>DH43</f>
        <v>122</v>
      </c>
      <c r="T70" s="176"/>
      <c r="U70" s="156">
        <f>EC43</f>
        <v>0.53</v>
      </c>
      <c r="V70" s="154">
        <f>EX43</f>
        <v>2</v>
      </c>
      <c r="W70" s="177"/>
      <c r="X70" s="178"/>
      <c r="Y70" s="179"/>
      <c r="Z70" s="182"/>
      <c r="AA70" s="183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/>
      <c r="EM70" s="111"/>
      <c r="EN70" s="111"/>
      <c r="EO70" s="111"/>
      <c r="EP70" s="111"/>
      <c r="EQ70" s="111"/>
      <c r="ER70" s="111"/>
      <c r="ES70" s="111"/>
      <c r="ET70" s="111"/>
      <c r="EU70" s="111"/>
      <c r="EV70" s="111"/>
      <c r="EW70" s="111"/>
      <c r="EX70" s="111"/>
      <c r="EY70" s="111"/>
      <c r="EZ70" s="111"/>
      <c r="FA70" s="111"/>
      <c r="FB70" s="111"/>
      <c r="FC70" s="111"/>
      <c r="FD70" s="111"/>
      <c r="FE70" s="111"/>
      <c r="FF70" s="111"/>
      <c r="FG70" s="111"/>
      <c r="FH70" s="111"/>
      <c r="FI70" s="111"/>
      <c r="FJ70" s="111"/>
      <c r="FK70" s="111"/>
      <c r="FL70" s="111"/>
      <c r="FM70" s="111"/>
      <c r="FN70" s="111"/>
      <c r="FO70" s="111"/>
      <c r="FP70" s="111"/>
      <c r="FQ70" s="111"/>
      <c r="FR70" s="111"/>
      <c r="FS70" s="111"/>
      <c r="FT70" s="111"/>
      <c r="FU70" s="111"/>
      <c r="FV70" s="111"/>
      <c r="FW70" s="111"/>
      <c r="FX70" s="111"/>
      <c r="FY70" s="111"/>
      <c r="FZ70" s="111"/>
      <c r="GA70" s="111"/>
      <c r="GB70" s="111"/>
      <c r="GC70" s="111"/>
      <c r="GD70" s="111"/>
      <c r="GE70" s="111"/>
      <c r="GF70" s="111"/>
      <c r="GG70" s="111"/>
      <c r="GH70" s="111"/>
      <c r="GI70" s="111"/>
      <c r="GJ70" s="111"/>
    </row>
    <row r="71" spans="15:192" ht="20.05">
      <c r="O71" s="174" t="s">
        <v>120</v>
      </c>
      <c r="P71" s="167">
        <f>AVERAGE(P68:P70)</f>
        <v>168.43333333333331</v>
      </c>
      <c r="Q71" s="167">
        <f>AVERAGE(Q68:Q70)</f>
        <v>14.700000000000001</v>
      </c>
      <c r="R71" s="167">
        <f>AVERAGE(R68:R70)</f>
        <v>3.2000000000000006</v>
      </c>
      <c r="S71" s="167">
        <f>AVERAGE(S68:S70)</f>
        <v>121.66666666666667</v>
      </c>
      <c r="T71" s="168"/>
      <c r="U71" s="169">
        <f>AVERAGE(U68:U70)</f>
        <v>0.53</v>
      </c>
      <c r="V71" s="167">
        <f>AVERAGE(V68:V70)</f>
        <v>1.9333333333333333</v>
      </c>
      <c r="W71" s="170">
        <f>AVERAGE(W68:W70)</f>
        <v>2474</v>
      </c>
      <c r="X71" s="169">
        <f>AVERAGE(X68:X70)</f>
        <v>0.18</v>
      </c>
      <c r="Y71" s="171"/>
      <c r="Z71" s="172">
        <f>AVERAGE(Z68:Z70)</f>
        <v>2.82</v>
      </c>
      <c r="AA71" s="173">
        <f>AVERAGE(AA68:AA70)</f>
        <v>6.59</v>
      </c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/>
      <c r="EE71" s="111"/>
      <c r="EF71" s="111"/>
      <c r="EG71" s="111"/>
      <c r="EH71" s="111"/>
      <c r="EI71" s="111"/>
      <c r="EJ71" s="111"/>
      <c r="EK71" s="111"/>
      <c r="EL71" s="111"/>
      <c r="EM71" s="111"/>
      <c r="EN71" s="111"/>
      <c r="EO71" s="111"/>
      <c r="EP71" s="111"/>
      <c r="EQ71" s="111"/>
      <c r="ER71" s="111"/>
      <c r="ES71" s="111"/>
      <c r="ET71" s="111"/>
      <c r="EU71" s="111"/>
      <c r="EV71" s="111"/>
      <c r="EW71" s="111"/>
      <c r="EX71" s="111"/>
      <c r="EY71" s="111"/>
      <c r="EZ71" s="111"/>
      <c r="FA71" s="111"/>
      <c r="FB71" s="111"/>
      <c r="FC71" s="111"/>
      <c r="FD71" s="111"/>
      <c r="FE71" s="111"/>
      <c r="FF71" s="111"/>
      <c r="FG71" s="111"/>
      <c r="FH71" s="111"/>
      <c r="FI71" s="111"/>
      <c r="FJ71" s="111"/>
      <c r="FK71" s="111"/>
      <c r="FL71" s="111"/>
      <c r="FM71" s="111"/>
      <c r="FN71" s="111"/>
      <c r="FO71" s="111"/>
      <c r="FP71" s="111"/>
      <c r="FQ71" s="111"/>
      <c r="FR71" s="111"/>
      <c r="FS71" s="111"/>
      <c r="FT71" s="111"/>
      <c r="FU71" s="111"/>
      <c r="FV71" s="111"/>
      <c r="FW71" s="111"/>
      <c r="FX71" s="111"/>
      <c r="FY71" s="111"/>
      <c r="FZ71" s="111"/>
      <c r="GA71" s="111"/>
      <c r="GB71" s="111"/>
      <c r="GC71" s="111"/>
      <c r="GD71" s="111"/>
      <c r="GE71" s="111"/>
      <c r="GF71" s="111"/>
      <c r="GG71" s="111"/>
      <c r="GH71" s="111"/>
      <c r="GI71" s="111"/>
      <c r="GJ71" s="111"/>
    </row>
    <row r="72" spans="15:192" ht="17.55">
      <c r="O72" s="142">
        <v>140</v>
      </c>
      <c r="P72" s="154">
        <f>AX43</f>
        <v>165.7</v>
      </c>
      <c r="Q72" s="184">
        <f>BS43</f>
        <v>14.2</v>
      </c>
      <c r="R72" s="184">
        <f>CN43</f>
        <v>3.1</v>
      </c>
      <c r="S72" s="184">
        <f>DI43</f>
        <v>120</v>
      </c>
      <c r="T72" s="185"/>
      <c r="U72" s="186">
        <f>ED43</f>
        <v>0.53</v>
      </c>
      <c r="V72" s="184">
        <f>EY43</f>
        <v>1.8</v>
      </c>
      <c r="W72" s="187">
        <f>FH43</f>
        <v>2466</v>
      </c>
      <c r="X72" s="186">
        <f>FO43</f>
        <v>0.16</v>
      </c>
      <c r="Y72" s="188"/>
      <c r="Z72" s="156">
        <f>FV43</f>
        <v>2.88</v>
      </c>
      <c r="AA72" s="160">
        <f>GI43</f>
        <v>4.5999999999999996</v>
      </c>
      <c r="AB72" s="189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/>
      <c r="EM72" s="111"/>
      <c r="EN72" s="111"/>
      <c r="EO72" s="111"/>
      <c r="EP72" s="111"/>
      <c r="EQ72" s="111"/>
      <c r="ER72" s="111"/>
      <c r="ES72" s="111"/>
      <c r="ET72" s="111"/>
      <c r="EU72" s="111"/>
      <c r="EV72" s="111"/>
      <c r="EW72" s="111"/>
      <c r="EX72" s="111"/>
      <c r="EY72" s="111"/>
      <c r="EZ72" s="111"/>
      <c r="FA72" s="111"/>
      <c r="FB72" s="111"/>
      <c r="FC72" s="111"/>
      <c r="FD72" s="111"/>
      <c r="FE72" s="111"/>
      <c r="FF72" s="111"/>
      <c r="FG72" s="111"/>
      <c r="FH72" s="111"/>
      <c r="FI72" s="111"/>
      <c r="FJ72" s="111"/>
      <c r="FK72" s="111"/>
      <c r="FL72" s="111"/>
      <c r="FM72" s="111"/>
      <c r="FN72" s="111"/>
      <c r="FO72" s="111"/>
      <c r="FP72" s="111"/>
      <c r="FQ72" s="111"/>
      <c r="FR72" s="111"/>
      <c r="FS72" s="111"/>
      <c r="FT72" s="111"/>
      <c r="FU72" s="111"/>
      <c r="FV72" s="111"/>
      <c r="FW72" s="111"/>
      <c r="FX72" s="111"/>
      <c r="FY72" s="111"/>
      <c r="FZ72" s="111"/>
      <c r="GA72" s="111"/>
      <c r="GB72" s="111"/>
      <c r="GC72" s="111"/>
      <c r="GD72" s="111"/>
      <c r="GE72" s="111"/>
      <c r="GF72" s="111"/>
      <c r="GG72" s="111"/>
      <c r="GH72" s="111"/>
      <c r="GI72" s="111"/>
      <c r="GJ72" s="111"/>
    </row>
    <row r="73" spans="15:192" ht="17.55">
      <c r="O73" s="174"/>
      <c r="P73" s="154">
        <f>AY43</f>
        <v>167.2</v>
      </c>
      <c r="Q73" s="154">
        <f>BT43</f>
        <v>14.1</v>
      </c>
      <c r="R73" s="154">
        <f>CO43</f>
        <v>3.1</v>
      </c>
      <c r="S73" s="154">
        <f>DJ43</f>
        <v>120</v>
      </c>
      <c r="T73" s="176"/>
      <c r="U73" s="156">
        <f>EE43</f>
        <v>0.53</v>
      </c>
      <c r="V73" s="154">
        <f>EZ43</f>
        <v>2</v>
      </c>
      <c r="W73" s="177"/>
      <c r="X73" s="178"/>
      <c r="Y73" s="179"/>
      <c r="Z73" s="182"/>
      <c r="AA73" s="190">
        <f>GJ43</f>
        <v>4.96</v>
      </c>
      <c r="AB73" s="189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/>
      <c r="EE73" s="111"/>
      <c r="EF73" s="111"/>
      <c r="EG73" s="111"/>
      <c r="EH73" s="111"/>
      <c r="EI73" s="111"/>
      <c r="EJ73" s="111"/>
      <c r="EK73" s="111"/>
      <c r="EL73" s="111"/>
      <c r="EM73" s="111"/>
      <c r="EN73" s="111"/>
      <c r="EO73" s="111"/>
      <c r="EP73" s="111"/>
      <c r="EQ73" s="111"/>
      <c r="ER73" s="111"/>
      <c r="ES73" s="111"/>
      <c r="ET73" s="111"/>
      <c r="EU73" s="111"/>
      <c r="EV73" s="111"/>
      <c r="EW73" s="111"/>
      <c r="EX73" s="111"/>
      <c r="EY73" s="111"/>
      <c r="EZ73" s="111"/>
      <c r="FA73" s="111"/>
      <c r="FB73" s="111"/>
      <c r="FC73" s="111"/>
      <c r="FD73" s="111"/>
      <c r="FE73" s="111"/>
      <c r="FF73" s="111"/>
      <c r="FG73" s="111"/>
      <c r="FH73" s="111"/>
      <c r="FI73" s="111"/>
      <c r="FJ73" s="111"/>
      <c r="FK73" s="111"/>
      <c r="FL73" s="111"/>
      <c r="FM73" s="111"/>
      <c r="FN73" s="111"/>
      <c r="FO73" s="111"/>
      <c r="FP73" s="111"/>
      <c r="FQ73" s="111"/>
      <c r="FR73" s="111"/>
      <c r="FS73" s="111"/>
      <c r="FT73" s="111"/>
      <c r="FU73" s="111"/>
      <c r="FV73" s="111"/>
      <c r="FW73" s="111"/>
      <c r="FX73" s="111"/>
      <c r="FY73" s="111"/>
      <c r="FZ73" s="111"/>
      <c r="GA73" s="111"/>
      <c r="GB73" s="111"/>
      <c r="GC73" s="111"/>
      <c r="GD73" s="111"/>
      <c r="GE73" s="111"/>
      <c r="GF73" s="111"/>
      <c r="GG73" s="111"/>
      <c r="GH73" s="111"/>
      <c r="GI73" s="111"/>
      <c r="GJ73" s="111"/>
    </row>
    <row r="74" spans="15:192" ht="17.55">
      <c r="O74" s="174"/>
      <c r="P74" s="154">
        <f>AZ43</f>
        <v>166.2</v>
      </c>
      <c r="Q74" s="154">
        <f>BU43</f>
        <v>14.1</v>
      </c>
      <c r="R74" s="154">
        <f>CP43</f>
        <v>3.1</v>
      </c>
      <c r="S74" s="154">
        <f>DK43</f>
        <v>121</v>
      </c>
      <c r="T74" s="176"/>
      <c r="U74" s="156">
        <f>EF43</f>
        <v>0.53</v>
      </c>
      <c r="V74" s="154">
        <f>FA43</f>
        <v>2</v>
      </c>
      <c r="W74" s="177"/>
      <c r="X74" s="178"/>
      <c r="Y74" s="179"/>
      <c r="Z74" s="182"/>
      <c r="AA74" s="190"/>
      <c r="AB74" s="189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/>
      <c r="EM74" s="111"/>
      <c r="EN74" s="111"/>
      <c r="EO74" s="111"/>
      <c r="EP74" s="111"/>
      <c r="EQ74" s="111"/>
      <c r="ER74" s="111"/>
      <c r="ES74" s="111"/>
      <c r="ET74" s="111"/>
      <c r="EU74" s="111"/>
      <c r="EV74" s="111"/>
      <c r="EW74" s="111"/>
      <c r="EX74" s="111"/>
      <c r="EY74" s="111"/>
      <c r="EZ74" s="111"/>
      <c r="FA74" s="111"/>
      <c r="FB74" s="111"/>
      <c r="FC74" s="111"/>
      <c r="FD74" s="111"/>
      <c r="FE74" s="111"/>
      <c r="FF74" s="111"/>
      <c r="FG74" s="111"/>
      <c r="FH74" s="111"/>
      <c r="FI74" s="111"/>
      <c r="FJ74" s="111"/>
      <c r="FK74" s="111"/>
      <c r="FL74" s="111"/>
      <c r="FM74" s="111"/>
      <c r="FN74" s="111"/>
      <c r="FO74" s="111"/>
      <c r="FP74" s="111"/>
      <c r="FQ74" s="111"/>
      <c r="FR74" s="111"/>
      <c r="FS74" s="111"/>
      <c r="FT74" s="111"/>
      <c r="FU74" s="111"/>
      <c r="FV74" s="111"/>
      <c r="FW74" s="111"/>
      <c r="FX74" s="111"/>
      <c r="FY74" s="111"/>
      <c r="FZ74" s="111"/>
      <c r="GA74" s="111"/>
      <c r="GB74" s="111"/>
      <c r="GC74" s="111"/>
      <c r="GD74" s="111"/>
      <c r="GE74" s="111"/>
      <c r="GF74" s="111"/>
      <c r="GG74" s="111"/>
      <c r="GH74" s="111"/>
      <c r="GI74" s="111"/>
      <c r="GJ74" s="111"/>
    </row>
    <row r="75" spans="15:192" ht="20.7" thickBot="1">
      <c r="O75" s="191" t="s">
        <v>120</v>
      </c>
      <c r="P75" s="192">
        <f>AVERAGE(P72:P74)</f>
        <v>166.36666666666665</v>
      </c>
      <c r="Q75" s="192">
        <f>AVERAGE(Q72:Q74)</f>
        <v>14.133333333333333</v>
      </c>
      <c r="R75" s="192">
        <f>AVERAGE(R72:R74)</f>
        <v>3.1</v>
      </c>
      <c r="S75" s="192">
        <f>AVERAGE(S72:S74)</f>
        <v>120.33333333333333</v>
      </c>
      <c r="T75" s="193"/>
      <c r="U75" s="194">
        <f>AVERAGE(U72:U74)</f>
        <v>0.53</v>
      </c>
      <c r="V75" s="192">
        <f>AVERAGE(V72:V74)</f>
        <v>1.9333333333333333</v>
      </c>
      <c r="W75" s="195">
        <f>AVERAGE(W72:W74)</f>
        <v>2466</v>
      </c>
      <c r="X75" s="194">
        <f>AVERAGE(X72:X74)</f>
        <v>0.16</v>
      </c>
      <c r="Y75" s="196"/>
      <c r="Z75" s="197">
        <f>AVERAGE(Z72:Z74)</f>
        <v>2.88</v>
      </c>
      <c r="AA75" s="198">
        <f>AVERAGE(AA72:AA74)</f>
        <v>4.7799999999999994</v>
      </c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/>
      <c r="EE75" s="111"/>
      <c r="EF75" s="111"/>
      <c r="EG75" s="111"/>
      <c r="EH75" s="111"/>
      <c r="EI75" s="111"/>
      <c r="EJ75" s="111"/>
      <c r="EK75" s="111"/>
      <c r="EL75" s="111"/>
      <c r="EM75" s="111"/>
      <c r="EN75" s="111"/>
      <c r="EO75" s="111"/>
      <c r="EP75" s="111"/>
      <c r="EQ75" s="111"/>
      <c r="ER75" s="111"/>
      <c r="ES75" s="111"/>
      <c r="ET75" s="111"/>
      <c r="EU75" s="111"/>
      <c r="EV75" s="111"/>
      <c r="EW75" s="111"/>
      <c r="EX75" s="111"/>
      <c r="EY75" s="111"/>
      <c r="EZ75" s="111"/>
      <c r="FA75" s="111"/>
      <c r="FB75" s="111"/>
      <c r="FC75" s="111"/>
      <c r="FD75" s="111"/>
      <c r="FE75" s="111"/>
      <c r="FF75" s="111"/>
      <c r="FG75" s="111"/>
      <c r="FH75" s="111"/>
      <c r="FI75" s="111"/>
      <c r="FJ75" s="111"/>
      <c r="FK75" s="111"/>
      <c r="FL75" s="111"/>
      <c r="FM75" s="111"/>
      <c r="FN75" s="111"/>
      <c r="FO75" s="111"/>
      <c r="FP75" s="111"/>
      <c r="FQ75" s="111"/>
      <c r="FR75" s="111"/>
      <c r="FS75" s="111"/>
      <c r="FT75" s="111"/>
      <c r="FU75" s="111"/>
      <c r="FV75" s="111"/>
      <c r="FW75" s="111"/>
      <c r="FX75" s="111"/>
      <c r="FY75" s="111"/>
      <c r="FZ75" s="111"/>
      <c r="GA75" s="111"/>
      <c r="GB75" s="111"/>
      <c r="GC75" s="111"/>
      <c r="GD75" s="111"/>
      <c r="GE75" s="111"/>
      <c r="GF75" s="111"/>
      <c r="GG75" s="111"/>
      <c r="GH75" s="111"/>
      <c r="GI75" s="111"/>
      <c r="GJ75" s="111"/>
    </row>
    <row r="76" spans="15:192" ht="20.7" thickTop="1">
      <c r="O76" s="199" t="s">
        <v>120</v>
      </c>
      <c r="P76" s="200">
        <f>AVERAGE(P51,P55,P59,P63,P67,P71,P75)</f>
        <v>167.04285714285714</v>
      </c>
      <c r="Q76" s="200">
        <f>AVERAGE(Q51,Q55,Q59,Q63,Q67,Q71,Q75)</f>
        <v>14.338095238095239</v>
      </c>
      <c r="R76" s="200">
        <f>AVERAGE(R51,R55,R59,R63,R67,R71,R75)</f>
        <v>3.1380952380952385</v>
      </c>
      <c r="S76" s="200">
        <f>AVERAGE(S51,S55,S59,S63,S67,S71,S75)</f>
        <v>120.80952380952381</v>
      </c>
      <c r="T76" s="145"/>
      <c r="U76" s="201">
        <f>AVERAGE(U51,U55,U59,U63,U67,U71,U75)</f>
        <v>0.52761904761904777</v>
      </c>
      <c r="V76" s="200">
        <f>AVERAGE(V51,V55,V59,V63,V67,V71,V75)</f>
        <v>2.0000000000000004</v>
      </c>
      <c r="W76" s="200">
        <f>AVERAGE(W51,W55,W59,W63,W67,W71,W75)</f>
        <v>2467.7142857142858</v>
      </c>
      <c r="X76" s="201">
        <f>AVERAGE(X51,X55,X59,X63,X67,X71,X75)</f>
        <v>0.17428571428571429</v>
      </c>
      <c r="Y76" s="202"/>
      <c r="Z76" s="203">
        <f>AVERAGE(Z51,Z55,Z59,Z63,Z67,Z71,Z75)</f>
        <v>3.0542857142857143</v>
      </c>
      <c r="AA76" s="204">
        <f>AVERAGE(AA51,AA55,AA59,AA63,AA67,AA71,AA75)</f>
        <v>7.3599999999999994</v>
      </c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/>
      <c r="EM76" s="111"/>
      <c r="EN76" s="111"/>
      <c r="EO76" s="111"/>
      <c r="EP76" s="111"/>
      <c r="EQ76" s="111"/>
      <c r="ER76" s="111"/>
      <c r="ES76" s="111"/>
      <c r="ET76" s="111"/>
      <c r="EU76" s="111"/>
      <c r="EV76" s="111"/>
      <c r="EW76" s="111"/>
      <c r="EX76" s="111"/>
      <c r="EY76" s="111"/>
      <c r="EZ76" s="111"/>
      <c r="FA76" s="111"/>
      <c r="FB76" s="111"/>
      <c r="FC76" s="111"/>
      <c r="FD76" s="111"/>
      <c r="FE76" s="111"/>
      <c r="FF76" s="111"/>
      <c r="FG76" s="111"/>
      <c r="FH76" s="111"/>
      <c r="FI76" s="111"/>
      <c r="FJ76" s="111"/>
      <c r="FK76" s="111"/>
      <c r="FL76" s="111"/>
      <c r="FM76" s="111"/>
      <c r="FN76" s="111"/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</row>
    <row r="77" spans="15:192" ht="16.3">
      <c r="O77" s="174" t="s">
        <v>121</v>
      </c>
      <c r="P77" s="205">
        <f>MAX(P48:P50,P52:P54,P56:P58,P60:P62,P64:P66,P68:P70,P72:P74)</f>
        <v>168.6</v>
      </c>
      <c r="Q77" s="205">
        <f>MAX(Q48:Q50,Q52:Q54,Q56:Q58,Q60:Q62,Q64:Q66,Q68:Q70,Q72:Q74)</f>
        <v>15.2</v>
      </c>
      <c r="R77" s="205">
        <f>MAX(R48:R50,R52:R54,R56:R58,R60:R62,R64:R66,R68:R70,R72:R74)</f>
        <v>3.2</v>
      </c>
      <c r="S77" s="205">
        <f>MAX(S48:S50,S52:S54,S56:S58,S60:S62,S64:S66,S68:S70,S72:S74)</f>
        <v>122</v>
      </c>
      <c r="T77" s="206"/>
      <c r="U77" s="162">
        <f>MAX(U48:U50,U52:U54,U56:U58,U60:U62,U64:U66,U68:U70,U72:U74)</f>
        <v>0.53</v>
      </c>
      <c r="V77" s="205">
        <f>MAX(V48:V50,V52:V54,V56:V58,V60:V62,V64:V66,V68:V70,V72:V74)</f>
        <v>2.2000000000000002</v>
      </c>
      <c r="W77" s="205">
        <f>MAX(W48:W50,W52:W54,W56:W58,W60:W62,W64:W66,W68:W70,W72:W74)</f>
        <v>2474</v>
      </c>
      <c r="X77" s="162">
        <f>MAX(X48:X50,X52:X54,X56:X58,X60:X62,X64:X66,X68:X70,X72:X74)</f>
        <v>0.25</v>
      </c>
      <c r="Y77" s="207"/>
      <c r="Z77" s="208">
        <f>MAX(Z48:Z50,Z52:Z54,Z56:Z58,Z60:Z62,Z64:Z66,Z68:Z70,Z72:Z74)</f>
        <v>3.33</v>
      </c>
      <c r="AA77" s="209">
        <f>MAX(AA48:AA50,AA52:AA54,AA56:AA58,AA60:AA62,AA64:AA66,AA68:AA70,AA72:AA74)</f>
        <v>10.91</v>
      </c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</row>
    <row r="78" spans="15:192" ht="16.3">
      <c r="O78" s="174" t="s">
        <v>122</v>
      </c>
      <c r="P78" s="205">
        <f>MIN(P48:P50,P52:P54,P56:P58,P60:P62,P64:P66,P68:P70,P72:P74)</f>
        <v>164.9</v>
      </c>
      <c r="Q78" s="205">
        <f>MIN(Q48:Q50,Q52:Q54,Q56:Q58,Q60:Q62,Q64:Q66,Q68:Q70,Q72:Q74)</f>
        <v>13.8</v>
      </c>
      <c r="R78" s="205">
        <f>MIN(R48:R50,R52:R54,R56:R58,R60:R62,R64:R66,R68:R70,R72:R74)</f>
        <v>3</v>
      </c>
      <c r="S78" s="205">
        <f>MIN(S48:S50,S52:S54,S56:S58,S60:S62,S64:S66,S68:S70,S72:S74)</f>
        <v>119</v>
      </c>
      <c r="T78" s="206"/>
      <c r="U78" s="162">
        <f>MIN(U48:U50,U52:U54,U56:U58,U60:U62,U64:U66,U68:U70,U72:U74)</f>
        <v>0.52</v>
      </c>
      <c r="V78" s="205">
        <f>MIN(V48:V50,V52:V54,V56:V58,V60:V62,V64:V66,V68:V70,V72:V74)</f>
        <v>1.8</v>
      </c>
      <c r="W78" s="205">
        <f>MIN(W48:W50,W52:W54,W56:W58,W60:W62,W64:W66,W68:W70,W72:W74)</f>
        <v>2451</v>
      </c>
      <c r="X78" s="162">
        <f>MIN(X48:X50,X52:X54,X56:X58,X60:X62,X64:X66,X68:X70,X72:X74)</f>
        <v>0.11</v>
      </c>
      <c r="Y78" s="207"/>
      <c r="Z78" s="208">
        <f>MIN(Z48:Z50,Z52:Z54,Z56:Z58,Z60:Z62,Z64:Z66,Z68:Z70,Z72:Z74)</f>
        <v>2.82</v>
      </c>
      <c r="AA78" s="209">
        <f>MIN(AA48:AA50,AA52:AA54,AA56:AA58,AA60:AA62,AA64:AA66,AA68:AA70,AA72:AA74)</f>
        <v>4.5999999999999996</v>
      </c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/>
      <c r="EM78" s="111"/>
      <c r="EN78" s="111"/>
      <c r="EO78" s="111"/>
      <c r="EP78" s="111"/>
      <c r="EQ78" s="111"/>
      <c r="ER78" s="111"/>
      <c r="ES78" s="111"/>
      <c r="ET78" s="111"/>
      <c r="EU78" s="111"/>
      <c r="EV78" s="111"/>
      <c r="EW78" s="111"/>
      <c r="EX78" s="111"/>
      <c r="EY78" s="111"/>
      <c r="EZ78" s="111"/>
      <c r="FA78" s="111"/>
      <c r="FB78" s="111"/>
      <c r="FC78" s="111"/>
      <c r="FD78" s="111"/>
      <c r="FE78" s="111"/>
      <c r="FF78" s="111"/>
      <c r="FG78" s="111"/>
      <c r="FH78" s="111"/>
      <c r="FI78" s="111"/>
      <c r="FJ78" s="111"/>
      <c r="FK78" s="111"/>
      <c r="FL78" s="111"/>
      <c r="FM78" s="111"/>
      <c r="FN78" s="111"/>
      <c r="FO78" s="111"/>
      <c r="FP78" s="111"/>
      <c r="FQ78" s="111"/>
      <c r="FR78" s="111"/>
      <c r="FS78" s="111"/>
      <c r="FT78" s="111"/>
      <c r="FU78" s="111"/>
      <c r="FV78" s="111"/>
      <c r="FW78" s="111"/>
      <c r="FX78" s="111"/>
      <c r="FY78" s="111"/>
      <c r="FZ78" s="111"/>
      <c r="GA78" s="111"/>
      <c r="GB78" s="111"/>
      <c r="GC78" s="111"/>
      <c r="GD78" s="111"/>
      <c r="GE78" s="111"/>
      <c r="GF78" s="111"/>
      <c r="GG78" s="111"/>
      <c r="GH78" s="111"/>
      <c r="GI78" s="111"/>
      <c r="GJ78" s="111"/>
    </row>
    <row r="79" spans="15:192" ht="16.3">
      <c r="O79" s="174" t="s">
        <v>123</v>
      </c>
      <c r="P79" s="205">
        <f>P77-P78</f>
        <v>3.6999999999999886</v>
      </c>
      <c r="Q79" s="205">
        <f>Q77-Q78</f>
        <v>1.3999999999999986</v>
      </c>
      <c r="R79" s="205">
        <f t="shared" ref="R79:S79" si="0">R77-R78</f>
        <v>0.20000000000000018</v>
      </c>
      <c r="S79" s="205">
        <f t="shared" si="0"/>
        <v>3</v>
      </c>
      <c r="T79" s="155"/>
      <c r="U79" s="162">
        <f t="shared" ref="U79:X79" si="1">U77-U78</f>
        <v>1.0000000000000009E-2</v>
      </c>
      <c r="V79" s="205">
        <f t="shared" si="1"/>
        <v>0.40000000000000013</v>
      </c>
      <c r="W79" s="205">
        <f t="shared" si="1"/>
        <v>23</v>
      </c>
      <c r="X79" s="162">
        <f t="shared" si="1"/>
        <v>0.14000000000000001</v>
      </c>
      <c r="Y79" s="207"/>
      <c r="Z79" s="208">
        <f>Z77-Z78</f>
        <v>0.51000000000000023</v>
      </c>
      <c r="AA79" s="209">
        <f>AA77-AA78</f>
        <v>6.3100000000000005</v>
      </c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1"/>
      <c r="EE79" s="111"/>
      <c r="EF79" s="111"/>
      <c r="EG79" s="111"/>
      <c r="EH79" s="111"/>
      <c r="EI79" s="111"/>
      <c r="EJ79" s="111"/>
      <c r="EK79" s="111"/>
      <c r="EL79" s="111"/>
      <c r="EM79" s="111"/>
      <c r="EN79" s="111"/>
      <c r="EO79" s="111"/>
      <c r="EP79" s="111"/>
      <c r="EQ79" s="111"/>
      <c r="ER79" s="111"/>
      <c r="ES79" s="111"/>
      <c r="ET79" s="111"/>
      <c r="EU79" s="111"/>
      <c r="EV79" s="111"/>
      <c r="EW79" s="111"/>
      <c r="EX79" s="111"/>
      <c r="EY79" s="111"/>
      <c r="EZ79" s="111"/>
      <c r="FA79" s="111"/>
      <c r="FB79" s="111"/>
      <c r="FC79" s="111"/>
      <c r="FD79" s="111"/>
      <c r="FE79" s="111"/>
      <c r="FF79" s="111"/>
      <c r="FG79" s="111"/>
      <c r="FH79" s="111"/>
      <c r="FI79" s="111"/>
      <c r="FJ79" s="111"/>
      <c r="FK79" s="111"/>
      <c r="FL79" s="111"/>
      <c r="FM79" s="111"/>
      <c r="FN79" s="111"/>
      <c r="FO79" s="111"/>
      <c r="FP79" s="111"/>
      <c r="FQ79" s="111"/>
      <c r="FR79" s="111"/>
      <c r="FS79" s="111"/>
      <c r="FT79" s="111"/>
      <c r="FU79" s="111"/>
      <c r="FV79" s="111"/>
      <c r="FW79" s="111"/>
      <c r="FX79" s="111"/>
      <c r="FY79" s="111"/>
      <c r="FZ79" s="111"/>
      <c r="GA79" s="111"/>
      <c r="GB79" s="111"/>
      <c r="GC79" s="111"/>
      <c r="GD79" s="111"/>
      <c r="GE79" s="111"/>
      <c r="GF79" s="111"/>
      <c r="GG79" s="111"/>
      <c r="GH79" s="111"/>
      <c r="GI79" s="111"/>
      <c r="GJ79" s="111"/>
    </row>
    <row r="80" spans="15:192" ht="16.899999999999999" thickBot="1">
      <c r="O80" s="210" t="s">
        <v>40</v>
      </c>
      <c r="P80" s="211" t="s">
        <v>48</v>
      </c>
      <c r="Q80" s="211" t="s">
        <v>52</v>
      </c>
      <c r="R80" s="211" t="s">
        <v>124</v>
      </c>
      <c r="S80" s="211" t="s">
        <v>125</v>
      </c>
      <c r="T80" s="212"/>
      <c r="U80" s="211" t="s">
        <v>60</v>
      </c>
      <c r="V80" s="211" t="s">
        <v>126</v>
      </c>
      <c r="W80" s="211" t="s">
        <v>65</v>
      </c>
      <c r="X80" s="211" t="s">
        <v>127</v>
      </c>
      <c r="Y80" s="213"/>
      <c r="Z80" s="211" t="s">
        <v>69</v>
      </c>
      <c r="AA80" s="214" t="s">
        <v>128</v>
      </c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  <c r="DZ80" s="111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/>
      <c r="EM80" s="111"/>
      <c r="EN80" s="111"/>
      <c r="EO80" s="111"/>
      <c r="EP80" s="111"/>
      <c r="EQ80" s="111"/>
      <c r="ER80" s="111"/>
      <c r="ES80" s="111"/>
      <c r="ET80" s="111"/>
      <c r="EU80" s="111"/>
      <c r="EV80" s="111"/>
      <c r="EW80" s="111"/>
      <c r="EX80" s="111"/>
      <c r="EY80" s="111"/>
      <c r="EZ80" s="111"/>
      <c r="FA80" s="111"/>
      <c r="FB80" s="111"/>
      <c r="FC80" s="111"/>
      <c r="FD80" s="111"/>
      <c r="FE80" s="111"/>
      <c r="FF80" s="111"/>
      <c r="FG80" s="111"/>
      <c r="FH80" s="111"/>
      <c r="FI80" s="111"/>
      <c r="FJ80" s="111"/>
      <c r="FK80" s="111"/>
      <c r="FL80" s="111"/>
      <c r="FM80" s="111"/>
      <c r="FN80" s="111"/>
      <c r="FO80" s="111"/>
      <c r="FP80" s="111"/>
      <c r="FQ80" s="111"/>
      <c r="FR80" s="111"/>
      <c r="FS80" s="111"/>
      <c r="FT80" s="111"/>
      <c r="FU80" s="111"/>
      <c r="FV80" s="111"/>
      <c r="FW80" s="111"/>
      <c r="FX80" s="111"/>
      <c r="FY80" s="111"/>
      <c r="FZ80" s="111"/>
      <c r="GA80" s="111"/>
      <c r="GB80" s="111"/>
      <c r="GC80" s="111"/>
      <c r="GD80" s="111"/>
      <c r="GE80" s="111"/>
      <c r="GF80" s="111"/>
      <c r="GG80" s="111"/>
      <c r="GH80" s="111"/>
      <c r="GI80" s="111"/>
      <c r="GJ80" s="111"/>
    </row>
    <row r="81" spans="15:192" ht="16.899999999999999" thickTop="1">
      <c r="O81" s="215" t="s">
        <v>129</v>
      </c>
      <c r="P81" s="216"/>
      <c r="Q81" s="217"/>
      <c r="R81" s="217"/>
      <c r="S81" s="217"/>
      <c r="T81" s="218"/>
      <c r="U81" s="217"/>
      <c r="V81" s="217"/>
      <c r="W81" s="219"/>
      <c r="X81" s="220" t="s">
        <v>130</v>
      </c>
      <c r="Y81" s="221"/>
      <c r="Z81" s="222"/>
      <c r="AA81" s="222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/>
      <c r="DK81" s="111"/>
      <c r="DL81" s="111"/>
      <c r="DM81" s="111"/>
      <c r="DN81" s="111"/>
      <c r="DO81" s="111"/>
      <c r="DP81" s="111"/>
      <c r="DQ81" s="111"/>
      <c r="DR81" s="111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/>
      <c r="EE81" s="111"/>
      <c r="EF81" s="111"/>
      <c r="EG81" s="111"/>
      <c r="EH81" s="111"/>
      <c r="EI81" s="111"/>
      <c r="EJ81" s="111"/>
      <c r="EK81" s="111"/>
      <c r="EL81" s="111"/>
      <c r="EM81" s="111"/>
      <c r="EN81" s="111"/>
      <c r="EO81" s="111"/>
      <c r="EP81" s="111"/>
      <c r="EQ81" s="111"/>
      <c r="ER81" s="111"/>
      <c r="ES81" s="111"/>
      <c r="ET81" s="111"/>
      <c r="EU81" s="111"/>
      <c r="EV81" s="111"/>
      <c r="EW81" s="111"/>
      <c r="EX81" s="111"/>
      <c r="EY81" s="111"/>
      <c r="EZ81" s="111"/>
      <c r="FA81" s="111"/>
      <c r="FB81" s="111"/>
      <c r="FC81" s="111"/>
      <c r="FD81" s="111"/>
      <c r="FE81" s="111"/>
      <c r="FF81" s="111"/>
      <c r="FG81" s="111"/>
      <c r="FH81" s="111"/>
      <c r="FI81" s="111"/>
      <c r="FJ81" s="111"/>
      <c r="FK81" s="111"/>
      <c r="FL81" s="111"/>
      <c r="FM81" s="111"/>
      <c r="FN81" s="111"/>
      <c r="FO81" s="111"/>
      <c r="FP81" s="111"/>
      <c r="FQ81" s="111"/>
      <c r="FR81" s="111"/>
      <c r="FS81" s="111"/>
      <c r="FT81" s="111"/>
      <c r="FU81" s="111"/>
      <c r="FV81" s="111"/>
      <c r="FW81" s="111"/>
      <c r="FX81" s="111"/>
      <c r="FY81" s="111"/>
      <c r="FZ81" s="111"/>
      <c r="GA81" s="111"/>
      <c r="GB81" s="111"/>
      <c r="GC81" s="111"/>
      <c r="GD81" s="111"/>
      <c r="GE81" s="111"/>
      <c r="GF81" s="111"/>
      <c r="GG81" s="111"/>
      <c r="GH81" s="111"/>
      <c r="GI81" s="111"/>
      <c r="GJ81" s="111"/>
    </row>
    <row r="82" spans="15:192" ht="17.55">
      <c r="O82" s="223"/>
      <c r="P82" s="224"/>
      <c r="Q82" s="225"/>
      <c r="R82" s="225"/>
      <c r="S82" s="225"/>
      <c r="T82" s="226"/>
      <c r="U82" s="225"/>
      <c r="V82" s="227"/>
      <c r="W82" s="228"/>
      <c r="X82" s="146" t="s">
        <v>131</v>
      </c>
      <c r="Y82" s="221"/>
      <c r="Z82" s="144"/>
      <c r="AA82" s="229" t="s">
        <v>132</v>
      </c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/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11"/>
      <c r="DU82" s="111"/>
      <c r="DV82" s="111"/>
      <c r="DW82" s="111"/>
      <c r="DX82" s="111"/>
      <c r="DY82" s="111"/>
      <c r="DZ82" s="111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/>
      <c r="EM82" s="111"/>
      <c r="EN82" s="111"/>
      <c r="EO82" s="111"/>
      <c r="EP82" s="111"/>
      <c r="EQ82" s="111"/>
      <c r="ER82" s="111"/>
      <c r="ES82" s="111"/>
      <c r="ET82" s="111"/>
      <c r="EU82" s="111"/>
      <c r="EV82" s="111"/>
      <c r="EW82" s="111"/>
      <c r="EX82" s="111"/>
      <c r="EY82" s="111"/>
      <c r="EZ82" s="111"/>
      <c r="FA82" s="111"/>
      <c r="FB82" s="111"/>
      <c r="FC82" s="111"/>
      <c r="FD82" s="111"/>
      <c r="FE82" s="111"/>
      <c r="FF82" s="111"/>
      <c r="FG82" s="111"/>
      <c r="FH82" s="111"/>
      <c r="FI82" s="111"/>
      <c r="FJ82" s="111"/>
      <c r="FK82" s="111"/>
      <c r="FL82" s="111"/>
      <c r="FM82" s="111"/>
      <c r="FN82" s="111"/>
      <c r="FO82" s="111"/>
      <c r="FP82" s="111"/>
      <c r="FQ82" s="111"/>
      <c r="FR82" s="111"/>
      <c r="FS82" s="111"/>
      <c r="FT82" s="111"/>
      <c r="FU82" s="111"/>
      <c r="FV82" s="111"/>
      <c r="FW82" s="111"/>
      <c r="FX82" s="111"/>
      <c r="FY82" s="111"/>
      <c r="FZ82" s="111"/>
      <c r="GA82" s="111"/>
      <c r="GB82" s="111"/>
      <c r="GC82" s="111"/>
      <c r="GD82" s="111"/>
      <c r="GE82" s="111"/>
      <c r="GF82" s="111"/>
      <c r="GG82" s="111"/>
      <c r="GH82" s="111"/>
      <c r="GI82" s="111"/>
      <c r="GJ82" s="111"/>
    </row>
    <row r="83" spans="15:192" ht="17.55">
      <c r="O83" s="223"/>
      <c r="P83" s="224"/>
      <c r="Q83" s="225"/>
      <c r="R83" s="225"/>
      <c r="S83" s="225"/>
      <c r="T83" s="226"/>
      <c r="U83" s="225"/>
      <c r="V83" s="227"/>
      <c r="W83" s="228"/>
      <c r="X83" s="146"/>
      <c r="Y83" s="221"/>
      <c r="Z83" s="144"/>
      <c r="AA83" s="229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  <c r="BX83" s="111"/>
      <c r="BY83" s="111"/>
      <c r="BZ83" s="111"/>
      <c r="CA83" s="111"/>
      <c r="CB83" s="111"/>
      <c r="CC83" s="111"/>
      <c r="CD83" s="111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  <c r="CU83" s="111"/>
      <c r="CV83" s="111"/>
      <c r="CW83" s="111"/>
      <c r="CX83" s="111"/>
      <c r="CY83" s="111"/>
      <c r="CZ83" s="111"/>
      <c r="DA83" s="111"/>
      <c r="DB83" s="111"/>
      <c r="DC83" s="111"/>
      <c r="DD83" s="111"/>
      <c r="DE83" s="111"/>
      <c r="DF83" s="111"/>
      <c r="DG83" s="111"/>
      <c r="DH83" s="111"/>
      <c r="DI83" s="111"/>
      <c r="DJ83" s="111"/>
      <c r="DK83" s="111"/>
      <c r="DL83" s="111"/>
      <c r="DM83" s="111"/>
      <c r="DN83" s="111"/>
      <c r="DO83" s="111"/>
      <c r="DP83" s="111"/>
      <c r="DQ83" s="111"/>
      <c r="DR83" s="111"/>
      <c r="DS83" s="111"/>
      <c r="DT83" s="111"/>
      <c r="DU83" s="111"/>
      <c r="DV83" s="111"/>
      <c r="DW83" s="111"/>
      <c r="DX83" s="111"/>
      <c r="DY83" s="111"/>
      <c r="DZ83" s="111"/>
      <c r="EA83" s="111"/>
      <c r="EB83" s="111"/>
      <c r="EC83" s="111"/>
      <c r="ED83" s="111"/>
      <c r="EE83" s="111"/>
      <c r="EF83" s="111"/>
      <c r="EG83" s="111"/>
      <c r="EH83" s="111"/>
      <c r="EI83" s="111"/>
      <c r="EJ83" s="111"/>
      <c r="EK83" s="111"/>
      <c r="EL83" s="111"/>
      <c r="EM83" s="111"/>
      <c r="EN83" s="111"/>
      <c r="EO83" s="111"/>
      <c r="EP83" s="111"/>
      <c r="EQ83" s="111"/>
      <c r="ER83" s="111"/>
      <c r="ES83" s="111"/>
      <c r="ET83" s="111"/>
      <c r="EU83" s="111"/>
      <c r="EV83" s="111"/>
      <c r="EW83" s="111"/>
      <c r="EX83" s="111"/>
      <c r="EY83" s="111"/>
      <c r="EZ83" s="111"/>
      <c r="FA83" s="111"/>
      <c r="FB83" s="111"/>
      <c r="FC83" s="111"/>
      <c r="FD83" s="111"/>
      <c r="FE83" s="111"/>
      <c r="FF83" s="111"/>
      <c r="FG83" s="111"/>
      <c r="FH83" s="111"/>
      <c r="FI83" s="111"/>
      <c r="FJ83" s="111"/>
      <c r="FK83" s="111"/>
      <c r="FL83" s="111"/>
      <c r="FM83" s="111"/>
      <c r="FN83" s="111"/>
      <c r="FO83" s="111"/>
      <c r="FP83" s="111"/>
      <c r="FQ83" s="111"/>
      <c r="FR83" s="111"/>
      <c r="FS83" s="111"/>
      <c r="FT83" s="111"/>
      <c r="FU83" s="111"/>
      <c r="FV83" s="111"/>
      <c r="FW83" s="111"/>
      <c r="FX83" s="111"/>
      <c r="FY83" s="111"/>
      <c r="FZ83" s="111"/>
      <c r="GA83" s="111"/>
      <c r="GB83" s="111"/>
      <c r="GC83" s="111"/>
      <c r="GD83" s="111"/>
      <c r="GE83" s="111"/>
      <c r="GF83" s="111"/>
      <c r="GG83" s="111"/>
      <c r="GH83" s="111"/>
      <c r="GI83" s="111"/>
      <c r="GJ83" s="111"/>
    </row>
    <row r="84" spans="15:192" ht="17.55" thickBot="1">
      <c r="O84" s="230"/>
      <c r="P84" s="231"/>
      <c r="Q84" s="231"/>
      <c r="R84" s="231"/>
      <c r="S84" s="231"/>
      <c r="T84" s="232"/>
      <c r="U84" s="231"/>
      <c r="V84" s="231"/>
      <c r="W84" s="233"/>
      <c r="X84" s="234" t="s">
        <v>133</v>
      </c>
      <c r="Y84" s="235"/>
      <c r="Z84" s="236"/>
      <c r="AA84" s="237" t="s">
        <v>134</v>
      </c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  <c r="BJ84" s="111"/>
      <c r="BK84" s="111"/>
      <c r="BL84" s="111"/>
      <c r="BM84" s="111"/>
      <c r="BN84" s="111"/>
      <c r="BO84" s="111"/>
      <c r="BP84" s="111"/>
      <c r="BQ84" s="111"/>
      <c r="BR84" s="111"/>
      <c r="BS84" s="111"/>
      <c r="BT84" s="111"/>
      <c r="BU84" s="111"/>
      <c r="BV84" s="111"/>
      <c r="BW84" s="111"/>
      <c r="BX84" s="111"/>
      <c r="BY84" s="111"/>
      <c r="BZ84" s="111"/>
      <c r="CA84" s="111"/>
      <c r="CB84" s="111"/>
      <c r="CC84" s="111"/>
      <c r="CD84" s="111"/>
      <c r="CE84" s="111"/>
      <c r="CF84" s="111"/>
      <c r="CG84" s="111"/>
      <c r="CH84" s="111"/>
      <c r="CI84" s="111"/>
      <c r="CJ84" s="111"/>
      <c r="CK84" s="111"/>
      <c r="CL84" s="111"/>
      <c r="CM84" s="111"/>
      <c r="CN84" s="111"/>
      <c r="CO84" s="111"/>
      <c r="CP84" s="111"/>
      <c r="CQ84" s="111"/>
      <c r="CR84" s="111"/>
      <c r="CS84" s="111"/>
      <c r="CT84" s="111"/>
      <c r="CU84" s="111"/>
      <c r="CV84" s="111"/>
      <c r="CW84" s="111"/>
      <c r="CX84" s="111"/>
      <c r="CY84" s="111"/>
      <c r="CZ84" s="111"/>
      <c r="DA84" s="111"/>
      <c r="DB84" s="111"/>
      <c r="DC84" s="111"/>
      <c r="DD84" s="111"/>
      <c r="DE84" s="111"/>
      <c r="DF84" s="111"/>
      <c r="DG84" s="111"/>
      <c r="DH84" s="111"/>
      <c r="DI84" s="111"/>
      <c r="DJ84" s="111"/>
      <c r="DK84" s="111"/>
      <c r="DL84" s="111"/>
      <c r="DM84" s="111"/>
      <c r="DN84" s="111"/>
      <c r="DO84" s="111"/>
      <c r="DP84" s="111"/>
      <c r="DQ84" s="111"/>
      <c r="DR84" s="111"/>
      <c r="DS84" s="111"/>
      <c r="DT84" s="111"/>
      <c r="DU84" s="111"/>
      <c r="DV84" s="111"/>
      <c r="DW84" s="111"/>
      <c r="DX84" s="111"/>
      <c r="DY84" s="111"/>
      <c r="DZ84" s="111"/>
      <c r="EA84" s="111"/>
      <c r="EB84" s="111"/>
      <c r="EC84" s="111"/>
      <c r="ED84" s="111"/>
      <c r="EE84" s="111"/>
      <c r="EF84" s="111"/>
      <c r="EG84" s="111"/>
      <c r="EH84" s="111"/>
      <c r="EI84" s="111"/>
      <c r="EJ84" s="111"/>
      <c r="EK84" s="111"/>
      <c r="EL84" s="111"/>
      <c r="EM84" s="111"/>
      <c r="EN84" s="111"/>
      <c r="EO84" s="111"/>
      <c r="EP84" s="111"/>
      <c r="EQ84" s="111"/>
      <c r="ER84" s="111"/>
      <c r="ES84" s="111"/>
      <c r="ET84" s="111"/>
      <c r="EU84" s="111"/>
      <c r="EV84" s="111"/>
      <c r="EW84" s="111"/>
      <c r="EX84" s="111"/>
      <c r="EY84" s="111"/>
      <c r="EZ84" s="111"/>
      <c r="FA84" s="111"/>
      <c r="FB84" s="111"/>
      <c r="FC84" s="111"/>
      <c r="FD84" s="111"/>
      <c r="FE84" s="111"/>
      <c r="FF84" s="111"/>
      <c r="FG84" s="111"/>
      <c r="FH84" s="111"/>
      <c r="FI84" s="111"/>
      <c r="FJ84" s="111"/>
      <c r="FK84" s="111"/>
      <c r="FL84" s="111"/>
      <c r="FM84" s="111"/>
      <c r="FN84" s="111"/>
      <c r="FO84" s="111"/>
      <c r="FP84" s="111"/>
      <c r="FQ84" s="111"/>
      <c r="FR84" s="111"/>
      <c r="FS84" s="111"/>
      <c r="FT84" s="111"/>
      <c r="FU84" s="111"/>
      <c r="FV84" s="111"/>
      <c r="FW84" s="111"/>
      <c r="FX84" s="111"/>
      <c r="FY84" s="111"/>
      <c r="FZ84" s="111"/>
      <c r="GA84" s="111"/>
      <c r="GB84" s="111"/>
      <c r="GC84" s="111"/>
      <c r="GD84" s="111"/>
      <c r="GE84" s="111"/>
      <c r="GF84" s="111"/>
      <c r="GG84" s="111"/>
      <c r="GH84" s="111"/>
      <c r="GI84" s="111"/>
      <c r="GJ84" s="111"/>
    </row>
    <row r="85" spans="15:192" ht="18.2" thickTop="1">
      <c r="O85" s="116"/>
      <c r="P85" s="116"/>
      <c r="Q85" s="238"/>
      <c r="R85" s="239"/>
      <c r="S85" s="239"/>
      <c r="T85" s="239"/>
      <c r="U85" s="239"/>
      <c r="V85" s="240"/>
      <c r="W85" s="240"/>
      <c r="X85" s="240"/>
      <c r="Y85" s="221"/>
      <c r="Z85" s="116"/>
      <c r="AA85" s="116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  <c r="BW85" s="111"/>
      <c r="BX85" s="111"/>
      <c r="BY85" s="111"/>
      <c r="BZ85" s="111"/>
      <c r="CA85" s="111"/>
      <c r="CB85" s="111"/>
      <c r="CC85" s="111"/>
      <c r="CD85" s="111"/>
      <c r="CE85" s="111"/>
      <c r="CF85" s="111"/>
      <c r="CG85" s="111"/>
      <c r="CH85" s="111"/>
      <c r="CI85" s="111"/>
      <c r="CJ85" s="111"/>
      <c r="CK85" s="111"/>
      <c r="CL85" s="111"/>
      <c r="CM85" s="111"/>
      <c r="CN85" s="111"/>
      <c r="CO85" s="111"/>
      <c r="CP85" s="111"/>
      <c r="CQ85" s="111"/>
      <c r="CR85" s="111"/>
      <c r="CS85" s="111"/>
      <c r="CT85" s="111"/>
      <c r="CU85" s="111"/>
      <c r="CV85" s="111"/>
      <c r="CW85" s="111"/>
      <c r="CX85" s="111"/>
      <c r="CY85" s="111"/>
      <c r="CZ85" s="111"/>
      <c r="DA85" s="111"/>
      <c r="DB85" s="111"/>
      <c r="DC85" s="111"/>
      <c r="DD85" s="111"/>
      <c r="DE85" s="111"/>
      <c r="DF85" s="111"/>
      <c r="DG85" s="111"/>
      <c r="DH85" s="111"/>
      <c r="DI85" s="111"/>
      <c r="DJ85" s="111"/>
      <c r="DK85" s="111"/>
      <c r="DL85" s="111"/>
      <c r="DM85" s="111"/>
      <c r="DN85" s="111"/>
      <c r="DO85" s="111"/>
      <c r="DP85" s="111"/>
      <c r="DQ85" s="111"/>
      <c r="DR85" s="111"/>
      <c r="DS85" s="111"/>
      <c r="DT85" s="111"/>
      <c r="DU85" s="111"/>
      <c r="DV85" s="111"/>
      <c r="DW85" s="111"/>
      <c r="DX85" s="111"/>
      <c r="DY85" s="111"/>
      <c r="DZ85" s="111"/>
      <c r="EA85" s="111"/>
      <c r="EB85" s="111"/>
      <c r="EC85" s="111"/>
      <c r="ED85" s="111"/>
      <c r="EE85" s="111"/>
      <c r="EF85" s="111"/>
      <c r="EG85" s="111"/>
      <c r="EH85" s="111"/>
      <c r="EI85" s="111"/>
      <c r="EJ85" s="111"/>
      <c r="EK85" s="111"/>
      <c r="EL85" s="111"/>
      <c r="EM85" s="111"/>
      <c r="EN85" s="111"/>
      <c r="EO85" s="111"/>
      <c r="EP85" s="111"/>
      <c r="EQ85" s="111"/>
      <c r="ER85" s="111"/>
      <c r="ES85" s="111"/>
      <c r="ET85" s="111"/>
      <c r="EU85" s="111"/>
      <c r="EV85" s="111"/>
      <c r="EW85" s="111"/>
      <c r="EX85" s="111"/>
      <c r="EY85" s="111"/>
      <c r="EZ85" s="111"/>
      <c r="FA85" s="111"/>
      <c r="FB85" s="111"/>
      <c r="FC85" s="111"/>
      <c r="FD85" s="111"/>
      <c r="FE85" s="111"/>
      <c r="FF85" s="111"/>
      <c r="FG85" s="111"/>
      <c r="FH85" s="111"/>
      <c r="FI85" s="111"/>
      <c r="FJ85" s="111"/>
      <c r="FK85" s="111"/>
      <c r="FL85" s="111"/>
      <c r="FM85" s="111"/>
      <c r="FN85" s="111"/>
      <c r="FO85" s="111"/>
      <c r="FP85" s="111"/>
      <c r="FQ85" s="111"/>
      <c r="FR85" s="111"/>
      <c r="FS85" s="111"/>
      <c r="FT85" s="111"/>
      <c r="FU85" s="111"/>
      <c r="FV85" s="111"/>
      <c r="FW85" s="111"/>
      <c r="FX85" s="111"/>
      <c r="FY85" s="111"/>
      <c r="FZ85" s="111"/>
      <c r="GA85" s="111"/>
      <c r="GB85" s="111"/>
      <c r="GC85" s="111"/>
      <c r="GD85" s="111"/>
      <c r="GE85" s="111"/>
      <c r="GF85" s="111"/>
      <c r="GG85" s="111"/>
      <c r="GH85" s="111"/>
      <c r="GI85" s="111"/>
      <c r="GJ85" s="111"/>
    </row>
    <row r="86" spans="15:192" ht="17.55">
      <c r="O86" s="116"/>
      <c r="P86" s="116"/>
      <c r="Q86" s="238"/>
      <c r="R86" s="239"/>
      <c r="S86" s="239"/>
      <c r="T86" s="239"/>
      <c r="U86" s="239"/>
      <c r="V86" s="240"/>
      <c r="W86" s="240"/>
      <c r="X86" s="240"/>
      <c r="Y86" s="221"/>
      <c r="Z86" s="116"/>
      <c r="AA86" s="116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  <c r="BJ86" s="111"/>
      <c r="BK86" s="111"/>
      <c r="BL86" s="111"/>
      <c r="BM86" s="111"/>
      <c r="BN86" s="111"/>
      <c r="BO86" s="111"/>
      <c r="BP86" s="111"/>
      <c r="BQ86" s="111"/>
      <c r="BR86" s="111"/>
      <c r="BS86" s="111"/>
      <c r="BT86" s="111"/>
      <c r="BU86" s="111"/>
      <c r="BV86" s="111"/>
      <c r="BW86" s="111"/>
      <c r="BX86" s="111"/>
      <c r="BY86" s="111"/>
      <c r="BZ86" s="111"/>
      <c r="CA86" s="111"/>
      <c r="CB86" s="111"/>
      <c r="CC86" s="111"/>
      <c r="CD86" s="111"/>
      <c r="CE86" s="111"/>
      <c r="CF86" s="111"/>
      <c r="CG86" s="111"/>
      <c r="CH86" s="111"/>
      <c r="CI86" s="111"/>
      <c r="CJ86" s="111"/>
      <c r="CK86" s="111"/>
      <c r="CL86" s="111"/>
      <c r="CM86" s="111"/>
      <c r="CN86" s="111"/>
      <c r="CO86" s="111"/>
      <c r="CP86" s="111"/>
      <c r="CQ86" s="111"/>
      <c r="CR86" s="111"/>
      <c r="CS86" s="111"/>
      <c r="CT86" s="111"/>
      <c r="CU86" s="111"/>
      <c r="CV86" s="111"/>
      <c r="CW86" s="111"/>
      <c r="CX86" s="111"/>
      <c r="CY86" s="111"/>
      <c r="CZ86" s="111"/>
      <c r="DA86" s="111"/>
      <c r="DB86" s="111"/>
      <c r="DC86" s="111"/>
      <c r="DD86" s="111"/>
      <c r="DE86" s="111"/>
      <c r="DF86" s="111"/>
      <c r="DG86" s="111"/>
      <c r="DH86" s="111"/>
      <c r="DI86" s="111"/>
      <c r="DJ86" s="111"/>
      <c r="DK86" s="111"/>
      <c r="DL86" s="111"/>
      <c r="DM86" s="111"/>
      <c r="DN86" s="111"/>
      <c r="DO86" s="111"/>
      <c r="DP86" s="111"/>
      <c r="DQ86" s="111"/>
      <c r="DR86" s="111"/>
      <c r="DS86" s="111"/>
      <c r="DT86" s="111"/>
      <c r="DU86" s="111"/>
      <c r="DV86" s="111"/>
      <c r="DW86" s="111"/>
      <c r="DX86" s="111"/>
      <c r="DY86" s="111"/>
      <c r="DZ86" s="111"/>
      <c r="EA86" s="111"/>
      <c r="EB86" s="111"/>
      <c r="EC86" s="111"/>
      <c r="ED86" s="111"/>
      <c r="EE86" s="111"/>
      <c r="EF86" s="111"/>
      <c r="EG86" s="111"/>
      <c r="EH86" s="111"/>
      <c r="EI86" s="111"/>
      <c r="EJ86" s="111"/>
      <c r="EK86" s="111"/>
      <c r="EL86" s="111"/>
      <c r="EM86" s="111"/>
      <c r="EN86" s="111"/>
      <c r="EO86" s="111"/>
      <c r="EP86" s="111"/>
      <c r="EQ86" s="111"/>
      <c r="ER86" s="111"/>
      <c r="ES86" s="111"/>
      <c r="ET86" s="111"/>
      <c r="EU86" s="111"/>
      <c r="EV86" s="111"/>
      <c r="EW86" s="111"/>
      <c r="EX86" s="111"/>
      <c r="EY86" s="111"/>
      <c r="EZ86" s="111"/>
      <c r="FA86" s="111"/>
      <c r="FB86" s="111"/>
      <c r="FC86" s="111"/>
      <c r="FD86" s="111"/>
      <c r="FE86" s="111"/>
      <c r="FF86" s="111"/>
      <c r="FG86" s="111"/>
      <c r="FH86" s="111"/>
      <c r="FI86" s="111"/>
      <c r="FJ86" s="111"/>
      <c r="FK86" s="111"/>
      <c r="FL86" s="111"/>
      <c r="FM86" s="111"/>
      <c r="FN86" s="111"/>
      <c r="FO86" s="111"/>
      <c r="FP86" s="111"/>
      <c r="FQ86" s="111"/>
      <c r="FR86" s="111"/>
      <c r="FS86" s="111"/>
      <c r="FT86" s="111"/>
      <c r="FU86" s="111"/>
      <c r="FV86" s="111"/>
      <c r="FW86" s="111"/>
      <c r="FX86" s="111"/>
      <c r="FY86" s="111"/>
      <c r="FZ86" s="111"/>
      <c r="GA86" s="111"/>
      <c r="GB86" s="111"/>
      <c r="GC86" s="111"/>
      <c r="GD86" s="111"/>
      <c r="GE86" s="111"/>
      <c r="GF86" s="111"/>
      <c r="GG86" s="111"/>
      <c r="GH86" s="111"/>
      <c r="GI86" s="111"/>
      <c r="GJ86" s="111"/>
    </row>
    <row r="87" spans="15:192" ht="16.899999999999999">
      <c r="O87" s="241" t="s">
        <v>135</v>
      </c>
      <c r="P87" s="242"/>
      <c r="Q87" s="242"/>
      <c r="R87" s="242"/>
      <c r="S87" s="133"/>
      <c r="T87" s="133"/>
      <c r="U87" s="133"/>
      <c r="V87" s="133"/>
      <c r="W87" s="133"/>
      <c r="X87" s="133"/>
      <c r="Y87" s="243" t="s">
        <v>77</v>
      </c>
      <c r="Z87" s="243"/>
      <c r="AA87" s="243"/>
      <c r="AB87" s="111"/>
      <c r="AC87" s="111"/>
      <c r="AD87" s="111"/>
      <c r="AE87" s="111"/>
      <c r="AF87" s="111"/>
      <c r="AG87" s="111"/>
      <c r="AH87" s="111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1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1"/>
      <c r="CU87" s="111"/>
      <c r="CV87" s="111"/>
      <c r="CW87" s="111"/>
      <c r="CX87" s="111"/>
      <c r="CY87" s="111"/>
      <c r="CZ87" s="111"/>
      <c r="DA87" s="111"/>
      <c r="DB87" s="111"/>
      <c r="DC87" s="111"/>
      <c r="DD87" s="111"/>
      <c r="DE87" s="111"/>
      <c r="DF87" s="111"/>
      <c r="DG87" s="111"/>
      <c r="DH87" s="111"/>
      <c r="DI87" s="111"/>
      <c r="DJ87" s="111"/>
      <c r="DK87" s="111"/>
      <c r="DL87" s="111"/>
      <c r="DM87" s="111"/>
      <c r="DN87" s="111"/>
      <c r="DO87" s="111"/>
      <c r="DP87" s="111"/>
      <c r="DQ87" s="111"/>
      <c r="DR87" s="111"/>
      <c r="DS87" s="111"/>
      <c r="DT87" s="111"/>
      <c r="DU87" s="111"/>
      <c r="DV87" s="111"/>
      <c r="DW87" s="111"/>
      <c r="DX87" s="111"/>
      <c r="DY87" s="111"/>
      <c r="DZ87" s="111"/>
      <c r="EA87" s="111"/>
      <c r="EB87" s="111"/>
      <c r="EC87" s="111"/>
      <c r="ED87" s="111"/>
      <c r="EE87" s="111"/>
      <c r="EF87" s="111"/>
      <c r="EG87" s="111"/>
      <c r="EH87" s="111"/>
      <c r="EI87" s="111"/>
      <c r="EJ87" s="111"/>
      <c r="EK87" s="111"/>
      <c r="EL87" s="111"/>
      <c r="EM87" s="111"/>
      <c r="EN87" s="111"/>
      <c r="EO87" s="111"/>
      <c r="EP87" s="111"/>
      <c r="EQ87" s="111"/>
      <c r="ER87" s="111"/>
      <c r="ES87" s="111"/>
      <c r="ET87" s="111"/>
      <c r="EU87" s="111"/>
      <c r="EV87" s="111"/>
      <c r="EW87" s="111"/>
      <c r="EX87" s="111"/>
      <c r="EY87" s="111"/>
      <c r="EZ87" s="111"/>
      <c r="FA87" s="111"/>
      <c r="FB87" s="111"/>
      <c r="FC87" s="111"/>
      <c r="FD87" s="111"/>
      <c r="FE87" s="111"/>
      <c r="FF87" s="111"/>
      <c r="FG87" s="111"/>
      <c r="FH87" s="111"/>
      <c r="FI87" s="111"/>
      <c r="FJ87" s="111"/>
      <c r="FK87" s="111"/>
      <c r="FL87" s="111"/>
      <c r="FM87" s="111"/>
      <c r="FN87" s="111"/>
      <c r="FO87" s="111"/>
      <c r="FP87" s="111"/>
      <c r="FQ87" s="111"/>
      <c r="FR87" s="111"/>
      <c r="FS87" s="111"/>
      <c r="FT87" s="111"/>
      <c r="FU87" s="111"/>
      <c r="FV87" s="111"/>
      <c r="FW87" s="111"/>
      <c r="FX87" s="111"/>
      <c r="FY87" s="111"/>
      <c r="FZ87" s="111"/>
      <c r="GA87" s="111"/>
      <c r="GB87" s="111"/>
      <c r="GC87" s="111"/>
      <c r="GD87" s="111"/>
      <c r="GE87" s="111"/>
      <c r="GF87" s="111"/>
      <c r="GG87" s="111"/>
      <c r="GH87" s="111"/>
      <c r="GI87" s="111"/>
      <c r="GJ87" s="111"/>
    </row>
    <row r="88" spans="15:192" ht="16.3"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2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  <c r="BJ88" s="111"/>
      <c r="BK88" s="111"/>
      <c r="BL88" s="111"/>
      <c r="BM88" s="111"/>
      <c r="BN88" s="111"/>
      <c r="BO88" s="111"/>
      <c r="BP88" s="111"/>
      <c r="BQ88" s="111"/>
      <c r="BR88" s="111"/>
      <c r="BS88" s="111"/>
      <c r="BT88" s="111"/>
      <c r="BU88" s="111"/>
      <c r="BV88" s="111"/>
      <c r="BW88" s="111"/>
      <c r="BX88" s="111"/>
      <c r="BY88" s="111"/>
      <c r="BZ88" s="111"/>
      <c r="CA88" s="111"/>
      <c r="CB88" s="111"/>
      <c r="CC88" s="111"/>
      <c r="CD88" s="111"/>
      <c r="CE88" s="111"/>
      <c r="CF88" s="111"/>
      <c r="CG88" s="111"/>
      <c r="CH88" s="111"/>
      <c r="CI88" s="111"/>
      <c r="CJ88" s="111"/>
      <c r="CK88" s="111"/>
      <c r="CL88" s="111"/>
      <c r="CM88" s="111"/>
      <c r="CN88" s="111"/>
      <c r="CO88" s="111"/>
      <c r="CP88" s="111"/>
      <c r="CQ88" s="111"/>
      <c r="CR88" s="111"/>
      <c r="CS88" s="111"/>
      <c r="CT88" s="111"/>
      <c r="CU88" s="111"/>
      <c r="CV88" s="111"/>
      <c r="CW88" s="111"/>
      <c r="CX88" s="111"/>
      <c r="CY88" s="111"/>
      <c r="CZ88" s="111"/>
      <c r="DA88" s="111"/>
      <c r="DB88" s="111"/>
      <c r="DC88" s="111"/>
      <c r="DD88" s="111"/>
      <c r="DE88" s="111"/>
      <c r="DF88" s="111"/>
      <c r="DG88" s="111"/>
      <c r="DH88" s="111"/>
      <c r="DI88" s="111"/>
      <c r="DJ88" s="111"/>
      <c r="DK88" s="111"/>
      <c r="DL88" s="111"/>
      <c r="DM88" s="111"/>
      <c r="DN88" s="111"/>
      <c r="DO88" s="111"/>
      <c r="DP88" s="111"/>
      <c r="DQ88" s="111"/>
      <c r="DR88" s="111"/>
      <c r="DS88" s="111"/>
      <c r="DT88" s="111"/>
      <c r="DU88" s="111"/>
      <c r="DV88" s="111"/>
      <c r="DW88" s="111"/>
      <c r="DX88" s="111"/>
      <c r="DY88" s="111"/>
      <c r="DZ88" s="111"/>
      <c r="EA88" s="111"/>
      <c r="EB88" s="111"/>
      <c r="EC88" s="111"/>
      <c r="ED88" s="111"/>
      <c r="EE88" s="111"/>
      <c r="EF88" s="111"/>
      <c r="EG88" s="111"/>
      <c r="EH88" s="111"/>
      <c r="EI88" s="111"/>
      <c r="EJ88" s="111"/>
      <c r="EK88" s="111"/>
      <c r="EL88" s="111"/>
      <c r="EM88" s="111"/>
      <c r="EN88" s="111"/>
      <c r="EO88" s="111"/>
      <c r="EP88" s="111"/>
      <c r="EQ88" s="111"/>
      <c r="ER88" s="111"/>
      <c r="ES88" s="111"/>
      <c r="ET88" s="111"/>
      <c r="EU88" s="111"/>
      <c r="EV88" s="111"/>
      <c r="EW88" s="111"/>
      <c r="EX88" s="111"/>
      <c r="EY88" s="111"/>
      <c r="EZ88" s="111"/>
      <c r="FA88" s="111"/>
      <c r="FB88" s="111"/>
      <c r="FC88" s="111"/>
      <c r="FD88" s="111"/>
      <c r="FE88" s="111"/>
      <c r="FF88" s="111"/>
      <c r="FG88" s="111"/>
      <c r="FH88" s="111"/>
      <c r="FI88" s="111"/>
      <c r="FJ88" s="111"/>
      <c r="FK88" s="111"/>
      <c r="FL88" s="111"/>
      <c r="FM88" s="111"/>
      <c r="FN88" s="111"/>
      <c r="FO88" s="111"/>
      <c r="FP88" s="111"/>
      <c r="FQ88" s="111"/>
      <c r="FR88" s="111"/>
      <c r="FS88" s="111"/>
      <c r="FT88" s="111"/>
      <c r="FU88" s="111"/>
      <c r="FV88" s="111"/>
      <c r="FW88" s="111"/>
      <c r="FX88" s="111"/>
      <c r="FY88" s="111"/>
      <c r="FZ88" s="111"/>
      <c r="GA88" s="111"/>
      <c r="GB88" s="111"/>
      <c r="GC88" s="111"/>
      <c r="GD88" s="111"/>
      <c r="GE88" s="111"/>
      <c r="GF88" s="111"/>
      <c r="GG88" s="111"/>
      <c r="GH88" s="111"/>
      <c r="GI88" s="111"/>
      <c r="GJ88" s="111"/>
    </row>
  </sheetData>
  <protectedRanges>
    <protectedRange sqref="E10" name="Range1_3"/>
    <protectedRange sqref="O81:AA87" name="Range1_4"/>
  </protectedRanges>
  <mergeCells count="77">
    <mergeCell ref="Y87:AA87"/>
    <mergeCell ref="GG41:GH41"/>
    <mergeCell ref="GI41:GJ41"/>
    <mergeCell ref="V42:W42"/>
    <mergeCell ref="W43:X43"/>
    <mergeCell ref="Q45:R45"/>
    <mergeCell ref="S45:T45"/>
    <mergeCell ref="EY41:FA41"/>
    <mergeCell ref="FW41:FX41"/>
    <mergeCell ref="FY41:FZ41"/>
    <mergeCell ref="GA41:GB41"/>
    <mergeCell ref="GC41:GD41"/>
    <mergeCell ref="GE41:GF41"/>
    <mergeCell ref="EG41:EI41"/>
    <mergeCell ref="EJ41:EL41"/>
    <mergeCell ref="EM41:EO41"/>
    <mergeCell ref="EP41:ER41"/>
    <mergeCell ref="ES41:EU41"/>
    <mergeCell ref="EV41:EX41"/>
    <mergeCell ref="DO41:DQ41"/>
    <mergeCell ref="DR41:DT41"/>
    <mergeCell ref="DU41:DW41"/>
    <mergeCell ref="DX41:DZ41"/>
    <mergeCell ref="EA41:EC41"/>
    <mergeCell ref="ED41:EF41"/>
    <mergeCell ref="CW41:CY41"/>
    <mergeCell ref="CZ41:DB41"/>
    <mergeCell ref="DC41:DE41"/>
    <mergeCell ref="DF41:DH41"/>
    <mergeCell ref="DI41:DK41"/>
    <mergeCell ref="DL41:DN41"/>
    <mergeCell ref="CE41:CG41"/>
    <mergeCell ref="CH41:CJ41"/>
    <mergeCell ref="CK41:CM41"/>
    <mergeCell ref="CN41:CP41"/>
    <mergeCell ref="CQ41:CS41"/>
    <mergeCell ref="CT41:CV41"/>
    <mergeCell ref="BM41:BO41"/>
    <mergeCell ref="BP41:BR41"/>
    <mergeCell ref="BS41:BU41"/>
    <mergeCell ref="BV41:BX41"/>
    <mergeCell ref="BY41:CA41"/>
    <mergeCell ref="CB41:CD41"/>
    <mergeCell ref="FP40:FV40"/>
    <mergeCell ref="FW40:GJ40"/>
    <mergeCell ref="P41:Q41"/>
    <mergeCell ref="AF41:AH41"/>
    <mergeCell ref="AI41:AK41"/>
    <mergeCell ref="AL41:AN41"/>
    <mergeCell ref="AO41:AQ41"/>
    <mergeCell ref="AR41:AT41"/>
    <mergeCell ref="AU41:AW41"/>
    <mergeCell ref="AX41:AZ41"/>
    <mergeCell ref="BV40:CP40"/>
    <mergeCell ref="CQ40:DK40"/>
    <mergeCell ref="DL40:EF40"/>
    <mergeCell ref="EG40:FA40"/>
    <mergeCell ref="FB40:FH40"/>
    <mergeCell ref="FI40:FO40"/>
    <mergeCell ref="B30:G30"/>
    <mergeCell ref="AC40:AC42"/>
    <mergeCell ref="AD40:AD42"/>
    <mergeCell ref="AE40:AE42"/>
    <mergeCell ref="AF40:AZ40"/>
    <mergeCell ref="BA40:BU40"/>
    <mergeCell ref="BA41:BC41"/>
    <mergeCell ref="BD41:BF41"/>
    <mergeCell ref="BG41:BI41"/>
    <mergeCell ref="BJ41:BL41"/>
    <mergeCell ref="E14:F14"/>
    <mergeCell ref="G14:H14"/>
    <mergeCell ref="B15:C15"/>
    <mergeCell ref="Y17:Y19"/>
    <mergeCell ref="A18:C19"/>
    <mergeCell ref="D18:D19"/>
    <mergeCell ref="E18:F19"/>
    <mergeCell ref="G18:G19"/>
  </mergeCells>
  <conditionalFormatting sqref="E12:F12">
    <cfRule type="cellIs" dxfId="16" priority="2" stopIfTrue="1" operator="equal">
      <formula>"NO PASSED"</formula>
    </cfRule>
  </conditionalFormatting>
  <conditionalFormatting sqref="G20:G29">
    <cfRule type="cellIs" dxfId="15" priority="4" stopIfTrue="1" operator="equal">
      <formula>"NO GOOD"</formula>
    </cfRule>
  </conditionalFormatting>
  <conditionalFormatting sqref="E12:I16">
    <cfRule type="cellIs" dxfId="14" priority="3" stopIfTrue="1" operator="equal">
      <formula>"NO PASSED"</formula>
    </cfRule>
  </conditionalFormatting>
  <conditionalFormatting sqref="FW43:GJ43">
    <cfRule type="cellIs" dxfId="13" priority="1" operator="notBetween">
      <formula>3</formula>
      <formula>30</formula>
    </cfRule>
  </conditionalFormatting>
  <printOptions horizontalCentered="1"/>
  <pageMargins left="0.74803149606299213" right="0.55118110236220474" top="0.39370078740157483" bottom="0.98425196850393704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E9C5-BA3B-47FD-8F79-70FD4111AB21}">
  <sheetPr>
    <tabColor rgb="FFFFFF00"/>
  </sheetPr>
  <dimension ref="A1:GR88"/>
  <sheetViews>
    <sheetView showGridLines="0" topLeftCell="A12" zoomScaleNormal="100" workbookViewId="0">
      <selection activeCell="V78" sqref="V78"/>
    </sheetView>
  </sheetViews>
  <sheetFormatPr defaultColWidth="7.5546875" defaultRowHeight="12.55"/>
  <cols>
    <col min="1" max="1" width="12.21875" style="2" customWidth="1"/>
    <col min="2" max="2" width="8" style="2" customWidth="1"/>
    <col min="3" max="3" width="9.44140625" style="2" customWidth="1"/>
    <col min="4" max="4" width="12" style="2" customWidth="1"/>
    <col min="5" max="9" width="7" style="2" customWidth="1"/>
    <col min="10" max="10" width="8.77734375" style="2" customWidth="1"/>
    <col min="11" max="11" width="6.44140625" style="2" customWidth="1"/>
    <col min="12" max="12" width="15.88671875" style="2" customWidth="1"/>
    <col min="13" max="16" width="6.109375" style="2" customWidth="1"/>
    <col min="17" max="20" width="7.5546875" style="2"/>
    <col min="21" max="21" width="6.77734375" style="2" customWidth="1"/>
    <col min="22" max="22" width="8.21875" style="2" customWidth="1"/>
    <col min="23" max="23" width="7" style="2" customWidth="1"/>
    <col min="24" max="26" width="8.44140625" style="2" customWidth="1"/>
    <col min="27" max="27" width="8.21875" style="2" customWidth="1"/>
    <col min="28" max="28" width="7.109375" style="2" customWidth="1"/>
    <col min="29" max="29" width="9.109375" style="2" customWidth="1"/>
    <col min="30" max="30" width="10.77734375" style="2" customWidth="1"/>
    <col min="31" max="31" width="10.109375" style="2" customWidth="1"/>
    <col min="32" max="32" width="8.77734375" style="2" customWidth="1"/>
    <col min="33" max="33" width="6.44140625" style="2" customWidth="1"/>
    <col min="34" max="34" width="8.109375" style="2" customWidth="1"/>
    <col min="35" max="38" width="7.5546875" style="2"/>
    <col min="39" max="146" width="9" style="2" customWidth="1"/>
    <col min="147" max="256" width="7.5546875" style="2"/>
    <col min="257" max="257" width="12.21875" style="2" customWidth="1"/>
    <col min="258" max="258" width="8" style="2" customWidth="1"/>
    <col min="259" max="259" width="9.44140625" style="2" customWidth="1"/>
    <col min="260" max="260" width="12" style="2" customWidth="1"/>
    <col min="261" max="265" width="7" style="2" customWidth="1"/>
    <col min="266" max="266" width="8.77734375" style="2" customWidth="1"/>
    <col min="267" max="267" width="6.44140625" style="2" customWidth="1"/>
    <col min="268" max="268" width="15.88671875" style="2" customWidth="1"/>
    <col min="269" max="272" width="6.109375" style="2" customWidth="1"/>
    <col min="273" max="276" width="7.5546875" style="2"/>
    <col min="277" max="277" width="6.77734375" style="2" customWidth="1"/>
    <col min="278" max="278" width="8.21875" style="2" customWidth="1"/>
    <col min="279" max="279" width="7" style="2" customWidth="1"/>
    <col min="280" max="282" width="8.44140625" style="2" customWidth="1"/>
    <col min="283" max="283" width="8.21875" style="2" customWidth="1"/>
    <col min="284" max="284" width="7.109375" style="2" customWidth="1"/>
    <col min="285" max="285" width="9.109375" style="2" customWidth="1"/>
    <col min="286" max="286" width="10.77734375" style="2" customWidth="1"/>
    <col min="287" max="287" width="10.109375" style="2" customWidth="1"/>
    <col min="288" max="288" width="8.77734375" style="2" customWidth="1"/>
    <col min="289" max="289" width="6.44140625" style="2" customWidth="1"/>
    <col min="290" max="290" width="8.109375" style="2" customWidth="1"/>
    <col min="291" max="294" width="7.5546875" style="2"/>
    <col min="295" max="402" width="9" style="2" customWidth="1"/>
    <col min="403" max="512" width="7.5546875" style="2"/>
    <col min="513" max="513" width="12.21875" style="2" customWidth="1"/>
    <col min="514" max="514" width="8" style="2" customWidth="1"/>
    <col min="515" max="515" width="9.44140625" style="2" customWidth="1"/>
    <col min="516" max="516" width="12" style="2" customWidth="1"/>
    <col min="517" max="521" width="7" style="2" customWidth="1"/>
    <col min="522" max="522" width="8.77734375" style="2" customWidth="1"/>
    <col min="523" max="523" width="6.44140625" style="2" customWidth="1"/>
    <col min="524" max="524" width="15.88671875" style="2" customWidth="1"/>
    <col min="525" max="528" width="6.109375" style="2" customWidth="1"/>
    <col min="529" max="532" width="7.5546875" style="2"/>
    <col min="533" max="533" width="6.77734375" style="2" customWidth="1"/>
    <col min="534" max="534" width="8.21875" style="2" customWidth="1"/>
    <col min="535" max="535" width="7" style="2" customWidth="1"/>
    <col min="536" max="538" width="8.44140625" style="2" customWidth="1"/>
    <col min="539" max="539" width="8.21875" style="2" customWidth="1"/>
    <col min="540" max="540" width="7.109375" style="2" customWidth="1"/>
    <col min="541" max="541" width="9.109375" style="2" customWidth="1"/>
    <col min="542" max="542" width="10.77734375" style="2" customWidth="1"/>
    <col min="543" max="543" width="10.109375" style="2" customWidth="1"/>
    <col min="544" max="544" width="8.77734375" style="2" customWidth="1"/>
    <col min="545" max="545" width="6.44140625" style="2" customWidth="1"/>
    <col min="546" max="546" width="8.109375" style="2" customWidth="1"/>
    <col min="547" max="550" width="7.5546875" style="2"/>
    <col min="551" max="658" width="9" style="2" customWidth="1"/>
    <col min="659" max="768" width="7.5546875" style="2"/>
    <col min="769" max="769" width="12.21875" style="2" customWidth="1"/>
    <col min="770" max="770" width="8" style="2" customWidth="1"/>
    <col min="771" max="771" width="9.44140625" style="2" customWidth="1"/>
    <col min="772" max="772" width="12" style="2" customWidth="1"/>
    <col min="773" max="777" width="7" style="2" customWidth="1"/>
    <col min="778" max="778" width="8.77734375" style="2" customWidth="1"/>
    <col min="779" max="779" width="6.44140625" style="2" customWidth="1"/>
    <col min="780" max="780" width="15.88671875" style="2" customWidth="1"/>
    <col min="781" max="784" width="6.109375" style="2" customWidth="1"/>
    <col min="785" max="788" width="7.5546875" style="2"/>
    <col min="789" max="789" width="6.77734375" style="2" customWidth="1"/>
    <col min="790" max="790" width="8.21875" style="2" customWidth="1"/>
    <col min="791" max="791" width="7" style="2" customWidth="1"/>
    <col min="792" max="794" width="8.44140625" style="2" customWidth="1"/>
    <col min="795" max="795" width="8.21875" style="2" customWidth="1"/>
    <col min="796" max="796" width="7.109375" style="2" customWidth="1"/>
    <col min="797" max="797" width="9.109375" style="2" customWidth="1"/>
    <col min="798" max="798" width="10.77734375" style="2" customWidth="1"/>
    <col min="799" max="799" width="10.109375" style="2" customWidth="1"/>
    <col min="800" max="800" width="8.77734375" style="2" customWidth="1"/>
    <col min="801" max="801" width="6.44140625" style="2" customWidth="1"/>
    <col min="802" max="802" width="8.109375" style="2" customWidth="1"/>
    <col min="803" max="806" width="7.5546875" style="2"/>
    <col min="807" max="914" width="9" style="2" customWidth="1"/>
    <col min="915" max="1024" width="7.5546875" style="2"/>
    <col min="1025" max="1025" width="12.21875" style="2" customWidth="1"/>
    <col min="1026" max="1026" width="8" style="2" customWidth="1"/>
    <col min="1027" max="1027" width="9.44140625" style="2" customWidth="1"/>
    <col min="1028" max="1028" width="12" style="2" customWidth="1"/>
    <col min="1029" max="1033" width="7" style="2" customWidth="1"/>
    <col min="1034" max="1034" width="8.77734375" style="2" customWidth="1"/>
    <col min="1035" max="1035" width="6.44140625" style="2" customWidth="1"/>
    <col min="1036" max="1036" width="15.88671875" style="2" customWidth="1"/>
    <col min="1037" max="1040" width="6.109375" style="2" customWidth="1"/>
    <col min="1041" max="1044" width="7.5546875" style="2"/>
    <col min="1045" max="1045" width="6.77734375" style="2" customWidth="1"/>
    <col min="1046" max="1046" width="8.21875" style="2" customWidth="1"/>
    <col min="1047" max="1047" width="7" style="2" customWidth="1"/>
    <col min="1048" max="1050" width="8.44140625" style="2" customWidth="1"/>
    <col min="1051" max="1051" width="8.21875" style="2" customWidth="1"/>
    <col min="1052" max="1052" width="7.109375" style="2" customWidth="1"/>
    <col min="1053" max="1053" width="9.109375" style="2" customWidth="1"/>
    <col min="1054" max="1054" width="10.77734375" style="2" customWidth="1"/>
    <col min="1055" max="1055" width="10.109375" style="2" customWidth="1"/>
    <col min="1056" max="1056" width="8.77734375" style="2" customWidth="1"/>
    <col min="1057" max="1057" width="6.44140625" style="2" customWidth="1"/>
    <col min="1058" max="1058" width="8.109375" style="2" customWidth="1"/>
    <col min="1059" max="1062" width="7.5546875" style="2"/>
    <col min="1063" max="1170" width="9" style="2" customWidth="1"/>
    <col min="1171" max="1280" width="7.5546875" style="2"/>
    <col min="1281" max="1281" width="12.21875" style="2" customWidth="1"/>
    <col min="1282" max="1282" width="8" style="2" customWidth="1"/>
    <col min="1283" max="1283" width="9.44140625" style="2" customWidth="1"/>
    <col min="1284" max="1284" width="12" style="2" customWidth="1"/>
    <col min="1285" max="1289" width="7" style="2" customWidth="1"/>
    <col min="1290" max="1290" width="8.77734375" style="2" customWidth="1"/>
    <col min="1291" max="1291" width="6.44140625" style="2" customWidth="1"/>
    <col min="1292" max="1292" width="15.88671875" style="2" customWidth="1"/>
    <col min="1293" max="1296" width="6.109375" style="2" customWidth="1"/>
    <col min="1297" max="1300" width="7.5546875" style="2"/>
    <col min="1301" max="1301" width="6.77734375" style="2" customWidth="1"/>
    <col min="1302" max="1302" width="8.21875" style="2" customWidth="1"/>
    <col min="1303" max="1303" width="7" style="2" customWidth="1"/>
    <col min="1304" max="1306" width="8.44140625" style="2" customWidth="1"/>
    <col min="1307" max="1307" width="8.21875" style="2" customWidth="1"/>
    <col min="1308" max="1308" width="7.109375" style="2" customWidth="1"/>
    <col min="1309" max="1309" width="9.109375" style="2" customWidth="1"/>
    <col min="1310" max="1310" width="10.77734375" style="2" customWidth="1"/>
    <col min="1311" max="1311" width="10.109375" style="2" customWidth="1"/>
    <col min="1312" max="1312" width="8.77734375" style="2" customWidth="1"/>
    <col min="1313" max="1313" width="6.44140625" style="2" customWidth="1"/>
    <col min="1314" max="1314" width="8.109375" style="2" customWidth="1"/>
    <col min="1315" max="1318" width="7.5546875" style="2"/>
    <col min="1319" max="1426" width="9" style="2" customWidth="1"/>
    <col min="1427" max="1536" width="7.5546875" style="2"/>
    <col min="1537" max="1537" width="12.21875" style="2" customWidth="1"/>
    <col min="1538" max="1538" width="8" style="2" customWidth="1"/>
    <col min="1539" max="1539" width="9.44140625" style="2" customWidth="1"/>
    <col min="1540" max="1540" width="12" style="2" customWidth="1"/>
    <col min="1541" max="1545" width="7" style="2" customWidth="1"/>
    <col min="1546" max="1546" width="8.77734375" style="2" customWidth="1"/>
    <col min="1547" max="1547" width="6.44140625" style="2" customWidth="1"/>
    <col min="1548" max="1548" width="15.88671875" style="2" customWidth="1"/>
    <col min="1549" max="1552" width="6.109375" style="2" customWidth="1"/>
    <col min="1553" max="1556" width="7.5546875" style="2"/>
    <col min="1557" max="1557" width="6.77734375" style="2" customWidth="1"/>
    <col min="1558" max="1558" width="8.21875" style="2" customWidth="1"/>
    <col min="1559" max="1559" width="7" style="2" customWidth="1"/>
    <col min="1560" max="1562" width="8.44140625" style="2" customWidth="1"/>
    <col min="1563" max="1563" width="8.21875" style="2" customWidth="1"/>
    <col min="1564" max="1564" width="7.109375" style="2" customWidth="1"/>
    <col min="1565" max="1565" width="9.109375" style="2" customWidth="1"/>
    <col min="1566" max="1566" width="10.77734375" style="2" customWidth="1"/>
    <col min="1567" max="1567" width="10.109375" style="2" customWidth="1"/>
    <col min="1568" max="1568" width="8.77734375" style="2" customWidth="1"/>
    <col min="1569" max="1569" width="6.44140625" style="2" customWidth="1"/>
    <col min="1570" max="1570" width="8.109375" style="2" customWidth="1"/>
    <col min="1571" max="1574" width="7.5546875" style="2"/>
    <col min="1575" max="1682" width="9" style="2" customWidth="1"/>
    <col min="1683" max="1792" width="7.5546875" style="2"/>
    <col min="1793" max="1793" width="12.21875" style="2" customWidth="1"/>
    <col min="1794" max="1794" width="8" style="2" customWidth="1"/>
    <col min="1795" max="1795" width="9.44140625" style="2" customWidth="1"/>
    <col min="1796" max="1796" width="12" style="2" customWidth="1"/>
    <col min="1797" max="1801" width="7" style="2" customWidth="1"/>
    <col min="1802" max="1802" width="8.77734375" style="2" customWidth="1"/>
    <col min="1803" max="1803" width="6.44140625" style="2" customWidth="1"/>
    <col min="1804" max="1804" width="15.88671875" style="2" customWidth="1"/>
    <col min="1805" max="1808" width="6.109375" style="2" customWidth="1"/>
    <col min="1809" max="1812" width="7.5546875" style="2"/>
    <col min="1813" max="1813" width="6.77734375" style="2" customWidth="1"/>
    <col min="1814" max="1814" width="8.21875" style="2" customWidth="1"/>
    <col min="1815" max="1815" width="7" style="2" customWidth="1"/>
    <col min="1816" max="1818" width="8.44140625" style="2" customWidth="1"/>
    <col min="1819" max="1819" width="8.21875" style="2" customWidth="1"/>
    <col min="1820" max="1820" width="7.109375" style="2" customWidth="1"/>
    <col min="1821" max="1821" width="9.109375" style="2" customWidth="1"/>
    <col min="1822" max="1822" width="10.77734375" style="2" customWidth="1"/>
    <col min="1823" max="1823" width="10.109375" style="2" customWidth="1"/>
    <col min="1824" max="1824" width="8.77734375" style="2" customWidth="1"/>
    <col min="1825" max="1825" width="6.44140625" style="2" customWidth="1"/>
    <col min="1826" max="1826" width="8.109375" style="2" customWidth="1"/>
    <col min="1827" max="1830" width="7.5546875" style="2"/>
    <col min="1831" max="1938" width="9" style="2" customWidth="1"/>
    <col min="1939" max="2048" width="7.5546875" style="2"/>
    <col min="2049" max="2049" width="12.21875" style="2" customWidth="1"/>
    <col min="2050" max="2050" width="8" style="2" customWidth="1"/>
    <col min="2051" max="2051" width="9.44140625" style="2" customWidth="1"/>
    <col min="2052" max="2052" width="12" style="2" customWidth="1"/>
    <col min="2053" max="2057" width="7" style="2" customWidth="1"/>
    <col min="2058" max="2058" width="8.77734375" style="2" customWidth="1"/>
    <col min="2059" max="2059" width="6.44140625" style="2" customWidth="1"/>
    <col min="2060" max="2060" width="15.88671875" style="2" customWidth="1"/>
    <col min="2061" max="2064" width="6.109375" style="2" customWidth="1"/>
    <col min="2065" max="2068" width="7.5546875" style="2"/>
    <col min="2069" max="2069" width="6.77734375" style="2" customWidth="1"/>
    <col min="2070" max="2070" width="8.21875" style="2" customWidth="1"/>
    <col min="2071" max="2071" width="7" style="2" customWidth="1"/>
    <col min="2072" max="2074" width="8.44140625" style="2" customWidth="1"/>
    <col min="2075" max="2075" width="8.21875" style="2" customWidth="1"/>
    <col min="2076" max="2076" width="7.109375" style="2" customWidth="1"/>
    <col min="2077" max="2077" width="9.109375" style="2" customWidth="1"/>
    <col min="2078" max="2078" width="10.77734375" style="2" customWidth="1"/>
    <col min="2079" max="2079" width="10.109375" style="2" customWidth="1"/>
    <col min="2080" max="2080" width="8.77734375" style="2" customWidth="1"/>
    <col min="2081" max="2081" width="6.44140625" style="2" customWidth="1"/>
    <col min="2082" max="2082" width="8.109375" style="2" customWidth="1"/>
    <col min="2083" max="2086" width="7.5546875" style="2"/>
    <col min="2087" max="2194" width="9" style="2" customWidth="1"/>
    <col min="2195" max="2304" width="7.5546875" style="2"/>
    <col min="2305" max="2305" width="12.21875" style="2" customWidth="1"/>
    <col min="2306" max="2306" width="8" style="2" customWidth="1"/>
    <col min="2307" max="2307" width="9.44140625" style="2" customWidth="1"/>
    <col min="2308" max="2308" width="12" style="2" customWidth="1"/>
    <col min="2309" max="2313" width="7" style="2" customWidth="1"/>
    <col min="2314" max="2314" width="8.77734375" style="2" customWidth="1"/>
    <col min="2315" max="2315" width="6.44140625" style="2" customWidth="1"/>
    <col min="2316" max="2316" width="15.88671875" style="2" customWidth="1"/>
    <col min="2317" max="2320" width="6.109375" style="2" customWidth="1"/>
    <col min="2321" max="2324" width="7.5546875" style="2"/>
    <col min="2325" max="2325" width="6.77734375" style="2" customWidth="1"/>
    <col min="2326" max="2326" width="8.21875" style="2" customWidth="1"/>
    <col min="2327" max="2327" width="7" style="2" customWidth="1"/>
    <col min="2328" max="2330" width="8.44140625" style="2" customWidth="1"/>
    <col min="2331" max="2331" width="8.21875" style="2" customWidth="1"/>
    <col min="2332" max="2332" width="7.109375" style="2" customWidth="1"/>
    <col min="2333" max="2333" width="9.109375" style="2" customWidth="1"/>
    <col min="2334" max="2334" width="10.77734375" style="2" customWidth="1"/>
    <col min="2335" max="2335" width="10.109375" style="2" customWidth="1"/>
    <col min="2336" max="2336" width="8.77734375" style="2" customWidth="1"/>
    <col min="2337" max="2337" width="6.44140625" style="2" customWidth="1"/>
    <col min="2338" max="2338" width="8.109375" style="2" customWidth="1"/>
    <col min="2339" max="2342" width="7.5546875" style="2"/>
    <col min="2343" max="2450" width="9" style="2" customWidth="1"/>
    <col min="2451" max="2560" width="7.5546875" style="2"/>
    <col min="2561" max="2561" width="12.21875" style="2" customWidth="1"/>
    <col min="2562" max="2562" width="8" style="2" customWidth="1"/>
    <col min="2563" max="2563" width="9.44140625" style="2" customWidth="1"/>
    <col min="2564" max="2564" width="12" style="2" customWidth="1"/>
    <col min="2565" max="2569" width="7" style="2" customWidth="1"/>
    <col min="2570" max="2570" width="8.77734375" style="2" customWidth="1"/>
    <col min="2571" max="2571" width="6.44140625" style="2" customWidth="1"/>
    <col min="2572" max="2572" width="15.88671875" style="2" customWidth="1"/>
    <col min="2573" max="2576" width="6.109375" style="2" customWidth="1"/>
    <col min="2577" max="2580" width="7.5546875" style="2"/>
    <col min="2581" max="2581" width="6.77734375" style="2" customWidth="1"/>
    <col min="2582" max="2582" width="8.21875" style="2" customWidth="1"/>
    <col min="2583" max="2583" width="7" style="2" customWidth="1"/>
    <col min="2584" max="2586" width="8.44140625" style="2" customWidth="1"/>
    <col min="2587" max="2587" width="8.21875" style="2" customWidth="1"/>
    <col min="2588" max="2588" width="7.109375" style="2" customWidth="1"/>
    <col min="2589" max="2589" width="9.109375" style="2" customWidth="1"/>
    <col min="2590" max="2590" width="10.77734375" style="2" customWidth="1"/>
    <col min="2591" max="2591" width="10.109375" style="2" customWidth="1"/>
    <col min="2592" max="2592" width="8.77734375" style="2" customWidth="1"/>
    <col min="2593" max="2593" width="6.44140625" style="2" customWidth="1"/>
    <col min="2594" max="2594" width="8.109375" style="2" customWidth="1"/>
    <col min="2595" max="2598" width="7.5546875" style="2"/>
    <col min="2599" max="2706" width="9" style="2" customWidth="1"/>
    <col min="2707" max="2816" width="7.5546875" style="2"/>
    <col min="2817" max="2817" width="12.21875" style="2" customWidth="1"/>
    <col min="2818" max="2818" width="8" style="2" customWidth="1"/>
    <col min="2819" max="2819" width="9.44140625" style="2" customWidth="1"/>
    <col min="2820" max="2820" width="12" style="2" customWidth="1"/>
    <col min="2821" max="2825" width="7" style="2" customWidth="1"/>
    <col min="2826" max="2826" width="8.77734375" style="2" customWidth="1"/>
    <col min="2827" max="2827" width="6.44140625" style="2" customWidth="1"/>
    <col min="2828" max="2828" width="15.88671875" style="2" customWidth="1"/>
    <col min="2829" max="2832" width="6.109375" style="2" customWidth="1"/>
    <col min="2833" max="2836" width="7.5546875" style="2"/>
    <col min="2837" max="2837" width="6.77734375" style="2" customWidth="1"/>
    <col min="2838" max="2838" width="8.21875" style="2" customWidth="1"/>
    <col min="2839" max="2839" width="7" style="2" customWidth="1"/>
    <col min="2840" max="2842" width="8.44140625" style="2" customWidth="1"/>
    <col min="2843" max="2843" width="8.21875" style="2" customWidth="1"/>
    <col min="2844" max="2844" width="7.109375" style="2" customWidth="1"/>
    <col min="2845" max="2845" width="9.109375" style="2" customWidth="1"/>
    <col min="2846" max="2846" width="10.77734375" style="2" customWidth="1"/>
    <col min="2847" max="2847" width="10.109375" style="2" customWidth="1"/>
    <col min="2848" max="2848" width="8.77734375" style="2" customWidth="1"/>
    <col min="2849" max="2849" width="6.44140625" style="2" customWidth="1"/>
    <col min="2850" max="2850" width="8.109375" style="2" customWidth="1"/>
    <col min="2851" max="2854" width="7.5546875" style="2"/>
    <col min="2855" max="2962" width="9" style="2" customWidth="1"/>
    <col min="2963" max="3072" width="7.5546875" style="2"/>
    <col min="3073" max="3073" width="12.21875" style="2" customWidth="1"/>
    <col min="3074" max="3074" width="8" style="2" customWidth="1"/>
    <col min="3075" max="3075" width="9.44140625" style="2" customWidth="1"/>
    <col min="3076" max="3076" width="12" style="2" customWidth="1"/>
    <col min="3077" max="3081" width="7" style="2" customWidth="1"/>
    <col min="3082" max="3082" width="8.77734375" style="2" customWidth="1"/>
    <col min="3083" max="3083" width="6.44140625" style="2" customWidth="1"/>
    <col min="3084" max="3084" width="15.88671875" style="2" customWidth="1"/>
    <col min="3085" max="3088" width="6.109375" style="2" customWidth="1"/>
    <col min="3089" max="3092" width="7.5546875" style="2"/>
    <col min="3093" max="3093" width="6.77734375" style="2" customWidth="1"/>
    <col min="3094" max="3094" width="8.21875" style="2" customWidth="1"/>
    <col min="3095" max="3095" width="7" style="2" customWidth="1"/>
    <col min="3096" max="3098" width="8.44140625" style="2" customWidth="1"/>
    <col min="3099" max="3099" width="8.21875" style="2" customWidth="1"/>
    <col min="3100" max="3100" width="7.109375" style="2" customWidth="1"/>
    <col min="3101" max="3101" width="9.109375" style="2" customWidth="1"/>
    <col min="3102" max="3102" width="10.77734375" style="2" customWidth="1"/>
    <col min="3103" max="3103" width="10.109375" style="2" customWidth="1"/>
    <col min="3104" max="3104" width="8.77734375" style="2" customWidth="1"/>
    <col min="3105" max="3105" width="6.44140625" style="2" customWidth="1"/>
    <col min="3106" max="3106" width="8.109375" style="2" customWidth="1"/>
    <col min="3107" max="3110" width="7.5546875" style="2"/>
    <col min="3111" max="3218" width="9" style="2" customWidth="1"/>
    <col min="3219" max="3328" width="7.5546875" style="2"/>
    <col min="3329" max="3329" width="12.21875" style="2" customWidth="1"/>
    <col min="3330" max="3330" width="8" style="2" customWidth="1"/>
    <col min="3331" max="3331" width="9.44140625" style="2" customWidth="1"/>
    <col min="3332" max="3332" width="12" style="2" customWidth="1"/>
    <col min="3333" max="3337" width="7" style="2" customWidth="1"/>
    <col min="3338" max="3338" width="8.77734375" style="2" customWidth="1"/>
    <col min="3339" max="3339" width="6.44140625" style="2" customWidth="1"/>
    <col min="3340" max="3340" width="15.88671875" style="2" customWidth="1"/>
    <col min="3341" max="3344" width="6.109375" style="2" customWidth="1"/>
    <col min="3345" max="3348" width="7.5546875" style="2"/>
    <col min="3349" max="3349" width="6.77734375" style="2" customWidth="1"/>
    <col min="3350" max="3350" width="8.21875" style="2" customWidth="1"/>
    <col min="3351" max="3351" width="7" style="2" customWidth="1"/>
    <col min="3352" max="3354" width="8.44140625" style="2" customWidth="1"/>
    <col min="3355" max="3355" width="8.21875" style="2" customWidth="1"/>
    <col min="3356" max="3356" width="7.109375" style="2" customWidth="1"/>
    <col min="3357" max="3357" width="9.109375" style="2" customWidth="1"/>
    <col min="3358" max="3358" width="10.77734375" style="2" customWidth="1"/>
    <col min="3359" max="3359" width="10.109375" style="2" customWidth="1"/>
    <col min="3360" max="3360" width="8.77734375" style="2" customWidth="1"/>
    <col min="3361" max="3361" width="6.44140625" style="2" customWidth="1"/>
    <col min="3362" max="3362" width="8.109375" style="2" customWidth="1"/>
    <col min="3363" max="3366" width="7.5546875" style="2"/>
    <col min="3367" max="3474" width="9" style="2" customWidth="1"/>
    <col min="3475" max="3584" width="7.5546875" style="2"/>
    <col min="3585" max="3585" width="12.21875" style="2" customWidth="1"/>
    <col min="3586" max="3586" width="8" style="2" customWidth="1"/>
    <col min="3587" max="3587" width="9.44140625" style="2" customWidth="1"/>
    <col min="3588" max="3588" width="12" style="2" customWidth="1"/>
    <col min="3589" max="3593" width="7" style="2" customWidth="1"/>
    <col min="3594" max="3594" width="8.77734375" style="2" customWidth="1"/>
    <col min="3595" max="3595" width="6.44140625" style="2" customWidth="1"/>
    <col min="3596" max="3596" width="15.88671875" style="2" customWidth="1"/>
    <col min="3597" max="3600" width="6.109375" style="2" customWidth="1"/>
    <col min="3601" max="3604" width="7.5546875" style="2"/>
    <col min="3605" max="3605" width="6.77734375" style="2" customWidth="1"/>
    <col min="3606" max="3606" width="8.21875" style="2" customWidth="1"/>
    <col min="3607" max="3607" width="7" style="2" customWidth="1"/>
    <col min="3608" max="3610" width="8.44140625" style="2" customWidth="1"/>
    <col min="3611" max="3611" width="8.21875" style="2" customWidth="1"/>
    <col min="3612" max="3612" width="7.109375" style="2" customWidth="1"/>
    <col min="3613" max="3613" width="9.109375" style="2" customWidth="1"/>
    <col min="3614" max="3614" width="10.77734375" style="2" customWidth="1"/>
    <col min="3615" max="3615" width="10.109375" style="2" customWidth="1"/>
    <col min="3616" max="3616" width="8.77734375" style="2" customWidth="1"/>
    <col min="3617" max="3617" width="6.44140625" style="2" customWidth="1"/>
    <col min="3618" max="3618" width="8.109375" style="2" customWidth="1"/>
    <col min="3619" max="3622" width="7.5546875" style="2"/>
    <col min="3623" max="3730" width="9" style="2" customWidth="1"/>
    <col min="3731" max="3840" width="7.5546875" style="2"/>
    <col min="3841" max="3841" width="12.21875" style="2" customWidth="1"/>
    <col min="3842" max="3842" width="8" style="2" customWidth="1"/>
    <col min="3843" max="3843" width="9.44140625" style="2" customWidth="1"/>
    <col min="3844" max="3844" width="12" style="2" customWidth="1"/>
    <col min="3845" max="3849" width="7" style="2" customWidth="1"/>
    <col min="3850" max="3850" width="8.77734375" style="2" customWidth="1"/>
    <col min="3851" max="3851" width="6.44140625" style="2" customWidth="1"/>
    <col min="3852" max="3852" width="15.88671875" style="2" customWidth="1"/>
    <col min="3853" max="3856" width="6.109375" style="2" customWidth="1"/>
    <col min="3857" max="3860" width="7.5546875" style="2"/>
    <col min="3861" max="3861" width="6.77734375" style="2" customWidth="1"/>
    <col min="3862" max="3862" width="8.21875" style="2" customWidth="1"/>
    <col min="3863" max="3863" width="7" style="2" customWidth="1"/>
    <col min="3864" max="3866" width="8.44140625" style="2" customWidth="1"/>
    <col min="3867" max="3867" width="8.21875" style="2" customWidth="1"/>
    <col min="3868" max="3868" width="7.109375" style="2" customWidth="1"/>
    <col min="3869" max="3869" width="9.109375" style="2" customWidth="1"/>
    <col min="3870" max="3870" width="10.77734375" style="2" customWidth="1"/>
    <col min="3871" max="3871" width="10.109375" style="2" customWidth="1"/>
    <col min="3872" max="3872" width="8.77734375" style="2" customWidth="1"/>
    <col min="3873" max="3873" width="6.44140625" style="2" customWidth="1"/>
    <col min="3874" max="3874" width="8.109375" style="2" customWidth="1"/>
    <col min="3875" max="3878" width="7.5546875" style="2"/>
    <col min="3879" max="3986" width="9" style="2" customWidth="1"/>
    <col min="3987" max="4096" width="7.5546875" style="2"/>
    <col min="4097" max="4097" width="12.21875" style="2" customWidth="1"/>
    <col min="4098" max="4098" width="8" style="2" customWidth="1"/>
    <col min="4099" max="4099" width="9.44140625" style="2" customWidth="1"/>
    <col min="4100" max="4100" width="12" style="2" customWidth="1"/>
    <col min="4101" max="4105" width="7" style="2" customWidth="1"/>
    <col min="4106" max="4106" width="8.77734375" style="2" customWidth="1"/>
    <col min="4107" max="4107" width="6.44140625" style="2" customWidth="1"/>
    <col min="4108" max="4108" width="15.88671875" style="2" customWidth="1"/>
    <col min="4109" max="4112" width="6.109375" style="2" customWidth="1"/>
    <col min="4113" max="4116" width="7.5546875" style="2"/>
    <col min="4117" max="4117" width="6.77734375" style="2" customWidth="1"/>
    <col min="4118" max="4118" width="8.21875" style="2" customWidth="1"/>
    <col min="4119" max="4119" width="7" style="2" customWidth="1"/>
    <col min="4120" max="4122" width="8.44140625" style="2" customWidth="1"/>
    <col min="4123" max="4123" width="8.21875" style="2" customWidth="1"/>
    <col min="4124" max="4124" width="7.109375" style="2" customWidth="1"/>
    <col min="4125" max="4125" width="9.109375" style="2" customWidth="1"/>
    <col min="4126" max="4126" width="10.77734375" style="2" customWidth="1"/>
    <col min="4127" max="4127" width="10.109375" style="2" customWidth="1"/>
    <col min="4128" max="4128" width="8.77734375" style="2" customWidth="1"/>
    <col min="4129" max="4129" width="6.44140625" style="2" customWidth="1"/>
    <col min="4130" max="4130" width="8.109375" style="2" customWidth="1"/>
    <col min="4131" max="4134" width="7.5546875" style="2"/>
    <col min="4135" max="4242" width="9" style="2" customWidth="1"/>
    <col min="4243" max="4352" width="7.5546875" style="2"/>
    <col min="4353" max="4353" width="12.21875" style="2" customWidth="1"/>
    <col min="4354" max="4354" width="8" style="2" customWidth="1"/>
    <col min="4355" max="4355" width="9.44140625" style="2" customWidth="1"/>
    <col min="4356" max="4356" width="12" style="2" customWidth="1"/>
    <col min="4357" max="4361" width="7" style="2" customWidth="1"/>
    <col min="4362" max="4362" width="8.77734375" style="2" customWidth="1"/>
    <col min="4363" max="4363" width="6.44140625" style="2" customWidth="1"/>
    <col min="4364" max="4364" width="15.88671875" style="2" customWidth="1"/>
    <col min="4365" max="4368" width="6.109375" style="2" customWidth="1"/>
    <col min="4369" max="4372" width="7.5546875" style="2"/>
    <col min="4373" max="4373" width="6.77734375" style="2" customWidth="1"/>
    <col min="4374" max="4374" width="8.21875" style="2" customWidth="1"/>
    <col min="4375" max="4375" width="7" style="2" customWidth="1"/>
    <col min="4376" max="4378" width="8.44140625" style="2" customWidth="1"/>
    <col min="4379" max="4379" width="8.21875" style="2" customWidth="1"/>
    <col min="4380" max="4380" width="7.109375" style="2" customWidth="1"/>
    <col min="4381" max="4381" width="9.109375" style="2" customWidth="1"/>
    <col min="4382" max="4382" width="10.77734375" style="2" customWidth="1"/>
    <col min="4383" max="4383" width="10.109375" style="2" customWidth="1"/>
    <col min="4384" max="4384" width="8.77734375" style="2" customWidth="1"/>
    <col min="4385" max="4385" width="6.44140625" style="2" customWidth="1"/>
    <col min="4386" max="4386" width="8.109375" style="2" customWidth="1"/>
    <col min="4387" max="4390" width="7.5546875" style="2"/>
    <col min="4391" max="4498" width="9" style="2" customWidth="1"/>
    <col min="4499" max="4608" width="7.5546875" style="2"/>
    <col min="4609" max="4609" width="12.21875" style="2" customWidth="1"/>
    <col min="4610" max="4610" width="8" style="2" customWidth="1"/>
    <col min="4611" max="4611" width="9.44140625" style="2" customWidth="1"/>
    <col min="4612" max="4612" width="12" style="2" customWidth="1"/>
    <col min="4613" max="4617" width="7" style="2" customWidth="1"/>
    <col min="4618" max="4618" width="8.77734375" style="2" customWidth="1"/>
    <col min="4619" max="4619" width="6.44140625" style="2" customWidth="1"/>
    <col min="4620" max="4620" width="15.88671875" style="2" customWidth="1"/>
    <col min="4621" max="4624" width="6.109375" style="2" customWidth="1"/>
    <col min="4625" max="4628" width="7.5546875" style="2"/>
    <col min="4629" max="4629" width="6.77734375" style="2" customWidth="1"/>
    <col min="4630" max="4630" width="8.21875" style="2" customWidth="1"/>
    <col min="4631" max="4631" width="7" style="2" customWidth="1"/>
    <col min="4632" max="4634" width="8.44140625" style="2" customWidth="1"/>
    <col min="4635" max="4635" width="8.21875" style="2" customWidth="1"/>
    <col min="4636" max="4636" width="7.109375" style="2" customWidth="1"/>
    <col min="4637" max="4637" width="9.109375" style="2" customWidth="1"/>
    <col min="4638" max="4638" width="10.77734375" style="2" customWidth="1"/>
    <col min="4639" max="4639" width="10.109375" style="2" customWidth="1"/>
    <col min="4640" max="4640" width="8.77734375" style="2" customWidth="1"/>
    <col min="4641" max="4641" width="6.44140625" style="2" customWidth="1"/>
    <col min="4642" max="4642" width="8.109375" style="2" customWidth="1"/>
    <col min="4643" max="4646" width="7.5546875" style="2"/>
    <col min="4647" max="4754" width="9" style="2" customWidth="1"/>
    <col min="4755" max="4864" width="7.5546875" style="2"/>
    <col min="4865" max="4865" width="12.21875" style="2" customWidth="1"/>
    <col min="4866" max="4866" width="8" style="2" customWidth="1"/>
    <col min="4867" max="4867" width="9.44140625" style="2" customWidth="1"/>
    <col min="4868" max="4868" width="12" style="2" customWidth="1"/>
    <col min="4869" max="4873" width="7" style="2" customWidth="1"/>
    <col min="4874" max="4874" width="8.77734375" style="2" customWidth="1"/>
    <col min="4875" max="4875" width="6.44140625" style="2" customWidth="1"/>
    <col min="4876" max="4876" width="15.88671875" style="2" customWidth="1"/>
    <col min="4877" max="4880" width="6.109375" style="2" customWidth="1"/>
    <col min="4881" max="4884" width="7.5546875" style="2"/>
    <col min="4885" max="4885" width="6.77734375" style="2" customWidth="1"/>
    <col min="4886" max="4886" width="8.21875" style="2" customWidth="1"/>
    <col min="4887" max="4887" width="7" style="2" customWidth="1"/>
    <col min="4888" max="4890" width="8.44140625" style="2" customWidth="1"/>
    <col min="4891" max="4891" width="8.21875" style="2" customWidth="1"/>
    <col min="4892" max="4892" width="7.109375" style="2" customWidth="1"/>
    <col min="4893" max="4893" width="9.109375" style="2" customWidth="1"/>
    <col min="4894" max="4894" width="10.77734375" style="2" customWidth="1"/>
    <col min="4895" max="4895" width="10.109375" style="2" customWidth="1"/>
    <col min="4896" max="4896" width="8.77734375" style="2" customWidth="1"/>
    <col min="4897" max="4897" width="6.44140625" style="2" customWidth="1"/>
    <col min="4898" max="4898" width="8.109375" style="2" customWidth="1"/>
    <col min="4899" max="4902" width="7.5546875" style="2"/>
    <col min="4903" max="5010" width="9" style="2" customWidth="1"/>
    <col min="5011" max="5120" width="7.5546875" style="2"/>
    <col min="5121" max="5121" width="12.21875" style="2" customWidth="1"/>
    <col min="5122" max="5122" width="8" style="2" customWidth="1"/>
    <col min="5123" max="5123" width="9.44140625" style="2" customWidth="1"/>
    <col min="5124" max="5124" width="12" style="2" customWidth="1"/>
    <col min="5125" max="5129" width="7" style="2" customWidth="1"/>
    <col min="5130" max="5130" width="8.77734375" style="2" customWidth="1"/>
    <col min="5131" max="5131" width="6.44140625" style="2" customWidth="1"/>
    <col min="5132" max="5132" width="15.88671875" style="2" customWidth="1"/>
    <col min="5133" max="5136" width="6.109375" style="2" customWidth="1"/>
    <col min="5137" max="5140" width="7.5546875" style="2"/>
    <col min="5141" max="5141" width="6.77734375" style="2" customWidth="1"/>
    <col min="5142" max="5142" width="8.21875" style="2" customWidth="1"/>
    <col min="5143" max="5143" width="7" style="2" customWidth="1"/>
    <col min="5144" max="5146" width="8.44140625" style="2" customWidth="1"/>
    <col min="5147" max="5147" width="8.21875" style="2" customWidth="1"/>
    <col min="5148" max="5148" width="7.109375" style="2" customWidth="1"/>
    <col min="5149" max="5149" width="9.109375" style="2" customWidth="1"/>
    <col min="5150" max="5150" width="10.77734375" style="2" customWidth="1"/>
    <col min="5151" max="5151" width="10.109375" style="2" customWidth="1"/>
    <col min="5152" max="5152" width="8.77734375" style="2" customWidth="1"/>
    <col min="5153" max="5153" width="6.44140625" style="2" customWidth="1"/>
    <col min="5154" max="5154" width="8.109375" style="2" customWidth="1"/>
    <col min="5155" max="5158" width="7.5546875" style="2"/>
    <col min="5159" max="5266" width="9" style="2" customWidth="1"/>
    <col min="5267" max="5376" width="7.5546875" style="2"/>
    <col min="5377" max="5377" width="12.21875" style="2" customWidth="1"/>
    <col min="5378" max="5378" width="8" style="2" customWidth="1"/>
    <col min="5379" max="5379" width="9.44140625" style="2" customWidth="1"/>
    <col min="5380" max="5380" width="12" style="2" customWidth="1"/>
    <col min="5381" max="5385" width="7" style="2" customWidth="1"/>
    <col min="5386" max="5386" width="8.77734375" style="2" customWidth="1"/>
    <col min="5387" max="5387" width="6.44140625" style="2" customWidth="1"/>
    <col min="5388" max="5388" width="15.88671875" style="2" customWidth="1"/>
    <col min="5389" max="5392" width="6.109375" style="2" customWidth="1"/>
    <col min="5393" max="5396" width="7.5546875" style="2"/>
    <col min="5397" max="5397" width="6.77734375" style="2" customWidth="1"/>
    <col min="5398" max="5398" width="8.21875" style="2" customWidth="1"/>
    <col min="5399" max="5399" width="7" style="2" customWidth="1"/>
    <col min="5400" max="5402" width="8.44140625" style="2" customWidth="1"/>
    <col min="5403" max="5403" width="8.21875" style="2" customWidth="1"/>
    <col min="5404" max="5404" width="7.109375" style="2" customWidth="1"/>
    <col min="5405" max="5405" width="9.109375" style="2" customWidth="1"/>
    <col min="5406" max="5406" width="10.77734375" style="2" customWidth="1"/>
    <col min="5407" max="5407" width="10.109375" style="2" customWidth="1"/>
    <col min="5408" max="5408" width="8.77734375" style="2" customWidth="1"/>
    <col min="5409" max="5409" width="6.44140625" style="2" customWidth="1"/>
    <col min="5410" max="5410" width="8.109375" style="2" customWidth="1"/>
    <col min="5411" max="5414" width="7.5546875" style="2"/>
    <col min="5415" max="5522" width="9" style="2" customWidth="1"/>
    <col min="5523" max="5632" width="7.5546875" style="2"/>
    <col min="5633" max="5633" width="12.21875" style="2" customWidth="1"/>
    <col min="5634" max="5634" width="8" style="2" customWidth="1"/>
    <col min="5635" max="5635" width="9.44140625" style="2" customWidth="1"/>
    <col min="5636" max="5636" width="12" style="2" customWidth="1"/>
    <col min="5637" max="5641" width="7" style="2" customWidth="1"/>
    <col min="5642" max="5642" width="8.77734375" style="2" customWidth="1"/>
    <col min="5643" max="5643" width="6.44140625" style="2" customWidth="1"/>
    <col min="5644" max="5644" width="15.88671875" style="2" customWidth="1"/>
    <col min="5645" max="5648" width="6.109375" style="2" customWidth="1"/>
    <col min="5649" max="5652" width="7.5546875" style="2"/>
    <col min="5653" max="5653" width="6.77734375" style="2" customWidth="1"/>
    <col min="5654" max="5654" width="8.21875" style="2" customWidth="1"/>
    <col min="5655" max="5655" width="7" style="2" customWidth="1"/>
    <col min="5656" max="5658" width="8.44140625" style="2" customWidth="1"/>
    <col min="5659" max="5659" width="8.21875" style="2" customWidth="1"/>
    <col min="5660" max="5660" width="7.109375" style="2" customWidth="1"/>
    <col min="5661" max="5661" width="9.109375" style="2" customWidth="1"/>
    <col min="5662" max="5662" width="10.77734375" style="2" customWidth="1"/>
    <col min="5663" max="5663" width="10.109375" style="2" customWidth="1"/>
    <col min="5664" max="5664" width="8.77734375" style="2" customWidth="1"/>
    <col min="5665" max="5665" width="6.44140625" style="2" customWidth="1"/>
    <col min="5666" max="5666" width="8.109375" style="2" customWidth="1"/>
    <col min="5667" max="5670" width="7.5546875" style="2"/>
    <col min="5671" max="5778" width="9" style="2" customWidth="1"/>
    <col min="5779" max="5888" width="7.5546875" style="2"/>
    <col min="5889" max="5889" width="12.21875" style="2" customWidth="1"/>
    <col min="5890" max="5890" width="8" style="2" customWidth="1"/>
    <col min="5891" max="5891" width="9.44140625" style="2" customWidth="1"/>
    <col min="5892" max="5892" width="12" style="2" customWidth="1"/>
    <col min="5893" max="5897" width="7" style="2" customWidth="1"/>
    <col min="5898" max="5898" width="8.77734375" style="2" customWidth="1"/>
    <col min="5899" max="5899" width="6.44140625" style="2" customWidth="1"/>
    <col min="5900" max="5900" width="15.88671875" style="2" customWidth="1"/>
    <col min="5901" max="5904" width="6.109375" style="2" customWidth="1"/>
    <col min="5905" max="5908" width="7.5546875" style="2"/>
    <col min="5909" max="5909" width="6.77734375" style="2" customWidth="1"/>
    <col min="5910" max="5910" width="8.21875" style="2" customWidth="1"/>
    <col min="5911" max="5911" width="7" style="2" customWidth="1"/>
    <col min="5912" max="5914" width="8.44140625" style="2" customWidth="1"/>
    <col min="5915" max="5915" width="8.21875" style="2" customWidth="1"/>
    <col min="5916" max="5916" width="7.109375" style="2" customWidth="1"/>
    <col min="5917" max="5917" width="9.109375" style="2" customWidth="1"/>
    <col min="5918" max="5918" width="10.77734375" style="2" customWidth="1"/>
    <col min="5919" max="5919" width="10.109375" style="2" customWidth="1"/>
    <col min="5920" max="5920" width="8.77734375" style="2" customWidth="1"/>
    <col min="5921" max="5921" width="6.44140625" style="2" customWidth="1"/>
    <col min="5922" max="5922" width="8.109375" style="2" customWidth="1"/>
    <col min="5923" max="5926" width="7.5546875" style="2"/>
    <col min="5927" max="6034" width="9" style="2" customWidth="1"/>
    <col min="6035" max="6144" width="7.5546875" style="2"/>
    <col min="6145" max="6145" width="12.21875" style="2" customWidth="1"/>
    <col min="6146" max="6146" width="8" style="2" customWidth="1"/>
    <col min="6147" max="6147" width="9.44140625" style="2" customWidth="1"/>
    <col min="6148" max="6148" width="12" style="2" customWidth="1"/>
    <col min="6149" max="6153" width="7" style="2" customWidth="1"/>
    <col min="6154" max="6154" width="8.77734375" style="2" customWidth="1"/>
    <col min="6155" max="6155" width="6.44140625" style="2" customWidth="1"/>
    <col min="6156" max="6156" width="15.88671875" style="2" customWidth="1"/>
    <col min="6157" max="6160" width="6.109375" style="2" customWidth="1"/>
    <col min="6161" max="6164" width="7.5546875" style="2"/>
    <col min="6165" max="6165" width="6.77734375" style="2" customWidth="1"/>
    <col min="6166" max="6166" width="8.21875" style="2" customWidth="1"/>
    <col min="6167" max="6167" width="7" style="2" customWidth="1"/>
    <col min="6168" max="6170" width="8.44140625" style="2" customWidth="1"/>
    <col min="6171" max="6171" width="8.21875" style="2" customWidth="1"/>
    <col min="6172" max="6172" width="7.109375" style="2" customWidth="1"/>
    <col min="6173" max="6173" width="9.109375" style="2" customWidth="1"/>
    <col min="6174" max="6174" width="10.77734375" style="2" customWidth="1"/>
    <col min="6175" max="6175" width="10.109375" style="2" customWidth="1"/>
    <col min="6176" max="6176" width="8.77734375" style="2" customWidth="1"/>
    <col min="6177" max="6177" width="6.44140625" style="2" customWidth="1"/>
    <col min="6178" max="6178" width="8.109375" style="2" customWidth="1"/>
    <col min="6179" max="6182" width="7.5546875" style="2"/>
    <col min="6183" max="6290" width="9" style="2" customWidth="1"/>
    <col min="6291" max="6400" width="7.5546875" style="2"/>
    <col min="6401" max="6401" width="12.21875" style="2" customWidth="1"/>
    <col min="6402" max="6402" width="8" style="2" customWidth="1"/>
    <col min="6403" max="6403" width="9.44140625" style="2" customWidth="1"/>
    <col min="6404" max="6404" width="12" style="2" customWidth="1"/>
    <col min="6405" max="6409" width="7" style="2" customWidth="1"/>
    <col min="6410" max="6410" width="8.77734375" style="2" customWidth="1"/>
    <col min="6411" max="6411" width="6.44140625" style="2" customWidth="1"/>
    <col min="6412" max="6412" width="15.88671875" style="2" customWidth="1"/>
    <col min="6413" max="6416" width="6.109375" style="2" customWidth="1"/>
    <col min="6417" max="6420" width="7.5546875" style="2"/>
    <col min="6421" max="6421" width="6.77734375" style="2" customWidth="1"/>
    <col min="6422" max="6422" width="8.21875" style="2" customWidth="1"/>
    <col min="6423" max="6423" width="7" style="2" customWidth="1"/>
    <col min="6424" max="6426" width="8.44140625" style="2" customWidth="1"/>
    <col min="6427" max="6427" width="8.21875" style="2" customWidth="1"/>
    <col min="6428" max="6428" width="7.109375" style="2" customWidth="1"/>
    <col min="6429" max="6429" width="9.109375" style="2" customWidth="1"/>
    <col min="6430" max="6430" width="10.77734375" style="2" customWidth="1"/>
    <col min="6431" max="6431" width="10.109375" style="2" customWidth="1"/>
    <col min="6432" max="6432" width="8.77734375" style="2" customWidth="1"/>
    <col min="6433" max="6433" width="6.44140625" style="2" customWidth="1"/>
    <col min="6434" max="6434" width="8.109375" style="2" customWidth="1"/>
    <col min="6435" max="6438" width="7.5546875" style="2"/>
    <col min="6439" max="6546" width="9" style="2" customWidth="1"/>
    <col min="6547" max="6656" width="7.5546875" style="2"/>
    <col min="6657" max="6657" width="12.21875" style="2" customWidth="1"/>
    <col min="6658" max="6658" width="8" style="2" customWidth="1"/>
    <col min="6659" max="6659" width="9.44140625" style="2" customWidth="1"/>
    <col min="6660" max="6660" width="12" style="2" customWidth="1"/>
    <col min="6661" max="6665" width="7" style="2" customWidth="1"/>
    <col min="6666" max="6666" width="8.77734375" style="2" customWidth="1"/>
    <col min="6667" max="6667" width="6.44140625" style="2" customWidth="1"/>
    <col min="6668" max="6668" width="15.88671875" style="2" customWidth="1"/>
    <col min="6669" max="6672" width="6.109375" style="2" customWidth="1"/>
    <col min="6673" max="6676" width="7.5546875" style="2"/>
    <col min="6677" max="6677" width="6.77734375" style="2" customWidth="1"/>
    <col min="6678" max="6678" width="8.21875" style="2" customWidth="1"/>
    <col min="6679" max="6679" width="7" style="2" customWidth="1"/>
    <col min="6680" max="6682" width="8.44140625" style="2" customWidth="1"/>
    <col min="6683" max="6683" width="8.21875" style="2" customWidth="1"/>
    <col min="6684" max="6684" width="7.109375" style="2" customWidth="1"/>
    <col min="6685" max="6685" width="9.109375" style="2" customWidth="1"/>
    <col min="6686" max="6686" width="10.77734375" style="2" customWidth="1"/>
    <col min="6687" max="6687" width="10.109375" style="2" customWidth="1"/>
    <col min="6688" max="6688" width="8.77734375" style="2" customWidth="1"/>
    <col min="6689" max="6689" width="6.44140625" style="2" customWidth="1"/>
    <col min="6690" max="6690" width="8.109375" style="2" customWidth="1"/>
    <col min="6691" max="6694" width="7.5546875" style="2"/>
    <col min="6695" max="6802" width="9" style="2" customWidth="1"/>
    <col min="6803" max="6912" width="7.5546875" style="2"/>
    <col min="6913" max="6913" width="12.21875" style="2" customWidth="1"/>
    <col min="6914" max="6914" width="8" style="2" customWidth="1"/>
    <col min="6915" max="6915" width="9.44140625" style="2" customWidth="1"/>
    <col min="6916" max="6916" width="12" style="2" customWidth="1"/>
    <col min="6917" max="6921" width="7" style="2" customWidth="1"/>
    <col min="6922" max="6922" width="8.77734375" style="2" customWidth="1"/>
    <col min="6923" max="6923" width="6.44140625" style="2" customWidth="1"/>
    <col min="6924" max="6924" width="15.88671875" style="2" customWidth="1"/>
    <col min="6925" max="6928" width="6.109375" style="2" customWidth="1"/>
    <col min="6929" max="6932" width="7.5546875" style="2"/>
    <col min="6933" max="6933" width="6.77734375" style="2" customWidth="1"/>
    <col min="6934" max="6934" width="8.21875" style="2" customWidth="1"/>
    <col min="6935" max="6935" width="7" style="2" customWidth="1"/>
    <col min="6936" max="6938" width="8.44140625" style="2" customWidth="1"/>
    <col min="6939" max="6939" width="8.21875" style="2" customWidth="1"/>
    <col min="6940" max="6940" width="7.109375" style="2" customWidth="1"/>
    <col min="6941" max="6941" width="9.109375" style="2" customWidth="1"/>
    <col min="6942" max="6942" width="10.77734375" style="2" customWidth="1"/>
    <col min="6943" max="6943" width="10.109375" style="2" customWidth="1"/>
    <col min="6944" max="6944" width="8.77734375" style="2" customWidth="1"/>
    <col min="6945" max="6945" width="6.44140625" style="2" customWidth="1"/>
    <col min="6946" max="6946" width="8.109375" style="2" customWidth="1"/>
    <col min="6947" max="6950" width="7.5546875" style="2"/>
    <col min="6951" max="7058" width="9" style="2" customWidth="1"/>
    <col min="7059" max="7168" width="7.5546875" style="2"/>
    <col min="7169" max="7169" width="12.21875" style="2" customWidth="1"/>
    <col min="7170" max="7170" width="8" style="2" customWidth="1"/>
    <col min="7171" max="7171" width="9.44140625" style="2" customWidth="1"/>
    <col min="7172" max="7172" width="12" style="2" customWidth="1"/>
    <col min="7173" max="7177" width="7" style="2" customWidth="1"/>
    <col min="7178" max="7178" width="8.77734375" style="2" customWidth="1"/>
    <col min="7179" max="7179" width="6.44140625" style="2" customWidth="1"/>
    <col min="7180" max="7180" width="15.88671875" style="2" customWidth="1"/>
    <col min="7181" max="7184" width="6.109375" style="2" customWidth="1"/>
    <col min="7185" max="7188" width="7.5546875" style="2"/>
    <col min="7189" max="7189" width="6.77734375" style="2" customWidth="1"/>
    <col min="7190" max="7190" width="8.21875" style="2" customWidth="1"/>
    <col min="7191" max="7191" width="7" style="2" customWidth="1"/>
    <col min="7192" max="7194" width="8.44140625" style="2" customWidth="1"/>
    <col min="7195" max="7195" width="8.21875" style="2" customWidth="1"/>
    <col min="7196" max="7196" width="7.109375" style="2" customWidth="1"/>
    <col min="7197" max="7197" width="9.109375" style="2" customWidth="1"/>
    <col min="7198" max="7198" width="10.77734375" style="2" customWidth="1"/>
    <col min="7199" max="7199" width="10.109375" style="2" customWidth="1"/>
    <col min="7200" max="7200" width="8.77734375" style="2" customWidth="1"/>
    <col min="7201" max="7201" width="6.44140625" style="2" customWidth="1"/>
    <col min="7202" max="7202" width="8.109375" style="2" customWidth="1"/>
    <col min="7203" max="7206" width="7.5546875" style="2"/>
    <col min="7207" max="7314" width="9" style="2" customWidth="1"/>
    <col min="7315" max="7424" width="7.5546875" style="2"/>
    <col min="7425" max="7425" width="12.21875" style="2" customWidth="1"/>
    <col min="7426" max="7426" width="8" style="2" customWidth="1"/>
    <col min="7427" max="7427" width="9.44140625" style="2" customWidth="1"/>
    <col min="7428" max="7428" width="12" style="2" customWidth="1"/>
    <col min="7429" max="7433" width="7" style="2" customWidth="1"/>
    <col min="7434" max="7434" width="8.77734375" style="2" customWidth="1"/>
    <col min="7435" max="7435" width="6.44140625" style="2" customWidth="1"/>
    <col min="7436" max="7436" width="15.88671875" style="2" customWidth="1"/>
    <col min="7437" max="7440" width="6.109375" style="2" customWidth="1"/>
    <col min="7441" max="7444" width="7.5546875" style="2"/>
    <col min="7445" max="7445" width="6.77734375" style="2" customWidth="1"/>
    <col min="7446" max="7446" width="8.21875" style="2" customWidth="1"/>
    <col min="7447" max="7447" width="7" style="2" customWidth="1"/>
    <col min="7448" max="7450" width="8.44140625" style="2" customWidth="1"/>
    <col min="7451" max="7451" width="8.21875" style="2" customWidth="1"/>
    <col min="7452" max="7452" width="7.109375" style="2" customWidth="1"/>
    <col min="7453" max="7453" width="9.109375" style="2" customWidth="1"/>
    <col min="7454" max="7454" width="10.77734375" style="2" customWidth="1"/>
    <col min="7455" max="7455" width="10.109375" style="2" customWidth="1"/>
    <col min="7456" max="7456" width="8.77734375" style="2" customWidth="1"/>
    <col min="7457" max="7457" width="6.44140625" style="2" customWidth="1"/>
    <col min="7458" max="7458" width="8.109375" style="2" customWidth="1"/>
    <col min="7459" max="7462" width="7.5546875" style="2"/>
    <col min="7463" max="7570" width="9" style="2" customWidth="1"/>
    <col min="7571" max="7680" width="7.5546875" style="2"/>
    <col min="7681" max="7681" width="12.21875" style="2" customWidth="1"/>
    <col min="7682" max="7682" width="8" style="2" customWidth="1"/>
    <col min="7683" max="7683" width="9.44140625" style="2" customWidth="1"/>
    <col min="7684" max="7684" width="12" style="2" customWidth="1"/>
    <col min="7685" max="7689" width="7" style="2" customWidth="1"/>
    <col min="7690" max="7690" width="8.77734375" style="2" customWidth="1"/>
    <col min="7691" max="7691" width="6.44140625" style="2" customWidth="1"/>
    <col min="7692" max="7692" width="15.88671875" style="2" customWidth="1"/>
    <col min="7693" max="7696" width="6.109375" style="2" customWidth="1"/>
    <col min="7697" max="7700" width="7.5546875" style="2"/>
    <col min="7701" max="7701" width="6.77734375" style="2" customWidth="1"/>
    <col min="7702" max="7702" width="8.21875" style="2" customWidth="1"/>
    <col min="7703" max="7703" width="7" style="2" customWidth="1"/>
    <col min="7704" max="7706" width="8.44140625" style="2" customWidth="1"/>
    <col min="7707" max="7707" width="8.21875" style="2" customWidth="1"/>
    <col min="7708" max="7708" width="7.109375" style="2" customWidth="1"/>
    <col min="7709" max="7709" width="9.109375" style="2" customWidth="1"/>
    <col min="7710" max="7710" width="10.77734375" style="2" customWidth="1"/>
    <col min="7711" max="7711" width="10.109375" style="2" customWidth="1"/>
    <col min="7712" max="7712" width="8.77734375" style="2" customWidth="1"/>
    <col min="7713" max="7713" width="6.44140625" style="2" customWidth="1"/>
    <col min="7714" max="7714" width="8.109375" style="2" customWidth="1"/>
    <col min="7715" max="7718" width="7.5546875" style="2"/>
    <col min="7719" max="7826" width="9" style="2" customWidth="1"/>
    <col min="7827" max="7936" width="7.5546875" style="2"/>
    <col min="7937" max="7937" width="12.21875" style="2" customWidth="1"/>
    <col min="7938" max="7938" width="8" style="2" customWidth="1"/>
    <col min="7939" max="7939" width="9.44140625" style="2" customWidth="1"/>
    <col min="7940" max="7940" width="12" style="2" customWidth="1"/>
    <col min="7941" max="7945" width="7" style="2" customWidth="1"/>
    <col min="7946" max="7946" width="8.77734375" style="2" customWidth="1"/>
    <col min="7947" max="7947" width="6.44140625" style="2" customWidth="1"/>
    <col min="7948" max="7948" width="15.88671875" style="2" customWidth="1"/>
    <col min="7949" max="7952" width="6.109375" style="2" customWidth="1"/>
    <col min="7953" max="7956" width="7.5546875" style="2"/>
    <col min="7957" max="7957" width="6.77734375" style="2" customWidth="1"/>
    <col min="7958" max="7958" width="8.21875" style="2" customWidth="1"/>
    <col min="7959" max="7959" width="7" style="2" customWidth="1"/>
    <col min="7960" max="7962" width="8.44140625" style="2" customWidth="1"/>
    <col min="7963" max="7963" width="8.21875" style="2" customWidth="1"/>
    <col min="7964" max="7964" width="7.109375" style="2" customWidth="1"/>
    <col min="7965" max="7965" width="9.109375" style="2" customWidth="1"/>
    <col min="7966" max="7966" width="10.77734375" style="2" customWidth="1"/>
    <col min="7967" max="7967" width="10.109375" style="2" customWidth="1"/>
    <col min="7968" max="7968" width="8.77734375" style="2" customWidth="1"/>
    <col min="7969" max="7969" width="6.44140625" style="2" customWidth="1"/>
    <col min="7970" max="7970" width="8.109375" style="2" customWidth="1"/>
    <col min="7971" max="7974" width="7.5546875" style="2"/>
    <col min="7975" max="8082" width="9" style="2" customWidth="1"/>
    <col min="8083" max="8192" width="7.5546875" style="2"/>
    <col min="8193" max="8193" width="12.21875" style="2" customWidth="1"/>
    <col min="8194" max="8194" width="8" style="2" customWidth="1"/>
    <col min="8195" max="8195" width="9.44140625" style="2" customWidth="1"/>
    <col min="8196" max="8196" width="12" style="2" customWidth="1"/>
    <col min="8197" max="8201" width="7" style="2" customWidth="1"/>
    <col min="8202" max="8202" width="8.77734375" style="2" customWidth="1"/>
    <col min="8203" max="8203" width="6.44140625" style="2" customWidth="1"/>
    <col min="8204" max="8204" width="15.88671875" style="2" customWidth="1"/>
    <col min="8205" max="8208" width="6.109375" style="2" customWidth="1"/>
    <col min="8209" max="8212" width="7.5546875" style="2"/>
    <col min="8213" max="8213" width="6.77734375" style="2" customWidth="1"/>
    <col min="8214" max="8214" width="8.21875" style="2" customWidth="1"/>
    <col min="8215" max="8215" width="7" style="2" customWidth="1"/>
    <col min="8216" max="8218" width="8.44140625" style="2" customWidth="1"/>
    <col min="8219" max="8219" width="8.21875" style="2" customWidth="1"/>
    <col min="8220" max="8220" width="7.109375" style="2" customWidth="1"/>
    <col min="8221" max="8221" width="9.109375" style="2" customWidth="1"/>
    <col min="8222" max="8222" width="10.77734375" style="2" customWidth="1"/>
    <col min="8223" max="8223" width="10.109375" style="2" customWidth="1"/>
    <col min="8224" max="8224" width="8.77734375" style="2" customWidth="1"/>
    <col min="8225" max="8225" width="6.44140625" style="2" customWidth="1"/>
    <col min="8226" max="8226" width="8.109375" style="2" customWidth="1"/>
    <col min="8227" max="8230" width="7.5546875" style="2"/>
    <col min="8231" max="8338" width="9" style="2" customWidth="1"/>
    <col min="8339" max="8448" width="7.5546875" style="2"/>
    <col min="8449" max="8449" width="12.21875" style="2" customWidth="1"/>
    <col min="8450" max="8450" width="8" style="2" customWidth="1"/>
    <col min="8451" max="8451" width="9.44140625" style="2" customWidth="1"/>
    <col min="8452" max="8452" width="12" style="2" customWidth="1"/>
    <col min="8453" max="8457" width="7" style="2" customWidth="1"/>
    <col min="8458" max="8458" width="8.77734375" style="2" customWidth="1"/>
    <col min="8459" max="8459" width="6.44140625" style="2" customWidth="1"/>
    <col min="8460" max="8460" width="15.88671875" style="2" customWidth="1"/>
    <col min="8461" max="8464" width="6.109375" style="2" customWidth="1"/>
    <col min="8465" max="8468" width="7.5546875" style="2"/>
    <col min="8469" max="8469" width="6.77734375" style="2" customWidth="1"/>
    <col min="8470" max="8470" width="8.21875" style="2" customWidth="1"/>
    <col min="8471" max="8471" width="7" style="2" customWidth="1"/>
    <col min="8472" max="8474" width="8.44140625" style="2" customWidth="1"/>
    <col min="8475" max="8475" width="8.21875" style="2" customWidth="1"/>
    <col min="8476" max="8476" width="7.109375" style="2" customWidth="1"/>
    <col min="8477" max="8477" width="9.109375" style="2" customWidth="1"/>
    <col min="8478" max="8478" width="10.77734375" style="2" customWidth="1"/>
    <col min="8479" max="8479" width="10.109375" style="2" customWidth="1"/>
    <col min="8480" max="8480" width="8.77734375" style="2" customWidth="1"/>
    <col min="8481" max="8481" width="6.44140625" style="2" customWidth="1"/>
    <col min="8482" max="8482" width="8.109375" style="2" customWidth="1"/>
    <col min="8483" max="8486" width="7.5546875" style="2"/>
    <col min="8487" max="8594" width="9" style="2" customWidth="1"/>
    <col min="8595" max="8704" width="7.5546875" style="2"/>
    <col min="8705" max="8705" width="12.21875" style="2" customWidth="1"/>
    <col min="8706" max="8706" width="8" style="2" customWidth="1"/>
    <col min="8707" max="8707" width="9.44140625" style="2" customWidth="1"/>
    <col min="8708" max="8708" width="12" style="2" customWidth="1"/>
    <col min="8709" max="8713" width="7" style="2" customWidth="1"/>
    <col min="8714" max="8714" width="8.77734375" style="2" customWidth="1"/>
    <col min="8715" max="8715" width="6.44140625" style="2" customWidth="1"/>
    <col min="8716" max="8716" width="15.88671875" style="2" customWidth="1"/>
    <col min="8717" max="8720" width="6.109375" style="2" customWidth="1"/>
    <col min="8721" max="8724" width="7.5546875" style="2"/>
    <col min="8725" max="8725" width="6.77734375" style="2" customWidth="1"/>
    <col min="8726" max="8726" width="8.21875" style="2" customWidth="1"/>
    <col min="8727" max="8727" width="7" style="2" customWidth="1"/>
    <col min="8728" max="8730" width="8.44140625" style="2" customWidth="1"/>
    <col min="8731" max="8731" width="8.21875" style="2" customWidth="1"/>
    <col min="8732" max="8732" width="7.109375" style="2" customWidth="1"/>
    <col min="8733" max="8733" width="9.109375" style="2" customWidth="1"/>
    <col min="8734" max="8734" width="10.77734375" style="2" customWidth="1"/>
    <col min="8735" max="8735" width="10.109375" style="2" customWidth="1"/>
    <col min="8736" max="8736" width="8.77734375" style="2" customWidth="1"/>
    <col min="8737" max="8737" width="6.44140625" style="2" customWidth="1"/>
    <col min="8738" max="8738" width="8.109375" style="2" customWidth="1"/>
    <col min="8739" max="8742" width="7.5546875" style="2"/>
    <col min="8743" max="8850" width="9" style="2" customWidth="1"/>
    <col min="8851" max="8960" width="7.5546875" style="2"/>
    <col min="8961" max="8961" width="12.21875" style="2" customWidth="1"/>
    <col min="8962" max="8962" width="8" style="2" customWidth="1"/>
    <col min="8963" max="8963" width="9.44140625" style="2" customWidth="1"/>
    <col min="8964" max="8964" width="12" style="2" customWidth="1"/>
    <col min="8965" max="8969" width="7" style="2" customWidth="1"/>
    <col min="8970" max="8970" width="8.77734375" style="2" customWidth="1"/>
    <col min="8971" max="8971" width="6.44140625" style="2" customWidth="1"/>
    <col min="8972" max="8972" width="15.88671875" style="2" customWidth="1"/>
    <col min="8973" max="8976" width="6.109375" style="2" customWidth="1"/>
    <col min="8977" max="8980" width="7.5546875" style="2"/>
    <col min="8981" max="8981" width="6.77734375" style="2" customWidth="1"/>
    <col min="8982" max="8982" width="8.21875" style="2" customWidth="1"/>
    <col min="8983" max="8983" width="7" style="2" customWidth="1"/>
    <col min="8984" max="8986" width="8.44140625" style="2" customWidth="1"/>
    <col min="8987" max="8987" width="8.21875" style="2" customWidth="1"/>
    <col min="8988" max="8988" width="7.109375" style="2" customWidth="1"/>
    <col min="8989" max="8989" width="9.109375" style="2" customWidth="1"/>
    <col min="8990" max="8990" width="10.77734375" style="2" customWidth="1"/>
    <col min="8991" max="8991" width="10.109375" style="2" customWidth="1"/>
    <col min="8992" max="8992" width="8.77734375" style="2" customWidth="1"/>
    <col min="8993" max="8993" width="6.44140625" style="2" customWidth="1"/>
    <col min="8994" max="8994" width="8.109375" style="2" customWidth="1"/>
    <col min="8995" max="8998" width="7.5546875" style="2"/>
    <col min="8999" max="9106" width="9" style="2" customWidth="1"/>
    <col min="9107" max="9216" width="7.5546875" style="2"/>
    <col min="9217" max="9217" width="12.21875" style="2" customWidth="1"/>
    <col min="9218" max="9218" width="8" style="2" customWidth="1"/>
    <col min="9219" max="9219" width="9.44140625" style="2" customWidth="1"/>
    <col min="9220" max="9220" width="12" style="2" customWidth="1"/>
    <col min="9221" max="9225" width="7" style="2" customWidth="1"/>
    <col min="9226" max="9226" width="8.77734375" style="2" customWidth="1"/>
    <col min="9227" max="9227" width="6.44140625" style="2" customWidth="1"/>
    <col min="9228" max="9228" width="15.88671875" style="2" customWidth="1"/>
    <col min="9229" max="9232" width="6.109375" style="2" customWidth="1"/>
    <col min="9233" max="9236" width="7.5546875" style="2"/>
    <col min="9237" max="9237" width="6.77734375" style="2" customWidth="1"/>
    <col min="9238" max="9238" width="8.21875" style="2" customWidth="1"/>
    <col min="9239" max="9239" width="7" style="2" customWidth="1"/>
    <col min="9240" max="9242" width="8.44140625" style="2" customWidth="1"/>
    <col min="9243" max="9243" width="8.21875" style="2" customWidth="1"/>
    <col min="9244" max="9244" width="7.109375" style="2" customWidth="1"/>
    <col min="9245" max="9245" width="9.109375" style="2" customWidth="1"/>
    <col min="9246" max="9246" width="10.77734375" style="2" customWidth="1"/>
    <col min="9247" max="9247" width="10.109375" style="2" customWidth="1"/>
    <col min="9248" max="9248" width="8.77734375" style="2" customWidth="1"/>
    <col min="9249" max="9249" width="6.44140625" style="2" customWidth="1"/>
    <col min="9250" max="9250" width="8.109375" style="2" customWidth="1"/>
    <col min="9251" max="9254" width="7.5546875" style="2"/>
    <col min="9255" max="9362" width="9" style="2" customWidth="1"/>
    <col min="9363" max="9472" width="7.5546875" style="2"/>
    <col min="9473" max="9473" width="12.21875" style="2" customWidth="1"/>
    <col min="9474" max="9474" width="8" style="2" customWidth="1"/>
    <col min="9475" max="9475" width="9.44140625" style="2" customWidth="1"/>
    <col min="9476" max="9476" width="12" style="2" customWidth="1"/>
    <col min="9477" max="9481" width="7" style="2" customWidth="1"/>
    <col min="9482" max="9482" width="8.77734375" style="2" customWidth="1"/>
    <col min="9483" max="9483" width="6.44140625" style="2" customWidth="1"/>
    <col min="9484" max="9484" width="15.88671875" style="2" customWidth="1"/>
    <col min="9485" max="9488" width="6.109375" style="2" customWidth="1"/>
    <col min="9489" max="9492" width="7.5546875" style="2"/>
    <col min="9493" max="9493" width="6.77734375" style="2" customWidth="1"/>
    <col min="9494" max="9494" width="8.21875" style="2" customWidth="1"/>
    <col min="9495" max="9495" width="7" style="2" customWidth="1"/>
    <col min="9496" max="9498" width="8.44140625" style="2" customWidth="1"/>
    <col min="9499" max="9499" width="8.21875" style="2" customWidth="1"/>
    <col min="9500" max="9500" width="7.109375" style="2" customWidth="1"/>
    <col min="9501" max="9501" width="9.109375" style="2" customWidth="1"/>
    <col min="9502" max="9502" width="10.77734375" style="2" customWidth="1"/>
    <col min="9503" max="9503" width="10.109375" style="2" customWidth="1"/>
    <col min="9504" max="9504" width="8.77734375" style="2" customWidth="1"/>
    <col min="9505" max="9505" width="6.44140625" style="2" customWidth="1"/>
    <col min="9506" max="9506" width="8.109375" style="2" customWidth="1"/>
    <col min="9507" max="9510" width="7.5546875" style="2"/>
    <col min="9511" max="9618" width="9" style="2" customWidth="1"/>
    <col min="9619" max="9728" width="7.5546875" style="2"/>
    <col min="9729" max="9729" width="12.21875" style="2" customWidth="1"/>
    <col min="9730" max="9730" width="8" style="2" customWidth="1"/>
    <col min="9731" max="9731" width="9.44140625" style="2" customWidth="1"/>
    <col min="9732" max="9732" width="12" style="2" customWidth="1"/>
    <col min="9733" max="9737" width="7" style="2" customWidth="1"/>
    <col min="9738" max="9738" width="8.77734375" style="2" customWidth="1"/>
    <col min="9739" max="9739" width="6.44140625" style="2" customWidth="1"/>
    <col min="9740" max="9740" width="15.88671875" style="2" customWidth="1"/>
    <col min="9741" max="9744" width="6.109375" style="2" customWidth="1"/>
    <col min="9745" max="9748" width="7.5546875" style="2"/>
    <col min="9749" max="9749" width="6.77734375" style="2" customWidth="1"/>
    <col min="9750" max="9750" width="8.21875" style="2" customWidth="1"/>
    <col min="9751" max="9751" width="7" style="2" customWidth="1"/>
    <col min="9752" max="9754" width="8.44140625" style="2" customWidth="1"/>
    <col min="9755" max="9755" width="8.21875" style="2" customWidth="1"/>
    <col min="9756" max="9756" width="7.109375" style="2" customWidth="1"/>
    <col min="9757" max="9757" width="9.109375" style="2" customWidth="1"/>
    <col min="9758" max="9758" width="10.77734375" style="2" customWidth="1"/>
    <col min="9759" max="9759" width="10.109375" style="2" customWidth="1"/>
    <col min="9760" max="9760" width="8.77734375" style="2" customWidth="1"/>
    <col min="9761" max="9761" width="6.44140625" style="2" customWidth="1"/>
    <col min="9762" max="9762" width="8.109375" style="2" customWidth="1"/>
    <col min="9763" max="9766" width="7.5546875" style="2"/>
    <col min="9767" max="9874" width="9" style="2" customWidth="1"/>
    <col min="9875" max="9984" width="7.5546875" style="2"/>
    <col min="9985" max="9985" width="12.21875" style="2" customWidth="1"/>
    <col min="9986" max="9986" width="8" style="2" customWidth="1"/>
    <col min="9987" max="9987" width="9.44140625" style="2" customWidth="1"/>
    <col min="9988" max="9988" width="12" style="2" customWidth="1"/>
    <col min="9989" max="9993" width="7" style="2" customWidth="1"/>
    <col min="9994" max="9994" width="8.77734375" style="2" customWidth="1"/>
    <col min="9995" max="9995" width="6.44140625" style="2" customWidth="1"/>
    <col min="9996" max="9996" width="15.88671875" style="2" customWidth="1"/>
    <col min="9997" max="10000" width="6.109375" style="2" customWidth="1"/>
    <col min="10001" max="10004" width="7.5546875" style="2"/>
    <col min="10005" max="10005" width="6.77734375" style="2" customWidth="1"/>
    <col min="10006" max="10006" width="8.21875" style="2" customWidth="1"/>
    <col min="10007" max="10007" width="7" style="2" customWidth="1"/>
    <col min="10008" max="10010" width="8.44140625" style="2" customWidth="1"/>
    <col min="10011" max="10011" width="8.21875" style="2" customWidth="1"/>
    <col min="10012" max="10012" width="7.109375" style="2" customWidth="1"/>
    <col min="10013" max="10013" width="9.109375" style="2" customWidth="1"/>
    <col min="10014" max="10014" width="10.77734375" style="2" customWidth="1"/>
    <col min="10015" max="10015" width="10.109375" style="2" customWidth="1"/>
    <col min="10016" max="10016" width="8.77734375" style="2" customWidth="1"/>
    <col min="10017" max="10017" width="6.44140625" style="2" customWidth="1"/>
    <col min="10018" max="10018" width="8.109375" style="2" customWidth="1"/>
    <col min="10019" max="10022" width="7.5546875" style="2"/>
    <col min="10023" max="10130" width="9" style="2" customWidth="1"/>
    <col min="10131" max="10240" width="7.5546875" style="2"/>
    <col min="10241" max="10241" width="12.21875" style="2" customWidth="1"/>
    <col min="10242" max="10242" width="8" style="2" customWidth="1"/>
    <col min="10243" max="10243" width="9.44140625" style="2" customWidth="1"/>
    <col min="10244" max="10244" width="12" style="2" customWidth="1"/>
    <col min="10245" max="10249" width="7" style="2" customWidth="1"/>
    <col min="10250" max="10250" width="8.77734375" style="2" customWidth="1"/>
    <col min="10251" max="10251" width="6.44140625" style="2" customWidth="1"/>
    <col min="10252" max="10252" width="15.88671875" style="2" customWidth="1"/>
    <col min="10253" max="10256" width="6.109375" style="2" customWidth="1"/>
    <col min="10257" max="10260" width="7.5546875" style="2"/>
    <col min="10261" max="10261" width="6.77734375" style="2" customWidth="1"/>
    <col min="10262" max="10262" width="8.21875" style="2" customWidth="1"/>
    <col min="10263" max="10263" width="7" style="2" customWidth="1"/>
    <col min="10264" max="10266" width="8.44140625" style="2" customWidth="1"/>
    <col min="10267" max="10267" width="8.21875" style="2" customWidth="1"/>
    <col min="10268" max="10268" width="7.109375" style="2" customWidth="1"/>
    <col min="10269" max="10269" width="9.109375" style="2" customWidth="1"/>
    <col min="10270" max="10270" width="10.77734375" style="2" customWidth="1"/>
    <col min="10271" max="10271" width="10.109375" style="2" customWidth="1"/>
    <col min="10272" max="10272" width="8.77734375" style="2" customWidth="1"/>
    <col min="10273" max="10273" width="6.44140625" style="2" customWidth="1"/>
    <col min="10274" max="10274" width="8.109375" style="2" customWidth="1"/>
    <col min="10275" max="10278" width="7.5546875" style="2"/>
    <col min="10279" max="10386" width="9" style="2" customWidth="1"/>
    <col min="10387" max="10496" width="7.5546875" style="2"/>
    <col min="10497" max="10497" width="12.21875" style="2" customWidth="1"/>
    <col min="10498" max="10498" width="8" style="2" customWidth="1"/>
    <col min="10499" max="10499" width="9.44140625" style="2" customWidth="1"/>
    <col min="10500" max="10500" width="12" style="2" customWidth="1"/>
    <col min="10501" max="10505" width="7" style="2" customWidth="1"/>
    <col min="10506" max="10506" width="8.77734375" style="2" customWidth="1"/>
    <col min="10507" max="10507" width="6.44140625" style="2" customWidth="1"/>
    <col min="10508" max="10508" width="15.88671875" style="2" customWidth="1"/>
    <col min="10509" max="10512" width="6.109375" style="2" customWidth="1"/>
    <col min="10513" max="10516" width="7.5546875" style="2"/>
    <col min="10517" max="10517" width="6.77734375" style="2" customWidth="1"/>
    <col min="10518" max="10518" width="8.21875" style="2" customWidth="1"/>
    <col min="10519" max="10519" width="7" style="2" customWidth="1"/>
    <col min="10520" max="10522" width="8.44140625" style="2" customWidth="1"/>
    <col min="10523" max="10523" width="8.21875" style="2" customWidth="1"/>
    <col min="10524" max="10524" width="7.109375" style="2" customWidth="1"/>
    <col min="10525" max="10525" width="9.109375" style="2" customWidth="1"/>
    <col min="10526" max="10526" width="10.77734375" style="2" customWidth="1"/>
    <col min="10527" max="10527" width="10.109375" style="2" customWidth="1"/>
    <col min="10528" max="10528" width="8.77734375" style="2" customWidth="1"/>
    <col min="10529" max="10529" width="6.44140625" style="2" customWidth="1"/>
    <col min="10530" max="10530" width="8.109375" style="2" customWidth="1"/>
    <col min="10531" max="10534" width="7.5546875" style="2"/>
    <col min="10535" max="10642" width="9" style="2" customWidth="1"/>
    <col min="10643" max="10752" width="7.5546875" style="2"/>
    <col min="10753" max="10753" width="12.21875" style="2" customWidth="1"/>
    <col min="10754" max="10754" width="8" style="2" customWidth="1"/>
    <col min="10755" max="10755" width="9.44140625" style="2" customWidth="1"/>
    <col min="10756" max="10756" width="12" style="2" customWidth="1"/>
    <col min="10757" max="10761" width="7" style="2" customWidth="1"/>
    <col min="10762" max="10762" width="8.77734375" style="2" customWidth="1"/>
    <col min="10763" max="10763" width="6.44140625" style="2" customWidth="1"/>
    <col min="10764" max="10764" width="15.88671875" style="2" customWidth="1"/>
    <col min="10765" max="10768" width="6.109375" style="2" customWidth="1"/>
    <col min="10769" max="10772" width="7.5546875" style="2"/>
    <col min="10773" max="10773" width="6.77734375" style="2" customWidth="1"/>
    <col min="10774" max="10774" width="8.21875" style="2" customWidth="1"/>
    <col min="10775" max="10775" width="7" style="2" customWidth="1"/>
    <col min="10776" max="10778" width="8.44140625" style="2" customWidth="1"/>
    <col min="10779" max="10779" width="8.21875" style="2" customWidth="1"/>
    <col min="10780" max="10780" width="7.109375" style="2" customWidth="1"/>
    <col min="10781" max="10781" width="9.109375" style="2" customWidth="1"/>
    <col min="10782" max="10782" width="10.77734375" style="2" customWidth="1"/>
    <col min="10783" max="10783" width="10.109375" style="2" customWidth="1"/>
    <col min="10784" max="10784" width="8.77734375" style="2" customWidth="1"/>
    <col min="10785" max="10785" width="6.44140625" style="2" customWidth="1"/>
    <col min="10786" max="10786" width="8.109375" style="2" customWidth="1"/>
    <col min="10787" max="10790" width="7.5546875" style="2"/>
    <col min="10791" max="10898" width="9" style="2" customWidth="1"/>
    <col min="10899" max="11008" width="7.5546875" style="2"/>
    <col min="11009" max="11009" width="12.21875" style="2" customWidth="1"/>
    <col min="11010" max="11010" width="8" style="2" customWidth="1"/>
    <col min="11011" max="11011" width="9.44140625" style="2" customWidth="1"/>
    <col min="11012" max="11012" width="12" style="2" customWidth="1"/>
    <col min="11013" max="11017" width="7" style="2" customWidth="1"/>
    <col min="11018" max="11018" width="8.77734375" style="2" customWidth="1"/>
    <col min="11019" max="11019" width="6.44140625" style="2" customWidth="1"/>
    <col min="11020" max="11020" width="15.88671875" style="2" customWidth="1"/>
    <col min="11021" max="11024" width="6.109375" style="2" customWidth="1"/>
    <col min="11025" max="11028" width="7.5546875" style="2"/>
    <col min="11029" max="11029" width="6.77734375" style="2" customWidth="1"/>
    <col min="11030" max="11030" width="8.21875" style="2" customWidth="1"/>
    <col min="11031" max="11031" width="7" style="2" customWidth="1"/>
    <col min="11032" max="11034" width="8.44140625" style="2" customWidth="1"/>
    <col min="11035" max="11035" width="8.21875" style="2" customWidth="1"/>
    <col min="11036" max="11036" width="7.109375" style="2" customWidth="1"/>
    <col min="11037" max="11037" width="9.109375" style="2" customWidth="1"/>
    <col min="11038" max="11038" width="10.77734375" style="2" customWidth="1"/>
    <col min="11039" max="11039" width="10.109375" style="2" customWidth="1"/>
    <col min="11040" max="11040" width="8.77734375" style="2" customWidth="1"/>
    <col min="11041" max="11041" width="6.44140625" style="2" customWidth="1"/>
    <col min="11042" max="11042" width="8.109375" style="2" customWidth="1"/>
    <col min="11043" max="11046" width="7.5546875" style="2"/>
    <col min="11047" max="11154" width="9" style="2" customWidth="1"/>
    <col min="11155" max="11264" width="7.5546875" style="2"/>
    <col min="11265" max="11265" width="12.21875" style="2" customWidth="1"/>
    <col min="11266" max="11266" width="8" style="2" customWidth="1"/>
    <col min="11267" max="11267" width="9.44140625" style="2" customWidth="1"/>
    <col min="11268" max="11268" width="12" style="2" customWidth="1"/>
    <col min="11269" max="11273" width="7" style="2" customWidth="1"/>
    <col min="11274" max="11274" width="8.77734375" style="2" customWidth="1"/>
    <col min="11275" max="11275" width="6.44140625" style="2" customWidth="1"/>
    <col min="11276" max="11276" width="15.88671875" style="2" customWidth="1"/>
    <col min="11277" max="11280" width="6.109375" style="2" customWidth="1"/>
    <col min="11281" max="11284" width="7.5546875" style="2"/>
    <col min="11285" max="11285" width="6.77734375" style="2" customWidth="1"/>
    <col min="11286" max="11286" width="8.21875" style="2" customWidth="1"/>
    <col min="11287" max="11287" width="7" style="2" customWidth="1"/>
    <col min="11288" max="11290" width="8.44140625" style="2" customWidth="1"/>
    <col min="11291" max="11291" width="8.21875" style="2" customWidth="1"/>
    <col min="11292" max="11292" width="7.109375" style="2" customWidth="1"/>
    <col min="11293" max="11293" width="9.109375" style="2" customWidth="1"/>
    <col min="11294" max="11294" width="10.77734375" style="2" customWidth="1"/>
    <col min="11295" max="11295" width="10.109375" style="2" customWidth="1"/>
    <col min="11296" max="11296" width="8.77734375" style="2" customWidth="1"/>
    <col min="11297" max="11297" width="6.44140625" style="2" customWidth="1"/>
    <col min="11298" max="11298" width="8.109375" style="2" customWidth="1"/>
    <col min="11299" max="11302" width="7.5546875" style="2"/>
    <col min="11303" max="11410" width="9" style="2" customWidth="1"/>
    <col min="11411" max="11520" width="7.5546875" style="2"/>
    <col min="11521" max="11521" width="12.21875" style="2" customWidth="1"/>
    <col min="11522" max="11522" width="8" style="2" customWidth="1"/>
    <col min="11523" max="11523" width="9.44140625" style="2" customWidth="1"/>
    <col min="11524" max="11524" width="12" style="2" customWidth="1"/>
    <col min="11525" max="11529" width="7" style="2" customWidth="1"/>
    <col min="11530" max="11530" width="8.77734375" style="2" customWidth="1"/>
    <col min="11531" max="11531" width="6.44140625" style="2" customWidth="1"/>
    <col min="11532" max="11532" width="15.88671875" style="2" customWidth="1"/>
    <col min="11533" max="11536" width="6.109375" style="2" customWidth="1"/>
    <col min="11537" max="11540" width="7.5546875" style="2"/>
    <col min="11541" max="11541" width="6.77734375" style="2" customWidth="1"/>
    <col min="11542" max="11542" width="8.21875" style="2" customWidth="1"/>
    <col min="11543" max="11543" width="7" style="2" customWidth="1"/>
    <col min="11544" max="11546" width="8.44140625" style="2" customWidth="1"/>
    <col min="11547" max="11547" width="8.21875" style="2" customWidth="1"/>
    <col min="11548" max="11548" width="7.109375" style="2" customWidth="1"/>
    <col min="11549" max="11549" width="9.109375" style="2" customWidth="1"/>
    <col min="11550" max="11550" width="10.77734375" style="2" customWidth="1"/>
    <col min="11551" max="11551" width="10.109375" style="2" customWidth="1"/>
    <col min="11552" max="11552" width="8.77734375" style="2" customWidth="1"/>
    <col min="11553" max="11553" width="6.44140625" style="2" customWidth="1"/>
    <col min="11554" max="11554" width="8.109375" style="2" customWidth="1"/>
    <col min="11555" max="11558" width="7.5546875" style="2"/>
    <col min="11559" max="11666" width="9" style="2" customWidth="1"/>
    <col min="11667" max="11776" width="7.5546875" style="2"/>
    <col min="11777" max="11777" width="12.21875" style="2" customWidth="1"/>
    <col min="11778" max="11778" width="8" style="2" customWidth="1"/>
    <col min="11779" max="11779" width="9.44140625" style="2" customWidth="1"/>
    <col min="11780" max="11780" width="12" style="2" customWidth="1"/>
    <col min="11781" max="11785" width="7" style="2" customWidth="1"/>
    <col min="11786" max="11786" width="8.77734375" style="2" customWidth="1"/>
    <col min="11787" max="11787" width="6.44140625" style="2" customWidth="1"/>
    <col min="11788" max="11788" width="15.88671875" style="2" customWidth="1"/>
    <col min="11789" max="11792" width="6.109375" style="2" customWidth="1"/>
    <col min="11793" max="11796" width="7.5546875" style="2"/>
    <col min="11797" max="11797" width="6.77734375" style="2" customWidth="1"/>
    <col min="11798" max="11798" width="8.21875" style="2" customWidth="1"/>
    <col min="11799" max="11799" width="7" style="2" customWidth="1"/>
    <col min="11800" max="11802" width="8.44140625" style="2" customWidth="1"/>
    <col min="11803" max="11803" width="8.21875" style="2" customWidth="1"/>
    <col min="11804" max="11804" width="7.109375" style="2" customWidth="1"/>
    <col min="11805" max="11805" width="9.109375" style="2" customWidth="1"/>
    <col min="11806" max="11806" width="10.77734375" style="2" customWidth="1"/>
    <col min="11807" max="11807" width="10.109375" style="2" customWidth="1"/>
    <col min="11808" max="11808" width="8.77734375" style="2" customWidth="1"/>
    <col min="11809" max="11809" width="6.44140625" style="2" customWidth="1"/>
    <col min="11810" max="11810" width="8.109375" style="2" customWidth="1"/>
    <col min="11811" max="11814" width="7.5546875" style="2"/>
    <col min="11815" max="11922" width="9" style="2" customWidth="1"/>
    <col min="11923" max="12032" width="7.5546875" style="2"/>
    <col min="12033" max="12033" width="12.21875" style="2" customWidth="1"/>
    <col min="12034" max="12034" width="8" style="2" customWidth="1"/>
    <col min="12035" max="12035" width="9.44140625" style="2" customWidth="1"/>
    <col min="12036" max="12036" width="12" style="2" customWidth="1"/>
    <col min="12037" max="12041" width="7" style="2" customWidth="1"/>
    <col min="12042" max="12042" width="8.77734375" style="2" customWidth="1"/>
    <col min="12043" max="12043" width="6.44140625" style="2" customWidth="1"/>
    <col min="12044" max="12044" width="15.88671875" style="2" customWidth="1"/>
    <col min="12045" max="12048" width="6.109375" style="2" customWidth="1"/>
    <col min="12049" max="12052" width="7.5546875" style="2"/>
    <col min="12053" max="12053" width="6.77734375" style="2" customWidth="1"/>
    <col min="12054" max="12054" width="8.21875" style="2" customWidth="1"/>
    <col min="12055" max="12055" width="7" style="2" customWidth="1"/>
    <col min="12056" max="12058" width="8.44140625" style="2" customWidth="1"/>
    <col min="12059" max="12059" width="8.21875" style="2" customWidth="1"/>
    <col min="12060" max="12060" width="7.109375" style="2" customWidth="1"/>
    <col min="12061" max="12061" width="9.109375" style="2" customWidth="1"/>
    <col min="12062" max="12062" width="10.77734375" style="2" customWidth="1"/>
    <col min="12063" max="12063" width="10.109375" style="2" customWidth="1"/>
    <col min="12064" max="12064" width="8.77734375" style="2" customWidth="1"/>
    <col min="12065" max="12065" width="6.44140625" style="2" customWidth="1"/>
    <col min="12066" max="12066" width="8.109375" style="2" customWidth="1"/>
    <col min="12067" max="12070" width="7.5546875" style="2"/>
    <col min="12071" max="12178" width="9" style="2" customWidth="1"/>
    <col min="12179" max="12288" width="7.5546875" style="2"/>
    <col min="12289" max="12289" width="12.21875" style="2" customWidth="1"/>
    <col min="12290" max="12290" width="8" style="2" customWidth="1"/>
    <col min="12291" max="12291" width="9.44140625" style="2" customWidth="1"/>
    <col min="12292" max="12292" width="12" style="2" customWidth="1"/>
    <col min="12293" max="12297" width="7" style="2" customWidth="1"/>
    <col min="12298" max="12298" width="8.77734375" style="2" customWidth="1"/>
    <col min="12299" max="12299" width="6.44140625" style="2" customWidth="1"/>
    <col min="12300" max="12300" width="15.88671875" style="2" customWidth="1"/>
    <col min="12301" max="12304" width="6.109375" style="2" customWidth="1"/>
    <col min="12305" max="12308" width="7.5546875" style="2"/>
    <col min="12309" max="12309" width="6.77734375" style="2" customWidth="1"/>
    <col min="12310" max="12310" width="8.21875" style="2" customWidth="1"/>
    <col min="12311" max="12311" width="7" style="2" customWidth="1"/>
    <col min="12312" max="12314" width="8.44140625" style="2" customWidth="1"/>
    <col min="12315" max="12315" width="8.21875" style="2" customWidth="1"/>
    <col min="12316" max="12316" width="7.109375" style="2" customWidth="1"/>
    <col min="12317" max="12317" width="9.109375" style="2" customWidth="1"/>
    <col min="12318" max="12318" width="10.77734375" style="2" customWidth="1"/>
    <col min="12319" max="12319" width="10.109375" style="2" customWidth="1"/>
    <col min="12320" max="12320" width="8.77734375" style="2" customWidth="1"/>
    <col min="12321" max="12321" width="6.44140625" style="2" customWidth="1"/>
    <col min="12322" max="12322" width="8.109375" style="2" customWidth="1"/>
    <col min="12323" max="12326" width="7.5546875" style="2"/>
    <col min="12327" max="12434" width="9" style="2" customWidth="1"/>
    <col min="12435" max="12544" width="7.5546875" style="2"/>
    <col min="12545" max="12545" width="12.21875" style="2" customWidth="1"/>
    <col min="12546" max="12546" width="8" style="2" customWidth="1"/>
    <col min="12547" max="12547" width="9.44140625" style="2" customWidth="1"/>
    <col min="12548" max="12548" width="12" style="2" customWidth="1"/>
    <col min="12549" max="12553" width="7" style="2" customWidth="1"/>
    <col min="12554" max="12554" width="8.77734375" style="2" customWidth="1"/>
    <col min="12555" max="12555" width="6.44140625" style="2" customWidth="1"/>
    <col min="12556" max="12556" width="15.88671875" style="2" customWidth="1"/>
    <col min="12557" max="12560" width="6.109375" style="2" customWidth="1"/>
    <col min="12561" max="12564" width="7.5546875" style="2"/>
    <col min="12565" max="12565" width="6.77734375" style="2" customWidth="1"/>
    <col min="12566" max="12566" width="8.21875" style="2" customWidth="1"/>
    <col min="12567" max="12567" width="7" style="2" customWidth="1"/>
    <col min="12568" max="12570" width="8.44140625" style="2" customWidth="1"/>
    <col min="12571" max="12571" width="8.21875" style="2" customWidth="1"/>
    <col min="12572" max="12572" width="7.109375" style="2" customWidth="1"/>
    <col min="12573" max="12573" width="9.109375" style="2" customWidth="1"/>
    <col min="12574" max="12574" width="10.77734375" style="2" customWidth="1"/>
    <col min="12575" max="12575" width="10.109375" style="2" customWidth="1"/>
    <col min="12576" max="12576" width="8.77734375" style="2" customWidth="1"/>
    <col min="12577" max="12577" width="6.44140625" style="2" customWidth="1"/>
    <col min="12578" max="12578" width="8.109375" style="2" customWidth="1"/>
    <col min="12579" max="12582" width="7.5546875" style="2"/>
    <col min="12583" max="12690" width="9" style="2" customWidth="1"/>
    <col min="12691" max="12800" width="7.5546875" style="2"/>
    <col min="12801" max="12801" width="12.21875" style="2" customWidth="1"/>
    <col min="12802" max="12802" width="8" style="2" customWidth="1"/>
    <col min="12803" max="12803" width="9.44140625" style="2" customWidth="1"/>
    <col min="12804" max="12804" width="12" style="2" customWidth="1"/>
    <col min="12805" max="12809" width="7" style="2" customWidth="1"/>
    <col min="12810" max="12810" width="8.77734375" style="2" customWidth="1"/>
    <col min="12811" max="12811" width="6.44140625" style="2" customWidth="1"/>
    <col min="12812" max="12812" width="15.88671875" style="2" customWidth="1"/>
    <col min="12813" max="12816" width="6.109375" style="2" customWidth="1"/>
    <col min="12817" max="12820" width="7.5546875" style="2"/>
    <col min="12821" max="12821" width="6.77734375" style="2" customWidth="1"/>
    <col min="12822" max="12822" width="8.21875" style="2" customWidth="1"/>
    <col min="12823" max="12823" width="7" style="2" customWidth="1"/>
    <col min="12824" max="12826" width="8.44140625" style="2" customWidth="1"/>
    <col min="12827" max="12827" width="8.21875" style="2" customWidth="1"/>
    <col min="12828" max="12828" width="7.109375" style="2" customWidth="1"/>
    <col min="12829" max="12829" width="9.109375" style="2" customWidth="1"/>
    <col min="12830" max="12830" width="10.77734375" style="2" customWidth="1"/>
    <col min="12831" max="12831" width="10.109375" style="2" customWidth="1"/>
    <col min="12832" max="12832" width="8.77734375" style="2" customWidth="1"/>
    <col min="12833" max="12833" width="6.44140625" style="2" customWidth="1"/>
    <col min="12834" max="12834" width="8.109375" style="2" customWidth="1"/>
    <col min="12835" max="12838" width="7.5546875" style="2"/>
    <col min="12839" max="12946" width="9" style="2" customWidth="1"/>
    <col min="12947" max="13056" width="7.5546875" style="2"/>
    <col min="13057" max="13057" width="12.21875" style="2" customWidth="1"/>
    <col min="13058" max="13058" width="8" style="2" customWidth="1"/>
    <col min="13059" max="13059" width="9.44140625" style="2" customWidth="1"/>
    <col min="13060" max="13060" width="12" style="2" customWidth="1"/>
    <col min="13061" max="13065" width="7" style="2" customWidth="1"/>
    <col min="13066" max="13066" width="8.77734375" style="2" customWidth="1"/>
    <col min="13067" max="13067" width="6.44140625" style="2" customWidth="1"/>
    <col min="13068" max="13068" width="15.88671875" style="2" customWidth="1"/>
    <col min="13069" max="13072" width="6.109375" style="2" customWidth="1"/>
    <col min="13073" max="13076" width="7.5546875" style="2"/>
    <col min="13077" max="13077" width="6.77734375" style="2" customWidth="1"/>
    <col min="13078" max="13078" width="8.21875" style="2" customWidth="1"/>
    <col min="13079" max="13079" width="7" style="2" customWidth="1"/>
    <col min="13080" max="13082" width="8.44140625" style="2" customWidth="1"/>
    <col min="13083" max="13083" width="8.21875" style="2" customWidth="1"/>
    <col min="13084" max="13084" width="7.109375" style="2" customWidth="1"/>
    <col min="13085" max="13085" width="9.109375" style="2" customWidth="1"/>
    <col min="13086" max="13086" width="10.77734375" style="2" customWidth="1"/>
    <col min="13087" max="13087" width="10.109375" style="2" customWidth="1"/>
    <col min="13088" max="13088" width="8.77734375" style="2" customWidth="1"/>
    <col min="13089" max="13089" width="6.44140625" style="2" customWidth="1"/>
    <col min="13090" max="13090" width="8.109375" style="2" customWidth="1"/>
    <col min="13091" max="13094" width="7.5546875" style="2"/>
    <col min="13095" max="13202" width="9" style="2" customWidth="1"/>
    <col min="13203" max="13312" width="7.5546875" style="2"/>
    <col min="13313" max="13313" width="12.21875" style="2" customWidth="1"/>
    <col min="13314" max="13314" width="8" style="2" customWidth="1"/>
    <col min="13315" max="13315" width="9.44140625" style="2" customWidth="1"/>
    <col min="13316" max="13316" width="12" style="2" customWidth="1"/>
    <col min="13317" max="13321" width="7" style="2" customWidth="1"/>
    <col min="13322" max="13322" width="8.77734375" style="2" customWidth="1"/>
    <col min="13323" max="13323" width="6.44140625" style="2" customWidth="1"/>
    <col min="13324" max="13324" width="15.88671875" style="2" customWidth="1"/>
    <col min="13325" max="13328" width="6.109375" style="2" customWidth="1"/>
    <col min="13329" max="13332" width="7.5546875" style="2"/>
    <col min="13333" max="13333" width="6.77734375" style="2" customWidth="1"/>
    <col min="13334" max="13334" width="8.21875" style="2" customWidth="1"/>
    <col min="13335" max="13335" width="7" style="2" customWidth="1"/>
    <col min="13336" max="13338" width="8.44140625" style="2" customWidth="1"/>
    <col min="13339" max="13339" width="8.21875" style="2" customWidth="1"/>
    <col min="13340" max="13340" width="7.109375" style="2" customWidth="1"/>
    <col min="13341" max="13341" width="9.109375" style="2" customWidth="1"/>
    <col min="13342" max="13342" width="10.77734375" style="2" customWidth="1"/>
    <col min="13343" max="13343" width="10.109375" style="2" customWidth="1"/>
    <col min="13344" max="13344" width="8.77734375" style="2" customWidth="1"/>
    <col min="13345" max="13345" width="6.44140625" style="2" customWidth="1"/>
    <col min="13346" max="13346" width="8.109375" style="2" customWidth="1"/>
    <col min="13347" max="13350" width="7.5546875" style="2"/>
    <col min="13351" max="13458" width="9" style="2" customWidth="1"/>
    <col min="13459" max="13568" width="7.5546875" style="2"/>
    <col min="13569" max="13569" width="12.21875" style="2" customWidth="1"/>
    <col min="13570" max="13570" width="8" style="2" customWidth="1"/>
    <col min="13571" max="13571" width="9.44140625" style="2" customWidth="1"/>
    <col min="13572" max="13572" width="12" style="2" customWidth="1"/>
    <col min="13573" max="13577" width="7" style="2" customWidth="1"/>
    <col min="13578" max="13578" width="8.77734375" style="2" customWidth="1"/>
    <col min="13579" max="13579" width="6.44140625" style="2" customWidth="1"/>
    <col min="13580" max="13580" width="15.88671875" style="2" customWidth="1"/>
    <col min="13581" max="13584" width="6.109375" style="2" customWidth="1"/>
    <col min="13585" max="13588" width="7.5546875" style="2"/>
    <col min="13589" max="13589" width="6.77734375" style="2" customWidth="1"/>
    <col min="13590" max="13590" width="8.21875" style="2" customWidth="1"/>
    <col min="13591" max="13591" width="7" style="2" customWidth="1"/>
    <col min="13592" max="13594" width="8.44140625" style="2" customWidth="1"/>
    <col min="13595" max="13595" width="8.21875" style="2" customWidth="1"/>
    <col min="13596" max="13596" width="7.109375" style="2" customWidth="1"/>
    <col min="13597" max="13597" width="9.109375" style="2" customWidth="1"/>
    <col min="13598" max="13598" width="10.77734375" style="2" customWidth="1"/>
    <col min="13599" max="13599" width="10.109375" style="2" customWidth="1"/>
    <col min="13600" max="13600" width="8.77734375" style="2" customWidth="1"/>
    <col min="13601" max="13601" width="6.44140625" style="2" customWidth="1"/>
    <col min="13602" max="13602" width="8.109375" style="2" customWidth="1"/>
    <col min="13603" max="13606" width="7.5546875" style="2"/>
    <col min="13607" max="13714" width="9" style="2" customWidth="1"/>
    <col min="13715" max="13824" width="7.5546875" style="2"/>
    <col min="13825" max="13825" width="12.21875" style="2" customWidth="1"/>
    <col min="13826" max="13826" width="8" style="2" customWidth="1"/>
    <col min="13827" max="13827" width="9.44140625" style="2" customWidth="1"/>
    <col min="13828" max="13828" width="12" style="2" customWidth="1"/>
    <col min="13829" max="13833" width="7" style="2" customWidth="1"/>
    <col min="13834" max="13834" width="8.77734375" style="2" customWidth="1"/>
    <col min="13835" max="13835" width="6.44140625" style="2" customWidth="1"/>
    <col min="13836" max="13836" width="15.88671875" style="2" customWidth="1"/>
    <col min="13837" max="13840" width="6.109375" style="2" customWidth="1"/>
    <col min="13841" max="13844" width="7.5546875" style="2"/>
    <col min="13845" max="13845" width="6.77734375" style="2" customWidth="1"/>
    <col min="13846" max="13846" width="8.21875" style="2" customWidth="1"/>
    <col min="13847" max="13847" width="7" style="2" customWidth="1"/>
    <col min="13848" max="13850" width="8.44140625" style="2" customWidth="1"/>
    <col min="13851" max="13851" width="8.21875" style="2" customWidth="1"/>
    <col min="13852" max="13852" width="7.109375" style="2" customWidth="1"/>
    <col min="13853" max="13853" width="9.109375" style="2" customWidth="1"/>
    <col min="13854" max="13854" width="10.77734375" style="2" customWidth="1"/>
    <col min="13855" max="13855" width="10.109375" style="2" customWidth="1"/>
    <col min="13856" max="13856" width="8.77734375" style="2" customWidth="1"/>
    <col min="13857" max="13857" width="6.44140625" style="2" customWidth="1"/>
    <col min="13858" max="13858" width="8.109375" style="2" customWidth="1"/>
    <col min="13859" max="13862" width="7.5546875" style="2"/>
    <col min="13863" max="13970" width="9" style="2" customWidth="1"/>
    <col min="13971" max="14080" width="7.5546875" style="2"/>
    <col min="14081" max="14081" width="12.21875" style="2" customWidth="1"/>
    <col min="14082" max="14082" width="8" style="2" customWidth="1"/>
    <col min="14083" max="14083" width="9.44140625" style="2" customWidth="1"/>
    <col min="14084" max="14084" width="12" style="2" customWidth="1"/>
    <col min="14085" max="14089" width="7" style="2" customWidth="1"/>
    <col min="14090" max="14090" width="8.77734375" style="2" customWidth="1"/>
    <col min="14091" max="14091" width="6.44140625" style="2" customWidth="1"/>
    <col min="14092" max="14092" width="15.88671875" style="2" customWidth="1"/>
    <col min="14093" max="14096" width="6.109375" style="2" customWidth="1"/>
    <col min="14097" max="14100" width="7.5546875" style="2"/>
    <col min="14101" max="14101" width="6.77734375" style="2" customWidth="1"/>
    <col min="14102" max="14102" width="8.21875" style="2" customWidth="1"/>
    <col min="14103" max="14103" width="7" style="2" customWidth="1"/>
    <col min="14104" max="14106" width="8.44140625" style="2" customWidth="1"/>
    <col min="14107" max="14107" width="8.21875" style="2" customWidth="1"/>
    <col min="14108" max="14108" width="7.109375" style="2" customWidth="1"/>
    <col min="14109" max="14109" width="9.109375" style="2" customWidth="1"/>
    <col min="14110" max="14110" width="10.77734375" style="2" customWidth="1"/>
    <col min="14111" max="14111" width="10.109375" style="2" customWidth="1"/>
    <col min="14112" max="14112" width="8.77734375" style="2" customWidth="1"/>
    <col min="14113" max="14113" width="6.44140625" style="2" customWidth="1"/>
    <col min="14114" max="14114" width="8.109375" style="2" customWidth="1"/>
    <col min="14115" max="14118" width="7.5546875" style="2"/>
    <col min="14119" max="14226" width="9" style="2" customWidth="1"/>
    <col min="14227" max="14336" width="7.5546875" style="2"/>
    <col min="14337" max="14337" width="12.21875" style="2" customWidth="1"/>
    <col min="14338" max="14338" width="8" style="2" customWidth="1"/>
    <col min="14339" max="14339" width="9.44140625" style="2" customWidth="1"/>
    <col min="14340" max="14340" width="12" style="2" customWidth="1"/>
    <col min="14341" max="14345" width="7" style="2" customWidth="1"/>
    <col min="14346" max="14346" width="8.77734375" style="2" customWidth="1"/>
    <col min="14347" max="14347" width="6.44140625" style="2" customWidth="1"/>
    <col min="14348" max="14348" width="15.88671875" style="2" customWidth="1"/>
    <col min="14349" max="14352" width="6.109375" style="2" customWidth="1"/>
    <col min="14353" max="14356" width="7.5546875" style="2"/>
    <col min="14357" max="14357" width="6.77734375" style="2" customWidth="1"/>
    <col min="14358" max="14358" width="8.21875" style="2" customWidth="1"/>
    <col min="14359" max="14359" width="7" style="2" customWidth="1"/>
    <col min="14360" max="14362" width="8.44140625" style="2" customWidth="1"/>
    <col min="14363" max="14363" width="8.21875" style="2" customWidth="1"/>
    <col min="14364" max="14364" width="7.109375" style="2" customWidth="1"/>
    <col min="14365" max="14365" width="9.109375" style="2" customWidth="1"/>
    <col min="14366" max="14366" width="10.77734375" style="2" customWidth="1"/>
    <col min="14367" max="14367" width="10.109375" style="2" customWidth="1"/>
    <col min="14368" max="14368" width="8.77734375" style="2" customWidth="1"/>
    <col min="14369" max="14369" width="6.44140625" style="2" customWidth="1"/>
    <col min="14370" max="14370" width="8.109375" style="2" customWidth="1"/>
    <col min="14371" max="14374" width="7.5546875" style="2"/>
    <col min="14375" max="14482" width="9" style="2" customWidth="1"/>
    <col min="14483" max="14592" width="7.5546875" style="2"/>
    <col min="14593" max="14593" width="12.21875" style="2" customWidth="1"/>
    <col min="14594" max="14594" width="8" style="2" customWidth="1"/>
    <col min="14595" max="14595" width="9.44140625" style="2" customWidth="1"/>
    <col min="14596" max="14596" width="12" style="2" customWidth="1"/>
    <col min="14597" max="14601" width="7" style="2" customWidth="1"/>
    <col min="14602" max="14602" width="8.77734375" style="2" customWidth="1"/>
    <col min="14603" max="14603" width="6.44140625" style="2" customWidth="1"/>
    <col min="14604" max="14604" width="15.88671875" style="2" customWidth="1"/>
    <col min="14605" max="14608" width="6.109375" style="2" customWidth="1"/>
    <col min="14609" max="14612" width="7.5546875" style="2"/>
    <col min="14613" max="14613" width="6.77734375" style="2" customWidth="1"/>
    <col min="14614" max="14614" width="8.21875" style="2" customWidth="1"/>
    <col min="14615" max="14615" width="7" style="2" customWidth="1"/>
    <col min="14616" max="14618" width="8.44140625" style="2" customWidth="1"/>
    <col min="14619" max="14619" width="8.21875" style="2" customWidth="1"/>
    <col min="14620" max="14620" width="7.109375" style="2" customWidth="1"/>
    <col min="14621" max="14621" width="9.109375" style="2" customWidth="1"/>
    <col min="14622" max="14622" width="10.77734375" style="2" customWidth="1"/>
    <col min="14623" max="14623" width="10.109375" style="2" customWidth="1"/>
    <col min="14624" max="14624" width="8.77734375" style="2" customWidth="1"/>
    <col min="14625" max="14625" width="6.44140625" style="2" customWidth="1"/>
    <col min="14626" max="14626" width="8.109375" style="2" customWidth="1"/>
    <col min="14627" max="14630" width="7.5546875" style="2"/>
    <col min="14631" max="14738" width="9" style="2" customWidth="1"/>
    <col min="14739" max="14848" width="7.5546875" style="2"/>
    <col min="14849" max="14849" width="12.21875" style="2" customWidth="1"/>
    <col min="14850" max="14850" width="8" style="2" customWidth="1"/>
    <col min="14851" max="14851" width="9.44140625" style="2" customWidth="1"/>
    <col min="14852" max="14852" width="12" style="2" customWidth="1"/>
    <col min="14853" max="14857" width="7" style="2" customWidth="1"/>
    <col min="14858" max="14858" width="8.77734375" style="2" customWidth="1"/>
    <col min="14859" max="14859" width="6.44140625" style="2" customWidth="1"/>
    <col min="14860" max="14860" width="15.88671875" style="2" customWidth="1"/>
    <col min="14861" max="14864" width="6.109375" style="2" customWidth="1"/>
    <col min="14865" max="14868" width="7.5546875" style="2"/>
    <col min="14869" max="14869" width="6.77734375" style="2" customWidth="1"/>
    <col min="14870" max="14870" width="8.21875" style="2" customWidth="1"/>
    <col min="14871" max="14871" width="7" style="2" customWidth="1"/>
    <col min="14872" max="14874" width="8.44140625" style="2" customWidth="1"/>
    <col min="14875" max="14875" width="8.21875" style="2" customWidth="1"/>
    <col min="14876" max="14876" width="7.109375" style="2" customWidth="1"/>
    <col min="14877" max="14877" width="9.109375" style="2" customWidth="1"/>
    <col min="14878" max="14878" width="10.77734375" style="2" customWidth="1"/>
    <col min="14879" max="14879" width="10.109375" style="2" customWidth="1"/>
    <col min="14880" max="14880" width="8.77734375" style="2" customWidth="1"/>
    <col min="14881" max="14881" width="6.44140625" style="2" customWidth="1"/>
    <col min="14882" max="14882" width="8.109375" style="2" customWidth="1"/>
    <col min="14883" max="14886" width="7.5546875" style="2"/>
    <col min="14887" max="14994" width="9" style="2" customWidth="1"/>
    <col min="14995" max="15104" width="7.5546875" style="2"/>
    <col min="15105" max="15105" width="12.21875" style="2" customWidth="1"/>
    <col min="15106" max="15106" width="8" style="2" customWidth="1"/>
    <col min="15107" max="15107" width="9.44140625" style="2" customWidth="1"/>
    <col min="15108" max="15108" width="12" style="2" customWidth="1"/>
    <col min="15109" max="15113" width="7" style="2" customWidth="1"/>
    <col min="15114" max="15114" width="8.77734375" style="2" customWidth="1"/>
    <col min="15115" max="15115" width="6.44140625" style="2" customWidth="1"/>
    <col min="15116" max="15116" width="15.88671875" style="2" customWidth="1"/>
    <col min="15117" max="15120" width="6.109375" style="2" customWidth="1"/>
    <col min="15121" max="15124" width="7.5546875" style="2"/>
    <col min="15125" max="15125" width="6.77734375" style="2" customWidth="1"/>
    <col min="15126" max="15126" width="8.21875" style="2" customWidth="1"/>
    <col min="15127" max="15127" width="7" style="2" customWidth="1"/>
    <col min="15128" max="15130" width="8.44140625" style="2" customWidth="1"/>
    <col min="15131" max="15131" width="8.21875" style="2" customWidth="1"/>
    <col min="15132" max="15132" width="7.109375" style="2" customWidth="1"/>
    <col min="15133" max="15133" width="9.109375" style="2" customWidth="1"/>
    <col min="15134" max="15134" width="10.77734375" style="2" customWidth="1"/>
    <col min="15135" max="15135" width="10.109375" style="2" customWidth="1"/>
    <col min="15136" max="15136" width="8.77734375" style="2" customWidth="1"/>
    <col min="15137" max="15137" width="6.44140625" style="2" customWidth="1"/>
    <col min="15138" max="15138" width="8.109375" style="2" customWidth="1"/>
    <col min="15139" max="15142" width="7.5546875" style="2"/>
    <col min="15143" max="15250" width="9" style="2" customWidth="1"/>
    <col min="15251" max="15360" width="7.5546875" style="2"/>
    <col min="15361" max="15361" width="12.21875" style="2" customWidth="1"/>
    <col min="15362" max="15362" width="8" style="2" customWidth="1"/>
    <col min="15363" max="15363" width="9.44140625" style="2" customWidth="1"/>
    <col min="15364" max="15364" width="12" style="2" customWidth="1"/>
    <col min="15365" max="15369" width="7" style="2" customWidth="1"/>
    <col min="15370" max="15370" width="8.77734375" style="2" customWidth="1"/>
    <col min="15371" max="15371" width="6.44140625" style="2" customWidth="1"/>
    <col min="15372" max="15372" width="15.88671875" style="2" customWidth="1"/>
    <col min="15373" max="15376" width="6.109375" style="2" customWidth="1"/>
    <col min="15377" max="15380" width="7.5546875" style="2"/>
    <col min="15381" max="15381" width="6.77734375" style="2" customWidth="1"/>
    <col min="15382" max="15382" width="8.21875" style="2" customWidth="1"/>
    <col min="15383" max="15383" width="7" style="2" customWidth="1"/>
    <col min="15384" max="15386" width="8.44140625" style="2" customWidth="1"/>
    <col min="15387" max="15387" width="8.21875" style="2" customWidth="1"/>
    <col min="15388" max="15388" width="7.109375" style="2" customWidth="1"/>
    <col min="15389" max="15389" width="9.109375" style="2" customWidth="1"/>
    <col min="15390" max="15390" width="10.77734375" style="2" customWidth="1"/>
    <col min="15391" max="15391" width="10.109375" style="2" customWidth="1"/>
    <col min="15392" max="15392" width="8.77734375" style="2" customWidth="1"/>
    <col min="15393" max="15393" width="6.44140625" style="2" customWidth="1"/>
    <col min="15394" max="15394" width="8.109375" style="2" customWidth="1"/>
    <col min="15395" max="15398" width="7.5546875" style="2"/>
    <col min="15399" max="15506" width="9" style="2" customWidth="1"/>
    <col min="15507" max="15616" width="7.5546875" style="2"/>
    <col min="15617" max="15617" width="12.21875" style="2" customWidth="1"/>
    <col min="15618" max="15618" width="8" style="2" customWidth="1"/>
    <col min="15619" max="15619" width="9.44140625" style="2" customWidth="1"/>
    <col min="15620" max="15620" width="12" style="2" customWidth="1"/>
    <col min="15621" max="15625" width="7" style="2" customWidth="1"/>
    <col min="15626" max="15626" width="8.77734375" style="2" customWidth="1"/>
    <col min="15627" max="15627" width="6.44140625" style="2" customWidth="1"/>
    <col min="15628" max="15628" width="15.88671875" style="2" customWidth="1"/>
    <col min="15629" max="15632" width="6.109375" style="2" customWidth="1"/>
    <col min="15633" max="15636" width="7.5546875" style="2"/>
    <col min="15637" max="15637" width="6.77734375" style="2" customWidth="1"/>
    <col min="15638" max="15638" width="8.21875" style="2" customWidth="1"/>
    <col min="15639" max="15639" width="7" style="2" customWidth="1"/>
    <col min="15640" max="15642" width="8.44140625" style="2" customWidth="1"/>
    <col min="15643" max="15643" width="8.21875" style="2" customWidth="1"/>
    <col min="15644" max="15644" width="7.109375" style="2" customWidth="1"/>
    <col min="15645" max="15645" width="9.109375" style="2" customWidth="1"/>
    <col min="15646" max="15646" width="10.77734375" style="2" customWidth="1"/>
    <col min="15647" max="15647" width="10.109375" style="2" customWidth="1"/>
    <col min="15648" max="15648" width="8.77734375" style="2" customWidth="1"/>
    <col min="15649" max="15649" width="6.44140625" style="2" customWidth="1"/>
    <col min="15650" max="15650" width="8.109375" style="2" customWidth="1"/>
    <col min="15651" max="15654" width="7.5546875" style="2"/>
    <col min="15655" max="15762" width="9" style="2" customWidth="1"/>
    <col min="15763" max="15872" width="7.5546875" style="2"/>
    <col min="15873" max="15873" width="12.21875" style="2" customWidth="1"/>
    <col min="15874" max="15874" width="8" style="2" customWidth="1"/>
    <col min="15875" max="15875" width="9.44140625" style="2" customWidth="1"/>
    <col min="15876" max="15876" width="12" style="2" customWidth="1"/>
    <col min="15877" max="15881" width="7" style="2" customWidth="1"/>
    <col min="15882" max="15882" width="8.77734375" style="2" customWidth="1"/>
    <col min="15883" max="15883" width="6.44140625" style="2" customWidth="1"/>
    <col min="15884" max="15884" width="15.88671875" style="2" customWidth="1"/>
    <col min="15885" max="15888" width="6.109375" style="2" customWidth="1"/>
    <col min="15889" max="15892" width="7.5546875" style="2"/>
    <col min="15893" max="15893" width="6.77734375" style="2" customWidth="1"/>
    <col min="15894" max="15894" width="8.21875" style="2" customWidth="1"/>
    <col min="15895" max="15895" width="7" style="2" customWidth="1"/>
    <col min="15896" max="15898" width="8.44140625" style="2" customWidth="1"/>
    <col min="15899" max="15899" width="8.21875" style="2" customWidth="1"/>
    <col min="15900" max="15900" width="7.109375" style="2" customWidth="1"/>
    <col min="15901" max="15901" width="9.109375" style="2" customWidth="1"/>
    <col min="15902" max="15902" width="10.77734375" style="2" customWidth="1"/>
    <col min="15903" max="15903" width="10.109375" style="2" customWidth="1"/>
    <col min="15904" max="15904" width="8.77734375" style="2" customWidth="1"/>
    <col min="15905" max="15905" width="6.44140625" style="2" customWidth="1"/>
    <col min="15906" max="15906" width="8.109375" style="2" customWidth="1"/>
    <col min="15907" max="15910" width="7.5546875" style="2"/>
    <col min="15911" max="16018" width="9" style="2" customWidth="1"/>
    <col min="16019" max="16128" width="7.5546875" style="2"/>
    <col min="16129" max="16129" width="12.21875" style="2" customWidth="1"/>
    <col min="16130" max="16130" width="8" style="2" customWidth="1"/>
    <col min="16131" max="16131" width="9.44140625" style="2" customWidth="1"/>
    <col min="16132" max="16132" width="12" style="2" customWidth="1"/>
    <col min="16133" max="16137" width="7" style="2" customWidth="1"/>
    <col min="16138" max="16138" width="8.77734375" style="2" customWidth="1"/>
    <col min="16139" max="16139" width="6.44140625" style="2" customWidth="1"/>
    <col min="16140" max="16140" width="15.88671875" style="2" customWidth="1"/>
    <col min="16141" max="16144" width="6.109375" style="2" customWidth="1"/>
    <col min="16145" max="16148" width="7.5546875" style="2"/>
    <col min="16149" max="16149" width="6.77734375" style="2" customWidth="1"/>
    <col min="16150" max="16150" width="8.21875" style="2" customWidth="1"/>
    <col min="16151" max="16151" width="7" style="2" customWidth="1"/>
    <col min="16152" max="16154" width="8.44140625" style="2" customWidth="1"/>
    <col min="16155" max="16155" width="8.21875" style="2" customWidth="1"/>
    <col min="16156" max="16156" width="7.109375" style="2" customWidth="1"/>
    <col min="16157" max="16157" width="9.109375" style="2" customWidth="1"/>
    <col min="16158" max="16158" width="10.77734375" style="2" customWidth="1"/>
    <col min="16159" max="16159" width="10.109375" style="2" customWidth="1"/>
    <col min="16160" max="16160" width="8.77734375" style="2" customWidth="1"/>
    <col min="16161" max="16161" width="6.44140625" style="2" customWidth="1"/>
    <col min="16162" max="16162" width="8.109375" style="2" customWidth="1"/>
    <col min="16163" max="16166" width="7.5546875" style="2"/>
    <col min="16167" max="16274" width="9" style="2" customWidth="1"/>
    <col min="16275" max="16384" width="7.5546875" style="2"/>
  </cols>
  <sheetData>
    <row r="1" spans="1:26" ht="21" customHeight="1">
      <c r="A1" s="80"/>
      <c r="B1" s="244"/>
      <c r="C1" s="244"/>
      <c r="D1" s="244"/>
      <c r="E1" s="244"/>
      <c r="F1" s="244"/>
      <c r="G1" s="244"/>
      <c r="H1" s="244"/>
      <c r="I1" s="244"/>
      <c r="J1" s="244"/>
      <c r="K1" s="244"/>
      <c r="L1" s="245"/>
    </row>
    <row r="2" spans="1:26" ht="14.25" customHeight="1">
      <c r="A2" s="246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247"/>
    </row>
    <row r="3" spans="1:26" ht="14.25" customHeight="1">
      <c r="A3" s="246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247"/>
    </row>
    <row r="4" spans="1:26" ht="14.25" customHeight="1">
      <c r="A4" s="246" t="s">
        <v>5</v>
      </c>
      <c r="B4" s="1"/>
      <c r="C4" s="1"/>
      <c r="D4" s="1"/>
      <c r="E4" s="1"/>
      <c r="F4" s="1"/>
      <c r="G4" s="1"/>
      <c r="H4" s="1"/>
      <c r="I4" s="1"/>
      <c r="J4" s="1"/>
      <c r="K4" s="1"/>
      <c r="L4" s="247"/>
    </row>
    <row r="5" spans="1:26" ht="14.25" customHeight="1">
      <c r="A5" s="246" t="s">
        <v>7</v>
      </c>
      <c r="B5" s="1"/>
      <c r="C5" s="1"/>
      <c r="D5" s="1"/>
      <c r="E5" s="1"/>
      <c r="F5" s="1"/>
      <c r="G5" s="1"/>
      <c r="H5" s="1"/>
      <c r="I5" s="1"/>
      <c r="J5" s="1"/>
      <c r="K5" s="1"/>
      <c r="L5" s="247"/>
    </row>
    <row r="6" spans="1:26" ht="14.25" customHeight="1">
      <c r="A6" s="248" t="s">
        <v>9</v>
      </c>
      <c r="B6" s="1"/>
      <c r="C6" s="1"/>
      <c r="D6" s="1"/>
      <c r="E6" s="1"/>
      <c r="F6" s="1"/>
      <c r="G6" s="1"/>
      <c r="H6" s="1"/>
      <c r="I6" s="1"/>
      <c r="J6" s="1"/>
      <c r="K6" s="1"/>
      <c r="L6" s="247"/>
    </row>
    <row r="7" spans="1:26" ht="20.05">
      <c r="A7" s="249"/>
      <c r="B7" s="1"/>
      <c r="C7" s="1"/>
      <c r="D7" s="1"/>
      <c r="E7" s="1"/>
      <c r="F7" s="1"/>
      <c r="G7" s="1"/>
      <c r="H7" s="8"/>
      <c r="I7" s="8"/>
      <c r="J7" s="8"/>
      <c r="K7" s="9" t="s">
        <v>10</v>
      </c>
      <c r="L7" s="250">
        <f>VLOOKUP($O$9,'[1]Data 2023'!$A$6:$BE$158,3,1)</f>
        <v>45303</v>
      </c>
      <c r="M7" s="11"/>
      <c r="N7" s="11"/>
      <c r="O7" s="11"/>
    </row>
    <row r="8" spans="1:26" ht="20.05">
      <c r="A8" s="249"/>
      <c r="B8" s="1"/>
      <c r="C8" s="1"/>
      <c r="D8" s="1"/>
      <c r="E8" s="1"/>
      <c r="F8" s="1"/>
      <c r="G8" s="1"/>
      <c r="H8" s="1"/>
      <c r="I8" s="1"/>
      <c r="J8" s="1"/>
      <c r="K8" s="1"/>
      <c r="L8" s="247"/>
    </row>
    <row r="9" spans="1:26" ht="26.3">
      <c r="A9" s="251" t="s">
        <v>12</v>
      </c>
      <c r="B9" s="12"/>
      <c r="C9" s="8"/>
      <c r="D9" s="8"/>
      <c r="E9" s="8"/>
      <c r="F9" s="8"/>
      <c r="G9" s="13"/>
      <c r="H9" s="8"/>
      <c r="I9" s="8"/>
      <c r="J9" s="8"/>
      <c r="K9" s="8"/>
      <c r="L9" s="84"/>
      <c r="O9" s="252">
        <v>1</v>
      </c>
      <c r="P9" s="252"/>
    </row>
    <row r="10" spans="1:26" ht="22.55">
      <c r="A10" s="249"/>
      <c r="B10" s="1"/>
      <c r="C10" s="1"/>
      <c r="D10" s="1"/>
      <c r="E10" s="1"/>
      <c r="F10" s="1"/>
      <c r="H10" s="1"/>
      <c r="L10" s="253"/>
      <c r="O10" s="252"/>
      <c r="P10" s="252"/>
      <c r="U10" s="254" t="s">
        <v>136</v>
      </c>
    </row>
    <row r="11" spans="1:26" ht="22.55" customHeight="1">
      <c r="A11" s="93" t="s">
        <v>15</v>
      </c>
      <c r="C11" s="33" t="s">
        <v>137</v>
      </c>
      <c r="D11" s="16"/>
      <c r="E11" s="16"/>
      <c r="F11" s="16"/>
      <c r="G11" s="1"/>
      <c r="L11" s="253"/>
      <c r="O11" s="2" t="s">
        <v>37</v>
      </c>
      <c r="U11" s="255"/>
      <c r="V11" s="255"/>
      <c r="W11" s="255"/>
      <c r="X11" s="255"/>
      <c r="Y11" s="256" t="s">
        <v>138</v>
      </c>
      <c r="Z11" s="257"/>
    </row>
    <row r="12" spans="1:26" ht="22.55" customHeight="1">
      <c r="A12" s="93" t="s">
        <v>20</v>
      </c>
      <c r="C12" s="33" t="s">
        <v>139</v>
      </c>
      <c r="D12" s="16"/>
      <c r="E12" s="16"/>
      <c r="F12" s="16"/>
      <c r="G12" s="1"/>
      <c r="H12" s="258" t="s">
        <v>17</v>
      </c>
      <c r="I12" s="259"/>
      <c r="J12" s="259"/>
      <c r="K12" s="260"/>
      <c r="L12" s="261" t="s">
        <v>18</v>
      </c>
      <c r="U12" s="262" t="str">
        <f>C16</f>
        <v>24A09A</v>
      </c>
      <c r="V12" s="263" t="str">
        <f>"20"&amp;LEFT(U12,2)</f>
        <v>2024</v>
      </c>
      <c r="W12" s="263">
        <f>VLOOKUP(W13,V14:W25,2,FALSE)</f>
        <v>1</v>
      </c>
      <c r="X12" s="263" t="str">
        <f>MID(U12,4,2)</f>
        <v>09</v>
      </c>
      <c r="Y12" s="264">
        <f>DATE(V12+1,W12,X12-1)</f>
        <v>45665</v>
      </c>
      <c r="Z12" s="265"/>
    </row>
    <row r="13" spans="1:26" ht="22.55" customHeight="1">
      <c r="A13" s="93" t="s">
        <v>23</v>
      </c>
      <c r="C13" s="33" t="s">
        <v>140</v>
      </c>
      <c r="D13" s="16"/>
      <c r="E13" s="16"/>
      <c r="F13" s="16"/>
      <c r="G13" s="1"/>
      <c r="H13" s="266" t="str">
        <f>IF(M32&lt;M31,"NO PASSED","PASSED")</f>
        <v>PASSED</v>
      </c>
      <c r="I13" s="267"/>
      <c r="J13" s="267"/>
      <c r="K13" s="268"/>
      <c r="L13" s="253"/>
      <c r="T13" s="269"/>
      <c r="U13" s="263"/>
      <c r="V13" s="263"/>
      <c r="W13" s="263" t="str">
        <f>MID(U12,3,1)</f>
        <v>A</v>
      </c>
      <c r="X13" s="263"/>
      <c r="Y13" s="263"/>
      <c r="Z13" s="257"/>
    </row>
    <row r="14" spans="1:26" ht="22.55" customHeight="1">
      <c r="A14" s="93" t="s">
        <v>141</v>
      </c>
      <c r="C14" s="33" t="s">
        <v>142</v>
      </c>
      <c r="D14" s="16"/>
      <c r="E14" s="16"/>
      <c r="F14" s="16"/>
      <c r="G14" s="1"/>
      <c r="H14" s="270"/>
      <c r="I14" s="271"/>
      <c r="J14" s="271"/>
      <c r="K14" s="272"/>
      <c r="L14" s="273"/>
      <c r="T14" s="269"/>
      <c r="U14" s="263"/>
      <c r="V14" s="263" t="s">
        <v>143</v>
      </c>
      <c r="W14" s="263">
        <v>1</v>
      </c>
      <c r="X14" s="263"/>
      <c r="Y14" s="263"/>
      <c r="Z14" s="257"/>
    </row>
    <row r="15" spans="1:26" ht="22.55" customHeight="1">
      <c r="A15" s="93" t="s">
        <v>25</v>
      </c>
      <c r="C15" s="33" t="s">
        <v>144</v>
      </c>
      <c r="D15" s="16"/>
      <c r="E15" s="16"/>
      <c r="F15" s="16"/>
      <c r="G15" s="1"/>
      <c r="H15" s="274" t="s">
        <v>27</v>
      </c>
      <c r="I15" s="275"/>
      <c r="J15" s="276" t="s">
        <v>145</v>
      </c>
      <c r="K15" s="277"/>
      <c r="L15" s="278" t="s">
        <v>29</v>
      </c>
      <c r="U15" s="263"/>
      <c r="V15" s="263" t="s">
        <v>146</v>
      </c>
      <c r="W15" s="263">
        <v>2</v>
      </c>
      <c r="X15" s="263"/>
      <c r="Y15" s="263"/>
      <c r="Z15" s="257"/>
    </row>
    <row r="16" spans="1:26" ht="22.55" customHeight="1">
      <c r="A16" s="93" t="s">
        <v>31</v>
      </c>
      <c r="C16" s="279" t="str">
        <f>VLOOKUP($O$9,'[1]Data 2023'!$A$6:$BE$158,2,1)</f>
        <v>24A09A</v>
      </c>
      <c r="D16" s="16"/>
      <c r="E16" s="16"/>
      <c r="F16" s="16"/>
      <c r="G16" s="1"/>
      <c r="H16" s="38"/>
      <c r="I16" s="40"/>
      <c r="J16" s="39"/>
      <c r="K16" s="40"/>
      <c r="L16" s="26"/>
      <c r="U16" s="263"/>
      <c r="V16" s="263" t="s">
        <v>147</v>
      </c>
      <c r="W16" s="263">
        <v>3</v>
      </c>
      <c r="X16" s="263"/>
      <c r="Y16" s="263"/>
      <c r="Z16" s="257"/>
    </row>
    <row r="17" spans="1:26" ht="22.55" customHeight="1">
      <c r="A17" s="280" t="s">
        <v>148</v>
      </c>
      <c r="C17" s="281">
        <f>Y12</f>
        <v>45665</v>
      </c>
      <c r="D17" s="16"/>
      <c r="E17" s="16"/>
      <c r="F17" s="16"/>
      <c r="G17" s="1"/>
      <c r="H17" s="42"/>
      <c r="I17" s="44"/>
      <c r="J17" s="43"/>
      <c r="K17" s="44"/>
      <c r="L17" s="44"/>
      <c r="U17" s="263"/>
      <c r="V17" s="263" t="s">
        <v>149</v>
      </c>
      <c r="W17" s="263">
        <v>4</v>
      </c>
      <c r="X17" s="263"/>
      <c r="Y17" s="263"/>
      <c r="Z17" s="257"/>
    </row>
    <row r="18" spans="1:26" ht="22.55" customHeight="1">
      <c r="A18" s="93" t="s">
        <v>34</v>
      </c>
      <c r="B18" s="282">
        <f>VLOOKUP($O$9,'[1]Data 2023'!$A$6:$BE$158,4,1)</f>
        <v>1280.9100000000001</v>
      </c>
      <c r="C18" s="33" t="s">
        <v>35</v>
      </c>
      <c r="D18" s="16"/>
      <c r="E18" s="16"/>
      <c r="F18" s="16"/>
      <c r="G18" s="1"/>
      <c r="H18" s="283"/>
      <c r="I18" s="283"/>
      <c r="J18" s="283"/>
      <c r="K18" s="283"/>
      <c r="L18" s="284"/>
      <c r="U18" s="263"/>
      <c r="V18" s="263" t="s">
        <v>150</v>
      </c>
      <c r="W18" s="263">
        <v>5</v>
      </c>
      <c r="X18" s="263"/>
      <c r="Y18" s="263"/>
      <c r="Z18" s="257"/>
    </row>
    <row r="19" spans="1:26" ht="21.3">
      <c r="A19" s="249" t="s">
        <v>37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247"/>
      <c r="U19" s="263"/>
      <c r="V19" s="263" t="s">
        <v>151</v>
      </c>
      <c r="W19" s="263">
        <v>6</v>
      </c>
      <c r="X19" s="263"/>
      <c r="Y19" s="263"/>
      <c r="Z19" s="257"/>
    </row>
    <row r="20" spans="1:26" ht="21" customHeight="1">
      <c r="A20" s="47" t="s">
        <v>39</v>
      </c>
      <c r="B20" s="48"/>
      <c r="C20" s="49"/>
      <c r="D20" s="50" t="s">
        <v>40</v>
      </c>
      <c r="E20" s="47" t="s">
        <v>41</v>
      </c>
      <c r="F20" s="48"/>
      <c r="G20" s="48"/>
      <c r="H20" s="48"/>
      <c r="I20" s="49"/>
      <c r="J20" s="50" t="s">
        <v>42</v>
      </c>
      <c r="K20" s="51" t="s">
        <v>43</v>
      </c>
      <c r="L20" s="52"/>
      <c r="M20" s="32"/>
      <c r="N20" s="32"/>
      <c r="O20" s="32"/>
      <c r="P20" s="32"/>
      <c r="Q20" s="32"/>
      <c r="U20" s="263"/>
      <c r="V20" s="263" t="s">
        <v>152</v>
      </c>
      <c r="W20" s="263">
        <v>7</v>
      </c>
      <c r="X20" s="263"/>
      <c r="Y20" s="263"/>
      <c r="Z20" s="257"/>
    </row>
    <row r="21" spans="1:26" ht="22.55">
      <c r="A21" s="55"/>
      <c r="B21" s="56"/>
      <c r="C21" s="57"/>
      <c r="D21" s="58"/>
      <c r="E21" s="285" t="s">
        <v>153</v>
      </c>
      <c r="F21" s="285" t="s">
        <v>122</v>
      </c>
      <c r="G21" s="285" t="s">
        <v>154</v>
      </c>
      <c r="H21" s="286" t="s">
        <v>155</v>
      </c>
      <c r="I21" s="287" t="s">
        <v>156</v>
      </c>
      <c r="J21" s="58"/>
      <c r="K21" s="59" t="s">
        <v>45</v>
      </c>
      <c r="L21" s="60"/>
      <c r="M21" s="32"/>
      <c r="N21" s="32"/>
      <c r="O21" s="32"/>
      <c r="P21" s="32"/>
      <c r="Q21" s="32"/>
      <c r="U21" s="263"/>
      <c r="V21" s="263" t="s">
        <v>157</v>
      </c>
      <c r="W21" s="263">
        <v>8</v>
      </c>
      <c r="X21" s="263"/>
      <c r="Y21" s="263"/>
      <c r="Z21" s="257"/>
    </row>
    <row r="22" spans="1:26" ht="21.8" customHeight="1">
      <c r="A22" s="61" t="s">
        <v>158</v>
      </c>
      <c r="B22" s="62"/>
      <c r="C22" s="63" t="s">
        <v>159</v>
      </c>
      <c r="D22" s="288" t="s">
        <v>160</v>
      </c>
      <c r="E22" s="289">
        <f>V74</f>
        <v>8.7799999999999994</v>
      </c>
      <c r="F22" s="289">
        <f>V75</f>
        <v>8.2900000000000009</v>
      </c>
      <c r="G22" s="290">
        <f>V73</f>
        <v>8.5888888888888903</v>
      </c>
      <c r="H22" s="291">
        <f>V76</f>
        <v>0.12901841587148277</v>
      </c>
      <c r="I22" s="291">
        <f>V78</f>
        <v>1.7798205634331117</v>
      </c>
      <c r="J22" s="67" t="str">
        <f>IF(G22&gt;N22,+"OK","NO GOOD")</f>
        <v>OK</v>
      </c>
      <c r="K22" s="68" t="s">
        <v>161</v>
      </c>
      <c r="L22" s="69"/>
      <c r="M22" s="292">
        <f>IF(J22="OK",1,0)</f>
        <v>1</v>
      </c>
      <c r="N22" s="70">
        <v>7.9</v>
      </c>
      <c r="O22" s="70"/>
      <c r="P22" s="293" t="s">
        <v>49</v>
      </c>
      <c r="Q22" s="32"/>
      <c r="U22" s="263"/>
      <c r="V22" s="263" t="s">
        <v>162</v>
      </c>
      <c r="W22" s="263">
        <v>9</v>
      </c>
      <c r="X22" s="263"/>
      <c r="Y22" s="263"/>
      <c r="Z22" s="257"/>
    </row>
    <row r="23" spans="1:26" ht="21.3">
      <c r="A23" s="61" t="s">
        <v>50</v>
      </c>
      <c r="B23" s="62"/>
      <c r="C23" s="63" t="s">
        <v>51</v>
      </c>
      <c r="D23" s="294" t="s">
        <v>163</v>
      </c>
      <c r="E23" s="289">
        <f>W74</f>
        <v>11.2</v>
      </c>
      <c r="F23" s="289">
        <f>W75</f>
        <v>10.1</v>
      </c>
      <c r="G23" s="289">
        <f>W73</f>
        <v>10.794444444444443</v>
      </c>
      <c r="H23" s="295">
        <f>W76</f>
        <v>0.30190029951901864</v>
      </c>
      <c r="I23" s="296">
        <f>W78</f>
        <v>1.8831333371456445</v>
      </c>
      <c r="J23" s="67" t="str">
        <f>IF(G23&gt;N23,+"OK","NO GOOD")</f>
        <v>OK</v>
      </c>
      <c r="K23" s="59" t="s">
        <v>161</v>
      </c>
      <c r="L23" s="66"/>
      <c r="M23" s="292">
        <f t="shared" ref="M23:M30" si="0">IF(J23="OK",1,0)</f>
        <v>1</v>
      </c>
      <c r="N23" s="70">
        <v>7.5</v>
      </c>
      <c r="O23" s="70">
        <v>12.5</v>
      </c>
      <c r="P23" s="293" t="s">
        <v>49</v>
      </c>
      <c r="Q23" s="32"/>
      <c r="S23" s="297"/>
      <c r="T23" s="298"/>
      <c r="U23" s="263"/>
      <c r="V23" s="263" t="s">
        <v>164</v>
      </c>
      <c r="W23" s="263">
        <v>10</v>
      </c>
      <c r="X23" s="263"/>
      <c r="Y23" s="263"/>
      <c r="Z23" s="257"/>
    </row>
    <row r="24" spans="1:26" ht="21.3">
      <c r="A24" s="61" t="s">
        <v>165</v>
      </c>
      <c r="B24" s="62"/>
      <c r="C24" s="63" t="s">
        <v>51</v>
      </c>
      <c r="D24" s="294" t="s">
        <v>166</v>
      </c>
      <c r="E24" s="289">
        <f>X74</f>
        <v>0.9</v>
      </c>
      <c r="F24" s="289">
        <f>X75</f>
        <v>0.8</v>
      </c>
      <c r="G24" s="290">
        <f>X73</f>
        <v>0.85555555555555585</v>
      </c>
      <c r="H24" s="299" t="s">
        <v>70</v>
      </c>
      <c r="I24" s="300" t="s">
        <v>70</v>
      </c>
      <c r="J24" s="67" t="s">
        <v>70</v>
      </c>
      <c r="K24" s="301" t="s">
        <v>167</v>
      </c>
      <c r="L24" s="302"/>
      <c r="M24" s="292"/>
      <c r="N24" s="70"/>
      <c r="O24" s="70"/>
      <c r="P24" s="293" t="s">
        <v>49</v>
      </c>
      <c r="Q24" s="32"/>
      <c r="U24" s="263"/>
      <c r="V24" s="263" t="s">
        <v>168</v>
      </c>
      <c r="W24" s="263">
        <v>11</v>
      </c>
      <c r="X24" s="263"/>
      <c r="Y24" s="263"/>
      <c r="Z24" s="257"/>
    </row>
    <row r="25" spans="1:26" ht="21.3">
      <c r="A25" s="61" t="s">
        <v>169</v>
      </c>
      <c r="B25" s="62"/>
      <c r="C25" s="63" t="s">
        <v>51</v>
      </c>
      <c r="D25" s="294" t="s">
        <v>166</v>
      </c>
      <c r="E25" s="289">
        <f>Y74</f>
        <v>1.9</v>
      </c>
      <c r="F25" s="289">
        <f>Y75</f>
        <v>1.8</v>
      </c>
      <c r="G25" s="290">
        <f>Y73</f>
        <v>1.8777777777777773</v>
      </c>
      <c r="H25" s="299" t="s">
        <v>70</v>
      </c>
      <c r="I25" s="300" t="s">
        <v>70</v>
      </c>
      <c r="J25" s="79" t="s">
        <v>70</v>
      </c>
      <c r="K25" s="301" t="s">
        <v>167</v>
      </c>
      <c r="L25" s="302"/>
      <c r="M25" s="292"/>
      <c r="N25" s="70"/>
      <c r="O25" s="70"/>
      <c r="P25" s="293" t="s">
        <v>49</v>
      </c>
      <c r="Q25" s="32"/>
      <c r="U25" s="263"/>
      <c r="V25" s="263" t="s">
        <v>170</v>
      </c>
      <c r="W25" s="263">
        <v>12</v>
      </c>
      <c r="X25" s="263"/>
      <c r="Y25" s="263"/>
      <c r="Z25" s="257"/>
    </row>
    <row r="26" spans="1:26" ht="20.05">
      <c r="A26" s="61" t="s">
        <v>171</v>
      </c>
      <c r="B26" s="62"/>
      <c r="C26" s="63" t="s">
        <v>51</v>
      </c>
      <c r="D26" s="294" t="s">
        <v>172</v>
      </c>
      <c r="E26" s="289">
        <f>Z74</f>
        <v>4.9000000000000004</v>
      </c>
      <c r="F26" s="289">
        <f>VLOOKUP($O$9,'[1]Data 2023'!$A$6:$BC$104,31,1)</f>
        <v>4.7</v>
      </c>
      <c r="G26" s="290">
        <f>Z73</f>
        <v>4.8333333333333321</v>
      </c>
      <c r="H26" s="291">
        <f>Z76</f>
        <v>5.9408852578600659E-2</v>
      </c>
      <c r="I26" s="291">
        <f>Z78</f>
        <v>3.1794737768917631</v>
      </c>
      <c r="J26" s="79" t="str">
        <f>+IF(OR(F26&lt;N26,E26&gt;O26),+"NO GOOD","OK")</f>
        <v>OK</v>
      </c>
      <c r="K26" s="59" t="s">
        <v>167</v>
      </c>
      <c r="L26" s="66"/>
      <c r="M26" s="292">
        <f t="shared" si="0"/>
        <v>1</v>
      </c>
      <c r="N26" s="70">
        <v>4</v>
      </c>
      <c r="O26" s="70">
        <v>5.5</v>
      </c>
      <c r="P26" s="293" t="s">
        <v>49</v>
      </c>
      <c r="Q26" s="32"/>
      <c r="U26" s="303"/>
      <c r="V26" s="303"/>
      <c r="W26" s="303"/>
      <c r="X26" s="303"/>
      <c r="Y26" s="303"/>
    </row>
    <row r="27" spans="1:26" ht="20.05">
      <c r="A27" s="86" t="s">
        <v>85</v>
      </c>
      <c r="B27" s="304"/>
      <c r="C27" s="63" t="s">
        <v>173</v>
      </c>
      <c r="D27" s="294" t="s">
        <v>174</v>
      </c>
      <c r="E27" s="289">
        <f>AA74</f>
        <v>92</v>
      </c>
      <c r="F27" s="289">
        <f>AA75</f>
        <v>90</v>
      </c>
      <c r="G27" s="290">
        <f>AA73</f>
        <v>90.333333333333329</v>
      </c>
      <c r="H27" s="291">
        <f>AA76</f>
        <v>0.68599434057003539</v>
      </c>
      <c r="I27" s="291">
        <f>AA78</f>
        <v>4.6971556930698268</v>
      </c>
      <c r="J27" s="79" t="str">
        <f>+IF(OR(F27&lt;N27,E27&gt;O27),+"NO GOOD","OK")</f>
        <v>OK</v>
      </c>
      <c r="K27" s="59" t="s">
        <v>175</v>
      </c>
      <c r="L27" s="66"/>
      <c r="M27" s="292">
        <f t="shared" si="0"/>
        <v>1</v>
      </c>
      <c r="N27" s="70">
        <v>80</v>
      </c>
      <c r="O27" s="70">
        <v>100</v>
      </c>
      <c r="P27" s="293" t="s">
        <v>49</v>
      </c>
      <c r="Q27" s="32"/>
      <c r="U27" s="303"/>
      <c r="V27" s="303"/>
      <c r="W27" s="303"/>
      <c r="X27" s="303"/>
      <c r="Y27" s="303"/>
    </row>
    <row r="28" spans="1:26" ht="20.05">
      <c r="A28" s="61" t="s">
        <v>176</v>
      </c>
      <c r="B28" s="62"/>
      <c r="C28" s="63" t="s">
        <v>51</v>
      </c>
      <c r="D28" s="294" t="s">
        <v>177</v>
      </c>
      <c r="E28" s="289">
        <f>AD74</f>
        <v>4.2</v>
      </c>
      <c r="F28" s="289">
        <f>AD75</f>
        <v>4</v>
      </c>
      <c r="G28" s="290">
        <f>AD73</f>
        <v>4.0777777777777784</v>
      </c>
      <c r="H28" s="291">
        <f>AD76</f>
        <v>0.10032626514091016</v>
      </c>
      <c r="I28" s="291">
        <f>AD78</f>
        <v>1.9196627355966338</v>
      </c>
      <c r="J28" s="79" t="str">
        <f>+IF(OR(F28&lt;N28,E28&gt;O28),+"NO GOOD","OK")</f>
        <v>OK</v>
      </c>
      <c r="K28" s="90" t="s">
        <v>178</v>
      </c>
      <c r="L28" s="69"/>
      <c r="M28" s="292">
        <f t="shared" si="0"/>
        <v>1</v>
      </c>
      <c r="N28" s="70">
        <v>3.5</v>
      </c>
      <c r="O28" s="70">
        <v>4.9000000000000004</v>
      </c>
      <c r="P28" s="293" t="s">
        <v>49</v>
      </c>
      <c r="Q28" s="32"/>
      <c r="U28" s="303"/>
      <c r="V28" s="303"/>
      <c r="W28" s="303"/>
      <c r="X28" s="303"/>
      <c r="Y28" s="303"/>
    </row>
    <row r="29" spans="1:26" ht="20.05">
      <c r="A29" s="61" t="s">
        <v>179</v>
      </c>
      <c r="B29" s="62"/>
      <c r="C29" s="63" t="s">
        <v>115</v>
      </c>
      <c r="D29" s="294" t="s">
        <v>180</v>
      </c>
      <c r="E29" s="305">
        <f>AE74</f>
        <v>0.11559999999999999</v>
      </c>
      <c r="F29" s="305">
        <f>AE75</f>
        <v>0.114</v>
      </c>
      <c r="G29" s="306">
        <f>AE73</f>
        <v>0.11503333333333332</v>
      </c>
      <c r="H29" s="307">
        <f>AE76</f>
        <v>5.4283207962192411E-4</v>
      </c>
      <c r="I29" s="299">
        <f>AE78</f>
        <v>2.4357849726625149</v>
      </c>
      <c r="J29" s="79" t="str">
        <f>+IF(OR(F29&lt;N29,E29&gt;O29),+"NO GOOD","OK")</f>
        <v>OK</v>
      </c>
      <c r="K29" s="100" t="s">
        <v>181</v>
      </c>
      <c r="L29" s="66"/>
      <c r="M29" s="292">
        <f t="shared" si="0"/>
        <v>1</v>
      </c>
      <c r="N29" s="70">
        <v>0.109</v>
      </c>
      <c r="O29" s="70">
        <v>0.11899999999999999</v>
      </c>
      <c r="P29" s="293" t="s">
        <v>49</v>
      </c>
      <c r="Q29" s="32"/>
      <c r="U29" s="303"/>
      <c r="V29" s="303"/>
      <c r="W29" s="303"/>
      <c r="X29" s="303"/>
      <c r="Y29" s="303"/>
    </row>
    <row r="30" spans="1:26" ht="20.05">
      <c r="A30" s="61" t="s">
        <v>182</v>
      </c>
      <c r="B30" s="62"/>
      <c r="C30" s="63" t="s">
        <v>51</v>
      </c>
      <c r="D30" s="294" t="s">
        <v>183</v>
      </c>
      <c r="E30" s="289">
        <f>AH74</f>
        <v>2.57</v>
      </c>
      <c r="F30" s="289">
        <f>AH75</f>
        <v>1.65</v>
      </c>
      <c r="G30" s="290">
        <f>AH73</f>
        <v>2.2216666666666667</v>
      </c>
      <c r="H30" s="308" t="s">
        <v>70</v>
      </c>
      <c r="I30" s="309" t="s">
        <v>70</v>
      </c>
      <c r="J30" s="79" t="str">
        <f>+IF(OR(F30&lt;N30,E30&gt;O30),+"NO GOOD","OK")</f>
        <v>OK</v>
      </c>
      <c r="K30" s="100" t="s">
        <v>70</v>
      </c>
      <c r="L30" s="66"/>
      <c r="M30" s="292">
        <f t="shared" si="0"/>
        <v>1</v>
      </c>
      <c r="N30" s="70">
        <v>1.5</v>
      </c>
      <c r="O30" s="70">
        <v>2.9</v>
      </c>
      <c r="P30" s="293" t="s">
        <v>49</v>
      </c>
      <c r="Q30" s="32"/>
      <c r="U30" s="303"/>
      <c r="V30" s="303"/>
      <c r="W30" s="303"/>
      <c r="X30" s="303"/>
      <c r="Y30" s="303"/>
    </row>
    <row r="31" spans="1:26" ht="20.05">
      <c r="A31" s="310" t="s">
        <v>184</v>
      </c>
      <c r="B31" s="311">
        <f>VLOOKUP($O$9,'[1]Data 2023'!$A$6:$BC$158,14,1)</f>
        <v>0.3</v>
      </c>
      <c r="C31" s="311"/>
      <c r="D31" s="311"/>
      <c r="E31" s="311"/>
      <c r="F31" s="311"/>
      <c r="G31" s="311"/>
      <c r="H31" s="311"/>
      <c r="I31" s="311"/>
      <c r="J31" s="311"/>
      <c r="K31" s="1"/>
      <c r="L31" s="247"/>
      <c r="M31" s="293">
        <f>COUNT(M22:M30)</f>
        <v>7</v>
      </c>
      <c r="N31" s="32"/>
      <c r="O31" s="32"/>
      <c r="P31" s="32"/>
      <c r="Q31" s="32"/>
    </row>
    <row r="32" spans="1:26" ht="20.05">
      <c r="A32" s="312" t="s">
        <v>75</v>
      </c>
      <c r="B32" s="106"/>
      <c r="C32" s="106"/>
      <c r="D32" s="311"/>
      <c r="E32" s="311"/>
      <c r="F32" s="311"/>
      <c r="G32" s="311"/>
      <c r="H32" s="311"/>
      <c r="I32" s="311"/>
      <c r="J32" s="311"/>
      <c r="K32" s="8"/>
      <c r="L32" s="84"/>
      <c r="M32" s="293">
        <f>SUM(M22:M30)</f>
        <v>7</v>
      </c>
      <c r="N32" s="32"/>
      <c r="O32" s="32"/>
      <c r="P32" s="32"/>
      <c r="Q32" s="32"/>
    </row>
    <row r="33" spans="1:200" ht="20.05">
      <c r="A33" s="249"/>
      <c r="B33" s="1"/>
      <c r="C33" s="1"/>
      <c r="D33" s="1"/>
      <c r="E33" s="1"/>
      <c r="F33" s="1"/>
      <c r="G33" s="1"/>
      <c r="H33" s="1"/>
      <c r="I33" s="1"/>
      <c r="J33" s="1"/>
      <c r="K33" s="1"/>
      <c r="L33" s="247"/>
      <c r="M33" s="32"/>
      <c r="N33" s="32"/>
      <c r="O33" s="32"/>
      <c r="P33" s="32"/>
      <c r="Q33" s="32"/>
    </row>
    <row r="34" spans="1:200" ht="17.55">
      <c r="A34" s="313" t="s">
        <v>185</v>
      </c>
      <c r="B34" s="314"/>
      <c r="C34" s="314"/>
      <c r="D34" s="314"/>
      <c r="E34" s="314"/>
      <c r="F34" s="315"/>
      <c r="G34" s="315"/>
      <c r="H34" s="315"/>
      <c r="I34" s="315"/>
      <c r="J34" s="315"/>
      <c r="K34" s="316"/>
      <c r="L34" s="317" t="s">
        <v>77</v>
      </c>
    </row>
    <row r="35" spans="1:200" ht="20.05">
      <c r="A35" s="1"/>
      <c r="B35" s="1"/>
      <c r="C35" s="1"/>
      <c r="D35" s="1"/>
      <c r="E35" s="1"/>
      <c r="K35" s="1"/>
      <c r="L35" s="1"/>
    </row>
    <row r="36" spans="1:200" ht="20.05">
      <c r="A36" s="1"/>
      <c r="B36" s="1"/>
      <c r="C36" s="1"/>
      <c r="D36" s="1"/>
      <c r="E36" s="1"/>
      <c r="K36" s="1"/>
      <c r="L36" s="1"/>
    </row>
    <row r="37" spans="1:200" ht="20.05">
      <c r="A37" s="1"/>
      <c r="B37" s="1"/>
      <c r="C37" s="1"/>
      <c r="D37" s="1"/>
      <c r="E37" s="1"/>
      <c r="K37" s="1"/>
      <c r="L37" s="1"/>
    </row>
    <row r="38" spans="1:200" ht="20.05">
      <c r="A38" s="1"/>
      <c r="B38" s="1"/>
      <c r="C38" s="1"/>
      <c r="D38" s="1"/>
      <c r="E38" s="1"/>
      <c r="K38" s="1"/>
      <c r="L38" s="1"/>
    </row>
    <row r="39" spans="1:200" ht="23.8">
      <c r="U39" s="109" t="s">
        <v>78</v>
      </c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1"/>
      <c r="BH39" s="111"/>
      <c r="BI39" s="111"/>
      <c r="BJ39" s="111"/>
      <c r="BK39" s="111"/>
      <c r="BL39" s="111"/>
      <c r="BM39" s="111"/>
      <c r="BN39" s="111"/>
      <c r="BO39" s="111"/>
      <c r="BP39" s="111"/>
      <c r="BQ39" s="111"/>
      <c r="BR39" s="111"/>
      <c r="BS39" s="111"/>
      <c r="BT39" s="111"/>
      <c r="BU39" s="111"/>
      <c r="BV39" s="111"/>
      <c r="BW39" s="111"/>
      <c r="BX39" s="111"/>
      <c r="BY39" s="111"/>
      <c r="BZ39" s="111"/>
      <c r="CA39" s="111"/>
      <c r="CB39" s="111"/>
      <c r="CC39" s="111"/>
      <c r="CD39" s="111"/>
      <c r="CE39" s="111"/>
      <c r="CF39" s="111"/>
      <c r="CG39" s="111"/>
      <c r="CH39" s="111"/>
      <c r="CI39" s="111"/>
      <c r="CJ39" s="111"/>
      <c r="CK39" s="111"/>
      <c r="CL39" s="111"/>
      <c r="CM39" s="111"/>
      <c r="CN39" s="111"/>
      <c r="CO39" s="111"/>
      <c r="CP39" s="111"/>
      <c r="CQ39" s="111"/>
      <c r="CR39" s="111"/>
      <c r="CS39" s="111"/>
      <c r="CT39" s="111"/>
      <c r="CU39" s="111"/>
      <c r="CV39" s="111"/>
      <c r="CW39" s="111"/>
      <c r="CX39" s="111"/>
      <c r="CY39" s="111"/>
      <c r="CZ39" s="111"/>
      <c r="DA39" s="111"/>
      <c r="DB39" s="111"/>
      <c r="DC39" s="111"/>
      <c r="DD39" s="111"/>
      <c r="DE39" s="111"/>
      <c r="DF39" s="111"/>
      <c r="DG39" s="111"/>
      <c r="DH39" s="111"/>
      <c r="DI39" s="111"/>
      <c r="DJ39" s="111"/>
      <c r="DK39" s="111"/>
      <c r="DL39" s="111"/>
      <c r="DM39" s="111"/>
      <c r="DN39" s="111"/>
      <c r="DO39" s="111"/>
      <c r="DP39" s="111"/>
      <c r="DQ39" s="111"/>
      <c r="DR39" s="111"/>
      <c r="DS39" s="111"/>
      <c r="DT39" s="111"/>
      <c r="DU39" s="111"/>
      <c r="DV39" s="111"/>
      <c r="DW39" s="111"/>
      <c r="DX39" s="111"/>
      <c r="DY39" s="111"/>
      <c r="DZ39" s="111"/>
      <c r="EA39" s="111"/>
      <c r="EB39" s="111"/>
      <c r="EC39" s="111"/>
      <c r="ED39" s="111"/>
      <c r="EE39" s="111"/>
      <c r="EF39" s="111"/>
      <c r="EG39" s="111"/>
      <c r="EH39" s="111"/>
      <c r="EI39" s="111"/>
      <c r="EJ39" s="111"/>
      <c r="EK39" s="111"/>
      <c r="EL39" s="111"/>
      <c r="EM39" s="111"/>
      <c r="EN39" s="111"/>
      <c r="EO39" s="111"/>
      <c r="EP39" s="111"/>
      <c r="EQ39" s="111"/>
      <c r="ER39" s="111"/>
      <c r="ES39" s="111"/>
      <c r="ET39" s="111"/>
      <c r="EU39" s="111"/>
      <c r="EV39" s="111"/>
      <c r="EW39" s="111"/>
      <c r="EX39" s="111"/>
      <c r="EY39" s="111"/>
      <c r="EZ39" s="111"/>
      <c r="FA39" s="111"/>
      <c r="FB39" s="111"/>
      <c r="FC39" s="111"/>
      <c r="FD39" s="111"/>
      <c r="FE39" s="111"/>
      <c r="FF39" s="111"/>
      <c r="FG39" s="111"/>
      <c r="FH39" s="111"/>
      <c r="FI39" s="111"/>
      <c r="FJ39" s="111"/>
      <c r="FK39" s="111"/>
      <c r="FL39" s="111"/>
      <c r="FM39" s="111"/>
      <c r="FN39" s="111"/>
      <c r="FO39" s="111"/>
      <c r="FP39" s="111"/>
      <c r="FQ39" s="111"/>
      <c r="FR39" s="111"/>
      <c r="FS39" s="111"/>
      <c r="FT39" s="111"/>
      <c r="FU39" s="111"/>
      <c r="FV39" s="111"/>
      <c r="FW39" s="111"/>
      <c r="FX39" s="111"/>
      <c r="FY39" s="111"/>
      <c r="FZ39" s="111"/>
      <c r="GA39" s="111"/>
      <c r="GB39" s="111"/>
      <c r="GC39" s="111"/>
      <c r="GD39" s="111"/>
      <c r="GE39" s="111"/>
      <c r="GF39" s="111"/>
      <c r="GG39" s="111"/>
      <c r="GH39" s="111"/>
      <c r="GI39" s="111"/>
      <c r="GJ39" s="111"/>
      <c r="GK39" s="111"/>
      <c r="GL39" s="111"/>
      <c r="GM39" s="111"/>
      <c r="GN39" s="111"/>
      <c r="GO39" s="111"/>
      <c r="GP39" s="111"/>
      <c r="GQ39" s="111"/>
      <c r="GR39" s="111"/>
    </row>
    <row r="40" spans="1:200" ht="16.899999999999999">
      <c r="U40" s="113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1"/>
      <c r="BL40" s="111"/>
      <c r="BM40" s="111"/>
      <c r="BN40" s="111"/>
      <c r="BO40" s="111"/>
      <c r="BP40" s="111"/>
      <c r="BQ40" s="111"/>
      <c r="BR40" s="111"/>
      <c r="BS40" s="111"/>
      <c r="BT40" s="111"/>
      <c r="BU40" s="111"/>
      <c r="BV40" s="111"/>
      <c r="BW40" s="111"/>
      <c r="BX40" s="111"/>
      <c r="BY40" s="111"/>
      <c r="BZ40" s="111"/>
      <c r="CA40" s="111"/>
      <c r="CB40" s="111"/>
      <c r="CC40" s="111"/>
      <c r="CD40" s="111"/>
      <c r="CE40" s="111"/>
      <c r="CF40" s="111"/>
      <c r="CG40" s="111"/>
      <c r="CH40" s="111"/>
      <c r="CI40" s="111"/>
      <c r="CJ40" s="111"/>
      <c r="CK40" s="111"/>
      <c r="CL40" s="111"/>
      <c r="CM40" s="111"/>
      <c r="CN40" s="111"/>
      <c r="CO40" s="111"/>
      <c r="CP40" s="111"/>
      <c r="CQ40" s="111"/>
      <c r="CR40" s="111"/>
      <c r="CS40" s="111"/>
      <c r="CT40" s="111"/>
      <c r="CU40" s="111"/>
      <c r="CV40" s="111"/>
      <c r="CW40" s="111"/>
      <c r="CX40" s="111"/>
      <c r="CY40" s="111"/>
      <c r="CZ40" s="111"/>
      <c r="DA40" s="111"/>
      <c r="DB40" s="111"/>
      <c r="DC40" s="111"/>
      <c r="DD40" s="111"/>
      <c r="DE40" s="111"/>
      <c r="DF40" s="111"/>
      <c r="DG40" s="111"/>
      <c r="DH40" s="111"/>
      <c r="DI40" s="111"/>
      <c r="DJ40" s="111"/>
      <c r="DK40" s="111"/>
      <c r="DL40" s="111"/>
      <c r="DM40" s="111"/>
      <c r="DN40" s="111"/>
      <c r="DO40" s="111"/>
      <c r="DP40" s="111"/>
      <c r="DQ40" s="111"/>
      <c r="DR40" s="111"/>
      <c r="DS40" s="111"/>
      <c r="DT40" s="111"/>
      <c r="DU40" s="111"/>
      <c r="DV40" s="111"/>
      <c r="DW40" s="111"/>
      <c r="DX40" s="111"/>
      <c r="DY40" s="111"/>
      <c r="DZ40" s="111"/>
      <c r="EA40" s="111"/>
      <c r="EB40" s="111"/>
      <c r="EC40" s="111"/>
      <c r="ED40" s="111"/>
      <c r="EE40" s="111"/>
      <c r="EF40" s="111"/>
      <c r="EG40" s="111"/>
      <c r="EH40" s="111"/>
      <c r="EI40" s="111"/>
      <c r="EJ40" s="111"/>
      <c r="EK40" s="111"/>
      <c r="EL40" s="111"/>
      <c r="EM40" s="111"/>
      <c r="EN40" s="111"/>
      <c r="EO40" s="111"/>
      <c r="EP40" s="111"/>
      <c r="EQ40" s="111"/>
      <c r="ER40" s="111"/>
      <c r="ES40" s="111"/>
      <c r="ET40" s="111"/>
      <c r="EU40" s="111"/>
      <c r="EV40" s="111"/>
      <c r="EW40" s="111"/>
      <c r="EX40" s="111"/>
      <c r="EY40" s="111"/>
      <c r="EZ40" s="111"/>
      <c r="FA40" s="111"/>
      <c r="FB40" s="111"/>
      <c r="FC40" s="111"/>
      <c r="FD40" s="111"/>
      <c r="FE40" s="111"/>
      <c r="FF40" s="111"/>
      <c r="FG40" s="111"/>
      <c r="FH40" s="111"/>
      <c r="FI40" s="111"/>
      <c r="FJ40" s="111"/>
      <c r="FK40" s="111"/>
      <c r="FL40" s="111"/>
      <c r="FM40" s="111"/>
      <c r="FN40" s="111"/>
      <c r="FO40" s="111"/>
      <c r="FP40" s="111"/>
      <c r="FQ40" s="111"/>
      <c r="FR40" s="111"/>
      <c r="FS40" s="111"/>
      <c r="FT40" s="111"/>
      <c r="FU40" s="111"/>
      <c r="FV40" s="111"/>
      <c r="FW40" s="111"/>
      <c r="FX40" s="111"/>
      <c r="FY40" s="111"/>
      <c r="FZ40" s="111"/>
      <c r="GA40" s="111"/>
      <c r="GB40" s="111"/>
      <c r="GC40" s="111"/>
      <c r="GD40" s="111"/>
      <c r="GE40" s="111"/>
      <c r="GF40" s="111"/>
      <c r="GG40" s="111"/>
      <c r="GH40" s="111"/>
      <c r="GI40" s="111"/>
      <c r="GJ40" s="111"/>
      <c r="GK40" s="111"/>
      <c r="GL40" s="111"/>
      <c r="GM40" s="111"/>
      <c r="GN40" s="111"/>
      <c r="GO40" s="111"/>
      <c r="GP40" s="111"/>
      <c r="GQ40" s="111"/>
      <c r="GR40" s="111"/>
    </row>
    <row r="41" spans="1:200" ht="26.3">
      <c r="U41" s="114" t="s">
        <v>186</v>
      </c>
      <c r="V41" s="115"/>
      <c r="W41" s="115"/>
      <c r="X41" s="115"/>
      <c r="Y41" s="115"/>
      <c r="Z41" s="115"/>
      <c r="AA41" s="115"/>
      <c r="AB41" s="115"/>
      <c r="AC41" s="115" t="s">
        <v>187</v>
      </c>
      <c r="AD41" s="116"/>
      <c r="AE41" s="116"/>
      <c r="AF41" s="116"/>
      <c r="AG41" s="111"/>
      <c r="AH41" s="117" t="s">
        <v>81</v>
      </c>
      <c r="AI41" s="111"/>
      <c r="AJ41" s="318" t="s">
        <v>82</v>
      </c>
      <c r="AK41" s="318" t="s">
        <v>83</v>
      </c>
      <c r="AL41" s="319" t="s">
        <v>84</v>
      </c>
      <c r="AM41" s="318" t="s">
        <v>46</v>
      </c>
      <c r="AN41" s="318"/>
      <c r="AO41" s="318"/>
      <c r="AP41" s="318"/>
      <c r="AQ41" s="318"/>
      <c r="AR41" s="318"/>
      <c r="AS41" s="318"/>
      <c r="AT41" s="318"/>
      <c r="AU41" s="318"/>
      <c r="AV41" s="318"/>
      <c r="AW41" s="318"/>
      <c r="AX41" s="318"/>
      <c r="AY41" s="318"/>
      <c r="AZ41" s="318"/>
      <c r="BA41" s="318"/>
      <c r="BB41" s="318"/>
      <c r="BC41" s="318"/>
      <c r="BD41" s="318"/>
      <c r="BE41" s="318" t="s">
        <v>50</v>
      </c>
      <c r="BF41" s="318"/>
      <c r="BG41" s="318"/>
      <c r="BH41" s="318"/>
      <c r="BI41" s="318"/>
      <c r="BJ41" s="318"/>
      <c r="BK41" s="318"/>
      <c r="BL41" s="318"/>
      <c r="BM41" s="318"/>
      <c r="BN41" s="318"/>
      <c r="BO41" s="318"/>
      <c r="BP41" s="318"/>
      <c r="BQ41" s="318"/>
      <c r="BR41" s="318"/>
      <c r="BS41" s="318"/>
      <c r="BT41" s="318"/>
      <c r="BU41" s="318"/>
      <c r="BV41" s="318"/>
      <c r="BW41" s="318" t="s">
        <v>188</v>
      </c>
      <c r="BX41" s="318"/>
      <c r="BY41" s="318"/>
      <c r="BZ41" s="318"/>
      <c r="CA41" s="318"/>
      <c r="CB41" s="318"/>
      <c r="CC41" s="318"/>
      <c r="CD41" s="318"/>
      <c r="CE41" s="318"/>
      <c r="CF41" s="318"/>
      <c r="CG41" s="318"/>
      <c r="CH41" s="318"/>
      <c r="CI41" s="318"/>
      <c r="CJ41" s="318"/>
      <c r="CK41" s="318"/>
      <c r="CL41" s="318"/>
      <c r="CM41" s="318"/>
      <c r="CN41" s="318"/>
      <c r="CO41" s="318" t="s">
        <v>189</v>
      </c>
      <c r="CP41" s="318"/>
      <c r="CQ41" s="318"/>
      <c r="CR41" s="318"/>
      <c r="CS41" s="318"/>
      <c r="CT41" s="318"/>
      <c r="CU41" s="318"/>
      <c r="CV41" s="318"/>
      <c r="CW41" s="318"/>
      <c r="CX41" s="318"/>
      <c r="CY41" s="318"/>
      <c r="CZ41" s="318"/>
      <c r="DA41" s="318"/>
      <c r="DB41" s="318"/>
      <c r="DC41" s="318"/>
      <c r="DD41" s="318"/>
      <c r="DE41" s="318"/>
      <c r="DF41" s="318"/>
      <c r="DG41" s="318" t="s">
        <v>190</v>
      </c>
      <c r="DH41" s="318"/>
      <c r="DI41" s="318"/>
      <c r="DJ41" s="318"/>
      <c r="DK41" s="318"/>
      <c r="DL41" s="318"/>
      <c r="DM41" s="318"/>
      <c r="DN41" s="318"/>
      <c r="DO41" s="318"/>
      <c r="DP41" s="318"/>
      <c r="DQ41" s="318"/>
      <c r="DR41" s="318"/>
      <c r="DS41" s="318"/>
      <c r="DT41" s="318"/>
      <c r="DU41" s="318"/>
      <c r="DV41" s="318"/>
      <c r="DW41" s="318"/>
      <c r="DX41" s="318"/>
      <c r="DY41" s="318" t="s">
        <v>85</v>
      </c>
      <c r="DZ41" s="318"/>
      <c r="EA41" s="318"/>
      <c r="EB41" s="318"/>
      <c r="EC41" s="318"/>
      <c r="ED41" s="318"/>
      <c r="EE41" s="318"/>
      <c r="EF41" s="318"/>
      <c r="EG41" s="318"/>
      <c r="EH41" s="318"/>
      <c r="EI41" s="318"/>
      <c r="EJ41" s="318"/>
      <c r="EK41" s="318"/>
      <c r="EL41" s="318"/>
      <c r="EM41" s="318"/>
      <c r="EN41" s="318"/>
      <c r="EO41" s="318"/>
      <c r="EP41" s="318"/>
      <c r="EQ41" s="318" t="s">
        <v>86</v>
      </c>
      <c r="ER41" s="318"/>
      <c r="ES41" s="318"/>
      <c r="ET41" s="318"/>
      <c r="EU41" s="318"/>
      <c r="EV41" s="318"/>
      <c r="EW41" s="318"/>
      <c r="EX41" s="318"/>
      <c r="EY41" s="318"/>
      <c r="EZ41" s="318"/>
      <c r="FA41" s="318"/>
      <c r="FB41" s="318"/>
      <c r="FC41" s="318"/>
      <c r="FD41" s="318"/>
      <c r="FE41" s="318"/>
      <c r="FF41" s="318"/>
      <c r="FG41" s="318"/>
      <c r="FH41" s="318"/>
      <c r="FI41" s="318" t="s">
        <v>87</v>
      </c>
      <c r="FJ41" s="318"/>
      <c r="FK41" s="318"/>
      <c r="FL41" s="318"/>
      <c r="FM41" s="318"/>
      <c r="FN41" s="318"/>
      <c r="FO41" s="318"/>
      <c r="FP41" s="318"/>
      <c r="FQ41" s="318"/>
      <c r="FR41" s="318"/>
      <c r="FS41" s="318"/>
      <c r="FT41" s="318"/>
      <c r="FU41" s="318"/>
      <c r="FV41" s="318"/>
      <c r="FW41" s="318"/>
      <c r="FX41" s="318"/>
      <c r="FY41" s="318"/>
      <c r="FZ41" s="318"/>
      <c r="GA41" s="318" t="s">
        <v>191</v>
      </c>
      <c r="GB41" s="318"/>
      <c r="GC41" s="318"/>
      <c r="GD41" s="318"/>
      <c r="GE41" s="318"/>
      <c r="GF41" s="318"/>
      <c r="GG41" s="318" t="s">
        <v>89</v>
      </c>
      <c r="GH41" s="318"/>
      <c r="GI41" s="318"/>
      <c r="GJ41" s="318"/>
      <c r="GK41" s="318"/>
      <c r="GL41" s="318"/>
      <c r="GM41" s="318" t="s">
        <v>68</v>
      </c>
      <c r="GN41" s="318"/>
      <c r="GO41" s="318"/>
      <c r="GP41" s="318"/>
      <c r="GQ41" s="318"/>
      <c r="GR41" s="318"/>
    </row>
    <row r="42" spans="1:200" ht="31.95">
      <c r="U42" s="115" t="s">
        <v>91</v>
      </c>
      <c r="V42" s="123" t="str">
        <f>AJ44</f>
        <v>24A09A1</v>
      </c>
      <c r="W42" s="123"/>
      <c r="X42" s="115"/>
      <c r="Y42" s="115"/>
      <c r="Z42" s="115"/>
      <c r="AA42" s="115"/>
      <c r="AB42" s="115"/>
      <c r="AC42" s="115" t="s">
        <v>192</v>
      </c>
      <c r="AD42" s="116"/>
      <c r="AE42" s="116"/>
      <c r="AF42" s="116"/>
      <c r="AG42" s="111"/>
      <c r="AH42" s="117" t="s">
        <v>93</v>
      </c>
      <c r="AI42" s="111"/>
      <c r="AJ42" s="320"/>
      <c r="AK42" s="320"/>
      <c r="AL42" s="321"/>
      <c r="AM42" s="320">
        <v>20</v>
      </c>
      <c r="AN42" s="320"/>
      <c r="AO42" s="320"/>
      <c r="AP42" s="320">
        <v>40</v>
      </c>
      <c r="AQ42" s="320"/>
      <c r="AR42" s="320"/>
      <c r="AS42" s="320">
        <v>60</v>
      </c>
      <c r="AT42" s="320"/>
      <c r="AU42" s="320"/>
      <c r="AV42" s="320">
        <v>80</v>
      </c>
      <c r="AW42" s="320"/>
      <c r="AX42" s="320"/>
      <c r="AY42" s="320">
        <v>100</v>
      </c>
      <c r="AZ42" s="320"/>
      <c r="BA42" s="320"/>
      <c r="BB42" s="320">
        <v>120</v>
      </c>
      <c r="BC42" s="320"/>
      <c r="BD42" s="320"/>
      <c r="BE42" s="320">
        <v>20</v>
      </c>
      <c r="BF42" s="320"/>
      <c r="BG42" s="320"/>
      <c r="BH42" s="320">
        <v>40</v>
      </c>
      <c r="BI42" s="320"/>
      <c r="BJ42" s="320"/>
      <c r="BK42" s="320">
        <v>60</v>
      </c>
      <c r="BL42" s="320"/>
      <c r="BM42" s="320"/>
      <c r="BN42" s="320">
        <v>80</v>
      </c>
      <c r="BO42" s="320"/>
      <c r="BP42" s="320"/>
      <c r="BQ42" s="320">
        <v>100</v>
      </c>
      <c r="BR42" s="320"/>
      <c r="BS42" s="320"/>
      <c r="BT42" s="320">
        <v>120</v>
      </c>
      <c r="BU42" s="320"/>
      <c r="BV42" s="320"/>
      <c r="BW42" s="320">
        <v>20</v>
      </c>
      <c r="BX42" s="320"/>
      <c r="BY42" s="320"/>
      <c r="BZ42" s="320">
        <v>40</v>
      </c>
      <c r="CA42" s="320"/>
      <c r="CB42" s="320"/>
      <c r="CC42" s="320">
        <v>60</v>
      </c>
      <c r="CD42" s="320"/>
      <c r="CE42" s="320"/>
      <c r="CF42" s="320">
        <v>80</v>
      </c>
      <c r="CG42" s="320"/>
      <c r="CH42" s="320"/>
      <c r="CI42" s="320">
        <v>100</v>
      </c>
      <c r="CJ42" s="320"/>
      <c r="CK42" s="320"/>
      <c r="CL42" s="320">
        <v>120</v>
      </c>
      <c r="CM42" s="320"/>
      <c r="CN42" s="320"/>
      <c r="CO42" s="320">
        <v>20</v>
      </c>
      <c r="CP42" s="320"/>
      <c r="CQ42" s="320"/>
      <c r="CR42" s="320">
        <v>40</v>
      </c>
      <c r="CS42" s="320"/>
      <c r="CT42" s="320"/>
      <c r="CU42" s="320">
        <v>60</v>
      </c>
      <c r="CV42" s="320"/>
      <c r="CW42" s="320"/>
      <c r="CX42" s="320">
        <v>80</v>
      </c>
      <c r="CY42" s="320"/>
      <c r="CZ42" s="320"/>
      <c r="DA42" s="320">
        <v>100</v>
      </c>
      <c r="DB42" s="320"/>
      <c r="DC42" s="320"/>
      <c r="DD42" s="320">
        <v>120</v>
      </c>
      <c r="DE42" s="320"/>
      <c r="DF42" s="320"/>
      <c r="DG42" s="320">
        <v>20</v>
      </c>
      <c r="DH42" s="320"/>
      <c r="DI42" s="320"/>
      <c r="DJ42" s="320">
        <v>40</v>
      </c>
      <c r="DK42" s="320"/>
      <c r="DL42" s="320"/>
      <c r="DM42" s="320">
        <v>60</v>
      </c>
      <c r="DN42" s="320"/>
      <c r="DO42" s="320"/>
      <c r="DP42" s="320">
        <v>80</v>
      </c>
      <c r="DQ42" s="320"/>
      <c r="DR42" s="320"/>
      <c r="DS42" s="320">
        <v>100</v>
      </c>
      <c r="DT42" s="320"/>
      <c r="DU42" s="320"/>
      <c r="DV42" s="320">
        <v>120</v>
      </c>
      <c r="DW42" s="320"/>
      <c r="DX42" s="320"/>
      <c r="DY42" s="320">
        <v>20</v>
      </c>
      <c r="DZ42" s="320"/>
      <c r="EA42" s="320"/>
      <c r="EB42" s="320">
        <v>40</v>
      </c>
      <c r="EC42" s="320"/>
      <c r="ED42" s="320"/>
      <c r="EE42" s="320">
        <v>60</v>
      </c>
      <c r="EF42" s="320"/>
      <c r="EG42" s="320"/>
      <c r="EH42" s="320">
        <v>80</v>
      </c>
      <c r="EI42" s="320"/>
      <c r="EJ42" s="320"/>
      <c r="EK42" s="320">
        <v>100</v>
      </c>
      <c r="EL42" s="320"/>
      <c r="EM42" s="320"/>
      <c r="EN42" s="320">
        <v>120</v>
      </c>
      <c r="EO42" s="320"/>
      <c r="EP42" s="320"/>
      <c r="EQ42" s="320">
        <v>20</v>
      </c>
      <c r="ER42" s="320"/>
      <c r="ES42" s="320"/>
      <c r="ET42" s="320">
        <v>40</v>
      </c>
      <c r="EU42" s="320"/>
      <c r="EV42" s="320"/>
      <c r="EW42" s="320">
        <v>60</v>
      </c>
      <c r="EX42" s="320"/>
      <c r="EY42" s="320"/>
      <c r="EZ42" s="320">
        <v>80</v>
      </c>
      <c r="FA42" s="320"/>
      <c r="FB42" s="320"/>
      <c r="FC42" s="320">
        <v>100</v>
      </c>
      <c r="FD42" s="320"/>
      <c r="FE42" s="320"/>
      <c r="FF42" s="320">
        <v>120</v>
      </c>
      <c r="FG42" s="320"/>
      <c r="FH42" s="320"/>
      <c r="FI42" s="320">
        <v>20</v>
      </c>
      <c r="FJ42" s="320"/>
      <c r="FK42" s="320"/>
      <c r="FL42" s="320">
        <v>40</v>
      </c>
      <c r="FM42" s="320"/>
      <c r="FN42" s="320"/>
      <c r="FO42" s="320">
        <v>60</v>
      </c>
      <c r="FP42" s="320"/>
      <c r="FQ42" s="320"/>
      <c r="FR42" s="320">
        <v>80</v>
      </c>
      <c r="FS42" s="320"/>
      <c r="FT42" s="320"/>
      <c r="FU42" s="320">
        <v>100</v>
      </c>
      <c r="FV42" s="320"/>
      <c r="FW42" s="320"/>
      <c r="FX42" s="320">
        <v>120</v>
      </c>
      <c r="FY42" s="320"/>
      <c r="FZ42" s="320"/>
      <c r="GA42" s="322">
        <v>20</v>
      </c>
      <c r="GB42" s="322">
        <v>40</v>
      </c>
      <c r="GC42" s="322">
        <v>60</v>
      </c>
      <c r="GD42" s="322">
        <v>80</v>
      </c>
      <c r="GE42" s="322">
        <v>100</v>
      </c>
      <c r="GF42" s="322">
        <v>120</v>
      </c>
      <c r="GG42" s="322">
        <v>20</v>
      </c>
      <c r="GH42" s="322">
        <v>40</v>
      </c>
      <c r="GI42" s="322">
        <v>60</v>
      </c>
      <c r="GJ42" s="322">
        <v>80</v>
      </c>
      <c r="GK42" s="322">
        <v>100</v>
      </c>
      <c r="GL42" s="322">
        <v>120</v>
      </c>
      <c r="GM42" s="322">
        <v>20</v>
      </c>
      <c r="GN42" s="322">
        <v>40</v>
      </c>
      <c r="GO42" s="322">
        <v>60</v>
      </c>
      <c r="GP42" s="322">
        <v>80</v>
      </c>
      <c r="GQ42" s="322">
        <v>100</v>
      </c>
      <c r="GR42" s="322">
        <v>120</v>
      </c>
    </row>
    <row r="43" spans="1:200" ht="26.3">
      <c r="U43" s="115" t="s">
        <v>193</v>
      </c>
      <c r="V43" s="115"/>
      <c r="W43" s="115"/>
      <c r="X43" s="115"/>
      <c r="Y43" s="115"/>
      <c r="Z43" s="115"/>
      <c r="AA43" s="115"/>
      <c r="AB43" s="115"/>
      <c r="AC43" s="115" t="s">
        <v>83</v>
      </c>
      <c r="AD43" s="127">
        <f>AK44</f>
        <v>45301</v>
      </c>
      <c r="AE43" s="127"/>
      <c r="AF43" s="116"/>
      <c r="AG43" s="111"/>
      <c r="AH43" s="117" t="s">
        <v>95</v>
      </c>
      <c r="AI43" s="111"/>
      <c r="AJ43" s="320"/>
      <c r="AK43" s="320"/>
      <c r="AL43" s="321"/>
      <c r="AM43" s="322" t="s">
        <v>96</v>
      </c>
      <c r="AN43" s="322" t="s">
        <v>97</v>
      </c>
      <c r="AO43" s="322" t="s">
        <v>98</v>
      </c>
      <c r="AP43" s="322" t="s">
        <v>96</v>
      </c>
      <c r="AQ43" s="322" t="s">
        <v>97</v>
      </c>
      <c r="AR43" s="322" t="s">
        <v>98</v>
      </c>
      <c r="AS43" s="322" t="s">
        <v>96</v>
      </c>
      <c r="AT43" s="322" t="s">
        <v>97</v>
      </c>
      <c r="AU43" s="322" t="s">
        <v>98</v>
      </c>
      <c r="AV43" s="322" t="s">
        <v>96</v>
      </c>
      <c r="AW43" s="322" t="s">
        <v>97</v>
      </c>
      <c r="AX43" s="322" t="s">
        <v>98</v>
      </c>
      <c r="AY43" s="322" t="s">
        <v>96</v>
      </c>
      <c r="AZ43" s="322" t="s">
        <v>97</v>
      </c>
      <c r="BA43" s="322" t="s">
        <v>98</v>
      </c>
      <c r="BB43" s="322" t="s">
        <v>96</v>
      </c>
      <c r="BC43" s="322" t="s">
        <v>97</v>
      </c>
      <c r="BD43" s="322" t="s">
        <v>98</v>
      </c>
      <c r="BE43" s="322" t="s">
        <v>96</v>
      </c>
      <c r="BF43" s="322" t="s">
        <v>97</v>
      </c>
      <c r="BG43" s="322" t="s">
        <v>98</v>
      </c>
      <c r="BH43" s="322" t="s">
        <v>96</v>
      </c>
      <c r="BI43" s="322" t="s">
        <v>97</v>
      </c>
      <c r="BJ43" s="322" t="s">
        <v>98</v>
      </c>
      <c r="BK43" s="322" t="s">
        <v>96</v>
      </c>
      <c r="BL43" s="322" t="s">
        <v>97</v>
      </c>
      <c r="BM43" s="322" t="s">
        <v>98</v>
      </c>
      <c r="BN43" s="322" t="s">
        <v>96</v>
      </c>
      <c r="BO43" s="322" t="s">
        <v>97</v>
      </c>
      <c r="BP43" s="322" t="s">
        <v>98</v>
      </c>
      <c r="BQ43" s="322" t="s">
        <v>96</v>
      </c>
      <c r="BR43" s="322" t="s">
        <v>97</v>
      </c>
      <c r="BS43" s="322" t="s">
        <v>98</v>
      </c>
      <c r="BT43" s="322" t="s">
        <v>96</v>
      </c>
      <c r="BU43" s="322" t="s">
        <v>97</v>
      </c>
      <c r="BV43" s="322" t="s">
        <v>98</v>
      </c>
      <c r="BW43" s="322" t="s">
        <v>96</v>
      </c>
      <c r="BX43" s="322" t="s">
        <v>97</v>
      </c>
      <c r="BY43" s="322" t="s">
        <v>98</v>
      </c>
      <c r="BZ43" s="322" t="s">
        <v>96</v>
      </c>
      <c r="CA43" s="322" t="s">
        <v>97</v>
      </c>
      <c r="CB43" s="322" t="s">
        <v>98</v>
      </c>
      <c r="CC43" s="322" t="s">
        <v>96</v>
      </c>
      <c r="CD43" s="322" t="s">
        <v>97</v>
      </c>
      <c r="CE43" s="322" t="s">
        <v>98</v>
      </c>
      <c r="CF43" s="322" t="s">
        <v>96</v>
      </c>
      <c r="CG43" s="322" t="s">
        <v>97</v>
      </c>
      <c r="CH43" s="322" t="s">
        <v>98</v>
      </c>
      <c r="CI43" s="322" t="s">
        <v>96</v>
      </c>
      <c r="CJ43" s="322" t="s">
        <v>97</v>
      </c>
      <c r="CK43" s="322" t="s">
        <v>98</v>
      </c>
      <c r="CL43" s="322" t="s">
        <v>96</v>
      </c>
      <c r="CM43" s="322" t="s">
        <v>97</v>
      </c>
      <c r="CN43" s="322" t="s">
        <v>98</v>
      </c>
      <c r="CO43" s="322" t="s">
        <v>96</v>
      </c>
      <c r="CP43" s="322" t="s">
        <v>97</v>
      </c>
      <c r="CQ43" s="322" t="s">
        <v>98</v>
      </c>
      <c r="CR43" s="322" t="s">
        <v>96</v>
      </c>
      <c r="CS43" s="322" t="s">
        <v>97</v>
      </c>
      <c r="CT43" s="322" t="s">
        <v>98</v>
      </c>
      <c r="CU43" s="322" t="s">
        <v>96</v>
      </c>
      <c r="CV43" s="322" t="s">
        <v>97</v>
      </c>
      <c r="CW43" s="322" t="s">
        <v>98</v>
      </c>
      <c r="CX43" s="322" t="s">
        <v>96</v>
      </c>
      <c r="CY43" s="322" t="s">
        <v>97</v>
      </c>
      <c r="CZ43" s="322" t="s">
        <v>98</v>
      </c>
      <c r="DA43" s="322" t="s">
        <v>96</v>
      </c>
      <c r="DB43" s="322" t="s">
        <v>97</v>
      </c>
      <c r="DC43" s="322" t="s">
        <v>98</v>
      </c>
      <c r="DD43" s="322" t="s">
        <v>96</v>
      </c>
      <c r="DE43" s="322" t="s">
        <v>97</v>
      </c>
      <c r="DF43" s="322" t="s">
        <v>98</v>
      </c>
      <c r="DG43" s="322" t="s">
        <v>96</v>
      </c>
      <c r="DH43" s="322" t="s">
        <v>97</v>
      </c>
      <c r="DI43" s="322" t="s">
        <v>98</v>
      </c>
      <c r="DJ43" s="322" t="s">
        <v>96</v>
      </c>
      <c r="DK43" s="322" t="s">
        <v>97</v>
      </c>
      <c r="DL43" s="322" t="s">
        <v>98</v>
      </c>
      <c r="DM43" s="322" t="s">
        <v>96</v>
      </c>
      <c r="DN43" s="322" t="s">
        <v>97</v>
      </c>
      <c r="DO43" s="322" t="s">
        <v>98</v>
      </c>
      <c r="DP43" s="322" t="s">
        <v>96</v>
      </c>
      <c r="DQ43" s="322" t="s">
        <v>97</v>
      </c>
      <c r="DR43" s="322" t="s">
        <v>98</v>
      </c>
      <c r="DS43" s="322" t="s">
        <v>96</v>
      </c>
      <c r="DT43" s="322" t="s">
        <v>97</v>
      </c>
      <c r="DU43" s="322" t="s">
        <v>98</v>
      </c>
      <c r="DV43" s="322" t="s">
        <v>96</v>
      </c>
      <c r="DW43" s="322" t="s">
        <v>97</v>
      </c>
      <c r="DX43" s="322" t="s">
        <v>98</v>
      </c>
      <c r="DY43" s="322" t="s">
        <v>96</v>
      </c>
      <c r="DZ43" s="322" t="s">
        <v>97</v>
      </c>
      <c r="EA43" s="322" t="s">
        <v>98</v>
      </c>
      <c r="EB43" s="322" t="s">
        <v>96</v>
      </c>
      <c r="EC43" s="322" t="s">
        <v>97</v>
      </c>
      <c r="ED43" s="322" t="s">
        <v>98</v>
      </c>
      <c r="EE43" s="322" t="s">
        <v>96</v>
      </c>
      <c r="EF43" s="322" t="s">
        <v>97</v>
      </c>
      <c r="EG43" s="322" t="s">
        <v>98</v>
      </c>
      <c r="EH43" s="322" t="s">
        <v>96</v>
      </c>
      <c r="EI43" s="322" t="s">
        <v>97</v>
      </c>
      <c r="EJ43" s="322" t="s">
        <v>98</v>
      </c>
      <c r="EK43" s="322" t="s">
        <v>96</v>
      </c>
      <c r="EL43" s="322" t="s">
        <v>97</v>
      </c>
      <c r="EM43" s="322" t="s">
        <v>98</v>
      </c>
      <c r="EN43" s="322" t="s">
        <v>96</v>
      </c>
      <c r="EO43" s="322" t="s">
        <v>97</v>
      </c>
      <c r="EP43" s="322" t="s">
        <v>98</v>
      </c>
      <c r="EQ43" s="322" t="s">
        <v>96</v>
      </c>
      <c r="ER43" s="322" t="s">
        <v>97</v>
      </c>
      <c r="ES43" s="322" t="s">
        <v>98</v>
      </c>
      <c r="ET43" s="322" t="s">
        <v>96</v>
      </c>
      <c r="EU43" s="322" t="s">
        <v>97</v>
      </c>
      <c r="EV43" s="322" t="s">
        <v>98</v>
      </c>
      <c r="EW43" s="322" t="s">
        <v>96</v>
      </c>
      <c r="EX43" s="322" t="s">
        <v>97</v>
      </c>
      <c r="EY43" s="322" t="s">
        <v>98</v>
      </c>
      <c r="EZ43" s="322" t="s">
        <v>96</v>
      </c>
      <c r="FA43" s="322" t="s">
        <v>97</v>
      </c>
      <c r="FB43" s="322" t="s">
        <v>98</v>
      </c>
      <c r="FC43" s="322" t="s">
        <v>96</v>
      </c>
      <c r="FD43" s="322" t="s">
        <v>97</v>
      </c>
      <c r="FE43" s="322" t="s">
        <v>98</v>
      </c>
      <c r="FF43" s="322" t="s">
        <v>96</v>
      </c>
      <c r="FG43" s="322" t="s">
        <v>97</v>
      </c>
      <c r="FH43" s="322" t="s">
        <v>98</v>
      </c>
      <c r="FI43" s="322" t="s">
        <v>96</v>
      </c>
      <c r="FJ43" s="322" t="s">
        <v>97</v>
      </c>
      <c r="FK43" s="322" t="s">
        <v>98</v>
      </c>
      <c r="FL43" s="322" t="s">
        <v>96</v>
      </c>
      <c r="FM43" s="322" t="s">
        <v>97</v>
      </c>
      <c r="FN43" s="322" t="s">
        <v>98</v>
      </c>
      <c r="FO43" s="322" t="s">
        <v>96</v>
      </c>
      <c r="FP43" s="322" t="s">
        <v>97</v>
      </c>
      <c r="FQ43" s="322" t="s">
        <v>98</v>
      </c>
      <c r="FR43" s="322" t="s">
        <v>96</v>
      </c>
      <c r="FS43" s="322" t="s">
        <v>97</v>
      </c>
      <c r="FT43" s="322" t="s">
        <v>98</v>
      </c>
      <c r="FU43" s="322" t="s">
        <v>96</v>
      </c>
      <c r="FV43" s="322" t="s">
        <v>97</v>
      </c>
      <c r="FW43" s="322" t="s">
        <v>98</v>
      </c>
      <c r="FX43" s="322" t="s">
        <v>96</v>
      </c>
      <c r="FY43" s="322" t="s">
        <v>97</v>
      </c>
      <c r="FZ43" s="322" t="s">
        <v>98</v>
      </c>
      <c r="GA43" s="322" t="s">
        <v>96</v>
      </c>
      <c r="GB43" s="322" t="s">
        <v>96</v>
      </c>
      <c r="GC43" s="322" t="s">
        <v>96</v>
      </c>
      <c r="GD43" s="322" t="s">
        <v>96</v>
      </c>
      <c r="GE43" s="322" t="s">
        <v>96</v>
      </c>
      <c r="GF43" s="322" t="s">
        <v>96</v>
      </c>
      <c r="GG43" s="322" t="s">
        <v>96</v>
      </c>
      <c r="GH43" s="322" t="s">
        <v>96</v>
      </c>
      <c r="GI43" s="322" t="s">
        <v>96</v>
      </c>
      <c r="GJ43" s="322" t="s">
        <v>96</v>
      </c>
      <c r="GK43" s="322" t="s">
        <v>96</v>
      </c>
      <c r="GL43" s="322" t="s">
        <v>96</v>
      </c>
      <c r="GM43" s="322" t="s">
        <v>96</v>
      </c>
      <c r="GN43" s="322" t="s">
        <v>96</v>
      </c>
      <c r="GO43" s="322" t="s">
        <v>96</v>
      </c>
      <c r="GP43" s="322" t="s">
        <v>96</v>
      </c>
      <c r="GQ43" s="322" t="s">
        <v>96</v>
      </c>
      <c r="GR43" s="322" t="s">
        <v>96</v>
      </c>
    </row>
    <row r="44" spans="1:200" ht="26.3">
      <c r="U44" s="115" t="s">
        <v>194</v>
      </c>
      <c r="V44" s="115"/>
      <c r="W44" s="115"/>
      <c r="X44" s="115"/>
      <c r="Y44" s="115"/>
      <c r="Z44" s="115"/>
      <c r="AA44" s="115"/>
      <c r="AB44" s="115"/>
      <c r="AC44" s="115" t="s">
        <v>84</v>
      </c>
      <c r="AD44" s="116"/>
      <c r="AE44" s="127">
        <f>AL44</f>
        <v>45300</v>
      </c>
      <c r="AF44" s="127"/>
      <c r="AG44" s="111"/>
      <c r="AH44" s="111"/>
      <c r="AI44" s="111"/>
      <c r="AJ44" s="323" t="s">
        <v>195</v>
      </c>
      <c r="AK44" s="324">
        <v>45301</v>
      </c>
      <c r="AL44" s="324">
        <v>45300</v>
      </c>
      <c r="AM44" s="325">
        <v>87.8</v>
      </c>
      <c r="AN44" s="325">
        <v>87.5</v>
      </c>
      <c r="AO44" s="325">
        <v>87</v>
      </c>
      <c r="AP44" s="325">
        <v>85.9</v>
      </c>
      <c r="AQ44" s="325">
        <v>85</v>
      </c>
      <c r="AR44" s="325">
        <v>85.3</v>
      </c>
      <c r="AS44" s="325">
        <v>85.3</v>
      </c>
      <c r="AT44" s="325">
        <v>86.4</v>
      </c>
      <c r="AU44" s="325">
        <v>85.7</v>
      </c>
      <c r="AV44" s="325">
        <v>84.3</v>
      </c>
      <c r="AW44" s="325">
        <v>82.9</v>
      </c>
      <c r="AX44" s="325">
        <v>84</v>
      </c>
      <c r="AY44" s="325">
        <v>86.1</v>
      </c>
      <c r="AZ44" s="325">
        <v>86.2</v>
      </c>
      <c r="BA44" s="325">
        <v>85.7</v>
      </c>
      <c r="BB44" s="325">
        <v>86.5</v>
      </c>
      <c r="BC44" s="325">
        <v>87.3</v>
      </c>
      <c r="BD44" s="325">
        <v>87.1</v>
      </c>
      <c r="BE44" s="325">
        <v>10.6</v>
      </c>
      <c r="BF44" s="325">
        <v>10.8</v>
      </c>
      <c r="BG44" s="325">
        <v>10.7</v>
      </c>
      <c r="BH44" s="325">
        <v>10.9</v>
      </c>
      <c r="BI44" s="325">
        <v>10.4</v>
      </c>
      <c r="BJ44" s="325">
        <v>10.7</v>
      </c>
      <c r="BK44" s="325">
        <v>11.1</v>
      </c>
      <c r="BL44" s="325">
        <v>11.2</v>
      </c>
      <c r="BM44" s="325">
        <v>11.2</v>
      </c>
      <c r="BN44" s="325">
        <v>10.7</v>
      </c>
      <c r="BO44" s="325">
        <v>10.1</v>
      </c>
      <c r="BP44" s="325">
        <v>10.9</v>
      </c>
      <c r="BQ44" s="325">
        <v>10.4</v>
      </c>
      <c r="BR44" s="325">
        <v>10.7</v>
      </c>
      <c r="BS44" s="325">
        <v>10.7</v>
      </c>
      <c r="BT44" s="325">
        <v>11</v>
      </c>
      <c r="BU44" s="325">
        <v>11.1</v>
      </c>
      <c r="BV44" s="325">
        <v>11.1</v>
      </c>
      <c r="BW44" s="325">
        <v>0.8</v>
      </c>
      <c r="BX44" s="325">
        <v>0.8</v>
      </c>
      <c r="BY44" s="325">
        <v>0.8</v>
      </c>
      <c r="BZ44" s="325">
        <v>0.9</v>
      </c>
      <c r="CA44" s="325">
        <v>0.9</v>
      </c>
      <c r="CB44" s="325">
        <v>0.8</v>
      </c>
      <c r="CC44" s="325">
        <v>0.9</v>
      </c>
      <c r="CD44" s="325">
        <v>0.9</v>
      </c>
      <c r="CE44" s="325">
        <v>0.9</v>
      </c>
      <c r="CF44" s="325">
        <v>0.9</v>
      </c>
      <c r="CG44" s="325">
        <v>0.9</v>
      </c>
      <c r="CH44" s="325">
        <v>0.9</v>
      </c>
      <c r="CI44" s="325">
        <v>0.8</v>
      </c>
      <c r="CJ44" s="325">
        <v>0.8</v>
      </c>
      <c r="CK44" s="325">
        <v>0.9</v>
      </c>
      <c r="CL44" s="325">
        <v>0.8</v>
      </c>
      <c r="CM44" s="325">
        <v>0.8</v>
      </c>
      <c r="CN44" s="325">
        <v>0.9</v>
      </c>
      <c r="CO44" s="325">
        <v>1.8</v>
      </c>
      <c r="CP44" s="325">
        <v>1.9</v>
      </c>
      <c r="CQ44" s="325">
        <v>1.9</v>
      </c>
      <c r="CR44" s="325">
        <v>1.9</v>
      </c>
      <c r="CS44" s="325">
        <v>1.9</v>
      </c>
      <c r="CT44" s="325">
        <v>1.8</v>
      </c>
      <c r="CU44" s="325">
        <v>1.9</v>
      </c>
      <c r="CV44" s="325">
        <v>1.9</v>
      </c>
      <c r="CW44" s="325">
        <v>1.9</v>
      </c>
      <c r="CX44" s="325">
        <v>1.9</v>
      </c>
      <c r="CY44" s="325">
        <v>1.9</v>
      </c>
      <c r="CZ44" s="325">
        <v>1.9</v>
      </c>
      <c r="DA44" s="325">
        <v>1.9</v>
      </c>
      <c r="DB44" s="325">
        <v>1.9</v>
      </c>
      <c r="DC44" s="325">
        <v>1.9</v>
      </c>
      <c r="DD44" s="325">
        <v>1.8</v>
      </c>
      <c r="DE44" s="325">
        <v>1.9</v>
      </c>
      <c r="DF44" s="325">
        <v>1.8</v>
      </c>
      <c r="DG44" s="325">
        <v>4.7</v>
      </c>
      <c r="DH44" s="325">
        <v>4.8</v>
      </c>
      <c r="DI44" s="325">
        <v>4.8</v>
      </c>
      <c r="DJ44" s="325">
        <v>4.9000000000000004</v>
      </c>
      <c r="DK44" s="325">
        <v>4.9000000000000004</v>
      </c>
      <c r="DL44" s="325">
        <v>4.8</v>
      </c>
      <c r="DM44" s="325">
        <v>4.9000000000000004</v>
      </c>
      <c r="DN44" s="325">
        <v>4.9000000000000004</v>
      </c>
      <c r="DO44" s="325">
        <v>4.9000000000000004</v>
      </c>
      <c r="DP44" s="325">
        <v>4.8</v>
      </c>
      <c r="DQ44" s="325">
        <v>4.8</v>
      </c>
      <c r="DR44" s="325">
        <v>4.9000000000000004</v>
      </c>
      <c r="DS44" s="325">
        <v>4.8</v>
      </c>
      <c r="DT44" s="325">
        <v>4.8</v>
      </c>
      <c r="DU44" s="325">
        <v>4.8</v>
      </c>
      <c r="DV44" s="325">
        <v>4.8</v>
      </c>
      <c r="DW44" s="325">
        <v>4.9000000000000004</v>
      </c>
      <c r="DX44" s="325">
        <v>4.8</v>
      </c>
      <c r="DY44" s="325">
        <v>90</v>
      </c>
      <c r="DZ44" s="325">
        <v>90</v>
      </c>
      <c r="EA44" s="325">
        <v>90</v>
      </c>
      <c r="EB44" s="325">
        <v>90</v>
      </c>
      <c r="EC44" s="325">
        <v>90</v>
      </c>
      <c r="ED44" s="325">
        <v>90</v>
      </c>
      <c r="EE44" s="325">
        <v>90</v>
      </c>
      <c r="EF44" s="325">
        <v>90</v>
      </c>
      <c r="EG44" s="325">
        <v>91</v>
      </c>
      <c r="EH44" s="325">
        <v>90</v>
      </c>
      <c r="EI44" s="325">
        <v>92</v>
      </c>
      <c r="EJ44" s="325">
        <v>90</v>
      </c>
      <c r="EK44" s="325">
        <v>91</v>
      </c>
      <c r="EL44" s="325">
        <v>90</v>
      </c>
      <c r="EM44" s="325">
        <v>90</v>
      </c>
      <c r="EN44" s="325">
        <v>90</v>
      </c>
      <c r="EO44" s="325">
        <v>90</v>
      </c>
      <c r="EP44" s="325">
        <v>92</v>
      </c>
      <c r="EQ44" s="326">
        <v>0.22</v>
      </c>
      <c r="ER44" s="326">
        <v>0.23</v>
      </c>
      <c r="ES44" s="326">
        <v>0.22</v>
      </c>
      <c r="ET44" s="326">
        <v>0.22</v>
      </c>
      <c r="EU44" s="326">
        <v>0.23</v>
      </c>
      <c r="EV44" s="326">
        <v>0.22</v>
      </c>
      <c r="EW44" s="326">
        <v>0.23</v>
      </c>
      <c r="EX44" s="326">
        <v>0.22</v>
      </c>
      <c r="EY44" s="326">
        <v>0.23</v>
      </c>
      <c r="EZ44" s="326">
        <v>0.23</v>
      </c>
      <c r="FA44" s="326">
        <v>0.23</v>
      </c>
      <c r="FB44" s="326">
        <v>0.23</v>
      </c>
      <c r="FC44" s="326">
        <v>0.23</v>
      </c>
      <c r="FD44" s="326">
        <v>0.23</v>
      </c>
      <c r="FE44" s="326">
        <v>0.23</v>
      </c>
      <c r="FF44" s="326">
        <v>0.22</v>
      </c>
      <c r="FG44" s="326">
        <v>0.23</v>
      </c>
      <c r="FH44" s="326">
        <v>0.23</v>
      </c>
      <c r="FI44" s="325">
        <v>4.2</v>
      </c>
      <c r="FJ44" s="325">
        <v>4.2</v>
      </c>
      <c r="FK44" s="325">
        <v>4</v>
      </c>
      <c r="FL44" s="325">
        <v>4.2</v>
      </c>
      <c r="FM44" s="325">
        <v>4</v>
      </c>
      <c r="FN44" s="325">
        <v>4.2</v>
      </c>
      <c r="FO44" s="325">
        <v>4.2</v>
      </c>
      <c r="FP44" s="325">
        <v>4.2</v>
      </c>
      <c r="FQ44" s="325">
        <v>4.2</v>
      </c>
      <c r="FR44" s="325">
        <v>4</v>
      </c>
      <c r="FS44" s="325">
        <v>4</v>
      </c>
      <c r="FT44" s="325">
        <v>4</v>
      </c>
      <c r="FU44" s="325">
        <v>4</v>
      </c>
      <c r="FV44" s="325">
        <v>4</v>
      </c>
      <c r="FW44" s="325">
        <v>4</v>
      </c>
      <c r="FX44" s="325">
        <v>4</v>
      </c>
      <c r="FY44" s="325">
        <v>4</v>
      </c>
      <c r="FZ44" s="325">
        <v>4</v>
      </c>
      <c r="GA44" s="325">
        <v>1156</v>
      </c>
      <c r="GB44" s="325">
        <v>1152</v>
      </c>
      <c r="GC44" s="325">
        <v>1152</v>
      </c>
      <c r="GD44" s="325">
        <v>1140</v>
      </c>
      <c r="GE44" s="325">
        <v>1150</v>
      </c>
      <c r="GF44" s="325">
        <v>1152</v>
      </c>
      <c r="GG44" s="326">
        <v>0.27</v>
      </c>
      <c r="GH44" s="326">
        <v>0.19</v>
      </c>
      <c r="GI44" s="326">
        <v>0.23</v>
      </c>
      <c r="GJ44" s="326">
        <v>0.16</v>
      </c>
      <c r="GK44" s="326">
        <v>0.23</v>
      </c>
      <c r="GL44" s="326">
        <v>0.19</v>
      </c>
      <c r="GM44" s="326">
        <v>2.57</v>
      </c>
      <c r="GN44" s="326">
        <v>1.65</v>
      </c>
      <c r="GO44" s="326">
        <v>2.36</v>
      </c>
      <c r="GP44" s="326">
        <v>2.33</v>
      </c>
      <c r="GQ44" s="326">
        <v>2.14</v>
      </c>
      <c r="GR44" s="326">
        <v>2.2799999999999998</v>
      </c>
    </row>
    <row r="45" spans="1:200" ht="16.899999999999999" thickBot="1">
      <c r="U45" s="133" t="s">
        <v>101</v>
      </c>
      <c r="V45" s="111"/>
      <c r="W45" s="111"/>
      <c r="X45" s="111"/>
      <c r="Y45" s="111"/>
      <c r="Z45" s="111"/>
      <c r="AA45" s="111"/>
      <c r="AB45" s="134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327">
        <f>AM44/10</f>
        <v>8.7799999999999994</v>
      </c>
      <c r="AN45" s="327">
        <f t="shared" ref="AN45:BD45" si="1">AN44/10</f>
        <v>8.75</v>
      </c>
      <c r="AO45" s="327">
        <f t="shared" si="1"/>
        <v>8.6999999999999993</v>
      </c>
      <c r="AP45" s="327">
        <f t="shared" si="1"/>
        <v>8.59</v>
      </c>
      <c r="AQ45" s="327">
        <f t="shared" si="1"/>
        <v>8.5</v>
      </c>
      <c r="AR45" s="327">
        <f t="shared" si="1"/>
        <v>8.5299999999999994</v>
      </c>
      <c r="AS45" s="327">
        <f t="shared" si="1"/>
        <v>8.5299999999999994</v>
      </c>
      <c r="AT45" s="327">
        <f t="shared" si="1"/>
        <v>8.64</v>
      </c>
      <c r="AU45" s="327">
        <f t="shared" si="1"/>
        <v>8.57</v>
      </c>
      <c r="AV45" s="327">
        <f t="shared" si="1"/>
        <v>8.43</v>
      </c>
      <c r="AW45" s="327">
        <f t="shared" si="1"/>
        <v>8.2900000000000009</v>
      </c>
      <c r="AX45" s="327">
        <f t="shared" si="1"/>
        <v>8.4</v>
      </c>
      <c r="AY45" s="327">
        <f t="shared" si="1"/>
        <v>8.61</v>
      </c>
      <c r="AZ45" s="327">
        <f t="shared" si="1"/>
        <v>8.620000000000001</v>
      </c>
      <c r="BA45" s="327">
        <f t="shared" si="1"/>
        <v>8.57</v>
      </c>
      <c r="BB45" s="327">
        <f t="shared" si="1"/>
        <v>8.65</v>
      </c>
      <c r="BC45" s="327">
        <f t="shared" si="1"/>
        <v>8.73</v>
      </c>
      <c r="BD45" s="327">
        <f t="shared" si="1"/>
        <v>8.7099999999999991</v>
      </c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  <c r="FA45" s="111"/>
      <c r="FB45" s="111"/>
      <c r="FC45" s="111"/>
      <c r="FD45" s="111"/>
      <c r="FE45" s="111"/>
      <c r="FF45" s="111"/>
      <c r="FG45" s="111"/>
      <c r="FH45" s="111"/>
      <c r="FI45" s="111"/>
      <c r="FJ45" s="111"/>
      <c r="FK45" s="111"/>
      <c r="FL45" s="111"/>
      <c r="FM45" s="111"/>
      <c r="FN45" s="111"/>
      <c r="FO45" s="111"/>
      <c r="FP45" s="111"/>
      <c r="FQ45" s="111"/>
      <c r="FR45" s="111"/>
      <c r="FS45" s="111"/>
      <c r="FT45" s="111"/>
      <c r="FU45" s="111"/>
      <c r="FV45" s="111"/>
      <c r="FW45" s="111"/>
      <c r="FX45" s="111"/>
      <c r="FY45" s="111"/>
      <c r="FZ45" s="111"/>
      <c r="GA45" s="327">
        <f>GA44/10000</f>
        <v>0.11559999999999999</v>
      </c>
      <c r="GB45" s="327">
        <f t="shared" ref="GB45:GF45" si="2">GB44/10000</f>
        <v>0.1152</v>
      </c>
      <c r="GC45" s="327">
        <f t="shared" si="2"/>
        <v>0.1152</v>
      </c>
      <c r="GD45" s="327">
        <f t="shared" si="2"/>
        <v>0.114</v>
      </c>
      <c r="GE45" s="327">
        <f t="shared" si="2"/>
        <v>0.115</v>
      </c>
      <c r="GF45" s="327">
        <f t="shared" si="2"/>
        <v>0.1152</v>
      </c>
      <c r="GG45" s="111"/>
      <c r="GH45" s="111"/>
      <c r="GI45" s="111"/>
      <c r="GJ45" s="111"/>
      <c r="GK45" s="111"/>
      <c r="GL45" s="111"/>
      <c r="GM45" s="111"/>
      <c r="GN45" s="111"/>
      <c r="GO45" s="111"/>
      <c r="GP45" s="111"/>
      <c r="GQ45" s="111"/>
      <c r="GR45" s="111"/>
    </row>
    <row r="46" spans="1:200" ht="16.899999999999999" thickTop="1">
      <c r="U46" s="328" t="s">
        <v>39</v>
      </c>
      <c r="V46" s="329" t="s">
        <v>102</v>
      </c>
      <c r="W46" s="330" t="s">
        <v>103</v>
      </c>
      <c r="X46" s="331"/>
      <c r="Y46" s="331"/>
      <c r="Z46" s="331"/>
      <c r="AA46" s="332" t="s">
        <v>104</v>
      </c>
      <c r="AB46" s="332"/>
      <c r="AC46" s="329" t="s">
        <v>86</v>
      </c>
      <c r="AD46" s="329" t="s">
        <v>87</v>
      </c>
      <c r="AE46" s="333" t="s">
        <v>88</v>
      </c>
      <c r="AF46" s="333" t="s">
        <v>89</v>
      </c>
      <c r="AG46" s="333" t="s">
        <v>105</v>
      </c>
      <c r="AH46" s="334" t="s">
        <v>106</v>
      </c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  <c r="FA46" s="111"/>
      <c r="FB46" s="111"/>
      <c r="FC46" s="111"/>
      <c r="FD46" s="111"/>
      <c r="FE46" s="111"/>
      <c r="FF46" s="111"/>
      <c r="FG46" s="111"/>
      <c r="FH46" s="111"/>
      <c r="FI46" s="111"/>
      <c r="FJ46" s="111"/>
      <c r="FK46" s="111"/>
      <c r="FL46" s="111"/>
      <c r="FM46" s="111"/>
      <c r="FN46" s="111"/>
      <c r="FO46" s="111"/>
      <c r="FP46" s="111"/>
      <c r="FQ46" s="111"/>
      <c r="FR46" s="111"/>
      <c r="FS46" s="111"/>
      <c r="FT46" s="111"/>
      <c r="FU46" s="111"/>
      <c r="FV46" s="111"/>
      <c r="FW46" s="111"/>
      <c r="FX46" s="111"/>
      <c r="FY46" s="111"/>
      <c r="FZ46" s="111"/>
      <c r="GA46" s="111"/>
      <c r="GB46" s="111"/>
      <c r="GC46" s="111"/>
      <c r="GD46" s="111"/>
      <c r="GE46" s="111"/>
      <c r="GF46" s="111"/>
      <c r="GG46" s="111"/>
      <c r="GH46" s="111"/>
      <c r="GI46" s="111"/>
      <c r="GJ46" s="111"/>
      <c r="GK46" s="111"/>
      <c r="GL46" s="111"/>
      <c r="GM46" s="111"/>
      <c r="GN46" s="111"/>
      <c r="GO46" s="111"/>
      <c r="GP46" s="111"/>
      <c r="GQ46" s="111"/>
      <c r="GR46" s="111"/>
    </row>
    <row r="47" spans="1:200" ht="18.2">
      <c r="U47" s="142" t="s">
        <v>108</v>
      </c>
      <c r="V47" s="143" t="s">
        <v>109</v>
      </c>
      <c r="W47" s="143" t="s">
        <v>110</v>
      </c>
      <c r="X47" s="143" t="s">
        <v>196</v>
      </c>
      <c r="Y47" s="143" t="s">
        <v>197</v>
      </c>
      <c r="Z47" s="143" t="s">
        <v>198</v>
      </c>
      <c r="AA47" s="144" t="s">
        <v>112</v>
      </c>
      <c r="AB47" s="143" t="s">
        <v>113</v>
      </c>
      <c r="AC47" s="143" t="s">
        <v>59</v>
      </c>
      <c r="AD47" s="143" t="s">
        <v>51</v>
      </c>
      <c r="AE47" s="146" t="s">
        <v>114</v>
      </c>
      <c r="AF47" s="143" t="s">
        <v>51</v>
      </c>
      <c r="AG47" s="143" t="s">
        <v>115</v>
      </c>
      <c r="AH47" s="335" t="s">
        <v>51</v>
      </c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111"/>
      <c r="EU47" s="111"/>
      <c r="EV47" s="111"/>
      <c r="EW47" s="111"/>
      <c r="EX47" s="111"/>
      <c r="EY47" s="111"/>
      <c r="EZ47" s="111"/>
      <c r="FA47" s="111"/>
      <c r="FB47" s="111"/>
      <c r="FC47" s="111"/>
      <c r="FD47" s="111"/>
      <c r="FE47" s="111"/>
      <c r="FF47" s="111"/>
      <c r="FG47" s="111"/>
      <c r="FH47" s="111"/>
      <c r="FI47" s="111"/>
      <c r="FJ47" s="111"/>
      <c r="FK47" s="111"/>
      <c r="FL47" s="111"/>
      <c r="FM47" s="111"/>
      <c r="FN47" s="111"/>
      <c r="FO47" s="111"/>
      <c r="FP47" s="111"/>
      <c r="FQ47" s="111"/>
      <c r="FR47" s="111"/>
      <c r="FS47" s="111"/>
      <c r="FT47" s="111"/>
      <c r="FU47" s="111"/>
      <c r="FV47" s="111"/>
      <c r="FW47" s="111"/>
      <c r="FX47" s="111"/>
      <c r="FY47" s="111"/>
      <c r="FZ47" s="111"/>
      <c r="GA47" s="111"/>
      <c r="GB47" s="111"/>
      <c r="GC47" s="111"/>
      <c r="GD47" s="111"/>
      <c r="GE47" s="111"/>
      <c r="GF47" s="111"/>
      <c r="GG47" s="111"/>
      <c r="GH47" s="111"/>
      <c r="GI47" s="111"/>
      <c r="GJ47" s="111"/>
      <c r="GK47" s="111"/>
      <c r="GL47" s="111"/>
      <c r="GM47" s="111"/>
      <c r="GN47" s="111"/>
      <c r="GO47" s="111"/>
      <c r="GP47" s="111"/>
      <c r="GQ47" s="111"/>
      <c r="GR47" s="111"/>
    </row>
    <row r="48" spans="1:200" ht="26.3">
      <c r="U48" s="149" t="s">
        <v>117</v>
      </c>
      <c r="V48" s="336" t="s">
        <v>118</v>
      </c>
      <c r="W48" s="336" t="s">
        <v>118</v>
      </c>
      <c r="X48" s="336" t="s">
        <v>118</v>
      </c>
      <c r="Y48" s="336" t="s">
        <v>118</v>
      </c>
      <c r="Z48" s="336" t="s">
        <v>118</v>
      </c>
      <c r="AA48" s="336" t="s">
        <v>118</v>
      </c>
      <c r="AB48" s="336" t="s">
        <v>118</v>
      </c>
      <c r="AC48" s="336" t="s">
        <v>70</v>
      </c>
      <c r="AD48" s="336" t="s">
        <v>118</v>
      </c>
      <c r="AE48" s="336" t="s">
        <v>118</v>
      </c>
      <c r="AF48" s="336" t="s">
        <v>70</v>
      </c>
      <c r="AG48" s="336" t="s">
        <v>70</v>
      </c>
      <c r="AH48" s="337" t="s">
        <v>118</v>
      </c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  <c r="DZ48" s="111"/>
      <c r="EA48" s="111"/>
      <c r="EB48" s="111"/>
      <c r="EC48" s="111"/>
      <c r="ED48" s="111"/>
      <c r="EE48" s="111"/>
      <c r="EF48" s="111"/>
      <c r="EG48" s="111"/>
      <c r="EH48" s="111"/>
      <c r="EI48" s="111"/>
      <c r="EJ48" s="111"/>
      <c r="EK48" s="111"/>
      <c r="EL48" s="111"/>
      <c r="EM48" s="111"/>
      <c r="EN48" s="111"/>
      <c r="EO48" s="111"/>
      <c r="EP48" s="111"/>
      <c r="EQ48" s="111"/>
      <c r="ER48" s="111"/>
      <c r="ES48" s="111"/>
      <c r="ET48" s="111"/>
      <c r="EU48" s="111"/>
      <c r="EV48" s="111"/>
      <c r="EW48" s="111"/>
      <c r="EX48" s="111"/>
      <c r="EY48" s="111"/>
      <c r="EZ48" s="111"/>
      <c r="FA48" s="111"/>
      <c r="FB48" s="111"/>
      <c r="FC48" s="111"/>
      <c r="FD48" s="111"/>
      <c r="FE48" s="111"/>
      <c r="FF48" s="111"/>
      <c r="FG48" s="111"/>
      <c r="FH48" s="111"/>
      <c r="FI48" s="111"/>
      <c r="FJ48" s="111"/>
      <c r="FK48" s="111"/>
      <c r="FL48" s="111"/>
      <c r="FM48" s="111"/>
      <c r="FN48" s="111"/>
      <c r="FO48" s="111"/>
      <c r="FP48" s="111"/>
      <c r="FQ48" s="111"/>
      <c r="FR48" s="111"/>
      <c r="FS48" s="111"/>
      <c r="FT48" s="111"/>
      <c r="FU48" s="111"/>
      <c r="FV48" s="111"/>
      <c r="FW48" s="111"/>
      <c r="FX48" s="111"/>
      <c r="FY48" s="111"/>
      <c r="FZ48" s="111"/>
      <c r="GA48" s="111"/>
      <c r="GB48" s="111"/>
      <c r="GC48" s="111"/>
      <c r="GD48" s="111"/>
      <c r="GE48" s="111"/>
      <c r="GF48" s="111"/>
      <c r="GG48" s="111"/>
      <c r="GH48" s="111"/>
      <c r="GI48" s="111"/>
      <c r="GJ48" s="111"/>
      <c r="GK48" s="111"/>
      <c r="GL48" s="111"/>
      <c r="GM48" s="111"/>
      <c r="GN48" s="111"/>
      <c r="GO48" s="111"/>
      <c r="GP48" s="111"/>
      <c r="GQ48" s="111"/>
      <c r="GR48" s="111"/>
    </row>
    <row r="49" spans="21:200" ht="17.55">
      <c r="U49" s="142">
        <v>20</v>
      </c>
      <c r="V49" s="154">
        <f>AM45</f>
        <v>8.7799999999999994</v>
      </c>
      <c r="W49" s="154">
        <f>BE44</f>
        <v>10.6</v>
      </c>
      <c r="X49" s="156">
        <f>BW44</f>
        <v>0.8</v>
      </c>
      <c r="Y49" s="156">
        <f>CO44</f>
        <v>1.8</v>
      </c>
      <c r="Z49" s="154">
        <f>DG44</f>
        <v>4.7</v>
      </c>
      <c r="AA49" s="154">
        <f>DY44</f>
        <v>90</v>
      </c>
      <c r="AB49" s="155"/>
      <c r="AC49" s="156">
        <f>EQ44</f>
        <v>0.22</v>
      </c>
      <c r="AD49" s="154">
        <f>FI44</f>
        <v>4.2</v>
      </c>
      <c r="AE49" s="338">
        <f>GA45</f>
        <v>0.11559999999999999</v>
      </c>
      <c r="AF49" s="156">
        <f>GG44</f>
        <v>0.27</v>
      </c>
      <c r="AG49" s="339"/>
      <c r="AH49" s="160">
        <f>GM44</f>
        <v>2.57</v>
      </c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  <c r="EL49" s="111"/>
      <c r="EM49" s="111"/>
      <c r="EN49" s="111"/>
      <c r="EO49" s="111"/>
      <c r="EP49" s="111"/>
      <c r="EQ49" s="111"/>
      <c r="ER49" s="111"/>
      <c r="ES49" s="111"/>
      <c r="ET49" s="111"/>
      <c r="EU49" s="111"/>
      <c r="EV49" s="111"/>
      <c r="EW49" s="111"/>
      <c r="EX49" s="111"/>
      <c r="EY49" s="111"/>
      <c r="EZ49" s="111"/>
      <c r="FA49" s="111"/>
      <c r="FB49" s="111"/>
      <c r="FC49" s="111"/>
      <c r="FD49" s="111"/>
      <c r="FE49" s="111"/>
      <c r="FF49" s="111"/>
      <c r="FG49" s="111"/>
      <c r="FH49" s="111"/>
      <c r="FI49" s="111"/>
      <c r="FJ49" s="111"/>
      <c r="FK49" s="111"/>
      <c r="FL49" s="111"/>
      <c r="FM49" s="111"/>
      <c r="FN49" s="111"/>
      <c r="FO49" s="111"/>
      <c r="FP49" s="111"/>
      <c r="FQ49" s="111"/>
      <c r="FR49" s="111"/>
      <c r="FS49" s="111"/>
      <c r="FT49" s="111"/>
      <c r="FU49" s="111"/>
      <c r="FV49" s="111"/>
      <c r="FW49" s="111"/>
      <c r="FX49" s="111"/>
      <c r="FY49" s="111"/>
      <c r="FZ49" s="111"/>
      <c r="GA49" s="111"/>
      <c r="GB49" s="111"/>
      <c r="GC49" s="111"/>
      <c r="GD49" s="111"/>
      <c r="GE49" s="111"/>
      <c r="GF49" s="111"/>
      <c r="GG49" s="111"/>
      <c r="GH49" s="111"/>
      <c r="GI49" s="111"/>
      <c r="GJ49" s="111"/>
      <c r="GK49" s="111"/>
      <c r="GL49" s="111"/>
      <c r="GM49" s="111"/>
      <c r="GN49" s="111"/>
      <c r="GO49" s="111"/>
      <c r="GP49" s="111"/>
      <c r="GQ49" s="111"/>
      <c r="GR49" s="111"/>
    </row>
    <row r="50" spans="21:200" ht="17.55">
      <c r="U50" s="142"/>
      <c r="V50" s="154">
        <f>AN45</f>
        <v>8.75</v>
      </c>
      <c r="W50" s="154">
        <f>BF44</f>
        <v>10.8</v>
      </c>
      <c r="X50" s="156">
        <f>BX44</f>
        <v>0.8</v>
      </c>
      <c r="Y50" s="156">
        <f>CP44</f>
        <v>1.9</v>
      </c>
      <c r="Z50" s="154">
        <f>DH44</f>
        <v>4.8</v>
      </c>
      <c r="AA50" s="154">
        <f>DZ44</f>
        <v>90</v>
      </c>
      <c r="AB50" s="155"/>
      <c r="AC50" s="156">
        <f>ER44</f>
        <v>0.23</v>
      </c>
      <c r="AD50" s="154">
        <f>FJ44</f>
        <v>4.2</v>
      </c>
      <c r="AE50" s="340"/>
      <c r="AF50" s="162"/>
      <c r="AG50" s="155"/>
      <c r="AH50" s="34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  <c r="EL50" s="111"/>
      <c r="EM50" s="111"/>
      <c r="EN50" s="111"/>
      <c r="EO50" s="111"/>
      <c r="EP50" s="111"/>
      <c r="EQ50" s="111"/>
      <c r="ER50" s="111"/>
      <c r="ES50" s="111"/>
      <c r="ET50" s="111"/>
      <c r="EU50" s="111"/>
      <c r="EV50" s="111"/>
      <c r="EW50" s="111"/>
      <c r="EX50" s="111"/>
      <c r="EY50" s="111"/>
      <c r="EZ50" s="111"/>
      <c r="FA50" s="111"/>
      <c r="FB50" s="111"/>
      <c r="FC50" s="111"/>
      <c r="FD50" s="111"/>
      <c r="FE50" s="111"/>
      <c r="FF50" s="111"/>
      <c r="FG50" s="111"/>
      <c r="FH50" s="111"/>
      <c r="FI50" s="111"/>
      <c r="FJ50" s="111"/>
      <c r="FK50" s="111"/>
      <c r="FL50" s="111"/>
      <c r="FM50" s="111"/>
      <c r="FN50" s="111"/>
      <c r="FO50" s="111"/>
      <c r="FP50" s="111"/>
      <c r="FQ50" s="111"/>
      <c r="FR50" s="111"/>
      <c r="FS50" s="111"/>
      <c r="FT50" s="111"/>
      <c r="FU50" s="111"/>
      <c r="FV50" s="111"/>
      <c r="FW50" s="111"/>
      <c r="FX50" s="111"/>
      <c r="FY50" s="111"/>
      <c r="FZ50" s="111"/>
      <c r="GA50" s="111"/>
      <c r="GB50" s="111"/>
      <c r="GC50" s="111"/>
      <c r="GD50" s="111"/>
      <c r="GE50" s="111"/>
      <c r="GF50" s="111"/>
      <c r="GG50" s="111"/>
      <c r="GH50" s="111"/>
      <c r="GI50" s="111"/>
      <c r="GJ50" s="111"/>
      <c r="GK50" s="111"/>
      <c r="GL50" s="111"/>
      <c r="GM50" s="111"/>
      <c r="GN50" s="111"/>
      <c r="GO50" s="111"/>
      <c r="GP50" s="111"/>
      <c r="GQ50" s="111"/>
      <c r="GR50" s="111"/>
    </row>
    <row r="51" spans="21:200" ht="17.55">
      <c r="U51" s="142"/>
      <c r="V51" s="154">
        <f>AO45</f>
        <v>8.6999999999999993</v>
      </c>
      <c r="W51" s="154">
        <f>BG44</f>
        <v>10.7</v>
      </c>
      <c r="X51" s="156">
        <f>BY44</f>
        <v>0.8</v>
      </c>
      <c r="Y51" s="156">
        <f>CQ44</f>
        <v>1.9</v>
      </c>
      <c r="Z51" s="154">
        <f>DI44</f>
        <v>4.8</v>
      </c>
      <c r="AA51" s="154">
        <f>EA44</f>
        <v>90</v>
      </c>
      <c r="AB51" s="155"/>
      <c r="AC51" s="156">
        <f>ES44</f>
        <v>0.22</v>
      </c>
      <c r="AD51" s="154">
        <f>FK44</f>
        <v>4</v>
      </c>
      <c r="AE51" s="340"/>
      <c r="AF51" s="162"/>
      <c r="AG51" s="155"/>
      <c r="AH51" s="166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  <c r="DZ51" s="111"/>
      <c r="EA51" s="111"/>
      <c r="EB51" s="111"/>
      <c r="EC51" s="111"/>
      <c r="ED51" s="111"/>
      <c r="EE51" s="111"/>
      <c r="EF51" s="111"/>
      <c r="EG51" s="111"/>
      <c r="EH51" s="111"/>
      <c r="EI51" s="111"/>
      <c r="EJ51" s="111"/>
      <c r="EK51" s="111"/>
      <c r="EL51" s="111"/>
      <c r="EM51" s="111"/>
      <c r="EN51" s="111"/>
      <c r="EO51" s="111"/>
      <c r="EP51" s="111"/>
      <c r="EQ51" s="111"/>
      <c r="ER51" s="111"/>
      <c r="ES51" s="111"/>
      <c r="ET51" s="111"/>
      <c r="EU51" s="111"/>
      <c r="EV51" s="111"/>
      <c r="EW51" s="111"/>
      <c r="EX51" s="111"/>
      <c r="EY51" s="111"/>
      <c r="EZ51" s="111"/>
      <c r="FA51" s="111"/>
      <c r="FB51" s="111"/>
      <c r="FC51" s="111"/>
      <c r="FD51" s="111"/>
      <c r="FE51" s="111"/>
      <c r="FF51" s="111"/>
      <c r="FG51" s="111"/>
      <c r="FH51" s="111"/>
      <c r="FI51" s="111"/>
      <c r="FJ51" s="111"/>
      <c r="FK51" s="111"/>
      <c r="FL51" s="111"/>
      <c r="FM51" s="111"/>
      <c r="FN51" s="111"/>
      <c r="FO51" s="111"/>
      <c r="FP51" s="111"/>
      <c r="FQ51" s="111"/>
      <c r="FR51" s="111"/>
      <c r="FS51" s="111"/>
      <c r="FT51" s="111"/>
      <c r="FU51" s="111"/>
      <c r="FV51" s="111"/>
      <c r="FW51" s="111"/>
      <c r="FX51" s="111"/>
      <c r="FY51" s="111"/>
      <c r="FZ51" s="111"/>
      <c r="GA51" s="111"/>
      <c r="GB51" s="111"/>
      <c r="GC51" s="111"/>
      <c r="GD51" s="111"/>
      <c r="GE51" s="111"/>
      <c r="GF51" s="111"/>
      <c r="GG51" s="111"/>
      <c r="GH51" s="111"/>
      <c r="GI51" s="111"/>
      <c r="GJ51" s="111"/>
      <c r="GK51" s="111"/>
      <c r="GL51" s="111"/>
      <c r="GM51" s="111"/>
      <c r="GN51" s="111"/>
      <c r="GO51" s="111"/>
      <c r="GP51" s="111"/>
      <c r="GQ51" s="111"/>
      <c r="GR51" s="111"/>
    </row>
    <row r="52" spans="21:200" ht="20.05">
      <c r="U52" s="142" t="s">
        <v>120</v>
      </c>
      <c r="V52" s="167">
        <f t="shared" ref="V52:AA52" si="3">AVERAGE(V49:V51)</f>
        <v>8.7433333333333341</v>
      </c>
      <c r="W52" s="167">
        <f t="shared" si="3"/>
        <v>10.699999999999998</v>
      </c>
      <c r="X52" s="169">
        <f t="shared" si="3"/>
        <v>0.80000000000000016</v>
      </c>
      <c r="Y52" s="169">
        <f t="shared" si="3"/>
        <v>1.8666666666666665</v>
      </c>
      <c r="Z52" s="167">
        <f t="shared" si="3"/>
        <v>4.7666666666666666</v>
      </c>
      <c r="AA52" s="167">
        <f t="shared" si="3"/>
        <v>90</v>
      </c>
      <c r="AB52" s="168"/>
      <c r="AC52" s="169">
        <f>AVERAGE(AC49:AC51)</f>
        <v>0.22333333333333336</v>
      </c>
      <c r="AD52" s="167">
        <f>AVERAGE(AD49:AD51)</f>
        <v>4.1333333333333337</v>
      </c>
      <c r="AE52" s="342">
        <f>AVERAGE(AE49:AE51)</f>
        <v>0.11559999999999999</v>
      </c>
      <c r="AF52" s="169">
        <f>AVERAGE(AF49:AF51)</f>
        <v>0.27</v>
      </c>
      <c r="AG52" s="167"/>
      <c r="AH52" s="173">
        <f>AVERAGE(AH49:AH51)</f>
        <v>2.57</v>
      </c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  <c r="DZ52" s="111"/>
      <c r="EA52" s="111"/>
      <c r="EB52" s="111"/>
      <c r="EC52" s="111"/>
      <c r="ED52" s="111"/>
      <c r="EE52" s="111"/>
      <c r="EF52" s="111"/>
      <c r="EG52" s="111"/>
      <c r="EH52" s="111"/>
      <c r="EI52" s="111"/>
      <c r="EJ52" s="111"/>
      <c r="EK52" s="111"/>
      <c r="EL52" s="111"/>
      <c r="EM52" s="111"/>
      <c r="EN52" s="111"/>
      <c r="EO52" s="111"/>
      <c r="EP52" s="111"/>
      <c r="EQ52" s="111"/>
      <c r="ER52" s="111"/>
      <c r="ES52" s="111"/>
      <c r="ET52" s="111"/>
      <c r="EU52" s="111"/>
      <c r="EV52" s="111"/>
      <c r="EW52" s="111"/>
      <c r="EX52" s="111"/>
      <c r="EY52" s="111"/>
      <c r="EZ52" s="111"/>
      <c r="FA52" s="111"/>
      <c r="FB52" s="111"/>
      <c r="FC52" s="111"/>
      <c r="FD52" s="111"/>
      <c r="FE52" s="111"/>
      <c r="FF52" s="111"/>
      <c r="FG52" s="111"/>
      <c r="FH52" s="111"/>
      <c r="FI52" s="111"/>
      <c r="FJ52" s="111"/>
      <c r="FK52" s="111"/>
      <c r="FL52" s="111"/>
      <c r="FM52" s="111"/>
      <c r="FN52" s="111"/>
      <c r="FO52" s="111"/>
      <c r="FP52" s="111"/>
      <c r="FQ52" s="111"/>
      <c r="FR52" s="111"/>
      <c r="FS52" s="111"/>
      <c r="FT52" s="111"/>
      <c r="FU52" s="111"/>
      <c r="FV52" s="111"/>
      <c r="FW52" s="111"/>
      <c r="FX52" s="111"/>
      <c r="FY52" s="111"/>
      <c r="FZ52" s="111"/>
      <c r="GA52" s="111"/>
      <c r="GB52" s="111"/>
      <c r="GC52" s="111"/>
      <c r="GD52" s="111"/>
      <c r="GE52" s="111"/>
      <c r="GF52" s="111"/>
      <c r="GG52" s="111"/>
      <c r="GH52" s="111"/>
      <c r="GI52" s="111"/>
      <c r="GJ52" s="111"/>
      <c r="GK52" s="111"/>
      <c r="GL52" s="111"/>
      <c r="GM52" s="111"/>
      <c r="GN52" s="111"/>
      <c r="GO52" s="111"/>
      <c r="GP52" s="111"/>
      <c r="GQ52" s="111"/>
      <c r="GR52" s="111"/>
    </row>
    <row r="53" spans="21:200" ht="17.55">
      <c r="U53" s="142">
        <v>40</v>
      </c>
      <c r="V53" s="154">
        <f>AP45</f>
        <v>8.59</v>
      </c>
      <c r="W53" s="154">
        <f>BH44</f>
        <v>10.9</v>
      </c>
      <c r="X53" s="156">
        <f>BZ44</f>
        <v>0.9</v>
      </c>
      <c r="Y53" s="156">
        <f>CR44</f>
        <v>1.9</v>
      </c>
      <c r="Z53" s="154">
        <f>DJ44</f>
        <v>4.9000000000000004</v>
      </c>
      <c r="AA53" s="154">
        <f>EB44</f>
        <v>90</v>
      </c>
      <c r="AB53" s="155"/>
      <c r="AC53" s="156">
        <f>ET44</f>
        <v>0.22</v>
      </c>
      <c r="AD53" s="154">
        <f>FL44</f>
        <v>4.2</v>
      </c>
      <c r="AE53" s="338">
        <f>GB45</f>
        <v>0.1152</v>
      </c>
      <c r="AF53" s="156">
        <f>GH44</f>
        <v>0.19</v>
      </c>
      <c r="AG53" s="339"/>
      <c r="AH53" s="160">
        <f>GN44</f>
        <v>1.65</v>
      </c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111"/>
      <c r="EU53" s="111"/>
      <c r="EV53" s="111"/>
      <c r="EW53" s="111"/>
      <c r="EX53" s="111"/>
      <c r="EY53" s="111"/>
      <c r="EZ53" s="111"/>
      <c r="FA53" s="111"/>
      <c r="FB53" s="111"/>
      <c r="FC53" s="111"/>
      <c r="FD53" s="111"/>
      <c r="FE53" s="111"/>
      <c r="FF53" s="111"/>
      <c r="FG53" s="111"/>
      <c r="FH53" s="111"/>
      <c r="FI53" s="111"/>
      <c r="FJ53" s="111"/>
      <c r="FK53" s="111"/>
      <c r="FL53" s="111"/>
      <c r="FM53" s="111"/>
      <c r="FN53" s="111"/>
      <c r="FO53" s="111"/>
      <c r="FP53" s="111"/>
      <c r="FQ53" s="111"/>
      <c r="FR53" s="111"/>
      <c r="FS53" s="111"/>
      <c r="FT53" s="111"/>
      <c r="FU53" s="111"/>
      <c r="FV53" s="111"/>
      <c r="FW53" s="111"/>
      <c r="FX53" s="111"/>
      <c r="FY53" s="111"/>
      <c r="FZ53" s="111"/>
      <c r="GA53" s="111"/>
      <c r="GB53" s="111"/>
      <c r="GC53" s="111"/>
      <c r="GD53" s="111"/>
      <c r="GE53" s="111"/>
      <c r="GF53" s="111"/>
      <c r="GG53" s="111"/>
      <c r="GH53" s="111"/>
      <c r="GI53" s="111"/>
      <c r="GJ53" s="111"/>
      <c r="GK53" s="111"/>
      <c r="GL53" s="111"/>
      <c r="GM53" s="111"/>
      <c r="GN53" s="111"/>
      <c r="GO53" s="111"/>
      <c r="GP53" s="111"/>
      <c r="GQ53" s="111"/>
      <c r="GR53" s="111"/>
    </row>
    <row r="54" spans="21:200" ht="17.55">
      <c r="U54" s="174"/>
      <c r="V54" s="154">
        <f>AQ45</f>
        <v>8.5</v>
      </c>
      <c r="W54" s="154">
        <f>BI44</f>
        <v>10.4</v>
      </c>
      <c r="X54" s="156">
        <f>CA44</f>
        <v>0.9</v>
      </c>
      <c r="Y54" s="156">
        <f>CS44</f>
        <v>1.9</v>
      </c>
      <c r="Z54" s="154">
        <f>DK44</f>
        <v>4.9000000000000004</v>
      </c>
      <c r="AA54" s="154">
        <f>EC44</f>
        <v>90</v>
      </c>
      <c r="AB54" s="155"/>
      <c r="AC54" s="156">
        <f>EU44</f>
        <v>0.23</v>
      </c>
      <c r="AD54" s="154">
        <f>FM44</f>
        <v>4</v>
      </c>
      <c r="AE54" s="340"/>
      <c r="AF54" s="162"/>
      <c r="AG54" s="155"/>
      <c r="AH54" s="34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/>
      <c r="EE54" s="111"/>
      <c r="EF54" s="111"/>
      <c r="EG54" s="111"/>
      <c r="EH54" s="111"/>
      <c r="EI54" s="111"/>
      <c r="EJ54" s="111"/>
      <c r="EK54" s="111"/>
      <c r="EL54" s="111"/>
      <c r="EM54" s="111"/>
      <c r="EN54" s="111"/>
      <c r="EO54" s="111"/>
      <c r="EP54" s="111"/>
      <c r="EQ54" s="111"/>
      <c r="ER54" s="111"/>
      <c r="ES54" s="111"/>
      <c r="ET54" s="111"/>
      <c r="EU54" s="111"/>
      <c r="EV54" s="111"/>
      <c r="EW54" s="111"/>
      <c r="EX54" s="111"/>
      <c r="EY54" s="111"/>
      <c r="EZ54" s="111"/>
      <c r="FA54" s="111"/>
      <c r="FB54" s="111"/>
      <c r="FC54" s="111"/>
      <c r="FD54" s="111"/>
      <c r="FE54" s="111"/>
      <c r="FF54" s="111"/>
      <c r="FG54" s="111"/>
      <c r="FH54" s="111"/>
      <c r="FI54" s="111"/>
      <c r="FJ54" s="111"/>
      <c r="FK54" s="111"/>
      <c r="FL54" s="111"/>
      <c r="FM54" s="111"/>
      <c r="FN54" s="111"/>
      <c r="FO54" s="111"/>
      <c r="FP54" s="111"/>
      <c r="FQ54" s="111"/>
      <c r="FR54" s="111"/>
      <c r="FS54" s="111"/>
      <c r="FT54" s="111"/>
      <c r="FU54" s="111"/>
      <c r="FV54" s="111"/>
      <c r="FW54" s="111"/>
      <c r="FX54" s="111"/>
      <c r="FY54" s="111"/>
      <c r="FZ54" s="111"/>
      <c r="GA54" s="111"/>
      <c r="GB54" s="111"/>
      <c r="GC54" s="111"/>
      <c r="GD54" s="111"/>
      <c r="GE54" s="111"/>
      <c r="GF54" s="111"/>
      <c r="GG54" s="111"/>
      <c r="GH54" s="111"/>
      <c r="GI54" s="111"/>
      <c r="GJ54" s="111"/>
      <c r="GK54" s="111"/>
      <c r="GL54" s="111"/>
      <c r="GM54" s="111"/>
      <c r="GN54" s="111"/>
      <c r="GO54" s="111"/>
      <c r="GP54" s="111"/>
      <c r="GQ54" s="111"/>
      <c r="GR54" s="111"/>
    </row>
    <row r="55" spans="21:200" ht="17.55">
      <c r="U55" s="174"/>
      <c r="V55" s="154">
        <f>AR45</f>
        <v>8.5299999999999994</v>
      </c>
      <c r="W55" s="154">
        <f>BJ44</f>
        <v>10.7</v>
      </c>
      <c r="X55" s="156">
        <f>CB44</f>
        <v>0.8</v>
      </c>
      <c r="Y55" s="156">
        <f>CT44</f>
        <v>1.8</v>
      </c>
      <c r="Z55" s="154">
        <f>DL44</f>
        <v>4.8</v>
      </c>
      <c r="AA55" s="154">
        <f>ED44</f>
        <v>90</v>
      </c>
      <c r="AB55" s="155"/>
      <c r="AC55" s="156">
        <f>EV44</f>
        <v>0.22</v>
      </c>
      <c r="AD55" s="154">
        <f>FN44</f>
        <v>4.2</v>
      </c>
      <c r="AE55" s="340"/>
      <c r="AF55" s="162"/>
      <c r="AG55" s="155"/>
      <c r="AH55" s="166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  <c r="EL55" s="111"/>
      <c r="EM55" s="111"/>
      <c r="EN55" s="111"/>
      <c r="EO55" s="111"/>
      <c r="EP55" s="111"/>
      <c r="EQ55" s="111"/>
      <c r="ER55" s="111"/>
      <c r="ES55" s="111"/>
      <c r="ET55" s="111"/>
      <c r="EU55" s="111"/>
      <c r="EV55" s="111"/>
      <c r="EW55" s="111"/>
      <c r="EX55" s="111"/>
      <c r="EY55" s="111"/>
      <c r="EZ55" s="111"/>
      <c r="FA55" s="111"/>
      <c r="FB55" s="111"/>
      <c r="FC55" s="111"/>
      <c r="FD55" s="111"/>
      <c r="FE55" s="111"/>
      <c r="FF55" s="111"/>
      <c r="FG55" s="111"/>
      <c r="FH55" s="111"/>
      <c r="FI55" s="111"/>
      <c r="FJ55" s="111"/>
      <c r="FK55" s="111"/>
      <c r="FL55" s="111"/>
      <c r="FM55" s="111"/>
      <c r="FN55" s="111"/>
      <c r="FO55" s="111"/>
      <c r="FP55" s="111"/>
      <c r="FQ55" s="111"/>
      <c r="FR55" s="111"/>
      <c r="FS55" s="111"/>
      <c r="FT55" s="111"/>
      <c r="FU55" s="111"/>
      <c r="FV55" s="111"/>
      <c r="FW55" s="111"/>
      <c r="FX55" s="111"/>
      <c r="FY55" s="111"/>
      <c r="FZ55" s="111"/>
      <c r="GA55" s="111"/>
      <c r="GB55" s="111"/>
      <c r="GC55" s="111"/>
      <c r="GD55" s="111"/>
      <c r="GE55" s="111"/>
      <c r="GF55" s="111"/>
      <c r="GG55" s="111"/>
      <c r="GH55" s="111"/>
      <c r="GI55" s="111"/>
      <c r="GJ55" s="111"/>
      <c r="GK55" s="111"/>
      <c r="GL55" s="111"/>
      <c r="GM55" s="111"/>
      <c r="GN55" s="111"/>
      <c r="GO55" s="111"/>
      <c r="GP55" s="111"/>
      <c r="GQ55" s="111"/>
      <c r="GR55" s="111"/>
    </row>
    <row r="56" spans="21:200" ht="20.05">
      <c r="U56" s="174" t="s">
        <v>120</v>
      </c>
      <c r="V56" s="167">
        <f t="shared" ref="V56:AA56" si="4">AVERAGE(V53:V55)</f>
        <v>8.5399999999999991</v>
      </c>
      <c r="W56" s="167">
        <f t="shared" si="4"/>
        <v>10.666666666666666</v>
      </c>
      <c r="X56" s="169">
        <f t="shared" si="4"/>
        <v>0.8666666666666667</v>
      </c>
      <c r="Y56" s="169">
        <f t="shared" si="4"/>
        <v>1.8666666666666665</v>
      </c>
      <c r="Z56" s="167">
        <f t="shared" si="4"/>
        <v>4.8666666666666671</v>
      </c>
      <c r="AA56" s="167">
        <f t="shared" si="4"/>
        <v>90</v>
      </c>
      <c r="AB56" s="168"/>
      <c r="AC56" s="169">
        <f>AVERAGE(AC53:AC55)</f>
        <v>0.22333333333333336</v>
      </c>
      <c r="AD56" s="167">
        <f>AVERAGE(AD53:AD55)</f>
        <v>4.1333333333333329</v>
      </c>
      <c r="AE56" s="342">
        <f>AVERAGE(AE53:AE55)</f>
        <v>0.1152</v>
      </c>
      <c r="AF56" s="169">
        <f>AVERAGE(AF53:AF55)</f>
        <v>0.19</v>
      </c>
      <c r="AG56" s="167"/>
      <c r="AH56" s="173">
        <f>AVERAGE(AH53:AH55)</f>
        <v>1.65</v>
      </c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  <c r="EL56" s="111"/>
      <c r="EM56" s="111"/>
      <c r="EN56" s="111"/>
      <c r="EO56" s="111"/>
      <c r="EP56" s="111"/>
      <c r="EQ56" s="111"/>
      <c r="ER56" s="111"/>
      <c r="ES56" s="111"/>
      <c r="ET56" s="111"/>
      <c r="EU56" s="111"/>
      <c r="EV56" s="111"/>
      <c r="EW56" s="111"/>
      <c r="EX56" s="111"/>
      <c r="EY56" s="111"/>
      <c r="EZ56" s="111"/>
      <c r="FA56" s="111"/>
      <c r="FB56" s="111"/>
      <c r="FC56" s="111"/>
      <c r="FD56" s="111"/>
      <c r="FE56" s="111"/>
      <c r="FF56" s="111"/>
      <c r="FG56" s="111"/>
      <c r="FH56" s="111"/>
      <c r="FI56" s="111"/>
      <c r="FJ56" s="111"/>
      <c r="FK56" s="111"/>
      <c r="FL56" s="111"/>
      <c r="FM56" s="111"/>
      <c r="FN56" s="111"/>
      <c r="FO56" s="111"/>
      <c r="FP56" s="111"/>
      <c r="FQ56" s="111"/>
      <c r="FR56" s="111"/>
      <c r="FS56" s="111"/>
      <c r="FT56" s="111"/>
      <c r="FU56" s="111"/>
      <c r="FV56" s="111"/>
      <c r="FW56" s="111"/>
      <c r="FX56" s="111"/>
      <c r="FY56" s="111"/>
      <c r="FZ56" s="111"/>
      <c r="GA56" s="111"/>
      <c r="GB56" s="111"/>
      <c r="GC56" s="111"/>
      <c r="GD56" s="111"/>
      <c r="GE56" s="111"/>
      <c r="GF56" s="111"/>
      <c r="GG56" s="111"/>
      <c r="GH56" s="111"/>
      <c r="GI56" s="111"/>
      <c r="GJ56" s="111"/>
      <c r="GK56" s="111"/>
      <c r="GL56" s="111"/>
      <c r="GM56" s="111"/>
      <c r="GN56" s="111"/>
      <c r="GO56" s="111"/>
      <c r="GP56" s="111"/>
      <c r="GQ56" s="111"/>
      <c r="GR56" s="111"/>
    </row>
    <row r="57" spans="21:200" ht="17.55">
      <c r="U57" s="174">
        <v>60</v>
      </c>
      <c r="V57" s="154">
        <f>AS45</f>
        <v>8.5299999999999994</v>
      </c>
      <c r="W57" s="154">
        <f>BK44</f>
        <v>11.1</v>
      </c>
      <c r="X57" s="156">
        <f>CC44</f>
        <v>0.9</v>
      </c>
      <c r="Y57" s="156">
        <f>CU44</f>
        <v>1.9</v>
      </c>
      <c r="Z57" s="154">
        <f>DM44</f>
        <v>4.9000000000000004</v>
      </c>
      <c r="AA57" s="154">
        <f>EE44</f>
        <v>90</v>
      </c>
      <c r="AB57" s="155"/>
      <c r="AC57" s="156">
        <f>EW44</f>
        <v>0.23</v>
      </c>
      <c r="AD57" s="154">
        <f>FO44</f>
        <v>4.2</v>
      </c>
      <c r="AE57" s="338">
        <f>GC45</f>
        <v>0.1152</v>
      </c>
      <c r="AF57" s="156">
        <f>GI44</f>
        <v>0.23</v>
      </c>
      <c r="AG57" s="339"/>
      <c r="AH57" s="160">
        <f>GO44</f>
        <v>2.36</v>
      </c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  <c r="FA57" s="111"/>
      <c r="FB57" s="111"/>
      <c r="FC57" s="111"/>
      <c r="FD57" s="111"/>
      <c r="FE57" s="111"/>
      <c r="FF57" s="111"/>
      <c r="FG57" s="111"/>
      <c r="FH57" s="111"/>
      <c r="FI57" s="111"/>
      <c r="FJ57" s="111"/>
      <c r="FK57" s="111"/>
      <c r="FL57" s="111"/>
      <c r="FM57" s="111"/>
      <c r="FN57" s="111"/>
      <c r="FO57" s="111"/>
      <c r="FP57" s="111"/>
      <c r="FQ57" s="111"/>
      <c r="FR57" s="111"/>
      <c r="FS57" s="111"/>
      <c r="FT57" s="111"/>
      <c r="FU57" s="111"/>
      <c r="FV57" s="111"/>
      <c r="FW57" s="111"/>
      <c r="FX57" s="111"/>
      <c r="FY57" s="111"/>
      <c r="FZ57" s="111"/>
      <c r="GA57" s="111"/>
      <c r="GB57" s="111"/>
      <c r="GC57" s="111"/>
      <c r="GD57" s="111"/>
      <c r="GE57" s="111"/>
      <c r="GF57" s="111"/>
      <c r="GG57" s="111"/>
      <c r="GH57" s="111"/>
      <c r="GI57" s="111"/>
      <c r="GJ57" s="111"/>
      <c r="GK57" s="111"/>
      <c r="GL57" s="111"/>
      <c r="GM57" s="111"/>
      <c r="GN57" s="111"/>
      <c r="GO57" s="111"/>
      <c r="GP57" s="111"/>
      <c r="GQ57" s="111"/>
      <c r="GR57" s="111"/>
    </row>
    <row r="58" spans="21:200" ht="17.55">
      <c r="U58" s="174"/>
      <c r="V58" s="154">
        <f>AT45</f>
        <v>8.64</v>
      </c>
      <c r="W58" s="154">
        <f>BL44</f>
        <v>11.2</v>
      </c>
      <c r="X58" s="156">
        <f>CD44</f>
        <v>0.9</v>
      </c>
      <c r="Y58" s="156">
        <f>CV44</f>
        <v>1.9</v>
      </c>
      <c r="Z58" s="154">
        <f>DN44</f>
        <v>4.9000000000000004</v>
      </c>
      <c r="AA58" s="154">
        <f>EF44</f>
        <v>90</v>
      </c>
      <c r="AB58" s="155"/>
      <c r="AC58" s="156">
        <f>EX44</f>
        <v>0.22</v>
      </c>
      <c r="AD58" s="154">
        <f>FP44</f>
        <v>4.2</v>
      </c>
      <c r="AE58" s="340"/>
      <c r="AF58" s="162"/>
      <c r="AG58" s="155"/>
      <c r="AH58" s="34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  <c r="EZ58" s="111"/>
      <c r="FA58" s="111"/>
      <c r="FB58" s="111"/>
      <c r="FC58" s="111"/>
      <c r="FD58" s="111"/>
      <c r="FE58" s="111"/>
      <c r="FF58" s="111"/>
      <c r="FG58" s="111"/>
      <c r="FH58" s="111"/>
      <c r="FI58" s="111"/>
      <c r="FJ58" s="111"/>
      <c r="FK58" s="111"/>
      <c r="FL58" s="111"/>
      <c r="FM58" s="111"/>
      <c r="FN58" s="111"/>
      <c r="FO58" s="111"/>
      <c r="FP58" s="111"/>
      <c r="FQ58" s="111"/>
      <c r="FR58" s="111"/>
      <c r="FS58" s="111"/>
      <c r="FT58" s="111"/>
      <c r="FU58" s="111"/>
      <c r="FV58" s="111"/>
      <c r="FW58" s="111"/>
      <c r="FX58" s="111"/>
      <c r="FY58" s="111"/>
      <c r="FZ58" s="111"/>
      <c r="GA58" s="111"/>
      <c r="GB58" s="111"/>
      <c r="GC58" s="111"/>
      <c r="GD58" s="111"/>
      <c r="GE58" s="111"/>
      <c r="GF58" s="111"/>
      <c r="GG58" s="111"/>
      <c r="GH58" s="111"/>
      <c r="GI58" s="111"/>
      <c r="GJ58" s="111"/>
      <c r="GK58" s="111"/>
      <c r="GL58" s="111"/>
      <c r="GM58" s="111"/>
      <c r="GN58" s="111"/>
      <c r="GO58" s="111"/>
      <c r="GP58" s="111"/>
      <c r="GQ58" s="111"/>
      <c r="GR58" s="111"/>
    </row>
    <row r="59" spans="21:200" ht="17.55">
      <c r="U59" s="174"/>
      <c r="V59" s="154">
        <f>AU45</f>
        <v>8.57</v>
      </c>
      <c r="W59" s="154">
        <f>BM44</f>
        <v>11.2</v>
      </c>
      <c r="X59" s="156">
        <f>CE44</f>
        <v>0.9</v>
      </c>
      <c r="Y59" s="156">
        <f>CW44</f>
        <v>1.9</v>
      </c>
      <c r="Z59" s="154">
        <f>DO44</f>
        <v>4.9000000000000004</v>
      </c>
      <c r="AA59" s="154">
        <f>EG44</f>
        <v>91</v>
      </c>
      <c r="AB59" s="155"/>
      <c r="AC59" s="156">
        <f>EY44</f>
        <v>0.23</v>
      </c>
      <c r="AD59" s="154">
        <f>FQ44</f>
        <v>4.2</v>
      </c>
      <c r="AE59" s="340"/>
      <c r="AF59" s="162"/>
      <c r="AG59" s="155"/>
      <c r="AH59" s="166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111"/>
      <c r="EU59" s="111"/>
      <c r="EV59" s="111"/>
      <c r="EW59" s="111"/>
      <c r="EX59" s="111"/>
      <c r="EY59" s="111"/>
      <c r="EZ59" s="111"/>
      <c r="FA59" s="111"/>
      <c r="FB59" s="111"/>
      <c r="FC59" s="111"/>
      <c r="FD59" s="111"/>
      <c r="FE59" s="111"/>
      <c r="FF59" s="111"/>
      <c r="FG59" s="111"/>
      <c r="FH59" s="111"/>
      <c r="FI59" s="111"/>
      <c r="FJ59" s="111"/>
      <c r="FK59" s="111"/>
      <c r="FL59" s="111"/>
      <c r="FM59" s="111"/>
      <c r="FN59" s="111"/>
      <c r="FO59" s="111"/>
      <c r="FP59" s="111"/>
      <c r="FQ59" s="111"/>
      <c r="FR59" s="111"/>
      <c r="FS59" s="111"/>
      <c r="FT59" s="111"/>
      <c r="FU59" s="111"/>
      <c r="FV59" s="111"/>
      <c r="FW59" s="111"/>
      <c r="FX59" s="111"/>
      <c r="FY59" s="111"/>
      <c r="FZ59" s="111"/>
      <c r="GA59" s="111"/>
      <c r="GB59" s="111"/>
      <c r="GC59" s="111"/>
      <c r="GD59" s="111"/>
      <c r="GE59" s="111"/>
      <c r="GF59" s="111"/>
      <c r="GG59" s="111"/>
      <c r="GH59" s="111"/>
      <c r="GI59" s="111"/>
      <c r="GJ59" s="111"/>
      <c r="GK59" s="111"/>
      <c r="GL59" s="111"/>
      <c r="GM59" s="111"/>
      <c r="GN59" s="111"/>
      <c r="GO59" s="111"/>
      <c r="GP59" s="111"/>
      <c r="GQ59" s="111"/>
      <c r="GR59" s="111"/>
    </row>
    <row r="60" spans="21:200" ht="20.05">
      <c r="U60" s="174" t="s">
        <v>120</v>
      </c>
      <c r="V60" s="167">
        <f t="shared" ref="V60:AA60" si="5">AVERAGE(V57:V59)</f>
        <v>8.58</v>
      </c>
      <c r="W60" s="167">
        <f t="shared" si="5"/>
        <v>11.166666666666666</v>
      </c>
      <c r="X60" s="169">
        <f t="shared" si="5"/>
        <v>0.9</v>
      </c>
      <c r="Y60" s="169">
        <f t="shared" si="5"/>
        <v>1.8999999999999997</v>
      </c>
      <c r="Z60" s="167">
        <f t="shared" si="5"/>
        <v>4.9000000000000004</v>
      </c>
      <c r="AA60" s="167">
        <f t="shared" si="5"/>
        <v>90.333333333333329</v>
      </c>
      <c r="AB60" s="168"/>
      <c r="AC60" s="169">
        <f>AVERAGE(AC57:AC59)</f>
        <v>0.22666666666666668</v>
      </c>
      <c r="AD60" s="167">
        <f>AVERAGE(AD57:AD59)</f>
        <v>4.2</v>
      </c>
      <c r="AE60" s="342">
        <f>AVERAGE(AE57:AE59)</f>
        <v>0.1152</v>
      </c>
      <c r="AF60" s="169">
        <f>AVERAGE(AF57:AF59)</f>
        <v>0.23</v>
      </c>
      <c r="AG60" s="167"/>
      <c r="AH60" s="173">
        <f>AVERAGE(AH57:AH59)</f>
        <v>2.36</v>
      </c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/>
      <c r="EM60" s="111"/>
      <c r="EN60" s="111"/>
      <c r="EO60" s="111"/>
      <c r="EP60" s="111"/>
      <c r="EQ60" s="111"/>
      <c r="ER60" s="111"/>
      <c r="ES60" s="111"/>
      <c r="ET60" s="111"/>
      <c r="EU60" s="111"/>
      <c r="EV60" s="111"/>
      <c r="EW60" s="111"/>
      <c r="EX60" s="111"/>
      <c r="EY60" s="111"/>
      <c r="EZ60" s="111"/>
      <c r="FA60" s="111"/>
      <c r="FB60" s="111"/>
      <c r="FC60" s="111"/>
      <c r="FD60" s="111"/>
      <c r="FE60" s="111"/>
      <c r="FF60" s="111"/>
      <c r="FG60" s="111"/>
      <c r="FH60" s="111"/>
      <c r="FI60" s="111"/>
      <c r="FJ60" s="111"/>
      <c r="FK60" s="111"/>
      <c r="FL60" s="111"/>
      <c r="FM60" s="111"/>
      <c r="FN60" s="111"/>
      <c r="FO60" s="111"/>
      <c r="FP60" s="111"/>
      <c r="FQ60" s="111"/>
      <c r="FR60" s="111"/>
      <c r="FS60" s="111"/>
      <c r="FT60" s="111"/>
      <c r="FU60" s="111"/>
      <c r="FV60" s="111"/>
      <c r="FW60" s="111"/>
      <c r="FX60" s="111"/>
      <c r="FY60" s="111"/>
      <c r="FZ60" s="111"/>
      <c r="GA60" s="111"/>
      <c r="GB60" s="111"/>
      <c r="GC60" s="111"/>
      <c r="GD60" s="111"/>
      <c r="GE60" s="111"/>
      <c r="GF60" s="111"/>
      <c r="GG60" s="111"/>
      <c r="GH60" s="111"/>
      <c r="GI60" s="111"/>
      <c r="GJ60" s="111"/>
      <c r="GK60" s="111"/>
      <c r="GL60" s="111"/>
      <c r="GM60" s="111"/>
      <c r="GN60" s="111"/>
      <c r="GO60" s="111"/>
      <c r="GP60" s="111"/>
      <c r="GQ60" s="111"/>
      <c r="GR60" s="111"/>
    </row>
    <row r="61" spans="21:200" ht="17.55">
      <c r="U61" s="174">
        <v>80</v>
      </c>
      <c r="V61" s="154">
        <f>AV45</f>
        <v>8.43</v>
      </c>
      <c r="W61" s="154">
        <f>BN44</f>
        <v>10.7</v>
      </c>
      <c r="X61" s="156">
        <f>CF44</f>
        <v>0.9</v>
      </c>
      <c r="Y61" s="156">
        <f>CX44</f>
        <v>1.9</v>
      </c>
      <c r="Z61" s="154">
        <f>DP44</f>
        <v>4.8</v>
      </c>
      <c r="AA61" s="154">
        <f>EH44</f>
        <v>90</v>
      </c>
      <c r="AB61" s="155"/>
      <c r="AC61" s="156">
        <f>EZ44</f>
        <v>0.23</v>
      </c>
      <c r="AD61" s="154">
        <f>FR44</f>
        <v>4</v>
      </c>
      <c r="AE61" s="338">
        <f>GD45</f>
        <v>0.114</v>
      </c>
      <c r="AF61" s="156">
        <f>GJ44</f>
        <v>0.16</v>
      </c>
      <c r="AG61" s="155"/>
      <c r="AH61" s="160">
        <f>GP44</f>
        <v>2.33</v>
      </c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/>
      <c r="EM61" s="111"/>
      <c r="EN61" s="111"/>
      <c r="EO61" s="111"/>
      <c r="EP61" s="111"/>
      <c r="EQ61" s="111"/>
      <c r="ER61" s="111"/>
      <c r="ES61" s="111"/>
      <c r="ET61" s="111"/>
      <c r="EU61" s="111"/>
      <c r="EV61" s="111"/>
      <c r="EW61" s="111"/>
      <c r="EX61" s="111"/>
      <c r="EY61" s="111"/>
      <c r="EZ61" s="111"/>
      <c r="FA61" s="111"/>
      <c r="FB61" s="111"/>
      <c r="FC61" s="111"/>
      <c r="FD61" s="111"/>
      <c r="FE61" s="111"/>
      <c r="FF61" s="111"/>
      <c r="FG61" s="111"/>
      <c r="FH61" s="111"/>
      <c r="FI61" s="111"/>
      <c r="FJ61" s="111"/>
      <c r="FK61" s="111"/>
      <c r="FL61" s="111"/>
      <c r="FM61" s="111"/>
      <c r="FN61" s="111"/>
      <c r="FO61" s="111"/>
      <c r="FP61" s="111"/>
      <c r="FQ61" s="111"/>
      <c r="FR61" s="111"/>
      <c r="FS61" s="111"/>
      <c r="FT61" s="111"/>
      <c r="FU61" s="111"/>
      <c r="FV61" s="111"/>
      <c r="FW61" s="111"/>
      <c r="FX61" s="111"/>
      <c r="FY61" s="111"/>
      <c r="FZ61" s="111"/>
      <c r="GA61" s="111"/>
      <c r="GB61" s="111"/>
      <c r="GC61" s="111"/>
      <c r="GD61" s="111"/>
      <c r="GE61" s="111"/>
      <c r="GF61" s="111"/>
      <c r="GG61" s="111"/>
      <c r="GH61" s="111"/>
      <c r="GI61" s="111"/>
      <c r="GJ61" s="111"/>
      <c r="GK61" s="111"/>
      <c r="GL61" s="111"/>
      <c r="GM61" s="111"/>
      <c r="GN61" s="111"/>
      <c r="GO61" s="111"/>
      <c r="GP61" s="111"/>
      <c r="GQ61" s="111"/>
      <c r="GR61" s="111"/>
    </row>
    <row r="62" spans="21:200" ht="17.55">
      <c r="U62" s="174"/>
      <c r="V62" s="154">
        <f>AW45</f>
        <v>8.2900000000000009</v>
      </c>
      <c r="W62" s="154">
        <f>BO44</f>
        <v>10.1</v>
      </c>
      <c r="X62" s="156">
        <f>CG44</f>
        <v>0.9</v>
      </c>
      <c r="Y62" s="156">
        <f>CY44</f>
        <v>1.9</v>
      </c>
      <c r="Z62" s="154">
        <f>DQ44</f>
        <v>4.8</v>
      </c>
      <c r="AA62" s="154">
        <f>EI44</f>
        <v>92</v>
      </c>
      <c r="AB62" s="155"/>
      <c r="AC62" s="156">
        <f>FA44</f>
        <v>0.23</v>
      </c>
      <c r="AD62" s="154">
        <f>FS44</f>
        <v>4</v>
      </c>
      <c r="AE62" s="340"/>
      <c r="AF62" s="162"/>
      <c r="AG62" s="155"/>
      <c r="AH62" s="34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/>
      <c r="EM62" s="111"/>
      <c r="EN62" s="111"/>
      <c r="EO62" s="111"/>
      <c r="EP62" s="111"/>
      <c r="EQ62" s="111"/>
      <c r="ER62" s="111"/>
      <c r="ES62" s="111"/>
      <c r="ET62" s="111"/>
      <c r="EU62" s="111"/>
      <c r="EV62" s="111"/>
      <c r="EW62" s="111"/>
      <c r="EX62" s="111"/>
      <c r="EY62" s="111"/>
      <c r="EZ62" s="111"/>
      <c r="FA62" s="111"/>
      <c r="FB62" s="111"/>
      <c r="FC62" s="111"/>
      <c r="FD62" s="111"/>
      <c r="FE62" s="111"/>
      <c r="FF62" s="111"/>
      <c r="FG62" s="111"/>
      <c r="FH62" s="111"/>
      <c r="FI62" s="111"/>
      <c r="FJ62" s="111"/>
      <c r="FK62" s="111"/>
      <c r="FL62" s="111"/>
      <c r="FM62" s="111"/>
      <c r="FN62" s="111"/>
      <c r="FO62" s="111"/>
      <c r="FP62" s="111"/>
      <c r="FQ62" s="111"/>
      <c r="FR62" s="111"/>
      <c r="FS62" s="111"/>
      <c r="FT62" s="111"/>
      <c r="FU62" s="111"/>
      <c r="FV62" s="111"/>
      <c r="FW62" s="111"/>
      <c r="FX62" s="111"/>
      <c r="FY62" s="111"/>
      <c r="FZ62" s="111"/>
      <c r="GA62" s="111"/>
      <c r="GB62" s="111"/>
      <c r="GC62" s="111"/>
      <c r="GD62" s="111"/>
      <c r="GE62" s="111"/>
      <c r="GF62" s="111"/>
      <c r="GG62" s="111"/>
      <c r="GH62" s="111"/>
      <c r="GI62" s="111"/>
      <c r="GJ62" s="111"/>
      <c r="GK62" s="111"/>
      <c r="GL62" s="111"/>
      <c r="GM62" s="111"/>
      <c r="GN62" s="111"/>
      <c r="GO62" s="111"/>
      <c r="GP62" s="111"/>
      <c r="GQ62" s="111"/>
      <c r="GR62" s="111"/>
    </row>
    <row r="63" spans="21:200" ht="17.55">
      <c r="U63" s="174"/>
      <c r="V63" s="154">
        <f>AX45</f>
        <v>8.4</v>
      </c>
      <c r="W63" s="154">
        <f>BP44</f>
        <v>10.9</v>
      </c>
      <c r="X63" s="156">
        <f>CH44</f>
        <v>0.9</v>
      </c>
      <c r="Y63" s="156">
        <f>CZ44</f>
        <v>1.9</v>
      </c>
      <c r="Z63" s="154">
        <f>DR44</f>
        <v>4.9000000000000004</v>
      </c>
      <c r="AA63" s="154">
        <f>EJ44</f>
        <v>90</v>
      </c>
      <c r="AB63" s="155"/>
      <c r="AC63" s="156">
        <f>FB44</f>
        <v>0.23</v>
      </c>
      <c r="AD63" s="154">
        <f>FT44</f>
        <v>4</v>
      </c>
      <c r="AE63" s="340"/>
      <c r="AF63" s="162"/>
      <c r="AG63" s="155"/>
      <c r="AH63" s="166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/>
      <c r="EE63" s="111"/>
      <c r="EF63" s="111"/>
      <c r="EG63" s="111"/>
      <c r="EH63" s="111"/>
      <c r="EI63" s="111"/>
      <c r="EJ63" s="111"/>
      <c r="EK63" s="111"/>
      <c r="EL63" s="111"/>
      <c r="EM63" s="111"/>
      <c r="EN63" s="111"/>
      <c r="EO63" s="111"/>
      <c r="EP63" s="111"/>
      <c r="EQ63" s="111"/>
      <c r="ER63" s="111"/>
      <c r="ES63" s="111"/>
      <c r="ET63" s="111"/>
      <c r="EU63" s="111"/>
      <c r="EV63" s="111"/>
      <c r="EW63" s="111"/>
      <c r="EX63" s="111"/>
      <c r="EY63" s="111"/>
      <c r="EZ63" s="111"/>
      <c r="FA63" s="111"/>
      <c r="FB63" s="111"/>
      <c r="FC63" s="111"/>
      <c r="FD63" s="111"/>
      <c r="FE63" s="111"/>
      <c r="FF63" s="111"/>
      <c r="FG63" s="111"/>
      <c r="FH63" s="111"/>
      <c r="FI63" s="111"/>
      <c r="FJ63" s="111"/>
      <c r="FK63" s="111"/>
      <c r="FL63" s="111"/>
      <c r="FM63" s="111"/>
      <c r="FN63" s="111"/>
      <c r="FO63" s="111"/>
      <c r="FP63" s="111"/>
      <c r="FQ63" s="111"/>
      <c r="FR63" s="111"/>
      <c r="FS63" s="111"/>
      <c r="FT63" s="111"/>
      <c r="FU63" s="111"/>
      <c r="FV63" s="111"/>
      <c r="FW63" s="111"/>
      <c r="FX63" s="111"/>
      <c r="FY63" s="111"/>
      <c r="FZ63" s="111"/>
      <c r="GA63" s="111"/>
      <c r="GB63" s="111"/>
      <c r="GC63" s="111"/>
      <c r="GD63" s="111"/>
      <c r="GE63" s="111"/>
      <c r="GF63" s="111"/>
      <c r="GG63" s="111"/>
      <c r="GH63" s="111"/>
      <c r="GI63" s="111"/>
      <c r="GJ63" s="111"/>
      <c r="GK63" s="111"/>
      <c r="GL63" s="111"/>
      <c r="GM63" s="111"/>
      <c r="GN63" s="111"/>
      <c r="GO63" s="111"/>
      <c r="GP63" s="111"/>
      <c r="GQ63" s="111"/>
      <c r="GR63" s="111"/>
    </row>
    <row r="64" spans="21:200" ht="20.05">
      <c r="U64" s="174" t="s">
        <v>120</v>
      </c>
      <c r="V64" s="167">
        <f t="shared" ref="V64:AA64" si="6">AVERAGE(V61:V63)</f>
        <v>8.3733333333333331</v>
      </c>
      <c r="W64" s="167">
        <f t="shared" si="6"/>
        <v>10.566666666666665</v>
      </c>
      <c r="X64" s="169">
        <f t="shared" si="6"/>
        <v>0.9</v>
      </c>
      <c r="Y64" s="169">
        <f t="shared" si="6"/>
        <v>1.8999999999999997</v>
      </c>
      <c r="Z64" s="167">
        <f t="shared" si="6"/>
        <v>4.833333333333333</v>
      </c>
      <c r="AA64" s="167">
        <f t="shared" si="6"/>
        <v>90.666666666666671</v>
      </c>
      <c r="AB64" s="168"/>
      <c r="AC64" s="169">
        <f>AVERAGE(AC61:AC63)</f>
        <v>0.23</v>
      </c>
      <c r="AD64" s="167">
        <f>AVERAGE(AD61:AD63)</f>
        <v>4</v>
      </c>
      <c r="AE64" s="342">
        <f>AVERAGE(AE61:AE63)</f>
        <v>0.114</v>
      </c>
      <c r="AF64" s="169">
        <f>AVERAGE(AF61:AF63)</f>
        <v>0.16</v>
      </c>
      <c r="AG64" s="167"/>
      <c r="AH64" s="173">
        <f>AVERAGE(AH61:AH63)</f>
        <v>2.33</v>
      </c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/>
      <c r="EM64" s="111"/>
      <c r="EN64" s="111"/>
      <c r="EO64" s="111"/>
      <c r="EP64" s="111"/>
      <c r="EQ64" s="111"/>
      <c r="ER64" s="111"/>
      <c r="ES64" s="111"/>
      <c r="ET64" s="111"/>
      <c r="EU64" s="111"/>
      <c r="EV64" s="111"/>
      <c r="EW64" s="111"/>
      <c r="EX64" s="111"/>
      <c r="EY64" s="111"/>
      <c r="EZ64" s="111"/>
      <c r="FA64" s="111"/>
      <c r="FB64" s="111"/>
      <c r="FC64" s="111"/>
      <c r="FD64" s="111"/>
      <c r="FE64" s="111"/>
      <c r="FF64" s="111"/>
      <c r="FG64" s="111"/>
      <c r="FH64" s="111"/>
      <c r="FI64" s="111"/>
      <c r="FJ64" s="111"/>
      <c r="FK64" s="111"/>
      <c r="FL64" s="111"/>
      <c r="FM64" s="111"/>
      <c r="FN64" s="111"/>
      <c r="FO64" s="111"/>
      <c r="FP64" s="111"/>
      <c r="FQ64" s="111"/>
      <c r="FR64" s="111"/>
      <c r="FS64" s="111"/>
      <c r="FT64" s="111"/>
      <c r="FU64" s="111"/>
      <c r="FV64" s="111"/>
      <c r="FW64" s="111"/>
      <c r="FX64" s="111"/>
      <c r="FY64" s="111"/>
      <c r="FZ64" s="111"/>
      <c r="GA64" s="111"/>
      <c r="GB64" s="111"/>
      <c r="GC64" s="111"/>
      <c r="GD64" s="111"/>
      <c r="GE64" s="111"/>
      <c r="GF64" s="111"/>
      <c r="GG64" s="111"/>
      <c r="GH64" s="111"/>
      <c r="GI64" s="111"/>
      <c r="GJ64" s="111"/>
      <c r="GK64" s="111"/>
      <c r="GL64" s="111"/>
      <c r="GM64" s="111"/>
      <c r="GN64" s="111"/>
      <c r="GO64" s="111"/>
      <c r="GP64" s="111"/>
      <c r="GQ64" s="111"/>
      <c r="GR64" s="111"/>
    </row>
    <row r="65" spans="21:200" ht="17.55">
      <c r="U65" s="142">
        <v>100</v>
      </c>
      <c r="V65" s="154">
        <f>AY45</f>
        <v>8.61</v>
      </c>
      <c r="W65" s="154">
        <f>BQ44</f>
        <v>10.4</v>
      </c>
      <c r="X65" s="156">
        <f>CI44</f>
        <v>0.8</v>
      </c>
      <c r="Y65" s="156">
        <f>DA44</f>
        <v>1.9</v>
      </c>
      <c r="Z65" s="154">
        <f>DS44</f>
        <v>4.8</v>
      </c>
      <c r="AA65" s="154">
        <f>EK44</f>
        <v>91</v>
      </c>
      <c r="AB65" s="155"/>
      <c r="AC65" s="156">
        <f>FC44</f>
        <v>0.23</v>
      </c>
      <c r="AD65" s="154">
        <f>FU44</f>
        <v>4</v>
      </c>
      <c r="AE65" s="338">
        <f>GE45</f>
        <v>0.115</v>
      </c>
      <c r="AF65" s="156">
        <f>GK44</f>
        <v>0.23</v>
      </c>
      <c r="AG65" s="339"/>
      <c r="AH65" s="160">
        <f>GQ44</f>
        <v>2.14</v>
      </c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/>
      <c r="EE65" s="111"/>
      <c r="EF65" s="111"/>
      <c r="EG65" s="111"/>
      <c r="EH65" s="111"/>
      <c r="EI65" s="111"/>
      <c r="EJ65" s="111"/>
      <c r="EK65" s="111"/>
      <c r="EL65" s="111"/>
      <c r="EM65" s="111"/>
      <c r="EN65" s="111"/>
      <c r="EO65" s="111"/>
      <c r="EP65" s="111"/>
      <c r="EQ65" s="111"/>
      <c r="ER65" s="111"/>
      <c r="ES65" s="111"/>
      <c r="ET65" s="111"/>
      <c r="EU65" s="111"/>
      <c r="EV65" s="111"/>
      <c r="EW65" s="111"/>
      <c r="EX65" s="111"/>
      <c r="EY65" s="111"/>
      <c r="EZ65" s="111"/>
      <c r="FA65" s="111"/>
      <c r="FB65" s="111"/>
      <c r="FC65" s="111"/>
      <c r="FD65" s="111"/>
      <c r="FE65" s="111"/>
      <c r="FF65" s="111"/>
      <c r="FG65" s="111"/>
      <c r="FH65" s="111"/>
      <c r="FI65" s="111"/>
      <c r="FJ65" s="111"/>
      <c r="FK65" s="111"/>
      <c r="FL65" s="111"/>
      <c r="FM65" s="111"/>
      <c r="FN65" s="111"/>
      <c r="FO65" s="111"/>
      <c r="FP65" s="111"/>
      <c r="FQ65" s="111"/>
      <c r="FR65" s="111"/>
      <c r="FS65" s="111"/>
      <c r="FT65" s="111"/>
      <c r="FU65" s="111"/>
      <c r="FV65" s="111"/>
      <c r="FW65" s="111"/>
      <c r="FX65" s="111"/>
      <c r="FY65" s="111"/>
      <c r="FZ65" s="111"/>
      <c r="GA65" s="111"/>
      <c r="GB65" s="111"/>
      <c r="GC65" s="111"/>
      <c r="GD65" s="111"/>
      <c r="GE65" s="111"/>
      <c r="GF65" s="111"/>
      <c r="GG65" s="111"/>
      <c r="GH65" s="111"/>
      <c r="GI65" s="111"/>
      <c r="GJ65" s="111"/>
      <c r="GK65" s="111"/>
      <c r="GL65" s="111"/>
      <c r="GM65" s="111"/>
      <c r="GN65" s="111"/>
      <c r="GO65" s="111"/>
      <c r="GP65" s="111"/>
      <c r="GQ65" s="111"/>
      <c r="GR65" s="111"/>
    </row>
    <row r="66" spans="21:200" ht="17.55">
      <c r="U66" s="174"/>
      <c r="V66" s="154">
        <f>AZ45</f>
        <v>8.620000000000001</v>
      </c>
      <c r="W66" s="154">
        <f>BR44</f>
        <v>10.7</v>
      </c>
      <c r="X66" s="156">
        <f>CJ44</f>
        <v>0.8</v>
      </c>
      <c r="Y66" s="156">
        <f>DB44</f>
        <v>1.9</v>
      </c>
      <c r="Z66" s="154">
        <f>DT44</f>
        <v>4.8</v>
      </c>
      <c r="AA66" s="154">
        <f>EL44</f>
        <v>90</v>
      </c>
      <c r="AB66" s="155"/>
      <c r="AC66" s="156">
        <f>FD44</f>
        <v>0.23</v>
      </c>
      <c r="AD66" s="154">
        <f>FV44</f>
        <v>4</v>
      </c>
      <c r="AE66" s="340"/>
      <c r="AF66" s="162"/>
      <c r="AG66" s="155"/>
      <c r="AH66" s="34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/>
      <c r="EM66" s="111"/>
      <c r="EN66" s="111"/>
      <c r="EO66" s="111"/>
      <c r="EP66" s="111"/>
      <c r="EQ66" s="111"/>
      <c r="ER66" s="111"/>
      <c r="ES66" s="111"/>
      <c r="ET66" s="111"/>
      <c r="EU66" s="111"/>
      <c r="EV66" s="111"/>
      <c r="EW66" s="111"/>
      <c r="EX66" s="111"/>
      <c r="EY66" s="111"/>
      <c r="EZ66" s="111"/>
      <c r="FA66" s="111"/>
      <c r="FB66" s="111"/>
      <c r="FC66" s="111"/>
      <c r="FD66" s="111"/>
      <c r="FE66" s="111"/>
      <c r="FF66" s="111"/>
      <c r="FG66" s="111"/>
      <c r="FH66" s="111"/>
      <c r="FI66" s="111"/>
      <c r="FJ66" s="111"/>
      <c r="FK66" s="111"/>
      <c r="FL66" s="111"/>
      <c r="FM66" s="111"/>
      <c r="FN66" s="111"/>
      <c r="FO66" s="111"/>
      <c r="FP66" s="111"/>
      <c r="FQ66" s="111"/>
      <c r="FR66" s="111"/>
      <c r="FS66" s="111"/>
      <c r="FT66" s="111"/>
      <c r="FU66" s="111"/>
      <c r="FV66" s="111"/>
      <c r="FW66" s="111"/>
      <c r="FX66" s="111"/>
      <c r="FY66" s="111"/>
      <c r="FZ66" s="111"/>
      <c r="GA66" s="111"/>
      <c r="GB66" s="111"/>
      <c r="GC66" s="111"/>
      <c r="GD66" s="111"/>
      <c r="GE66" s="111"/>
      <c r="GF66" s="111"/>
      <c r="GG66" s="111"/>
      <c r="GH66" s="111"/>
      <c r="GI66" s="111"/>
      <c r="GJ66" s="111"/>
      <c r="GK66" s="111"/>
      <c r="GL66" s="111"/>
      <c r="GM66" s="111"/>
      <c r="GN66" s="111"/>
      <c r="GO66" s="111"/>
      <c r="GP66" s="111"/>
      <c r="GQ66" s="111"/>
      <c r="GR66" s="111"/>
    </row>
    <row r="67" spans="21:200" ht="17.55">
      <c r="U67" s="174"/>
      <c r="V67" s="154">
        <f>BA45</f>
        <v>8.57</v>
      </c>
      <c r="W67" s="154">
        <f>BS44</f>
        <v>10.7</v>
      </c>
      <c r="X67" s="156">
        <f>CK44</f>
        <v>0.9</v>
      </c>
      <c r="Y67" s="156">
        <f>DC44</f>
        <v>1.9</v>
      </c>
      <c r="Z67" s="154">
        <f>DU44</f>
        <v>4.8</v>
      </c>
      <c r="AA67" s="154">
        <f>EM44</f>
        <v>90</v>
      </c>
      <c r="AB67" s="155"/>
      <c r="AC67" s="156">
        <f>FE44</f>
        <v>0.23</v>
      </c>
      <c r="AD67" s="154">
        <f>FW44</f>
        <v>4</v>
      </c>
      <c r="AE67" s="340"/>
      <c r="AF67" s="162"/>
      <c r="AG67" s="155"/>
      <c r="AH67" s="166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/>
      <c r="EE67" s="111"/>
      <c r="EF67" s="111"/>
      <c r="EG67" s="111"/>
      <c r="EH67" s="111"/>
      <c r="EI67" s="111"/>
      <c r="EJ67" s="111"/>
      <c r="EK67" s="111"/>
      <c r="EL67" s="111"/>
      <c r="EM67" s="111"/>
      <c r="EN67" s="111"/>
      <c r="EO67" s="111"/>
      <c r="EP67" s="111"/>
      <c r="EQ67" s="111"/>
      <c r="ER67" s="111"/>
      <c r="ES67" s="111"/>
      <c r="ET67" s="111"/>
      <c r="EU67" s="111"/>
      <c r="EV67" s="111"/>
      <c r="EW67" s="111"/>
      <c r="EX67" s="111"/>
      <c r="EY67" s="111"/>
      <c r="EZ67" s="111"/>
      <c r="FA67" s="111"/>
      <c r="FB67" s="111"/>
      <c r="FC67" s="111"/>
      <c r="FD67" s="111"/>
      <c r="FE67" s="111"/>
      <c r="FF67" s="111"/>
      <c r="FG67" s="111"/>
      <c r="FH67" s="111"/>
      <c r="FI67" s="111"/>
      <c r="FJ67" s="111"/>
      <c r="FK67" s="111"/>
      <c r="FL67" s="111"/>
      <c r="FM67" s="111"/>
      <c r="FN67" s="111"/>
      <c r="FO67" s="111"/>
      <c r="FP67" s="111"/>
      <c r="FQ67" s="111"/>
      <c r="FR67" s="111"/>
      <c r="FS67" s="111"/>
      <c r="FT67" s="111"/>
      <c r="FU67" s="111"/>
      <c r="FV67" s="111"/>
      <c r="FW67" s="111"/>
      <c r="FX67" s="111"/>
      <c r="FY67" s="111"/>
      <c r="FZ67" s="111"/>
      <c r="GA67" s="111"/>
      <c r="GB67" s="111"/>
      <c r="GC67" s="111"/>
      <c r="GD67" s="111"/>
      <c r="GE67" s="111"/>
      <c r="GF67" s="111"/>
      <c r="GG67" s="111"/>
      <c r="GH67" s="111"/>
      <c r="GI67" s="111"/>
      <c r="GJ67" s="111"/>
      <c r="GK67" s="111"/>
      <c r="GL67" s="111"/>
      <c r="GM67" s="111"/>
      <c r="GN67" s="111"/>
      <c r="GO67" s="111"/>
      <c r="GP67" s="111"/>
      <c r="GQ67" s="111"/>
      <c r="GR67" s="111"/>
    </row>
    <row r="68" spans="21:200" ht="20.05">
      <c r="U68" s="174" t="s">
        <v>120</v>
      </c>
      <c r="V68" s="167">
        <f t="shared" ref="V68:AA68" si="7">AVERAGE(V65:V67)</f>
        <v>8.6</v>
      </c>
      <c r="W68" s="167">
        <f t="shared" si="7"/>
        <v>10.6</v>
      </c>
      <c r="X68" s="169">
        <f t="shared" si="7"/>
        <v>0.83333333333333337</v>
      </c>
      <c r="Y68" s="169">
        <f t="shared" si="7"/>
        <v>1.8999999999999997</v>
      </c>
      <c r="Z68" s="167">
        <f t="shared" si="7"/>
        <v>4.8</v>
      </c>
      <c r="AA68" s="167">
        <f t="shared" si="7"/>
        <v>90.333333333333329</v>
      </c>
      <c r="AB68" s="168"/>
      <c r="AC68" s="169">
        <f>AVERAGE(AC65:AC67)</f>
        <v>0.23</v>
      </c>
      <c r="AD68" s="167">
        <f>AVERAGE(AD65:AD67)</f>
        <v>4</v>
      </c>
      <c r="AE68" s="342">
        <f>AVERAGE(AE65:AE67)</f>
        <v>0.115</v>
      </c>
      <c r="AF68" s="169">
        <f>AVERAGE(AF65:AF67)</f>
        <v>0.23</v>
      </c>
      <c r="AG68" s="167"/>
      <c r="AH68" s="173">
        <f>AVERAGE(AH65:AH67)</f>
        <v>2.14</v>
      </c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/>
      <c r="EM68" s="111"/>
      <c r="EN68" s="111"/>
      <c r="EO68" s="111"/>
      <c r="EP68" s="111"/>
      <c r="EQ68" s="111"/>
      <c r="ER68" s="111"/>
      <c r="ES68" s="111"/>
      <c r="ET68" s="111"/>
      <c r="EU68" s="111"/>
      <c r="EV68" s="111"/>
      <c r="EW68" s="111"/>
      <c r="EX68" s="111"/>
      <c r="EY68" s="111"/>
      <c r="EZ68" s="111"/>
      <c r="FA68" s="111"/>
      <c r="FB68" s="111"/>
      <c r="FC68" s="111"/>
      <c r="FD68" s="111"/>
      <c r="FE68" s="111"/>
      <c r="FF68" s="111"/>
      <c r="FG68" s="111"/>
      <c r="FH68" s="111"/>
      <c r="FI68" s="111"/>
      <c r="FJ68" s="111"/>
      <c r="FK68" s="111"/>
      <c r="FL68" s="111"/>
      <c r="FM68" s="111"/>
      <c r="FN68" s="111"/>
      <c r="FO68" s="111"/>
      <c r="FP68" s="111"/>
      <c r="FQ68" s="111"/>
      <c r="FR68" s="111"/>
      <c r="FS68" s="111"/>
      <c r="FT68" s="111"/>
      <c r="FU68" s="111"/>
      <c r="FV68" s="111"/>
      <c r="FW68" s="111"/>
      <c r="FX68" s="111"/>
      <c r="FY68" s="111"/>
      <c r="FZ68" s="111"/>
      <c r="GA68" s="111"/>
      <c r="GB68" s="111"/>
      <c r="GC68" s="111"/>
      <c r="GD68" s="111"/>
      <c r="GE68" s="111"/>
      <c r="GF68" s="111"/>
      <c r="GG68" s="111"/>
      <c r="GH68" s="111"/>
      <c r="GI68" s="111"/>
      <c r="GJ68" s="111"/>
      <c r="GK68" s="111"/>
      <c r="GL68" s="111"/>
      <c r="GM68" s="111"/>
      <c r="GN68" s="111"/>
      <c r="GO68" s="111"/>
      <c r="GP68" s="111"/>
      <c r="GQ68" s="111"/>
      <c r="GR68" s="111"/>
    </row>
    <row r="69" spans="21:200" ht="17.55">
      <c r="U69" s="174">
        <v>120</v>
      </c>
      <c r="V69" s="154">
        <f>BB45</f>
        <v>8.65</v>
      </c>
      <c r="W69" s="154">
        <f>BT44</f>
        <v>11</v>
      </c>
      <c r="X69" s="156">
        <f>CL44</f>
        <v>0.8</v>
      </c>
      <c r="Y69" s="156">
        <f>DD44</f>
        <v>1.8</v>
      </c>
      <c r="Z69" s="154">
        <f>DV44</f>
        <v>4.8</v>
      </c>
      <c r="AA69" s="154">
        <f>EN44</f>
        <v>90</v>
      </c>
      <c r="AB69" s="176"/>
      <c r="AC69" s="156">
        <f>FF44</f>
        <v>0.22</v>
      </c>
      <c r="AD69" s="154">
        <f>FX44</f>
        <v>4</v>
      </c>
      <c r="AE69" s="338">
        <f>GF45</f>
        <v>0.1152</v>
      </c>
      <c r="AF69" s="156">
        <f>GL44</f>
        <v>0.19</v>
      </c>
      <c r="AG69" s="339"/>
      <c r="AH69" s="160">
        <f>GR44</f>
        <v>2.2799999999999998</v>
      </c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/>
      <c r="EE69" s="111"/>
      <c r="EF69" s="111"/>
      <c r="EG69" s="111"/>
      <c r="EH69" s="111"/>
      <c r="EI69" s="111"/>
      <c r="EJ69" s="111"/>
      <c r="EK69" s="111"/>
      <c r="EL69" s="111"/>
      <c r="EM69" s="111"/>
      <c r="EN69" s="111"/>
      <c r="EO69" s="111"/>
      <c r="EP69" s="111"/>
      <c r="EQ69" s="111"/>
      <c r="ER69" s="111"/>
      <c r="ES69" s="111"/>
      <c r="ET69" s="111"/>
      <c r="EU69" s="111"/>
      <c r="EV69" s="111"/>
      <c r="EW69" s="111"/>
      <c r="EX69" s="111"/>
      <c r="EY69" s="111"/>
      <c r="EZ69" s="111"/>
      <c r="FA69" s="111"/>
      <c r="FB69" s="111"/>
      <c r="FC69" s="111"/>
      <c r="FD69" s="111"/>
      <c r="FE69" s="111"/>
      <c r="FF69" s="111"/>
      <c r="FG69" s="111"/>
      <c r="FH69" s="111"/>
      <c r="FI69" s="111"/>
      <c r="FJ69" s="111"/>
      <c r="FK69" s="111"/>
      <c r="FL69" s="111"/>
      <c r="FM69" s="111"/>
      <c r="FN69" s="111"/>
      <c r="FO69" s="111"/>
      <c r="FP69" s="111"/>
      <c r="FQ69" s="111"/>
      <c r="FR69" s="111"/>
      <c r="FS69" s="111"/>
      <c r="FT69" s="111"/>
      <c r="FU69" s="111"/>
      <c r="FV69" s="111"/>
      <c r="FW69" s="111"/>
      <c r="FX69" s="111"/>
      <c r="FY69" s="111"/>
      <c r="FZ69" s="111"/>
      <c r="GA69" s="111"/>
      <c r="GB69" s="111"/>
      <c r="GC69" s="111"/>
      <c r="GD69" s="111"/>
      <c r="GE69" s="111"/>
      <c r="GF69" s="111"/>
      <c r="GG69" s="111"/>
      <c r="GH69" s="111"/>
      <c r="GI69" s="111"/>
      <c r="GJ69" s="111"/>
      <c r="GK69" s="111"/>
      <c r="GL69" s="111"/>
      <c r="GM69" s="111"/>
      <c r="GN69" s="111"/>
      <c r="GO69" s="111"/>
      <c r="GP69" s="111"/>
      <c r="GQ69" s="111"/>
      <c r="GR69" s="111"/>
    </row>
    <row r="70" spans="21:200" ht="17.55">
      <c r="U70" s="174"/>
      <c r="V70" s="154">
        <f>BC45</f>
        <v>8.73</v>
      </c>
      <c r="W70" s="154">
        <f>BU44</f>
        <v>11.1</v>
      </c>
      <c r="X70" s="156">
        <f>CM44</f>
        <v>0.8</v>
      </c>
      <c r="Y70" s="156">
        <f>DE44</f>
        <v>1.9</v>
      </c>
      <c r="Z70" s="154">
        <f>DW44</f>
        <v>4.9000000000000004</v>
      </c>
      <c r="AA70" s="154">
        <f>EO44</f>
        <v>90</v>
      </c>
      <c r="AB70" s="176"/>
      <c r="AC70" s="156">
        <f>FG44</f>
        <v>0.23</v>
      </c>
      <c r="AD70" s="154">
        <f>FY44</f>
        <v>4</v>
      </c>
      <c r="AE70" s="343"/>
      <c r="AF70" s="178"/>
      <c r="AG70" s="344"/>
      <c r="AH70" s="345"/>
      <c r="AI70" s="111"/>
      <c r="AJ70" s="111"/>
      <c r="AK70" s="111"/>
      <c r="AL70" s="111" t="s">
        <v>70</v>
      </c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/>
      <c r="EM70" s="111"/>
      <c r="EN70" s="111"/>
      <c r="EO70" s="111"/>
      <c r="EP70" s="111"/>
      <c r="EQ70" s="111"/>
      <c r="ER70" s="111"/>
      <c r="ES70" s="111"/>
      <c r="ET70" s="111"/>
      <c r="EU70" s="111"/>
      <c r="EV70" s="111"/>
      <c r="EW70" s="111"/>
      <c r="EX70" s="111"/>
      <c r="EY70" s="111"/>
      <c r="EZ70" s="111"/>
      <c r="FA70" s="111"/>
      <c r="FB70" s="111"/>
      <c r="FC70" s="111"/>
      <c r="FD70" s="111"/>
      <c r="FE70" s="111"/>
      <c r="FF70" s="111"/>
      <c r="FG70" s="111"/>
      <c r="FH70" s="111"/>
      <c r="FI70" s="111"/>
      <c r="FJ70" s="111"/>
      <c r="FK70" s="111"/>
      <c r="FL70" s="111"/>
      <c r="FM70" s="111"/>
      <c r="FN70" s="111"/>
      <c r="FO70" s="111"/>
      <c r="FP70" s="111"/>
      <c r="FQ70" s="111"/>
      <c r="FR70" s="111"/>
      <c r="FS70" s="111"/>
      <c r="FT70" s="111"/>
      <c r="FU70" s="111"/>
      <c r="FV70" s="111"/>
      <c r="FW70" s="111"/>
      <c r="FX70" s="111"/>
      <c r="FY70" s="111"/>
      <c r="FZ70" s="111"/>
      <c r="GA70" s="111"/>
      <c r="GB70" s="111"/>
      <c r="GC70" s="111"/>
      <c r="GD70" s="111"/>
      <c r="GE70" s="111"/>
      <c r="GF70" s="111"/>
      <c r="GG70" s="111"/>
      <c r="GH70" s="111"/>
      <c r="GI70" s="111"/>
      <c r="GJ70" s="111"/>
      <c r="GK70" s="111"/>
      <c r="GL70" s="111"/>
      <c r="GM70" s="111"/>
      <c r="GN70" s="111"/>
      <c r="GO70" s="111"/>
      <c r="GP70" s="111"/>
      <c r="GQ70" s="111"/>
      <c r="GR70" s="111"/>
    </row>
    <row r="71" spans="21:200" ht="17.55">
      <c r="U71" s="174"/>
      <c r="V71" s="154">
        <f>BD45</f>
        <v>8.7099999999999991</v>
      </c>
      <c r="W71" s="154">
        <f>BV44</f>
        <v>11.1</v>
      </c>
      <c r="X71" s="156">
        <f>CN44</f>
        <v>0.9</v>
      </c>
      <c r="Y71" s="156">
        <f>DF44</f>
        <v>1.8</v>
      </c>
      <c r="Z71" s="154">
        <f>DX44</f>
        <v>4.8</v>
      </c>
      <c r="AA71" s="154">
        <f>EP44</f>
        <v>92</v>
      </c>
      <c r="AB71" s="176"/>
      <c r="AC71" s="156">
        <f>FH44</f>
        <v>0.23</v>
      </c>
      <c r="AD71" s="154">
        <f>FZ44</f>
        <v>4</v>
      </c>
      <c r="AE71" s="343"/>
      <c r="AF71" s="178"/>
      <c r="AG71" s="344"/>
      <c r="AH71" s="190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/>
      <c r="EE71" s="111"/>
      <c r="EF71" s="111"/>
      <c r="EG71" s="111"/>
      <c r="EH71" s="111"/>
      <c r="EI71" s="111"/>
      <c r="EJ71" s="111"/>
      <c r="EK71" s="111"/>
      <c r="EL71" s="111"/>
      <c r="EM71" s="111"/>
      <c r="EN71" s="111"/>
      <c r="EO71" s="111"/>
      <c r="EP71" s="111"/>
      <c r="EQ71" s="111"/>
      <c r="ER71" s="111"/>
      <c r="ES71" s="111"/>
      <c r="ET71" s="111"/>
      <c r="EU71" s="111"/>
      <c r="EV71" s="111"/>
      <c r="EW71" s="111"/>
      <c r="EX71" s="111"/>
      <c r="EY71" s="111"/>
      <c r="EZ71" s="111"/>
      <c r="FA71" s="111"/>
      <c r="FB71" s="111"/>
      <c r="FC71" s="111"/>
      <c r="FD71" s="111"/>
      <c r="FE71" s="111"/>
      <c r="FF71" s="111"/>
      <c r="FG71" s="111"/>
      <c r="FH71" s="111"/>
      <c r="FI71" s="111"/>
      <c r="FJ71" s="111"/>
      <c r="FK71" s="111"/>
      <c r="FL71" s="111"/>
      <c r="FM71" s="111"/>
      <c r="FN71" s="111"/>
      <c r="FO71" s="111"/>
      <c r="FP71" s="111"/>
      <c r="FQ71" s="111"/>
      <c r="FR71" s="111"/>
      <c r="FS71" s="111"/>
      <c r="FT71" s="111"/>
      <c r="FU71" s="111"/>
      <c r="FV71" s="111"/>
      <c r="FW71" s="111"/>
      <c r="FX71" s="111"/>
      <c r="FY71" s="111"/>
      <c r="FZ71" s="111"/>
      <c r="GA71" s="111"/>
      <c r="GB71" s="111"/>
      <c r="GC71" s="111"/>
      <c r="GD71" s="111"/>
      <c r="GE71" s="111"/>
      <c r="GF71" s="111"/>
      <c r="GG71" s="111"/>
      <c r="GH71" s="111"/>
      <c r="GI71" s="111"/>
      <c r="GJ71" s="111"/>
      <c r="GK71" s="111"/>
      <c r="GL71" s="111"/>
      <c r="GM71" s="111"/>
      <c r="GN71" s="111"/>
      <c r="GO71" s="111"/>
      <c r="GP71" s="111"/>
      <c r="GQ71" s="111"/>
      <c r="GR71" s="111"/>
    </row>
    <row r="72" spans="21:200" ht="20.7" thickBot="1">
      <c r="U72" s="191" t="s">
        <v>120</v>
      </c>
      <c r="V72" s="346">
        <f t="shared" ref="V72:AA72" si="8">AVERAGE(V69:V71)</f>
        <v>8.6966666666666672</v>
      </c>
      <c r="W72" s="346">
        <f t="shared" si="8"/>
        <v>11.066666666666668</v>
      </c>
      <c r="X72" s="197">
        <f t="shared" si="8"/>
        <v>0.83333333333333337</v>
      </c>
      <c r="Y72" s="197">
        <f>AVERAGE(Y69:Y71)</f>
        <v>1.8333333333333333</v>
      </c>
      <c r="Z72" s="346">
        <f t="shared" si="8"/>
        <v>4.833333333333333</v>
      </c>
      <c r="AA72" s="346">
        <f t="shared" si="8"/>
        <v>90.666666666666671</v>
      </c>
      <c r="AB72" s="347"/>
      <c r="AC72" s="197">
        <f>AVERAGE(AC69:AC71)</f>
        <v>0.22666666666666668</v>
      </c>
      <c r="AD72" s="346">
        <f>AVERAGE(AD69:AD71)</f>
        <v>4</v>
      </c>
      <c r="AE72" s="348">
        <f>AVERAGE(AE69:AE71)</f>
        <v>0.1152</v>
      </c>
      <c r="AF72" s="197">
        <f>AVERAGE(AF69:AF71)</f>
        <v>0.19</v>
      </c>
      <c r="AG72" s="346"/>
      <c r="AH72" s="198">
        <f>AVERAGE(AH69:AH71)</f>
        <v>2.2799999999999998</v>
      </c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/>
      <c r="EM72" s="111"/>
      <c r="EN72" s="111"/>
      <c r="EO72" s="111"/>
      <c r="EP72" s="111"/>
      <c r="EQ72" s="111"/>
      <c r="ER72" s="111"/>
      <c r="ES72" s="111"/>
      <c r="ET72" s="111"/>
      <c r="EU72" s="111"/>
      <c r="EV72" s="111"/>
      <c r="EW72" s="111"/>
      <c r="EX72" s="111"/>
      <c r="EY72" s="111"/>
      <c r="EZ72" s="111"/>
      <c r="FA72" s="111"/>
      <c r="FB72" s="111"/>
      <c r="FC72" s="111"/>
      <c r="FD72" s="111"/>
      <c r="FE72" s="111"/>
      <c r="FF72" s="111"/>
      <c r="FG72" s="111"/>
      <c r="FH72" s="111"/>
      <c r="FI72" s="111"/>
      <c r="FJ72" s="111"/>
      <c r="FK72" s="111"/>
      <c r="FL72" s="111"/>
      <c r="FM72" s="111"/>
      <c r="FN72" s="111"/>
      <c r="FO72" s="111"/>
      <c r="FP72" s="111"/>
      <c r="FQ72" s="111"/>
      <c r="FR72" s="111"/>
      <c r="FS72" s="111"/>
      <c r="FT72" s="111"/>
      <c r="FU72" s="111"/>
      <c r="FV72" s="111"/>
      <c r="FW72" s="111"/>
      <c r="FX72" s="111"/>
      <c r="FY72" s="111"/>
      <c r="FZ72" s="111"/>
      <c r="GA72" s="111"/>
      <c r="GB72" s="111"/>
      <c r="GC72" s="111"/>
      <c r="GD72" s="111"/>
      <c r="GE72" s="111"/>
      <c r="GF72" s="111"/>
      <c r="GG72" s="111"/>
      <c r="GH72" s="111"/>
      <c r="GI72" s="111"/>
      <c r="GJ72" s="111"/>
      <c r="GK72" s="111"/>
      <c r="GL72" s="111"/>
      <c r="GM72" s="111"/>
      <c r="GN72" s="111"/>
      <c r="GO72" s="111"/>
      <c r="GP72" s="111"/>
      <c r="GQ72" s="111"/>
      <c r="GR72" s="111"/>
    </row>
    <row r="73" spans="21:200" ht="20.05">
      <c r="U73" s="349" t="s">
        <v>199</v>
      </c>
      <c r="V73" s="350">
        <f>AVERAGE(V49:V51,V53:V55,V57:V59,V61:V63,V65:V67,V69:V71)</f>
        <v>8.5888888888888903</v>
      </c>
      <c r="W73" s="350">
        <f>AVERAGE(W49:W51,W53:W55,W57:W59,W61:W63,W65:W67,W69:W71)</f>
        <v>10.794444444444443</v>
      </c>
      <c r="X73" s="350">
        <f t="shared" ref="X73:AA73" si="9">AVERAGE(X49:X51,X53:X55,X57:X59,X61:X63,X65:X67,X69:X71)</f>
        <v>0.85555555555555585</v>
      </c>
      <c r="Y73" s="350">
        <f t="shared" si="9"/>
        <v>1.8777777777777773</v>
      </c>
      <c r="Z73" s="350">
        <f t="shared" si="9"/>
        <v>4.8333333333333321</v>
      </c>
      <c r="AA73" s="350">
        <f t="shared" si="9"/>
        <v>90.333333333333329</v>
      </c>
      <c r="AB73" s="351"/>
      <c r="AC73" s="352">
        <f>AVERAGE(AC49:AC51,AC53:AC55,AC57:AC59,AC61:AC63,AC65:AC67,AC69:AC71)</f>
        <v>0.22666666666666668</v>
      </c>
      <c r="AD73" s="352">
        <f t="shared" ref="AD73:AE73" si="10">AVERAGE(AD49:AD51,AD53:AD55,AD57:AD59,AD61:AD63,AD65:AD67,AD69:AD71)</f>
        <v>4.0777777777777784</v>
      </c>
      <c r="AE73" s="353">
        <f t="shared" si="10"/>
        <v>0.11503333333333332</v>
      </c>
      <c r="AF73" s="352">
        <f>AVERAGE(AF49:AF51,AF53:AF55,AF57:AF59,AF61:AF63,AF65:AF67,AF69:AF71)</f>
        <v>0.21166666666666667</v>
      </c>
      <c r="AG73" s="352"/>
      <c r="AH73" s="354">
        <f>AVERAGE(AH49:AH51,AH53:AH55,AH57:AH59,AH61:AH63,AH65:AH67,AH69:AH71)</f>
        <v>2.2216666666666667</v>
      </c>
      <c r="AI73" s="189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/>
      <c r="EE73" s="111"/>
      <c r="EF73" s="111"/>
      <c r="EG73" s="111"/>
      <c r="EH73" s="111"/>
      <c r="EI73" s="111"/>
      <c r="EJ73" s="111"/>
      <c r="EK73" s="111"/>
      <c r="EL73" s="111"/>
      <c r="EM73" s="111"/>
      <c r="EN73" s="111"/>
      <c r="EO73" s="111"/>
      <c r="EP73" s="111"/>
      <c r="EQ73" s="111"/>
      <c r="ER73" s="111"/>
      <c r="ES73" s="111"/>
      <c r="ET73" s="111"/>
      <c r="EU73" s="111"/>
      <c r="EV73" s="111"/>
      <c r="EW73" s="111"/>
      <c r="EX73" s="111"/>
      <c r="EY73" s="111"/>
      <c r="EZ73" s="111"/>
      <c r="FA73" s="111"/>
      <c r="FB73" s="111"/>
      <c r="FC73" s="111"/>
      <c r="FD73" s="111"/>
      <c r="FE73" s="111"/>
      <c r="FF73" s="111"/>
      <c r="FG73" s="111"/>
      <c r="FH73" s="111"/>
      <c r="FI73" s="111"/>
      <c r="FJ73" s="111"/>
      <c r="FK73" s="111"/>
      <c r="FL73" s="111"/>
      <c r="FM73" s="111"/>
      <c r="FN73" s="111"/>
      <c r="FO73" s="111"/>
      <c r="FP73" s="111"/>
      <c r="FQ73" s="111"/>
      <c r="FR73" s="111"/>
      <c r="FS73" s="111"/>
      <c r="FT73" s="111"/>
      <c r="FU73" s="111"/>
      <c r="FV73" s="111"/>
      <c r="FW73" s="111"/>
      <c r="FX73" s="111"/>
      <c r="FY73" s="111"/>
      <c r="FZ73" s="111"/>
      <c r="GA73" s="111"/>
      <c r="GB73" s="111"/>
      <c r="GC73" s="111"/>
      <c r="GD73" s="111"/>
      <c r="GE73" s="111"/>
      <c r="GF73" s="111"/>
      <c r="GG73" s="111"/>
      <c r="GH73" s="111"/>
      <c r="GI73" s="111"/>
      <c r="GJ73" s="111"/>
      <c r="GK73" s="111"/>
      <c r="GL73" s="111"/>
      <c r="GM73" s="111"/>
      <c r="GN73" s="111"/>
      <c r="GO73" s="111"/>
      <c r="GP73" s="111"/>
      <c r="GQ73" s="111"/>
      <c r="GR73" s="111"/>
    </row>
    <row r="74" spans="21:200" ht="20.05">
      <c r="U74" s="355" t="s">
        <v>200</v>
      </c>
      <c r="V74" s="356">
        <f>MAX(V49:V51,V53:V55,V57:V59,V61:V63,V65:V67,V69:V71)</f>
        <v>8.7799999999999994</v>
      </c>
      <c r="W74" s="356">
        <f>MAX(W49:W51,W53:W55,W57:W59,W61:W63,W65:W67,W69:W71)</f>
        <v>11.2</v>
      </c>
      <c r="X74" s="356">
        <f t="shared" ref="X74:AA74" si="11">MAX(X49:X51,X53:X55,X57:X59,X61:X63,X65:X67,X69:X71)</f>
        <v>0.9</v>
      </c>
      <c r="Y74" s="356">
        <f t="shared" si="11"/>
        <v>1.9</v>
      </c>
      <c r="Z74" s="356">
        <f t="shared" si="11"/>
        <v>4.9000000000000004</v>
      </c>
      <c r="AA74" s="356">
        <f t="shared" si="11"/>
        <v>92</v>
      </c>
      <c r="AB74" s="357"/>
      <c r="AC74" s="358">
        <f>MAX(AC49:AC51,AC53:AC55,AC57:AC59,AC61:AC63,AC65:AC67,AC69:AC71)</f>
        <v>0.23</v>
      </c>
      <c r="AD74" s="358">
        <f>MAX(AD49:AD51,AD53:AD55,AD57:AD59,AD61:AD63,AD65:AD67,AD69:AD71)</f>
        <v>4.2</v>
      </c>
      <c r="AE74" s="359">
        <f>MAX(AE49:AE51,AE53:AE55,AE57:AE59,AE61:AE63,AE65:AE67,AE69:AE71)</f>
        <v>0.11559999999999999</v>
      </c>
      <c r="AF74" s="358">
        <f>MAX(AF49:AF51,AF53:AF55,AF57:AF59,AF61:AF63,AF65:AF67,AF69:AF71)</f>
        <v>0.27</v>
      </c>
      <c r="AG74" s="360"/>
      <c r="AH74" s="361">
        <f>MAX(AH49:AH51,AH53:AH55,AH57:AH59,AH61:AH63,AH65:AH67,AH69:AH71)</f>
        <v>2.57</v>
      </c>
      <c r="AI74" s="189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/>
      <c r="EM74" s="111"/>
      <c r="EN74" s="111"/>
      <c r="EO74" s="111"/>
      <c r="EP74" s="111"/>
      <c r="EQ74" s="111"/>
      <c r="ER74" s="111"/>
      <c r="ES74" s="111"/>
      <c r="ET74" s="111"/>
      <c r="EU74" s="111"/>
      <c r="EV74" s="111"/>
      <c r="EW74" s="111"/>
      <c r="EX74" s="111"/>
      <c r="EY74" s="111"/>
      <c r="EZ74" s="111"/>
      <c r="FA74" s="111"/>
      <c r="FB74" s="111"/>
      <c r="FC74" s="111"/>
      <c r="FD74" s="111"/>
      <c r="FE74" s="111"/>
      <c r="FF74" s="111"/>
      <c r="FG74" s="111"/>
      <c r="FH74" s="111"/>
      <c r="FI74" s="111"/>
      <c r="FJ74" s="111"/>
      <c r="FK74" s="111"/>
      <c r="FL74" s="111"/>
      <c r="FM74" s="111"/>
      <c r="FN74" s="111"/>
      <c r="FO74" s="111"/>
      <c r="FP74" s="111"/>
      <c r="FQ74" s="111"/>
      <c r="FR74" s="111"/>
      <c r="FS74" s="111"/>
      <c r="FT74" s="111"/>
      <c r="FU74" s="111"/>
      <c r="FV74" s="111"/>
      <c r="FW74" s="111"/>
      <c r="FX74" s="111"/>
      <c r="FY74" s="111"/>
      <c r="FZ74" s="111"/>
      <c r="GA74" s="111"/>
      <c r="GB74" s="111"/>
      <c r="GC74" s="111"/>
      <c r="GD74" s="111"/>
      <c r="GE74" s="111"/>
      <c r="GF74" s="111"/>
      <c r="GG74" s="111"/>
      <c r="GH74" s="111"/>
      <c r="GI74" s="111"/>
      <c r="GJ74" s="111"/>
      <c r="GK74" s="111"/>
      <c r="GL74" s="111"/>
      <c r="GM74" s="111"/>
      <c r="GN74" s="111"/>
      <c r="GO74" s="111"/>
      <c r="GP74" s="111"/>
      <c r="GQ74" s="111"/>
      <c r="GR74" s="111"/>
    </row>
    <row r="75" spans="21:200" ht="20.05">
      <c r="U75" s="355" t="s">
        <v>201</v>
      </c>
      <c r="V75" s="356">
        <f>MIN(V49:V51,V53:V55,V57:V59,V61:V63,V65:V67,V69:V71)</f>
        <v>8.2900000000000009</v>
      </c>
      <c r="W75" s="356">
        <f t="shared" ref="W75:AA75" si="12">MIN(W49:W51,W53:W55,W57:W59,W61:W63,W65:W67,W69:W71)</f>
        <v>10.1</v>
      </c>
      <c r="X75" s="356">
        <f t="shared" si="12"/>
        <v>0.8</v>
      </c>
      <c r="Y75" s="356">
        <f t="shared" si="12"/>
        <v>1.8</v>
      </c>
      <c r="Z75" s="356">
        <f t="shared" si="12"/>
        <v>4.7</v>
      </c>
      <c r="AA75" s="356">
        <f t="shared" si="12"/>
        <v>90</v>
      </c>
      <c r="AB75" s="357"/>
      <c r="AC75" s="358">
        <f t="shared" ref="AC75" si="13">MIN(AC49:AC51,AC53:AC55,AC57:AC59,AC61:AC63,AC65:AC67,AC69:AC71)</f>
        <v>0.22</v>
      </c>
      <c r="AD75" s="358">
        <f>MIN(AD49:AD51,AD53:AD55,AD57:AD59,AD61:AD63,AD65:AD67,AD69:AD71)</f>
        <v>4</v>
      </c>
      <c r="AE75" s="359">
        <f>MIN(AE49:AE51,AE53:AE55,AE57:AE59,AE61:AE63,AE65:AE67,AE69:AE71)</f>
        <v>0.114</v>
      </c>
      <c r="AF75" s="358">
        <f>MIN(AF49:AF51,AF53:AF55,AF57:AF59,AF61:AF63,AF65:AF67,AF69:AF71)</f>
        <v>0.16</v>
      </c>
      <c r="AG75" s="360"/>
      <c r="AH75" s="362">
        <f>MIN(AH49:AH51,AH53:AH55,AH57:AH59,AH61:AH63,AH65:AH67,AH69:AH71)</f>
        <v>1.65</v>
      </c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/>
      <c r="EE75" s="111"/>
      <c r="EF75" s="111"/>
      <c r="EG75" s="111"/>
      <c r="EH75" s="111"/>
      <c r="EI75" s="111"/>
      <c r="EJ75" s="111"/>
      <c r="EK75" s="111"/>
      <c r="EL75" s="111"/>
      <c r="EM75" s="111"/>
      <c r="EN75" s="111"/>
      <c r="EO75" s="111"/>
      <c r="EP75" s="111"/>
      <c r="EQ75" s="111"/>
      <c r="ER75" s="111"/>
      <c r="ES75" s="111"/>
      <c r="ET75" s="111"/>
      <c r="EU75" s="111"/>
      <c r="EV75" s="111"/>
      <c r="EW75" s="111"/>
      <c r="EX75" s="111"/>
      <c r="EY75" s="111"/>
      <c r="EZ75" s="111"/>
      <c r="FA75" s="111"/>
      <c r="FB75" s="111"/>
      <c r="FC75" s="111"/>
      <c r="FD75" s="111"/>
      <c r="FE75" s="111"/>
      <c r="FF75" s="111"/>
      <c r="FG75" s="111"/>
      <c r="FH75" s="111"/>
      <c r="FI75" s="111"/>
      <c r="FJ75" s="111"/>
      <c r="FK75" s="111"/>
      <c r="FL75" s="111"/>
      <c r="FM75" s="111"/>
      <c r="FN75" s="111"/>
      <c r="FO75" s="111"/>
      <c r="FP75" s="111"/>
      <c r="FQ75" s="111"/>
      <c r="FR75" s="111"/>
      <c r="FS75" s="111"/>
      <c r="FT75" s="111"/>
      <c r="FU75" s="111"/>
      <c r="FV75" s="111"/>
      <c r="FW75" s="111"/>
      <c r="FX75" s="111"/>
      <c r="FY75" s="111"/>
      <c r="FZ75" s="111"/>
      <c r="GA75" s="111"/>
      <c r="GB75" s="111"/>
      <c r="GC75" s="111"/>
      <c r="GD75" s="111"/>
      <c r="GE75" s="111"/>
      <c r="GF75" s="111"/>
      <c r="GG75" s="111"/>
      <c r="GH75" s="111"/>
      <c r="GI75" s="111"/>
      <c r="GJ75" s="111"/>
      <c r="GK75" s="111"/>
      <c r="GL75" s="111"/>
      <c r="GM75" s="111"/>
      <c r="GN75" s="111"/>
      <c r="GO75" s="111"/>
      <c r="GP75" s="111"/>
      <c r="GQ75" s="111"/>
      <c r="GR75" s="111"/>
    </row>
    <row r="76" spans="21:200" ht="20.05">
      <c r="U76" s="355" t="s">
        <v>202</v>
      </c>
      <c r="V76" s="363">
        <f>STDEV(V49:V51,V53:V55,V57:V59,V61:V63,V65:V67,V69:V71)</f>
        <v>0.12901841587148277</v>
      </c>
      <c r="W76" s="358">
        <f t="shared" ref="W76:Y76" si="14">STDEV(W49:W51,W53:W55,W57:W59,W61:W63,W65:W67,W69:W71)</f>
        <v>0.30190029951901864</v>
      </c>
      <c r="X76" s="358">
        <f t="shared" si="14"/>
        <v>5.1130999256491352E-2</v>
      </c>
      <c r="Y76" s="358">
        <f t="shared" si="14"/>
        <v>4.2779263194649794E-2</v>
      </c>
      <c r="Z76" s="358">
        <f>STDEV(Z49:Z51,Z53:Z55,Z57:Z59,Z61:Z63,Z65:Z67,Z69:Z71)</f>
        <v>5.9408852578600659E-2</v>
      </c>
      <c r="AA76" s="358">
        <f>STDEV(AA49:AA51,AA53:AA55,AA57:AA59,AA61:AA63,AA65:AA67,AA69:AA71)</f>
        <v>0.68599434057003539</v>
      </c>
      <c r="AB76" s="357"/>
      <c r="AC76" s="358">
        <f>STDEV(AC49:AC51,AC53:AC55,AC57:AC59,AC61:AC63,AC65:AC67,AC69:AC71)</f>
        <v>4.8507125007266625E-3</v>
      </c>
      <c r="AD76" s="358">
        <f t="shared" ref="AD76" si="15">STDEV(AD49:AD51,AD53:AD55,AD57:AD59,AD61:AD63,AD65:AD67,AD69:AD71)</f>
        <v>0.10032626514091016</v>
      </c>
      <c r="AE76" s="359">
        <f>STDEV(AE49:AE51,AE53:AE55,AE57:AE59,AE61:AE63,AE65:AE67,AE69:AE71)</f>
        <v>5.4283207962192411E-4</v>
      </c>
      <c r="AF76" s="358">
        <f>STDEV(AF49:AF51,AF53:AF55,AF57:AF59,AF61:AF63,AF65:AF67,AF69:AF71)</f>
        <v>3.9200340134578869E-2</v>
      </c>
      <c r="AG76" s="360"/>
      <c r="AH76" s="361">
        <f>STDEV(AH49:AH51,AH53:AH55,AH57:AH59,AH61:AH63,AH65:AH67,AH69:AH71)</f>
        <v>0.3127565613487045</v>
      </c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/>
      <c r="EM76" s="111"/>
      <c r="EN76" s="111"/>
      <c r="EO76" s="111"/>
      <c r="EP76" s="111"/>
      <c r="EQ76" s="111"/>
      <c r="ER76" s="111"/>
      <c r="ES76" s="111"/>
      <c r="ET76" s="111"/>
      <c r="EU76" s="111"/>
      <c r="EV76" s="111"/>
      <c r="EW76" s="111"/>
      <c r="EX76" s="111"/>
      <c r="EY76" s="111"/>
      <c r="EZ76" s="111"/>
      <c r="FA76" s="111"/>
      <c r="FB76" s="111"/>
      <c r="FC76" s="111"/>
      <c r="FD76" s="111"/>
      <c r="FE76" s="111"/>
      <c r="FF76" s="111"/>
      <c r="FG76" s="111"/>
      <c r="FH76" s="111"/>
      <c r="FI76" s="111"/>
      <c r="FJ76" s="111"/>
      <c r="FK76" s="111"/>
      <c r="FL76" s="111"/>
      <c r="FM76" s="111"/>
      <c r="FN76" s="111"/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</row>
    <row r="77" spans="21:200" ht="20.05">
      <c r="U77" s="355" t="s">
        <v>203</v>
      </c>
      <c r="V77" s="358" t="s">
        <v>70</v>
      </c>
      <c r="W77" s="358">
        <f>(W79-W80)/(6*W76)</f>
        <v>2.2082345321577566</v>
      </c>
      <c r="X77" s="358" t="s">
        <v>70</v>
      </c>
      <c r="Y77" s="358" t="s">
        <v>70</v>
      </c>
      <c r="Z77" s="358">
        <f t="shared" ref="Z77:AA77" si="16">(Z79-Z80)/(6*Z76)</f>
        <v>3.9275852538074623</v>
      </c>
      <c r="AA77" s="358">
        <f t="shared" si="16"/>
        <v>4.85912657903775</v>
      </c>
      <c r="AB77" s="357"/>
      <c r="AC77" s="360" t="s">
        <v>70</v>
      </c>
      <c r="AD77" s="358">
        <f>(AD79-AD80)/(6*AD76)</f>
        <v>2.3257452373574581</v>
      </c>
      <c r="AE77" s="358">
        <f>(AE79-AE80)/(6*AE76)</f>
        <v>3.0703171924317347</v>
      </c>
      <c r="AF77" s="358" t="s">
        <v>70</v>
      </c>
      <c r="AG77" s="360"/>
      <c r="AH77" s="364" t="s">
        <v>70</v>
      </c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</row>
    <row r="78" spans="21:200" ht="20.05">
      <c r="U78" s="355" t="s">
        <v>204</v>
      </c>
      <c r="V78" s="363">
        <f>(V73-V80)/(3*V76)</f>
        <v>1.7798205634331117</v>
      </c>
      <c r="W78" s="358">
        <f>MIN((W79-W73)/(3*W76),(W73-W80)/(3*W76))</f>
        <v>1.8831333371456445</v>
      </c>
      <c r="X78" s="358" t="s">
        <v>70</v>
      </c>
      <c r="Y78" s="358" t="s">
        <v>70</v>
      </c>
      <c r="Z78" s="358">
        <f t="shared" ref="Z78" si="17">MIN((Z79-Z73)/(3*Z76),(Z73-Z80)/(3*Z76))</f>
        <v>3.1794737768917631</v>
      </c>
      <c r="AA78" s="358">
        <f>MIN((AA79-AA73)/(3*AA76),(AA73-AA80)/(3*AA76))</f>
        <v>4.6971556930698268</v>
      </c>
      <c r="AB78" s="357"/>
      <c r="AC78" s="360" t="s">
        <v>70</v>
      </c>
      <c r="AD78" s="358">
        <f>MIN((AD79-AD73)/(3*AD76),(AD73-AD80)/(3*AD76))</f>
        <v>1.9196627355966338</v>
      </c>
      <c r="AE78" s="358">
        <f>MIN((AE79-AE73)/(3*AE76),(AE73-AE80)/(3*AE76))</f>
        <v>2.4357849726625149</v>
      </c>
      <c r="AF78" s="358" t="s">
        <v>70</v>
      </c>
      <c r="AG78" s="360"/>
      <c r="AH78" s="364" t="s">
        <v>70</v>
      </c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/>
      <c r="EM78" s="111"/>
      <c r="EN78" s="111"/>
      <c r="EO78" s="111"/>
      <c r="EP78" s="111"/>
      <c r="EQ78" s="111"/>
      <c r="ER78" s="111"/>
      <c r="ES78" s="111"/>
      <c r="ET78" s="111"/>
      <c r="EU78" s="111"/>
      <c r="EV78" s="111"/>
      <c r="EW78" s="111"/>
      <c r="EX78" s="111"/>
      <c r="EY78" s="111"/>
      <c r="EZ78" s="111"/>
      <c r="FA78" s="111"/>
      <c r="FB78" s="111"/>
      <c r="FC78" s="111"/>
      <c r="FD78" s="111"/>
      <c r="FE78" s="111"/>
      <c r="FF78" s="111"/>
      <c r="FG78" s="111"/>
      <c r="FH78" s="111"/>
      <c r="FI78" s="111"/>
      <c r="FJ78" s="111"/>
      <c r="FK78" s="111"/>
      <c r="FL78" s="111"/>
      <c r="FM78" s="111"/>
      <c r="FN78" s="111"/>
      <c r="FO78" s="111"/>
      <c r="FP78" s="111"/>
      <c r="FQ78" s="111"/>
      <c r="FR78" s="111"/>
      <c r="FS78" s="111"/>
      <c r="FT78" s="111"/>
      <c r="FU78" s="111"/>
      <c r="FV78" s="111"/>
      <c r="FW78" s="111"/>
      <c r="FX78" s="111"/>
      <c r="FY78" s="111"/>
      <c r="FZ78" s="111"/>
      <c r="GA78" s="111"/>
      <c r="GB78" s="111"/>
      <c r="GC78" s="111"/>
      <c r="GD78" s="111"/>
      <c r="GE78" s="111"/>
      <c r="GF78" s="111"/>
      <c r="GG78" s="111"/>
      <c r="GH78" s="111"/>
      <c r="GI78" s="111"/>
      <c r="GJ78" s="111"/>
      <c r="GK78" s="111"/>
      <c r="GL78" s="111"/>
      <c r="GM78" s="111"/>
      <c r="GN78" s="111"/>
      <c r="GO78" s="111"/>
      <c r="GP78" s="111"/>
      <c r="GQ78" s="111"/>
      <c r="GR78" s="111"/>
    </row>
    <row r="79" spans="21:200" ht="20.05">
      <c r="U79" s="355" t="s">
        <v>205</v>
      </c>
      <c r="V79" s="356" t="s">
        <v>70</v>
      </c>
      <c r="W79" s="356">
        <v>12.5</v>
      </c>
      <c r="X79" s="356" t="s">
        <v>70</v>
      </c>
      <c r="Y79" s="356" t="s">
        <v>70</v>
      </c>
      <c r="Z79" s="356">
        <v>5.4</v>
      </c>
      <c r="AA79" s="356">
        <v>100</v>
      </c>
      <c r="AB79" s="365"/>
      <c r="AC79" s="360" t="s">
        <v>70</v>
      </c>
      <c r="AD79" s="356">
        <v>4.9000000000000004</v>
      </c>
      <c r="AE79" s="366">
        <v>0.11899999999999999</v>
      </c>
      <c r="AF79" s="358" t="s">
        <v>70</v>
      </c>
      <c r="AG79" s="360"/>
      <c r="AH79" s="361">
        <f>2.2+0.7</f>
        <v>2.9000000000000004</v>
      </c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1"/>
      <c r="EE79" s="111"/>
      <c r="EF79" s="111"/>
      <c r="EG79" s="111"/>
      <c r="EH79" s="111"/>
      <c r="EI79" s="111"/>
      <c r="EJ79" s="111"/>
      <c r="EK79" s="111"/>
      <c r="EL79" s="111"/>
      <c r="EM79" s="111"/>
      <c r="EN79" s="111"/>
      <c r="EO79" s="111"/>
      <c r="EP79" s="111"/>
      <c r="EQ79" s="111"/>
      <c r="ER79" s="111"/>
      <c r="ES79" s="111"/>
      <c r="ET79" s="111"/>
      <c r="EU79" s="111"/>
      <c r="EV79" s="111"/>
      <c r="EW79" s="111"/>
      <c r="EX79" s="111"/>
      <c r="EY79" s="111"/>
      <c r="EZ79" s="111"/>
      <c r="FA79" s="111"/>
      <c r="FB79" s="111"/>
      <c r="FC79" s="111"/>
      <c r="FD79" s="111"/>
      <c r="FE79" s="111"/>
      <c r="FF79" s="111"/>
      <c r="FG79" s="111"/>
      <c r="FH79" s="111"/>
      <c r="FI79" s="111"/>
      <c r="FJ79" s="111"/>
      <c r="FK79" s="111"/>
      <c r="FL79" s="111"/>
      <c r="FM79" s="111"/>
      <c r="FN79" s="111"/>
      <c r="FO79" s="111"/>
      <c r="FP79" s="111"/>
      <c r="FQ79" s="111"/>
      <c r="FR79" s="111"/>
      <c r="FS79" s="111"/>
      <c r="FT79" s="111"/>
      <c r="FU79" s="111"/>
      <c r="FV79" s="111"/>
      <c r="FW79" s="111"/>
      <c r="FX79" s="111"/>
      <c r="FY79" s="111"/>
      <c r="FZ79" s="111"/>
      <c r="GA79" s="111"/>
      <c r="GB79" s="111"/>
      <c r="GC79" s="111"/>
      <c r="GD79" s="111"/>
      <c r="GE79" s="111"/>
      <c r="GF79" s="111"/>
      <c r="GG79" s="111"/>
      <c r="GH79" s="111"/>
      <c r="GI79" s="111"/>
      <c r="GJ79" s="111"/>
      <c r="GK79" s="111"/>
      <c r="GL79" s="111"/>
      <c r="GM79" s="111"/>
      <c r="GN79" s="111"/>
      <c r="GO79" s="111"/>
      <c r="GP79" s="111"/>
      <c r="GQ79" s="111"/>
      <c r="GR79" s="111"/>
    </row>
    <row r="80" spans="21:200" ht="20.7" thickBot="1">
      <c r="U80" s="367" t="s">
        <v>206</v>
      </c>
      <c r="V80" s="368">
        <v>7.9</v>
      </c>
      <c r="W80" s="368">
        <v>8.5</v>
      </c>
      <c r="X80" s="368" t="s">
        <v>70</v>
      </c>
      <c r="Y80" s="368" t="s">
        <v>70</v>
      </c>
      <c r="Z80" s="368">
        <v>4</v>
      </c>
      <c r="AA80" s="368">
        <v>80</v>
      </c>
      <c r="AB80" s="369"/>
      <c r="AC80" s="370" t="s">
        <v>70</v>
      </c>
      <c r="AD80" s="368">
        <v>3.5</v>
      </c>
      <c r="AE80" s="371">
        <v>0.109</v>
      </c>
      <c r="AF80" s="372" t="s">
        <v>70</v>
      </c>
      <c r="AG80" s="370"/>
      <c r="AH80" s="373">
        <f>2.2-0.7</f>
        <v>1.5000000000000002</v>
      </c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  <c r="DZ80" s="111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/>
      <c r="EM80" s="111"/>
      <c r="EN80" s="111"/>
      <c r="EO80" s="111"/>
      <c r="EP80" s="111"/>
      <c r="EQ80" s="111"/>
      <c r="ER80" s="111"/>
      <c r="ES80" s="111"/>
      <c r="ET80" s="111"/>
      <c r="EU80" s="111"/>
      <c r="EV80" s="111"/>
      <c r="EW80" s="111"/>
      <c r="EX80" s="111"/>
      <c r="EY80" s="111"/>
      <c r="EZ80" s="111"/>
      <c r="FA80" s="111"/>
      <c r="FB80" s="111"/>
      <c r="FC80" s="111"/>
      <c r="FD80" s="111"/>
      <c r="FE80" s="111"/>
      <c r="FF80" s="111"/>
      <c r="FG80" s="111"/>
      <c r="FH80" s="111"/>
      <c r="FI80" s="111"/>
      <c r="FJ80" s="111"/>
      <c r="FK80" s="111"/>
      <c r="FL80" s="111"/>
      <c r="FM80" s="111"/>
      <c r="FN80" s="111"/>
      <c r="FO80" s="111"/>
      <c r="FP80" s="111"/>
      <c r="FQ80" s="111"/>
      <c r="FR80" s="111"/>
      <c r="FS80" s="111"/>
      <c r="FT80" s="111"/>
      <c r="FU80" s="111"/>
      <c r="FV80" s="111"/>
      <c r="FW80" s="111"/>
      <c r="FX80" s="111"/>
      <c r="FY80" s="111"/>
      <c r="FZ80" s="111"/>
      <c r="GA80" s="111"/>
      <c r="GB80" s="111"/>
      <c r="GC80" s="111"/>
      <c r="GD80" s="111"/>
      <c r="GE80" s="111"/>
      <c r="GF80" s="111"/>
      <c r="GG80" s="111"/>
      <c r="GH80" s="111"/>
      <c r="GI80" s="111"/>
      <c r="GJ80" s="111"/>
      <c r="GK80" s="111"/>
      <c r="GL80" s="111"/>
      <c r="GM80" s="111"/>
      <c r="GN80" s="111"/>
      <c r="GO80" s="111"/>
      <c r="GP80" s="111"/>
      <c r="GQ80" s="111"/>
      <c r="GR80" s="111"/>
    </row>
    <row r="81" spans="21:200" ht="16.899999999999999" thickBot="1">
      <c r="U81" s="374" t="s">
        <v>40</v>
      </c>
      <c r="V81" s="375" t="s">
        <v>207</v>
      </c>
      <c r="W81" s="375" t="s">
        <v>208</v>
      </c>
      <c r="X81" s="375" t="s">
        <v>70</v>
      </c>
      <c r="Y81" s="375" t="s">
        <v>70</v>
      </c>
      <c r="Z81" s="375" t="s">
        <v>209</v>
      </c>
      <c r="AA81" s="375" t="s">
        <v>210</v>
      </c>
      <c r="AB81" s="375"/>
      <c r="AC81" s="375" t="s">
        <v>70</v>
      </c>
      <c r="AD81" s="375" t="s">
        <v>211</v>
      </c>
      <c r="AE81" s="375" t="s">
        <v>212</v>
      </c>
      <c r="AF81" s="375" t="s">
        <v>70</v>
      </c>
      <c r="AG81" s="375"/>
      <c r="AH81" s="376" t="s">
        <v>213</v>
      </c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/>
      <c r="DK81" s="111"/>
      <c r="DL81" s="111"/>
      <c r="DM81" s="111"/>
      <c r="DN81" s="111"/>
      <c r="DO81" s="111"/>
      <c r="DP81" s="111"/>
      <c r="DQ81" s="111"/>
      <c r="DR81" s="111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/>
      <c r="EE81" s="111"/>
      <c r="EF81" s="111"/>
      <c r="EG81" s="111"/>
      <c r="EH81" s="111"/>
      <c r="EI81" s="111"/>
      <c r="EJ81" s="111"/>
      <c r="EK81" s="111"/>
      <c r="EL81" s="111"/>
      <c r="EM81" s="111"/>
      <c r="EN81" s="111"/>
      <c r="EO81" s="111"/>
      <c r="EP81" s="111"/>
      <c r="EQ81" s="111"/>
      <c r="ER81" s="111"/>
      <c r="ES81" s="111"/>
      <c r="ET81" s="111"/>
      <c r="EU81" s="111"/>
      <c r="EV81" s="111"/>
      <c r="EW81" s="111"/>
      <c r="EX81" s="111"/>
      <c r="EY81" s="111"/>
      <c r="EZ81" s="111"/>
      <c r="FA81" s="111"/>
      <c r="FB81" s="111"/>
      <c r="FC81" s="111"/>
      <c r="FD81" s="111"/>
      <c r="FE81" s="111"/>
      <c r="FF81" s="111"/>
      <c r="FG81" s="111"/>
      <c r="FH81" s="111"/>
      <c r="FI81" s="111"/>
      <c r="FJ81" s="111"/>
      <c r="FK81" s="111"/>
      <c r="FL81" s="111"/>
      <c r="FM81" s="111"/>
      <c r="FN81" s="111"/>
      <c r="FO81" s="111"/>
      <c r="FP81" s="111"/>
      <c r="FQ81" s="111"/>
      <c r="FR81" s="111"/>
      <c r="FS81" s="111"/>
      <c r="FT81" s="111"/>
      <c r="FU81" s="111"/>
      <c r="FV81" s="111"/>
      <c r="FW81" s="111"/>
      <c r="FX81" s="111"/>
      <c r="FY81" s="111"/>
      <c r="FZ81" s="111"/>
      <c r="GA81" s="111"/>
      <c r="GB81" s="111"/>
      <c r="GC81" s="111"/>
      <c r="GD81" s="111"/>
      <c r="GE81" s="111"/>
      <c r="GF81" s="111"/>
      <c r="GG81" s="111"/>
      <c r="GH81" s="111"/>
      <c r="GI81" s="111"/>
      <c r="GJ81" s="111"/>
      <c r="GK81" s="111"/>
      <c r="GL81" s="111"/>
      <c r="GM81" s="111"/>
      <c r="GN81" s="111"/>
      <c r="GO81" s="111"/>
      <c r="GP81" s="111"/>
      <c r="GQ81" s="111"/>
      <c r="GR81" s="111"/>
    </row>
    <row r="82" spans="21:200" ht="17.55">
      <c r="U82" s="215" t="s">
        <v>129</v>
      </c>
      <c r="V82" s="377"/>
      <c r="W82" s="377"/>
      <c r="X82" s="377"/>
      <c r="Y82" s="377"/>
      <c r="Z82" s="377"/>
      <c r="AA82" s="377"/>
      <c r="AB82" s="377"/>
      <c r="AC82" s="238"/>
      <c r="AD82" s="378"/>
      <c r="AE82" s="379" t="s">
        <v>130</v>
      </c>
      <c r="AF82" s="379"/>
      <c r="AG82" s="379"/>
      <c r="AH82" s="222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/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11"/>
      <c r="DU82" s="111"/>
      <c r="DV82" s="111"/>
      <c r="DW82" s="111"/>
      <c r="DX82" s="111"/>
      <c r="DY82" s="111"/>
      <c r="DZ82" s="111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/>
      <c r="EM82" s="111"/>
      <c r="EN82" s="111"/>
      <c r="EO82" s="111"/>
      <c r="EP82" s="111"/>
      <c r="EQ82" s="111"/>
      <c r="ER82" s="111"/>
      <c r="ES82" s="111"/>
      <c r="ET82" s="111"/>
      <c r="EU82" s="111"/>
      <c r="EV82" s="111"/>
      <c r="EW82" s="111"/>
      <c r="EX82" s="111"/>
      <c r="EY82" s="111"/>
      <c r="EZ82" s="111"/>
      <c r="FA82" s="111"/>
      <c r="FB82" s="111"/>
      <c r="FC82" s="111"/>
      <c r="FD82" s="111"/>
      <c r="FE82" s="111"/>
      <c r="FF82" s="111"/>
      <c r="FG82" s="111"/>
      <c r="FH82" s="111"/>
      <c r="FI82" s="111"/>
      <c r="FJ82" s="111"/>
      <c r="FK82" s="111"/>
      <c r="FL82" s="111"/>
      <c r="FM82" s="111"/>
      <c r="FN82" s="111"/>
      <c r="FO82" s="111"/>
      <c r="FP82" s="111"/>
      <c r="FQ82" s="111"/>
      <c r="FR82" s="111"/>
      <c r="FS82" s="111"/>
      <c r="FT82" s="111"/>
      <c r="FU82" s="111"/>
      <c r="FV82" s="111"/>
      <c r="FW82" s="111"/>
      <c r="FX82" s="111"/>
      <c r="FY82" s="111"/>
      <c r="FZ82" s="111"/>
      <c r="GA82" s="111"/>
      <c r="GB82" s="111"/>
      <c r="GC82" s="111"/>
      <c r="GD82" s="111"/>
      <c r="GE82" s="111"/>
      <c r="GF82" s="111"/>
      <c r="GG82" s="111"/>
      <c r="GH82" s="111"/>
      <c r="GI82" s="111"/>
      <c r="GJ82" s="111"/>
      <c r="GK82" s="111"/>
      <c r="GL82" s="111"/>
      <c r="GM82" s="111"/>
      <c r="GN82" s="111"/>
      <c r="GO82" s="111"/>
      <c r="GP82" s="111"/>
      <c r="GQ82" s="111"/>
      <c r="GR82" s="111"/>
    </row>
    <row r="83" spans="21:200" ht="17.55">
      <c r="U83" s="223"/>
      <c r="V83" s="377"/>
      <c r="W83" s="377"/>
      <c r="X83" s="377"/>
      <c r="Y83" s="377"/>
      <c r="Z83" s="377"/>
      <c r="AA83" s="377"/>
      <c r="AB83" s="377"/>
      <c r="AC83" s="377"/>
      <c r="AD83" s="380"/>
      <c r="AE83" s="240" t="s">
        <v>131</v>
      </c>
      <c r="AF83" s="111"/>
      <c r="AG83" s="240" t="s">
        <v>132</v>
      </c>
      <c r="AH83" s="38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  <c r="BX83" s="111"/>
      <c r="BY83" s="111"/>
      <c r="BZ83" s="111"/>
      <c r="CA83" s="111"/>
      <c r="CB83" s="111"/>
      <c r="CC83" s="111"/>
      <c r="CD83" s="111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  <c r="CU83" s="111"/>
      <c r="CV83" s="111"/>
      <c r="CW83" s="111"/>
      <c r="CX83" s="111"/>
      <c r="CY83" s="111"/>
      <c r="CZ83" s="111"/>
      <c r="DA83" s="111"/>
      <c r="DB83" s="111"/>
      <c r="DC83" s="111"/>
      <c r="DD83" s="111"/>
      <c r="DE83" s="111"/>
      <c r="DF83" s="111"/>
      <c r="DG83" s="111"/>
      <c r="DH83" s="111"/>
      <c r="DI83" s="111"/>
      <c r="DJ83" s="111"/>
      <c r="DK83" s="111"/>
      <c r="DL83" s="111"/>
      <c r="DM83" s="111"/>
      <c r="DN83" s="111"/>
      <c r="DO83" s="111"/>
      <c r="DP83" s="111"/>
      <c r="DQ83" s="111"/>
      <c r="DR83" s="111"/>
      <c r="DS83" s="111"/>
      <c r="DT83" s="111"/>
      <c r="DU83" s="111"/>
      <c r="DV83" s="111"/>
      <c r="DW83" s="111"/>
      <c r="DX83" s="111"/>
      <c r="DY83" s="111"/>
      <c r="DZ83" s="111"/>
      <c r="EA83" s="111"/>
      <c r="EB83" s="111"/>
      <c r="EC83" s="111"/>
      <c r="ED83" s="111"/>
      <c r="EE83" s="111"/>
      <c r="EF83" s="111"/>
      <c r="EG83" s="111"/>
      <c r="EH83" s="111"/>
      <c r="EI83" s="111"/>
      <c r="EJ83" s="111"/>
      <c r="EK83" s="111"/>
      <c r="EL83" s="111"/>
      <c r="EM83" s="111"/>
      <c r="EN83" s="111"/>
      <c r="EO83" s="111"/>
      <c r="EP83" s="111"/>
      <c r="EQ83" s="111"/>
      <c r="ER83" s="111"/>
      <c r="ES83" s="111"/>
      <c r="ET83" s="111"/>
      <c r="EU83" s="111"/>
      <c r="EV83" s="111"/>
      <c r="EW83" s="111"/>
      <c r="EX83" s="111"/>
      <c r="EY83" s="111"/>
      <c r="EZ83" s="111"/>
      <c r="FA83" s="111"/>
      <c r="FB83" s="111"/>
      <c r="FC83" s="111"/>
      <c r="FD83" s="111"/>
      <c r="FE83" s="111"/>
      <c r="FF83" s="111"/>
      <c r="FG83" s="111"/>
      <c r="FH83" s="111"/>
      <c r="FI83" s="111"/>
      <c r="FJ83" s="111"/>
      <c r="FK83" s="111"/>
      <c r="FL83" s="111"/>
      <c r="FM83" s="111"/>
      <c r="FN83" s="111"/>
      <c r="FO83" s="111"/>
      <c r="FP83" s="111"/>
      <c r="FQ83" s="111"/>
      <c r="FR83" s="111"/>
      <c r="FS83" s="111"/>
      <c r="FT83" s="111"/>
      <c r="FU83" s="111"/>
      <c r="FV83" s="111"/>
      <c r="FW83" s="111"/>
      <c r="FX83" s="111"/>
      <c r="FY83" s="111"/>
      <c r="FZ83" s="111"/>
      <c r="GA83" s="111"/>
      <c r="GB83" s="111"/>
      <c r="GC83" s="111"/>
      <c r="GD83" s="111"/>
      <c r="GE83" s="111"/>
      <c r="GF83" s="111"/>
      <c r="GG83" s="111"/>
      <c r="GH83" s="111"/>
      <c r="GI83" s="111"/>
      <c r="GJ83" s="111"/>
      <c r="GK83" s="111"/>
      <c r="GL83" s="111"/>
      <c r="GM83" s="111"/>
      <c r="GN83" s="111"/>
      <c r="GO83" s="111"/>
      <c r="GP83" s="111"/>
      <c r="GQ83" s="111"/>
      <c r="GR83" s="111"/>
    </row>
    <row r="84" spans="21:200" ht="18.2" thickBot="1">
      <c r="U84" s="230"/>
      <c r="V84" s="382"/>
      <c r="W84" s="383"/>
      <c r="X84" s="384"/>
      <c r="Y84" s="384"/>
      <c r="Z84" s="384"/>
      <c r="AA84" s="384"/>
      <c r="AB84" s="384"/>
      <c r="AC84" s="384"/>
      <c r="AD84" s="385"/>
      <c r="AE84" s="236" t="s">
        <v>133</v>
      </c>
      <c r="AF84" s="236"/>
      <c r="AG84" s="236" t="s">
        <v>134</v>
      </c>
      <c r="AH84" s="386"/>
      <c r="AI84" s="111"/>
      <c r="AJ84" s="111"/>
      <c r="AK84" s="111"/>
      <c r="AL84" s="111"/>
      <c r="AM84" s="111"/>
      <c r="AN84" s="111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1"/>
      <c r="BD84" s="111"/>
      <c r="BE84" s="111"/>
      <c r="BF84" s="111"/>
      <c r="BG84" s="111"/>
      <c r="BH84" s="111"/>
      <c r="BI84" s="111"/>
      <c r="BJ84" s="111"/>
      <c r="BK84" s="111"/>
      <c r="BL84" s="111"/>
      <c r="BM84" s="111"/>
      <c r="BN84" s="111"/>
      <c r="BO84" s="111"/>
      <c r="BP84" s="111"/>
      <c r="BQ84" s="111"/>
      <c r="BR84" s="111"/>
      <c r="BS84" s="111"/>
      <c r="BT84" s="111"/>
      <c r="BU84" s="111"/>
      <c r="BV84" s="111"/>
      <c r="BW84" s="111"/>
      <c r="BX84" s="111"/>
      <c r="BY84" s="111"/>
      <c r="BZ84" s="111"/>
      <c r="CA84" s="111"/>
      <c r="CB84" s="111"/>
      <c r="CC84" s="111"/>
      <c r="CD84" s="111"/>
      <c r="CE84" s="111"/>
      <c r="CF84" s="111"/>
      <c r="CG84" s="111"/>
      <c r="CH84" s="111"/>
      <c r="CI84" s="111"/>
      <c r="CJ84" s="111"/>
      <c r="CK84" s="111"/>
      <c r="CL84" s="111"/>
      <c r="CM84" s="111"/>
      <c r="CN84" s="111"/>
      <c r="CO84" s="111"/>
      <c r="CP84" s="111"/>
      <c r="CQ84" s="111"/>
      <c r="CR84" s="111"/>
      <c r="CS84" s="111"/>
      <c r="CT84" s="111"/>
      <c r="CU84" s="111"/>
      <c r="CV84" s="111"/>
      <c r="CW84" s="111"/>
      <c r="CX84" s="111"/>
      <c r="CY84" s="111"/>
      <c r="CZ84" s="111"/>
      <c r="DA84" s="111"/>
      <c r="DB84" s="111"/>
      <c r="DC84" s="111"/>
      <c r="DD84" s="111"/>
      <c r="DE84" s="111"/>
      <c r="DF84" s="111"/>
      <c r="DG84" s="111"/>
      <c r="DH84" s="111"/>
      <c r="DI84" s="111"/>
      <c r="DJ84" s="111"/>
      <c r="DK84" s="111"/>
      <c r="DL84" s="111"/>
      <c r="DM84" s="111"/>
      <c r="DN84" s="111"/>
      <c r="DO84" s="111"/>
      <c r="DP84" s="111"/>
      <c r="DQ84" s="111"/>
      <c r="DR84" s="111"/>
      <c r="DS84" s="111"/>
      <c r="DT84" s="111"/>
      <c r="DU84" s="111"/>
      <c r="DV84" s="111"/>
      <c r="DW84" s="111"/>
      <c r="DX84" s="111"/>
      <c r="DY84" s="111"/>
      <c r="DZ84" s="111"/>
      <c r="EA84" s="111"/>
      <c r="EB84" s="111"/>
      <c r="EC84" s="111"/>
      <c r="ED84" s="111"/>
      <c r="EE84" s="111"/>
      <c r="EF84" s="111"/>
      <c r="EG84" s="111"/>
      <c r="EH84" s="111"/>
      <c r="EI84" s="111"/>
      <c r="EJ84" s="111"/>
      <c r="EK84" s="111"/>
      <c r="EL84" s="111"/>
      <c r="EM84" s="111"/>
      <c r="EN84" s="111"/>
      <c r="EO84" s="111"/>
      <c r="EP84" s="111"/>
      <c r="EQ84" s="111"/>
      <c r="ER84" s="111"/>
      <c r="ES84" s="111"/>
      <c r="ET84" s="111"/>
      <c r="EU84" s="111"/>
      <c r="EV84" s="111"/>
      <c r="EW84" s="111"/>
      <c r="EX84" s="111"/>
      <c r="EY84" s="111"/>
      <c r="EZ84" s="111"/>
      <c r="FA84" s="111"/>
      <c r="FB84" s="111"/>
      <c r="FC84" s="111"/>
      <c r="FD84" s="111"/>
      <c r="FE84" s="111"/>
      <c r="FF84" s="111"/>
      <c r="FG84" s="111"/>
      <c r="FH84" s="111"/>
      <c r="FI84" s="111"/>
      <c r="FJ84" s="111"/>
      <c r="FK84" s="111"/>
      <c r="FL84" s="111"/>
      <c r="FM84" s="111"/>
      <c r="FN84" s="111"/>
      <c r="FO84" s="111"/>
      <c r="FP84" s="111"/>
      <c r="FQ84" s="111"/>
      <c r="FR84" s="111"/>
      <c r="FS84" s="111"/>
      <c r="FT84" s="111"/>
      <c r="FU84" s="111"/>
      <c r="FV84" s="111"/>
      <c r="FW84" s="111"/>
      <c r="FX84" s="111"/>
      <c r="FY84" s="111"/>
      <c r="FZ84" s="111"/>
      <c r="GA84" s="111"/>
      <c r="GB84" s="111"/>
      <c r="GC84" s="111"/>
      <c r="GD84" s="111"/>
      <c r="GE84" s="111"/>
      <c r="GF84" s="111"/>
      <c r="GG84" s="111"/>
      <c r="GH84" s="111"/>
      <c r="GI84" s="111"/>
      <c r="GJ84" s="111"/>
      <c r="GK84" s="111"/>
      <c r="GL84" s="111"/>
      <c r="GM84" s="111"/>
      <c r="GN84" s="111"/>
      <c r="GO84" s="111"/>
      <c r="GP84" s="111"/>
      <c r="GQ84" s="111"/>
      <c r="GR84" s="111"/>
    </row>
    <row r="85" spans="21:200" ht="18.2" thickTop="1">
      <c r="U85" s="116"/>
      <c r="V85" s="116"/>
      <c r="W85" s="238"/>
      <c r="X85" s="239"/>
      <c r="Y85" s="239"/>
      <c r="Z85" s="239"/>
      <c r="AA85" s="239"/>
      <c r="AB85" s="239"/>
      <c r="AC85" s="239"/>
      <c r="AD85" s="240"/>
      <c r="AE85" s="240"/>
      <c r="AF85" s="240"/>
      <c r="AG85" s="240"/>
      <c r="AH85" s="116"/>
      <c r="AI85" s="111"/>
      <c r="AJ85" s="111"/>
      <c r="AK85" s="111"/>
      <c r="AL85" s="111"/>
      <c r="AM85" s="111"/>
      <c r="AN85" s="111"/>
      <c r="AO85" s="111"/>
      <c r="AP85" s="111"/>
      <c r="AQ85" s="111"/>
      <c r="AR85" s="111"/>
      <c r="AS85" s="111"/>
      <c r="AT85" s="111"/>
      <c r="AU85" s="111"/>
      <c r="AV85" s="111"/>
      <c r="AW85" s="111"/>
      <c r="AX85" s="111"/>
      <c r="AY85" s="111"/>
      <c r="AZ85" s="111"/>
      <c r="BA85" s="111"/>
      <c r="BB85" s="111"/>
      <c r="BC85" s="111"/>
      <c r="BD85" s="111"/>
      <c r="BE85" s="111"/>
      <c r="BF85" s="111"/>
      <c r="BG85" s="111"/>
      <c r="BH85" s="111"/>
      <c r="BI85" s="111"/>
      <c r="BJ85" s="111"/>
      <c r="BK85" s="111"/>
      <c r="BL85" s="111"/>
      <c r="BM85" s="111"/>
      <c r="BN85" s="111"/>
      <c r="BO85" s="111"/>
      <c r="BP85" s="111"/>
      <c r="BQ85" s="111"/>
      <c r="BR85" s="111"/>
      <c r="BS85" s="111"/>
      <c r="BT85" s="111"/>
      <c r="BU85" s="111"/>
      <c r="BV85" s="111"/>
      <c r="BW85" s="111"/>
      <c r="BX85" s="111"/>
      <c r="BY85" s="111"/>
      <c r="BZ85" s="111"/>
      <c r="CA85" s="111"/>
      <c r="CB85" s="111"/>
      <c r="CC85" s="111"/>
      <c r="CD85" s="111"/>
      <c r="CE85" s="111"/>
      <c r="CF85" s="111"/>
      <c r="CG85" s="111"/>
      <c r="CH85" s="111"/>
      <c r="CI85" s="111"/>
      <c r="CJ85" s="111"/>
      <c r="CK85" s="111"/>
      <c r="CL85" s="111"/>
      <c r="CM85" s="111"/>
      <c r="CN85" s="111"/>
      <c r="CO85" s="111"/>
      <c r="CP85" s="111"/>
      <c r="CQ85" s="111"/>
      <c r="CR85" s="111"/>
      <c r="CS85" s="111"/>
      <c r="CT85" s="111"/>
      <c r="CU85" s="111"/>
      <c r="CV85" s="111"/>
      <c r="CW85" s="111"/>
      <c r="CX85" s="111"/>
      <c r="CY85" s="111"/>
      <c r="CZ85" s="111"/>
      <c r="DA85" s="111"/>
      <c r="DB85" s="111"/>
      <c r="DC85" s="111"/>
      <c r="DD85" s="111"/>
      <c r="DE85" s="111"/>
      <c r="DF85" s="111"/>
      <c r="DG85" s="111"/>
      <c r="DH85" s="111"/>
      <c r="DI85" s="111"/>
      <c r="DJ85" s="111"/>
      <c r="DK85" s="111"/>
      <c r="DL85" s="111"/>
      <c r="DM85" s="111"/>
      <c r="DN85" s="111"/>
      <c r="DO85" s="111"/>
      <c r="DP85" s="111"/>
      <c r="DQ85" s="111"/>
      <c r="DR85" s="111"/>
      <c r="DS85" s="111"/>
      <c r="DT85" s="111"/>
      <c r="DU85" s="111"/>
      <c r="DV85" s="111"/>
      <c r="DW85" s="111"/>
      <c r="DX85" s="111"/>
      <c r="DY85" s="111"/>
      <c r="DZ85" s="111"/>
      <c r="EA85" s="111"/>
      <c r="EB85" s="111"/>
      <c r="EC85" s="111"/>
      <c r="ED85" s="111"/>
      <c r="EE85" s="111"/>
      <c r="EF85" s="111"/>
      <c r="EG85" s="111"/>
      <c r="EH85" s="111"/>
      <c r="EI85" s="111"/>
      <c r="EJ85" s="111"/>
      <c r="EK85" s="111"/>
      <c r="EL85" s="111"/>
      <c r="EM85" s="111"/>
      <c r="EN85" s="111"/>
      <c r="EO85" s="111"/>
      <c r="EP85" s="111"/>
      <c r="EQ85" s="111"/>
      <c r="ER85" s="111"/>
      <c r="ES85" s="111"/>
      <c r="ET85" s="111"/>
      <c r="EU85" s="111"/>
      <c r="EV85" s="111"/>
      <c r="EW85" s="111"/>
      <c r="EX85" s="111"/>
      <c r="EY85" s="111"/>
      <c r="EZ85" s="111"/>
      <c r="FA85" s="111"/>
      <c r="FB85" s="111"/>
      <c r="FC85" s="111"/>
      <c r="FD85" s="111"/>
      <c r="FE85" s="111"/>
      <c r="FF85" s="111"/>
      <c r="FG85" s="111"/>
      <c r="FH85" s="111"/>
      <c r="FI85" s="111"/>
      <c r="FJ85" s="111"/>
      <c r="FK85" s="111"/>
      <c r="FL85" s="111"/>
      <c r="FM85" s="111"/>
      <c r="FN85" s="111"/>
      <c r="FO85" s="111"/>
      <c r="FP85" s="111"/>
      <c r="FQ85" s="111"/>
      <c r="FR85" s="111"/>
      <c r="FS85" s="111"/>
      <c r="FT85" s="111"/>
      <c r="FU85" s="111"/>
      <c r="FV85" s="111"/>
      <c r="FW85" s="111"/>
      <c r="FX85" s="111"/>
      <c r="FY85" s="111"/>
      <c r="FZ85" s="111"/>
      <c r="GA85" s="111"/>
      <c r="GB85" s="111"/>
      <c r="GC85" s="111"/>
      <c r="GD85" s="111"/>
      <c r="GE85" s="111"/>
      <c r="GF85" s="111"/>
      <c r="GG85" s="111"/>
      <c r="GH85" s="111"/>
      <c r="GI85" s="111"/>
      <c r="GJ85" s="111"/>
      <c r="GK85" s="111"/>
      <c r="GL85" s="111"/>
      <c r="GM85" s="111"/>
      <c r="GN85" s="111"/>
      <c r="GO85" s="111"/>
      <c r="GP85" s="111"/>
      <c r="GQ85" s="111"/>
      <c r="GR85" s="111"/>
    </row>
    <row r="86" spans="21:200" ht="17.55">
      <c r="U86" s="116"/>
      <c r="V86" s="116"/>
      <c r="W86" s="238"/>
      <c r="X86" s="239"/>
      <c r="Y86" s="239"/>
      <c r="Z86" s="239"/>
      <c r="AA86" s="239"/>
      <c r="AB86" s="239"/>
      <c r="AC86" s="239"/>
      <c r="AD86" s="240"/>
      <c r="AE86" s="240"/>
      <c r="AF86" s="240"/>
      <c r="AG86" s="240"/>
      <c r="AH86" s="116"/>
      <c r="AI86" s="111"/>
      <c r="AJ86" s="111"/>
      <c r="AK86" s="111"/>
      <c r="AL86" s="111"/>
      <c r="AM86" s="111"/>
      <c r="AN86" s="111"/>
      <c r="AO86" s="111"/>
      <c r="AP86" s="111"/>
      <c r="AQ86" s="111"/>
      <c r="AR86" s="111"/>
      <c r="AS86" s="111"/>
      <c r="AT86" s="111"/>
      <c r="AU86" s="111"/>
      <c r="AV86" s="111"/>
      <c r="AW86" s="111"/>
      <c r="AX86" s="111"/>
      <c r="AY86" s="111"/>
      <c r="AZ86" s="111"/>
      <c r="BA86" s="111"/>
      <c r="BB86" s="111"/>
      <c r="BC86" s="111"/>
      <c r="BD86" s="111"/>
      <c r="BE86" s="111"/>
      <c r="BF86" s="111"/>
      <c r="BG86" s="111"/>
      <c r="BH86" s="111"/>
      <c r="BI86" s="111"/>
      <c r="BJ86" s="111"/>
      <c r="BK86" s="111"/>
      <c r="BL86" s="111"/>
      <c r="BM86" s="111"/>
      <c r="BN86" s="111"/>
      <c r="BO86" s="111"/>
      <c r="BP86" s="111"/>
      <c r="BQ86" s="111"/>
      <c r="BR86" s="111"/>
      <c r="BS86" s="111"/>
      <c r="BT86" s="111"/>
      <c r="BU86" s="111"/>
      <c r="BV86" s="111"/>
      <c r="BW86" s="111"/>
      <c r="BX86" s="111"/>
      <c r="BY86" s="111"/>
      <c r="BZ86" s="111"/>
      <c r="CA86" s="111"/>
      <c r="CB86" s="111"/>
      <c r="CC86" s="111"/>
      <c r="CD86" s="111"/>
      <c r="CE86" s="111"/>
      <c r="CF86" s="111"/>
      <c r="CG86" s="111"/>
      <c r="CH86" s="111"/>
      <c r="CI86" s="111"/>
      <c r="CJ86" s="111"/>
      <c r="CK86" s="111"/>
      <c r="CL86" s="111"/>
      <c r="CM86" s="111"/>
      <c r="CN86" s="111"/>
      <c r="CO86" s="111"/>
      <c r="CP86" s="111"/>
      <c r="CQ86" s="111"/>
      <c r="CR86" s="111"/>
      <c r="CS86" s="111"/>
      <c r="CT86" s="111"/>
      <c r="CU86" s="111"/>
      <c r="CV86" s="111"/>
      <c r="CW86" s="111"/>
      <c r="CX86" s="111"/>
      <c r="CY86" s="111"/>
      <c r="CZ86" s="111"/>
      <c r="DA86" s="111"/>
      <c r="DB86" s="111"/>
      <c r="DC86" s="111"/>
      <c r="DD86" s="111"/>
      <c r="DE86" s="111"/>
      <c r="DF86" s="111"/>
      <c r="DG86" s="111"/>
      <c r="DH86" s="111"/>
      <c r="DI86" s="111"/>
      <c r="DJ86" s="111"/>
      <c r="DK86" s="111"/>
      <c r="DL86" s="111"/>
      <c r="DM86" s="111"/>
      <c r="DN86" s="111"/>
      <c r="DO86" s="111"/>
      <c r="DP86" s="111"/>
      <c r="DQ86" s="111"/>
      <c r="DR86" s="111"/>
      <c r="DS86" s="111"/>
      <c r="DT86" s="111"/>
      <c r="DU86" s="111"/>
      <c r="DV86" s="111"/>
      <c r="DW86" s="111"/>
      <c r="DX86" s="111"/>
      <c r="DY86" s="111"/>
      <c r="DZ86" s="111"/>
      <c r="EA86" s="111"/>
      <c r="EB86" s="111"/>
      <c r="EC86" s="111"/>
      <c r="ED86" s="111"/>
      <c r="EE86" s="111"/>
      <c r="EF86" s="111"/>
      <c r="EG86" s="111"/>
      <c r="EH86" s="111"/>
      <c r="EI86" s="111"/>
      <c r="EJ86" s="111"/>
      <c r="EK86" s="111"/>
      <c r="EL86" s="111"/>
      <c r="EM86" s="111"/>
      <c r="EN86" s="111"/>
      <c r="EO86" s="111"/>
      <c r="EP86" s="111"/>
      <c r="EQ86" s="111"/>
      <c r="ER86" s="111"/>
      <c r="ES86" s="111"/>
      <c r="ET86" s="111"/>
      <c r="EU86" s="111"/>
      <c r="EV86" s="111"/>
      <c r="EW86" s="111"/>
      <c r="EX86" s="111"/>
      <c r="EY86" s="111"/>
      <c r="EZ86" s="111"/>
      <c r="FA86" s="111"/>
      <c r="FB86" s="111"/>
      <c r="FC86" s="111"/>
      <c r="FD86" s="111"/>
      <c r="FE86" s="111"/>
      <c r="FF86" s="111"/>
      <c r="FG86" s="111"/>
      <c r="FH86" s="111"/>
      <c r="FI86" s="111"/>
      <c r="FJ86" s="111"/>
      <c r="FK86" s="111"/>
      <c r="FL86" s="111"/>
      <c r="FM86" s="111"/>
      <c r="FN86" s="111"/>
      <c r="FO86" s="111"/>
      <c r="FP86" s="111"/>
      <c r="FQ86" s="111"/>
      <c r="FR86" s="111"/>
      <c r="FS86" s="111"/>
      <c r="FT86" s="111"/>
      <c r="FU86" s="111"/>
      <c r="FV86" s="111"/>
      <c r="FW86" s="111"/>
      <c r="FX86" s="111"/>
      <c r="FY86" s="111"/>
      <c r="FZ86" s="111"/>
      <c r="GA86" s="111"/>
      <c r="GB86" s="111"/>
      <c r="GC86" s="111"/>
      <c r="GD86" s="111"/>
      <c r="GE86" s="111"/>
      <c r="GF86" s="111"/>
      <c r="GG86" s="111"/>
      <c r="GH86" s="111"/>
      <c r="GI86" s="111"/>
      <c r="GJ86" s="111"/>
      <c r="GK86" s="111"/>
      <c r="GL86" s="111"/>
      <c r="GM86" s="111"/>
      <c r="GN86" s="111"/>
      <c r="GO86" s="111"/>
      <c r="GP86" s="111"/>
      <c r="GQ86" s="111"/>
      <c r="GR86" s="111"/>
    </row>
    <row r="87" spans="21:200" ht="16.899999999999999">
      <c r="U87" s="387" t="s">
        <v>135</v>
      </c>
      <c r="V87" s="388"/>
      <c r="W87" s="388"/>
      <c r="X87" s="388"/>
      <c r="Y87" s="388"/>
      <c r="Z87" s="388"/>
      <c r="AA87" s="133"/>
      <c r="AB87" s="133"/>
      <c r="AC87" s="133"/>
      <c r="AD87" s="133"/>
      <c r="AE87" s="133"/>
      <c r="AF87" s="133"/>
      <c r="AG87" s="389" t="s">
        <v>77</v>
      </c>
      <c r="AH87" s="389"/>
      <c r="AI87" s="111"/>
      <c r="AJ87" s="111"/>
      <c r="AK87" s="111"/>
      <c r="AL87" s="111"/>
      <c r="AM87" s="111"/>
      <c r="AN87" s="111"/>
      <c r="AO87" s="111"/>
      <c r="AP87" s="111"/>
      <c r="AQ87" s="111"/>
      <c r="AR87" s="111"/>
      <c r="AS87" s="111"/>
      <c r="AT87" s="111"/>
      <c r="AU87" s="111"/>
      <c r="AV87" s="111"/>
      <c r="AW87" s="111"/>
      <c r="AX87" s="111"/>
      <c r="AY87" s="111"/>
      <c r="AZ87" s="111"/>
      <c r="BA87" s="111"/>
      <c r="BB87" s="111"/>
      <c r="BC87" s="111"/>
      <c r="BD87" s="111"/>
      <c r="BE87" s="111"/>
      <c r="BF87" s="111"/>
      <c r="BG87" s="111"/>
      <c r="BH87" s="111"/>
      <c r="BI87" s="111"/>
      <c r="BJ87" s="111"/>
      <c r="BK87" s="111"/>
      <c r="BL87" s="111"/>
      <c r="BM87" s="111"/>
      <c r="BN87" s="111"/>
      <c r="BO87" s="111"/>
      <c r="BP87" s="111"/>
      <c r="BQ87" s="111"/>
      <c r="BR87" s="111"/>
      <c r="BS87" s="111"/>
      <c r="BT87" s="111"/>
      <c r="BU87" s="111"/>
      <c r="BV87" s="111"/>
      <c r="BW87" s="111"/>
      <c r="BX87" s="111"/>
      <c r="BY87" s="111"/>
      <c r="BZ87" s="111"/>
      <c r="CA87" s="111"/>
      <c r="CB87" s="111"/>
      <c r="CC87" s="111"/>
      <c r="CD87" s="111"/>
      <c r="CE87" s="111"/>
      <c r="CF87" s="111"/>
      <c r="CG87" s="111"/>
      <c r="CH87" s="111"/>
      <c r="CI87" s="111"/>
      <c r="CJ87" s="111"/>
      <c r="CK87" s="111"/>
      <c r="CL87" s="111"/>
      <c r="CM87" s="111"/>
      <c r="CN87" s="111"/>
      <c r="CO87" s="111"/>
      <c r="CP87" s="111"/>
      <c r="CQ87" s="111"/>
      <c r="CR87" s="111"/>
      <c r="CS87" s="111"/>
      <c r="CT87" s="111"/>
      <c r="CU87" s="111"/>
      <c r="CV87" s="111"/>
      <c r="CW87" s="111"/>
      <c r="CX87" s="111"/>
      <c r="CY87" s="111"/>
      <c r="CZ87" s="111"/>
      <c r="DA87" s="111"/>
      <c r="DB87" s="111"/>
      <c r="DC87" s="111"/>
      <c r="DD87" s="111"/>
      <c r="DE87" s="111"/>
      <c r="DF87" s="111"/>
      <c r="DG87" s="111"/>
      <c r="DH87" s="111"/>
      <c r="DI87" s="111"/>
      <c r="DJ87" s="111"/>
      <c r="DK87" s="111"/>
      <c r="DL87" s="111"/>
      <c r="DM87" s="111"/>
      <c r="DN87" s="111"/>
      <c r="DO87" s="111"/>
      <c r="DP87" s="111"/>
      <c r="DQ87" s="111"/>
      <c r="DR87" s="111"/>
      <c r="DS87" s="111"/>
      <c r="DT87" s="111"/>
      <c r="DU87" s="111"/>
      <c r="DV87" s="111"/>
      <c r="DW87" s="111"/>
      <c r="DX87" s="111"/>
      <c r="DY87" s="111"/>
      <c r="DZ87" s="111"/>
      <c r="EA87" s="111"/>
      <c r="EB87" s="111"/>
      <c r="EC87" s="111"/>
      <c r="ED87" s="111"/>
      <c r="EE87" s="111"/>
      <c r="EF87" s="111"/>
      <c r="EG87" s="111"/>
      <c r="EH87" s="111"/>
      <c r="EI87" s="111"/>
      <c r="EJ87" s="111"/>
      <c r="EK87" s="111"/>
      <c r="EL87" s="111"/>
      <c r="EM87" s="111"/>
      <c r="EN87" s="111"/>
      <c r="EO87" s="111"/>
      <c r="EP87" s="111"/>
      <c r="EQ87" s="111"/>
      <c r="ER87" s="111"/>
      <c r="ES87" s="111"/>
      <c r="ET87" s="111"/>
      <c r="EU87" s="111"/>
      <c r="EV87" s="111"/>
      <c r="EW87" s="111"/>
      <c r="EX87" s="111"/>
      <c r="EY87" s="111"/>
      <c r="EZ87" s="111"/>
      <c r="FA87" s="111"/>
      <c r="FB87" s="111"/>
      <c r="FC87" s="111"/>
      <c r="FD87" s="111"/>
      <c r="FE87" s="111"/>
      <c r="FF87" s="111"/>
      <c r="FG87" s="111"/>
      <c r="FH87" s="111"/>
      <c r="FI87" s="111"/>
      <c r="FJ87" s="111"/>
      <c r="FK87" s="111"/>
      <c r="FL87" s="111"/>
      <c r="FM87" s="111"/>
      <c r="FN87" s="111"/>
      <c r="FO87" s="111"/>
      <c r="FP87" s="111"/>
      <c r="FQ87" s="111"/>
      <c r="FR87" s="111"/>
      <c r="FS87" s="111"/>
      <c r="FT87" s="111"/>
      <c r="FU87" s="111"/>
      <c r="FV87" s="111"/>
      <c r="FW87" s="111"/>
      <c r="FX87" s="111"/>
      <c r="FY87" s="111"/>
      <c r="FZ87" s="111"/>
      <c r="GA87" s="111"/>
      <c r="GB87" s="111"/>
      <c r="GC87" s="111"/>
      <c r="GD87" s="111"/>
      <c r="GE87" s="111"/>
      <c r="GF87" s="111"/>
      <c r="GG87" s="111"/>
      <c r="GH87" s="111"/>
      <c r="GI87" s="111"/>
      <c r="GJ87" s="111"/>
      <c r="GK87" s="111"/>
      <c r="GL87" s="111"/>
      <c r="GM87" s="111"/>
      <c r="GN87" s="111"/>
      <c r="GO87" s="111"/>
      <c r="GP87" s="111"/>
      <c r="GQ87" s="111"/>
      <c r="GR87" s="111"/>
    </row>
    <row r="88" spans="21:200" ht="16.3">
      <c r="U88" s="111"/>
      <c r="V88" s="111"/>
      <c r="W88" s="111"/>
      <c r="X88" s="111"/>
      <c r="Y88" s="111"/>
      <c r="Z88" s="111"/>
      <c r="AA88" s="111"/>
      <c r="AB88" s="111"/>
      <c r="AC88" s="111"/>
      <c r="AD88" s="111"/>
      <c r="AE88" s="111"/>
      <c r="AF88" s="111"/>
      <c r="AG88" s="111"/>
      <c r="AH88" s="111"/>
      <c r="AI88" s="111"/>
      <c r="AJ88" s="111"/>
      <c r="AK88" s="111"/>
      <c r="AL88" s="111"/>
      <c r="AM88" s="111"/>
      <c r="AN88" s="111"/>
      <c r="AO88" s="111"/>
      <c r="AP88" s="111"/>
      <c r="AQ88" s="111"/>
      <c r="AR88" s="111"/>
      <c r="AS88" s="111"/>
      <c r="AT88" s="111"/>
      <c r="AU88" s="111"/>
      <c r="AV88" s="111"/>
      <c r="AW88" s="111"/>
      <c r="AX88" s="111"/>
      <c r="AY88" s="111"/>
      <c r="AZ88" s="111"/>
      <c r="BA88" s="111"/>
      <c r="BB88" s="111"/>
      <c r="BC88" s="111"/>
      <c r="BD88" s="111"/>
      <c r="BE88" s="111"/>
      <c r="BF88" s="111"/>
      <c r="BG88" s="111"/>
      <c r="BH88" s="111"/>
      <c r="BI88" s="111"/>
      <c r="BJ88" s="111"/>
      <c r="BK88" s="111"/>
      <c r="BL88" s="111"/>
      <c r="BM88" s="111"/>
      <c r="BN88" s="111"/>
      <c r="BO88" s="111"/>
      <c r="BP88" s="111"/>
      <c r="BQ88" s="111"/>
      <c r="BR88" s="111"/>
      <c r="BS88" s="111"/>
      <c r="BT88" s="111"/>
      <c r="BU88" s="111"/>
      <c r="BV88" s="111"/>
      <c r="BW88" s="111"/>
      <c r="BX88" s="111"/>
      <c r="BY88" s="111"/>
      <c r="BZ88" s="111"/>
      <c r="CA88" s="111"/>
      <c r="CB88" s="111"/>
      <c r="CC88" s="111"/>
      <c r="CD88" s="111"/>
      <c r="CE88" s="111"/>
      <c r="CF88" s="111"/>
      <c r="CG88" s="111"/>
      <c r="CH88" s="111"/>
      <c r="CI88" s="111"/>
      <c r="CJ88" s="111"/>
      <c r="CK88" s="111"/>
      <c r="CL88" s="111"/>
      <c r="CM88" s="111"/>
      <c r="CN88" s="111"/>
      <c r="CO88" s="111"/>
      <c r="CP88" s="111"/>
      <c r="CQ88" s="111"/>
      <c r="CR88" s="111"/>
      <c r="CS88" s="111"/>
      <c r="CT88" s="111"/>
      <c r="CU88" s="111"/>
      <c r="CV88" s="111"/>
      <c r="CW88" s="111"/>
      <c r="CX88" s="111"/>
      <c r="CY88" s="111"/>
      <c r="CZ88" s="111"/>
      <c r="DA88" s="111"/>
      <c r="DB88" s="111"/>
      <c r="DC88" s="111"/>
      <c r="DD88" s="111"/>
      <c r="DE88" s="111"/>
      <c r="DF88" s="111"/>
      <c r="DG88" s="111"/>
      <c r="DH88" s="111"/>
      <c r="DI88" s="111"/>
      <c r="DJ88" s="111"/>
      <c r="DK88" s="111"/>
      <c r="DL88" s="111"/>
      <c r="DM88" s="111"/>
      <c r="DN88" s="111"/>
      <c r="DO88" s="111"/>
      <c r="DP88" s="111"/>
      <c r="DQ88" s="111"/>
      <c r="DR88" s="111"/>
      <c r="DS88" s="111"/>
      <c r="DT88" s="111"/>
      <c r="DU88" s="111"/>
      <c r="DV88" s="111"/>
      <c r="DW88" s="111"/>
      <c r="DX88" s="111"/>
      <c r="DY88" s="111"/>
      <c r="DZ88" s="111"/>
      <c r="EA88" s="111"/>
      <c r="EB88" s="111"/>
      <c r="EC88" s="111"/>
      <c r="ED88" s="111"/>
      <c r="EE88" s="111"/>
      <c r="EF88" s="111"/>
      <c r="EG88" s="111"/>
      <c r="EH88" s="111"/>
      <c r="EI88" s="111"/>
      <c r="EJ88" s="111"/>
      <c r="EK88" s="111"/>
      <c r="EL88" s="111"/>
      <c r="EM88" s="111"/>
      <c r="EN88" s="111"/>
      <c r="EO88" s="111"/>
      <c r="EP88" s="111"/>
      <c r="EQ88" s="111"/>
      <c r="ER88" s="111"/>
      <c r="ES88" s="111"/>
      <c r="ET88" s="111"/>
      <c r="EU88" s="111"/>
      <c r="EV88" s="111"/>
      <c r="EW88" s="111"/>
      <c r="EX88" s="111"/>
      <c r="EY88" s="111"/>
      <c r="EZ88" s="111"/>
      <c r="FA88" s="111"/>
      <c r="FB88" s="111"/>
      <c r="FC88" s="111"/>
      <c r="FD88" s="111"/>
      <c r="FE88" s="111"/>
      <c r="FF88" s="111"/>
      <c r="FG88" s="111"/>
      <c r="FH88" s="111"/>
      <c r="FI88" s="111"/>
      <c r="FJ88" s="111"/>
      <c r="FK88" s="111"/>
      <c r="FL88" s="111"/>
      <c r="FM88" s="111"/>
      <c r="FN88" s="111"/>
      <c r="FO88" s="111"/>
      <c r="FP88" s="111"/>
      <c r="FQ88" s="111"/>
      <c r="FR88" s="111"/>
      <c r="FS88" s="111"/>
      <c r="FT88" s="111"/>
      <c r="FU88" s="111"/>
      <c r="FV88" s="111"/>
      <c r="FW88" s="111"/>
      <c r="FX88" s="111"/>
      <c r="FY88" s="111"/>
      <c r="FZ88" s="111"/>
      <c r="GA88" s="111"/>
      <c r="GB88" s="111"/>
      <c r="GC88" s="111"/>
      <c r="GD88" s="111"/>
      <c r="GE88" s="111"/>
      <c r="GF88" s="111"/>
      <c r="GG88" s="111"/>
      <c r="GH88" s="111"/>
      <c r="GI88" s="111"/>
      <c r="GJ88" s="111"/>
      <c r="GK88" s="111"/>
      <c r="GL88" s="111"/>
      <c r="GM88" s="111"/>
      <c r="GN88" s="111"/>
      <c r="GO88" s="111"/>
      <c r="GP88" s="111"/>
      <c r="GQ88" s="111"/>
      <c r="GR88" s="111"/>
    </row>
  </sheetData>
  <sheetProtection selectLockedCells="1"/>
  <protectedRanges>
    <protectedRange sqref="U82:AH87" name="Range1_2"/>
  </protectedRanges>
  <mergeCells count="76">
    <mergeCell ref="AE44:AF44"/>
    <mergeCell ref="AG87:AH87"/>
    <mergeCell ref="FI42:FK42"/>
    <mergeCell ref="FL42:FN42"/>
    <mergeCell ref="FO42:FQ42"/>
    <mergeCell ref="FR42:FT42"/>
    <mergeCell ref="FU42:FW42"/>
    <mergeCell ref="FX42:FZ42"/>
    <mergeCell ref="EQ42:ES42"/>
    <mergeCell ref="ET42:EV42"/>
    <mergeCell ref="EW42:EY42"/>
    <mergeCell ref="EZ42:FB42"/>
    <mergeCell ref="FC42:FE42"/>
    <mergeCell ref="FF42:FH42"/>
    <mergeCell ref="DY42:EA42"/>
    <mergeCell ref="EB42:ED42"/>
    <mergeCell ref="EE42:EG42"/>
    <mergeCell ref="EH42:EJ42"/>
    <mergeCell ref="EK42:EM42"/>
    <mergeCell ref="EN42:EP42"/>
    <mergeCell ref="DG42:DI42"/>
    <mergeCell ref="DJ42:DL42"/>
    <mergeCell ref="DM42:DO42"/>
    <mergeCell ref="DP42:DR42"/>
    <mergeCell ref="DS42:DU42"/>
    <mergeCell ref="DV42:DX42"/>
    <mergeCell ref="CO42:CQ42"/>
    <mergeCell ref="CR42:CT42"/>
    <mergeCell ref="CU42:CW42"/>
    <mergeCell ref="CX42:CZ42"/>
    <mergeCell ref="DA42:DC42"/>
    <mergeCell ref="DD42:DF42"/>
    <mergeCell ref="BW42:BY42"/>
    <mergeCell ref="BZ42:CB42"/>
    <mergeCell ref="CC42:CE42"/>
    <mergeCell ref="CF42:CH42"/>
    <mergeCell ref="CI42:CK42"/>
    <mergeCell ref="CL42:CN42"/>
    <mergeCell ref="BE42:BG42"/>
    <mergeCell ref="BH42:BJ42"/>
    <mergeCell ref="BK42:BM42"/>
    <mergeCell ref="BN42:BP42"/>
    <mergeCell ref="BQ42:BS42"/>
    <mergeCell ref="BT42:BV42"/>
    <mergeCell ref="FI41:FZ41"/>
    <mergeCell ref="GA41:GF41"/>
    <mergeCell ref="GG41:GL41"/>
    <mergeCell ref="GM41:GR41"/>
    <mergeCell ref="V42:W42"/>
    <mergeCell ref="AM42:AO42"/>
    <mergeCell ref="AP42:AR42"/>
    <mergeCell ref="AS42:AU42"/>
    <mergeCell ref="AV42:AX42"/>
    <mergeCell ref="AY42:BA42"/>
    <mergeCell ref="BE41:BV41"/>
    <mergeCell ref="BW41:CN41"/>
    <mergeCell ref="CO41:DF41"/>
    <mergeCell ref="DG41:DX41"/>
    <mergeCell ref="DY41:EP41"/>
    <mergeCell ref="EQ41:FH41"/>
    <mergeCell ref="K24:L24"/>
    <mergeCell ref="K25:L25"/>
    <mergeCell ref="AJ41:AJ43"/>
    <mergeCell ref="AK41:AK43"/>
    <mergeCell ref="AL41:AL43"/>
    <mergeCell ref="AM41:BD41"/>
    <mergeCell ref="BB42:BD42"/>
    <mergeCell ref="AD43:AE43"/>
    <mergeCell ref="O9:P10"/>
    <mergeCell ref="H13:K14"/>
    <mergeCell ref="H15:I15"/>
    <mergeCell ref="J15:K15"/>
    <mergeCell ref="A20:C21"/>
    <mergeCell ref="D20:D21"/>
    <mergeCell ref="E20:I20"/>
    <mergeCell ref="J20:J21"/>
  </mergeCells>
  <conditionalFormatting sqref="GM44:GR44">
    <cfRule type="cellIs" dxfId="12" priority="1" operator="notBetween">
      <formula>1.5</formula>
      <formula>2.9</formula>
    </cfRule>
  </conditionalFormatting>
  <printOptions horizontalCentered="1"/>
  <pageMargins left="0.23622047244094488" right="3.937007874015748E-2" top="0.19685039370078741" bottom="0" header="0.11811023622047244" footer="0"/>
  <pageSetup paperSize="9"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1EF0-5E82-4C17-8C28-6F3E55B3AFA9}">
  <dimension ref="A1:EZ83"/>
  <sheetViews>
    <sheetView topLeftCell="A12" zoomScaleNormal="100" workbookViewId="0">
      <selection activeCell="Q17" sqref="Q17"/>
    </sheetView>
  </sheetViews>
  <sheetFormatPr defaultColWidth="7.5546875" defaultRowHeight="12.55"/>
  <cols>
    <col min="1" max="1" width="11.77734375" style="2" customWidth="1"/>
    <col min="2" max="2" width="5.77734375" style="2" customWidth="1"/>
    <col min="3" max="3" width="6.5546875" style="2" customWidth="1"/>
    <col min="4" max="4" width="9.109375" style="2" customWidth="1"/>
    <col min="5" max="5" width="8.77734375" style="2" customWidth="1"/>
    <col min="6" max="6" width="7.44140625" style="2" customWidth="1"/>
    <col min="7" max="8" width="6.77734375" style="2" customWidth="1"/>
    <col min="9" max="9" width="7.5546875" style="2"/>
    <col min="10" max="10" width="12.5546875" style="2" customWidth="1"/>
    <col min="11" max="11" width="7.5546875" style="2"/>
    <col min="12" max="12" width="7.5546875" style="32" customWidth="1"/>
    <col min="13" max="13" width="11" style="32" customWidth="1"/>
    <col min="14" max="14" width="7.5546875" style="32" customWidth="1"/>
    <col min="15" max="256" width="7.5546875" style="2"/>
    <col min="257" max="257" width="11.77734375" style="2" customWidth="1"/>
    <col min="258" max="258" width="5.77734375" style="2" customWidth="1"/>
    <col min="259" max="259" width="6.5546875" style="2" customWidth="1"/>
    <col min="260" max="260" width="9.109375" style="2" customWidth="1"/>
    <col min="261" max="261" width="8.77734375" style="2" customWidth="1"/>
    <col min="262" max="262" width="7.44140625" style="2" customWidth="1"/>
    <col min="263" max="264" width="6.77734375" style="2" customWidth="1"/>
    <col min="265" max="265" width="7.5546875" style="2"/>
    <col min="266" max="266" width="12.5546875" style="2" customWidth="1"/>
    <col min="267" max="512" width="7.5546875" style="2"/>
    <col min="513" max="513" width="11.77734375" style="2" customWidth="1"/>
    <col min="514" max="514" width="5.77734375" style="2" customWidth="1"/>
    <col min="515" max="515" width="6.5546875" style="2" customWidth="1"/>
    <col min="516" max="516" width="9.109375" style="2" customWidth="1"/>
    <col min="517" max="517" width="8.77734375" style="2" customWidth="1"/>
    <col min="518" max="518" width="7.44140625" style="2" customWidth="1"/>
    <col min="519" max="520" width="6.77734375" style="2" customWidth="1"/>
    <col min="521" max="521" width="7.5546875" style="2"/>
    <col min="522" max="522" width="12.5546875" style="2" customWidth="1"/>
    <col min="523" max="768" width="7.5546875" style="2"/>
    <col min="769" max="769" width="11.77734375" style="2" customWidth="1"/>
    <col min="770" max="770" width="5.77734375" style="2" customWidth="1"/>
    <col min="771" max="771" width="6.5546875" style="2" customWidth="1"/>
    <col min="772" max="772" width="9.109375" style="2" customWidth="1"/>
    <col min="773" max="773" width="8.77734375" style="2" customWidth="1"/>
    <col min="774" max="774" width="7.44140625" style="2" customWidth="1"/>
    <col min="775" max="776" width="6.77734375" style="2" customWidth="1"/>
    <col min="777" max="777" width="7.5546875" style="2"/>
    <col min="778" max="778" width="12.5546875" style="2" customWidth="1"/>
    <col min="779" max="1024" width="7.5546875" style="2"/>
    <col min="1025" max="1025" width="11.77734375" style="2" customWidth="1"/>
    <col min="1026" max="1026" width="5.77734375" style="2" customWidth="1"/>
    <col min="1027" max="1027" width="6.5546875" style="2" customWidth="1"/>
    <col min="1028" max="1028" width="9.109375" style="2" customWidth="1"/>
    <col min="1029" max="1029" width="8.77734375" style="2" customWidth="1"/>
    <col min="1030" max="1030" width="7.44140625" style="2" customWidth="1"/>
    <col min="1031" max="1032" width="6.77734375" style="2" customWidth="1"/>
    <col min="1033" max="1033" width="7.5546875" style="2"/>
    <col min="1034" max="1034" width="12.5546875" style="2" customWidth="1"/>
    <col min="1035" max="1280" width="7.5546875" style="2"/>
    <col min="1281" max="1281" width="11.77734375" style="2" customWidth="1"/>
    <col min="1282" max="1282" width="5.77734375" style="2" customWidth="1"/>
    <col min="1283" max="1283" width="6.5546875" style="2" customWidth="1"/>
    <col min="1284" max="1284" width="9.109375" style="2" customWidth="1"/>
    <col min="1285" max="1285" width="8.77734375" style="2" customWidth="1"/>
    <col min="1286" max="1286" width="7.44140625" style="2" customWidth="1"/>
    <col min="1287" max="1288" width="6.77734375" style="2" customWidth="1"/>
    <col min="1289" max="1289" width="7.5546875" style="2"/>
    <col min="1290" max="1290" width="12.5546875" style="2" customWidth="1"/>
    <col min="1291" max="1536" width="7.5546875" style="2"/>
    <col min="1537" max="1537" width="11.77734375" style="2" customWidth="1"/>
    <col min="1538" max="1538" width="5.77734375" style="2" customWidth="1"/>
    <col min="1539" max="1539" width="6.5546875" style="2" customWidth="1"/>
    <col min="1540" max="1540" width="9.109375" style="2" customWidth="1"/>
    <col min="1541" max="1541" width="8.77734375" style="2" customWidth="1"/>
    <col min="1542" max="1542" width="7.44140625" style="2" customWidth="1"/>
    <col min="1543" max="1544" width="6.77734375" style="2" customWidth="1"/>
    <col min="1545" max="1545" width="7.5546875" style="2"/>
    <col min="1546" max="1546" width="12.5546875" style="2" customWidth="1"/>
    <col min="1547" max="1792" width="7.5546875" style="2"/>
    <col min="1793" max="1793" width="11.77734375" style="2" customWidth="1"/>
    <col min="1794" max="1794" width="5.77734375" style="2" customWidth="1"/>
    <col min="1795" max="1795" width="6.5546875" style="2" customWidth="1"/>
    <col min="1796" max="1796" width="9.109375" style="2" customWidth="1"/>
    <col min="1797" max="1797" width="8.77734375" style="2" customWidth="1"/>
    <col min="1798" max="1798" width="7.44140625" style="2" customWidth="1"/>
    <col min="1799" max="1800" width="6.77734375" style="2" customWidth="1"/>
    <col min="1801" max="1801" width="7.5546875" style="2"/>
    <col min="1802" max="1802" width="12.5546875" style="2" customWidth="1"/>
    <col min="1803" max="2048" width="7.5546875" style="2"/>
    <col min="2049" max="2049" width="11.77734375" style="2" customWidth="1"/>
    <col min="2050" max="2050" width="5.77734375" style="2" customWidth="1"/>
    <col min="2051" max="2051" width="6.5546875" style="2" customWidth="1"/>
    <col min="2052" max="2052" width="9.109375" style="2" customWidth="1"/>
    <col min="2053" max="2053" width="8.77734375" style="2" customWidth="1"/>
    <col min="2054" max="2054" width="7.44140625" style="2" customWidth="1"/>
    <col min="2055" max="2056" width="6.77734375" style="2" customWidth="1"/>
    <col min="2057" max="2057" width="7.5546875" style="2"/>
    <col min="2058" max="2058" width="12.5546875" style="2" customWidth="1"/>
    <col min="2059" max="2304" width="7.5546875" style="2"/>
    <col min="2305" max="2305" width="11.77734375" style="2" customWidth="1"/>
    <col min="2306" max="2306" width="5.77734375" style="2" customWidth="1"/>
    <col min="2307" max="2307" width="6.5546875" style="2" customWidth="1"/>
    <col min="2308" max="2308" width="9.109375" style="2" customWidth="1"/>
    <col min="2309" max="2309" width="8.77734375" style="2" customWidth="1"/>
    <col min="2310" max="2310" width="7.44140625" style="2" customWidth="1"/>
    <col min="2311" max="2312" width="6.77734375" style="2" customWidth="1"/>
    <col min="2313" max="2313" width="7.5546875" style="2"/>
    <col min="2314" max="2314" width="12.5546875" style="2" customWidth="1"/>
    <col min="2315" max="2560" width="7.5546875" style="2"/>
    <col min="2561" max="2561" width="11.77734375" style="2" customWidth="1"/>
    <col min="2562" max="2562" width="5.77734375" style="2" customWidth="1"/>
    <col min="2563" max="2563" width="6.5546875" style="2" customWidth="1"/>
    <col min="2564" max="2564" width="9.109375" style="2" customWidth="1"/>
    <col min="2565" max="2565" width="8.77734375" style="2" customWidth="1"/>
    <col min="2566" max="2566" width="7.44140625" style="2" customWidth="1"/>
    <col min="2567" max="2568" width="6.77734375" style="2" customWidth="1"/>
    <col min="2569" max="2569" width="7.5546875" style="2"/>
    <col min="2570" max="2570" width="12.5546875" style="2" customWidth="1"/>
    <col min="2571" max="2816" width="7.5546875" style="2"/>
    <col min="2817" max="2817" width="11.77734375" style="2" customWidth="1"/>
    <col min="2818" max="2818" width="5.77734375" style="2" customWidth="1"/>
    <col min="2819" max="2819" width="6.5546875" style="2" customWidth="1"/>
    <col min="2820" max="2820" width="9.109375" style="2" customWidth="1"/>
    <col min="2821" max="2821" width="8.77734375" style="2" customWidth="1"/>
    <col min="2822" max="2822" width="7.44140625" style="2" customWidth="1"/>
    <col min="2823" max="2824" width="6.77734375" style="2" customWidth="1"/>
    <col min="2825" max="2825" width="7.5546875" style="2"/>
    <col min="2826" max="2826" width="12.5546875" style="2" customWidth="1"/>
    <col min="2827" max="3072" width="7.5546875" style="2"/>
    <col min="3073" max="3073" width="11.77734375" style="2" customWidth="1"/>
    <col min="3074" max="3074" width="5.77734375" style="2" customWidth="1"/>
    <col min="3075" max="3075" width="6.5546875" style="2" customWidth="1"/>
    <col min="3076" max="3076" width="9.109375" style="2" customWidth="1"/>
    <col min="3077" max="3077" width="8.77734375" style="2" customWidth="1"/>
    <col min="3078" max="3078" width="7.44140625" style="2" customWidth="1"/>
    <col min="3079" max="3080" width="6.77734375" style="2" customWidth="1"/>
    <col min="3081" max="3081" width="7.5546875" style="2"/>
    <col min="3082" max="3082" width="12.5546875" style="2" customWidth="1"/>
    <col min="3083" max="3328" width="7.5546875" style="2"/>
    <col min="3329" max="3329" width="11.77734375" style="2" customWidth="1"/>
    <col min="3330" max="3330" width="5.77734375" style="2" customWidth="1"/>
    <col min="3331" max="3331" width="6.5546875" style="2" customWidth="1"/>
    <col min="3332" max="3332" width="9.109375" style="2" customWidth="1"/>
    <col min="3333" max="3333" width="8.77734375" style="2" customWidth="1"/>
    <col min="3334" max="3334" width="7.44140625" style="2" customWidth="1"/>
    <col min="3335" max="3336" width="6.77734375" style="2" customWidth="1"/>
    <col min="3337" max="3337" width="7.5546875" style="2"/>
    <col min="3338" max="3338" width="12.5546875" style="2" customWidth="1"/>
    <col min="3339" max="3584" width="7.5546875" style="2"/>
    <col min="3585" max="3585" width="11.77734375" style="2" customWidth="1"/>
    <col min="3586" max="3586" width="5.77734375" style="2" customWidth="1"/>
    <col min="3587" max="3587" width="6.5546875" style="2" customWidth="1"/>
    <col min="3588" max="3588" width="9.109375" style="2" customWidth="1"/>
    <col min="3589" max="3589" width="8.77734375" style="2" customWidth="1"/>
    <col min="3590" max="3590" width="7.44140625" style="2" customWidth="1"/>
    <col min="3591" max="3592" width="6.77734375" style="2" customWidth="1"/>
    <col min="3593" max="3593" width="7.5546875" style="2"/>
    <col min="3594" max="3594" width="12.5546875" style="2" customWidth="1"/>
    <col min="3595" max="3840" width="7.5546875" style="2"/>
    <col min="3841" max="3841" width="11.77734375" style="2" customWidth="1"/>
    <col min="3842" max="3842" width="5.77734375" style="2" customWidth="1"/>
    <col min="3843" max="3843" width="6.5546875" style="2" customWidth="1"/>
    <col min="3844" max="3844" width="9.109375" style="2" customWidth="1"/>
    <col min="3845" max="3845" width="8.77734375" style="2" customWidth="1"/>
    <col min="3846" max="3846" width="7.44140625" style="2" customWidth="1"/>
    <col min="3847" max="3848" width="6.77734375" style="2" customWidth="1"/>
    <col min="3849" max="3849" width="7.5546875" style="2"/>
    <col min="3850" max="3850" width="12.5546875" style="2" customWidth="1"/>
    <col min="3851" max="4096" width="7.5546875" style="2"/>
    <col min="4097" max="4097" width="11.77734375" style="2" customWidth="1"/>
    <col min="4098" max="4098" width="5.77734375" style="2" customWidth="1"/>
    <col min="4099" max="4099" width="6.5546875" style="2" customWidth="1"/>
    <col min="4100" max="4100" width="9.109375" style="2" customWidth="1"/>
    <col min="4101" max="4101" width="8.77734375" style="2" customWidth="1"/>
    <col min="4102" max="4102" width="7.44140625" style="2" customWidth="1"/>
    <col min="4103" max="4104" width="6.77734375" style="2" customWidth="1"/>
    <col min="4105" max="4105" width="7.5546875" style="2"/>
    <col min="4106" max="4106" width="12.5546875" style="2" customWidth="1"/>
    <col min="4107" max="4352" width="7.5546875" style="2"/>
    <col min="4353" max="4353" width="11.77734375" style="2" customWidth="1"/>
    <col min="4354" max="4354" width="5.77734375" style="2" customWidth="1"/>
    <col min="4355" max="4355" width="6.5546875" style="2" customWidth="1"/>
    <col min="4356" max="4356" width="9.109375" style="2" customWidth="1"/>
    <col min="4357" max="4357" width="8.77734375" style="2" customWidth="1"/>
    <col min="4358" max="4358" width="7.44140625" style="2" customWidth="1"/>
    <col min="4359" max="4360" width="6.77734375" style="2" customWidth="1"/>
    <col min="4361" max="4361" width="7.5546875" style="2"/>
    <col min="4362" max="4362" width="12.5546875" style="2" customWidth="1"/>
    <col min="4363" max="4608" width="7.5546875" style="2"/>
    <col min="4609" max="4609" width="11.77734375" style="2" customWidth="1"/>
    <col min="4610" max="4610" width="5.77734375" style="2" customWidth="1"/>
    <col min="4611" max="4611" width="6.5546875" style="2" customWidth="1"/>
    <col min="4612" max="4612" width="9.109375" style="2" customWidth="1"/>
    <col min="4613" max="4613" width="8.77734375" style="2" customWidth="1"/>
    <col min="4614" max="4614" width="7.44140625" style="2" customWidth="1"/>
    <col min="4615" max="4616" width="6.77734375" style="2" customWidth="1"/>
    <col min="4617" max="4617" width="7.5546875" style="2"/>
    <col min="4618" max="4618" width="12.5546875" style="2" customWidth="1"/>
    <col min="4619" max="4864" width="7.5546875" style="2"/>
    <col min="4865" max="4865" width="11.77734375" style="2" customWidth="1"/>
    <col min="4866" max="4866" width="5.77734375" style="2" customWidth="1"/>
    <col min="4867" max="4867" width="6.5546875" style="2" customWidth="1"/>
    <col min="4868" max="4868" width="9.109375" style="2" customWidth="1"/>
    <col min="4869" max="4869" width="8.77734375" style="2" customWidth="1"/>
    <col min="4870" max="4870" width="7.44140625" style="2" customWidth="1"/>
    <col min="4871" max="4872" width="6.77734375" style="2" customWidth="1"/>
    <col min="4873" max="4873" width="7.5546875" style="2"/>
    <col min="4874" max="4874" width="12.5546875" style="2" customWidth="1"/>
    <col min="4875" max="5120" width="7.5546875" style="2"/>
    <col min="5121" max="5121" width="11.77734375" style="2" customWidth="1"/>
    <col min="5122" max="5122" width="5.77734375" style="2" customWidth="1"/>
    <col min="5123" max="5123" width="6.5546875" style="2" customWidth="1"/>
    <col min="5124" max="5124" width="9.109375" style="2" customWidth="1"/>
    <col min="5125" max="5125" width="8.77734375" style="2" customWidth="1"/>
    <col min="5126" max="5126" width="7.44140625" style="2" customWidth="1"/>
    <col min="5127" max="5128" width="6.77734375" style="2" customWidth="1"/>
    <col min="5129" max="5129" width="7.5546875" style="2"/>
    <col min="5130" max="5130" width="12.5546875" style="2" customWidth="1"/>
    <col min="5131" max="5376" width="7.5546875" style="2"/>
    <col min="5377" max="5377" width="11.77734375" style="2" customWidth="1"/>
    <col min="5378" max="5378" width="5.77734375" style="2" customWidth="1"/>
    <col min="5379" max="5379" width="6.5546875" style="2" customWidth="1"/>
    <col min="5380" max="5380" width="9.109375" style="2" customWidth="1"/>
    <col min="5381" max="5381" width="8.77734375" style="2" customWidth="1"/>
    <col min="5382" max="5382" width="7.44140625" style="2" customWidth="1"/>
    <col min="5383" max="5384" width="6.77734375" style="2" customWidth="1"/>
    <col min="5385" max="5385" width="7.5546875" style="2"/>
    <col min="5386" max="5386" width="12.5546875" style="2" customWidth="1"/>
    <col min="5387" max="5632" width="7.5546875" style="2"/>
    <col min="5633" max="5633" width="11.77734375" style="2" customWidth="1"/>
    <col min="5634" max="5634" width="5.77734375" style="2" customWidth="1"/>
    <col min="5635" max="5635" width="6.5546875" style="2" customWidth="1"/>
    <col min="5636" max="5636" width="9.109375" style="2" customWidth="1"/>
    <col min="5637" max="5637" width="8.77734375" style="2" customWidth="1"/>
    <col min="5638" max="5638" width="7.44140625" style="2" customWidth="1"/>
    <col min="5639" max="5640" width="6.77734375" style="2" customWidth="1"/>
    <col min="5641" max="5641" width="7.5546875" style="2"/>
    <col min="5642" max="5642" width="12.5546875" style="2" customWidth="1"/>
    <col min="5643" max="5888" width="7.5546875" style="2"/>
    <col min="5889" max="5889" width="11.77734375" style="2" customWidth="1"/>
    <col min="5890" max="5890" width="5.77734375" style="2" customWidth="1"/>
    <col min="5891" max="5891" width="6.5546875" style="2" customWidth="1"/>
    <col min="5892" max="5892" width="9.109375" style="2" customWidth="1"/>
    <col min="5893" max="5893" width="8.77734375" style="2" customWidth="1"/>
    <col min="5894" max="5894" width="7.44140625" style="2" customWidth="1"/>
    <col min="5895" max="5896" width="6.77734375" style="2" customWidth="1"/>
    <col min="5897" max="5897" width="7.5546875" style="2"/>
    <col min="5898" max="5898" width="12.5546875" style="2" customWidth="1"/>
    <col min="5899" max="6144" width="7.5546875" style="2"/>
    <col min="6145" max="6145" width="11.77734375" style="2" customWidth="1"/>
    <col min="6146" max="6146" width="5.77734375" style="2" customWidth="1"/>
    <col min="6147" max="6147" width="6.5546875" style="2" customWidth="1"/>
    <col min="6148" max="6148" width="9.109375" style="2" customWidth="1"/>
    <col min="6149" max="6149" width="8.77734375" style="2" customWidth="1"/>
    <col min="6150" max="6150" width="7.44140625" style="2" customWidth="1"/>
    <col min="6151" max="6152" width="6.77734375" style="2" customWidth="1"/>
    <col min="6153" max="6153" width="7.5546875" style="2"/>
    <col min="6154" max="6154" width="12.5546875" style="2" customWidth="1"/>
    <col min="6155" max="6400" width="7.5546875" style="2"/>
    <col min="6401" max="6401" width="11.77734375" style="2" customWidth="1"/>
    <col min="6402" max="6402" width="5.77734375" style="2" customWidth="1"/>
    <col min="6403" max="6403" width="6.5546875" style="2" customWidth="1"/>
    <col min="6404" max="6404" width="9.109375" style="2" customWidth="1"/>
    <col min="6405" max="6405" width="8.77734375" style="2" customWidth="1"/>
    <col min="6406" max="6406" width="7.44140625" style="2" customWidth="1"/>
    <col min="6407" max="6408" width="6.77734375" style="2" customWidth="1"/>
    <col min="6409" max="6409" width="7.5546875" style="2"/>
    <col min="6410" max="6410" width="12.5546875" style="2" customWidth="1"/>
    <col min="6411" max="6656" width="7.5546875" style="2"/>
    <col min="6657" max="6657" width="11.77734375" style="2" customWidth="1"/>
    <col min="6658" max="6658" width="5.77734375" style="2" customWidth="1"/>
    <col min="6659" max="6659" width="6.5546875" style="2" customWidth="1"/>
    <col min="6660" max="6660" width="9.109375" style="2" customWidth="1"/>
    <col min="6661" max="6661" width="8.77734375" style="2" customWidth="1"/>
    <col min="6662" max="6662" width="7.44140625" style="2" customWidth="1"/>
    <col min="6663" max="6664" width="6.77734375" style="2" customWidth="1"/>
    <col min="6665" max="6665" width="7.5546875" style="2"/>
    <col min="6666" max="6666" width="12.5546875" style="2" customWidth="1"/>
    <col min="6667" max="6912" width="7.5546875" style="2"/>
    <col min="6913" max="6913" width="11.77734375" style="2" customWidth="1"/>
    <col min="6914" max="6914" width="5.77734375" style="2" customWidth="1"/>
    <col min="6915" max="6915" width="6.5546875" style="2" customWidth="1"/>
    <col min="6916" max="6916" width="9.109375" style="2" customWidth="1"/>
    <col min="6917" max="6917" width="8.77734375" style="2" customWidth="1"/>
    <col min="6918" max="6918" width="7.44140625" style="2" customWidth="1"/>
    <col min="6919" max="6920" width="6.77734375" style="2" customWidth="1"/>
    <col min="6921" max="6921" width="7.5546875" style="2"/>
    <col min="6922" max="6922" width="12.5546875" style="2" customWidth="1"/>
    <col min="6923" max="7168" width="7.5546875" style="2"/>
    <col min="7169" max="7169" width="11.77734375" style="2" customWidth="1"/>
    <col min="7170" max="7170" width="5.77734375" style="2" customWidth="1"/>
    <col min="7171" max="7171" width="6.5546875" style="2" customWidth="1"/>
    <col min="7172" max="7172" width="9.109375" style="2" customWidth="1"/>
    <col min="7173" max="7173" width="8.77734375" style="2" customWidth="1"/>
    <col min="7174" max="7174" width="7.44140625" style="2" customWidth="1"/>
    <col min="7175" max="7176" width="6.77734375" style="2" customWidth="1"/>
    <col min="7177" max="7177" width="7.5546875" style="2"/>
    <col min="7178" max="7178" width="12.5546875" style="2" customWidth="1"/>
    <col min="7179" max="7424" width="7.5546875" style="2"/>
    <col min="7425" max="7425" width="11.77734375" style="2" customWidth="1"/>
    <col min="7426" max="7426" width="5.77734375" style="2" customWidth="1"/>
    <col min="7427" max="7427" width="6.5546875" style="2" customWidth="1"/>
    <col min="7428" max="7428" width="9.109375" style="2" customWidth="1"/>
    <col min="7429" max="7429" width="8.77734375" style="2" customWidth="1"/>
    <col min="7430" max="7430" width="7.44140625" style="2" customWidth="1"/>
    <col min="7431" max="7432" width="6.77734375" style="2" customWidth="1"/>
    <col min="7433" max="7433" width="7.5546875" style="2"/>
    <col min="7434" max="7434" width="12.5546875" style="2" customWidth="1"/>
    <col min="7435" max="7680" width="7.5546875" style="2"/>
    <col min="7681" max="7681" width="11.77734375" style="2" customWidth="1"/>
    <col min="7682" max="7682" width="5.77734375" style="2" customWidth="1"/>
    <col min="7683" max="7683" width="6.5546875" style="2" customWidth="1"/>
    <col min="7684" max="7684" width="9.109375" style="2" customWidth="1"/>
    <col min="7685" max="7685" width="8.77734375" style="2" customWidth="1"/>
    <col min="7686" max="7686" width="7.44140625" style="2" customWidth="1"/>
    <col min="7687" max="7688" width="6.77734375" style="2" customWidth="1"/>
    <col min="7689" max="7689" width="7.5546875" style="2"/>
    <col min="7690" max="7690" width="12.5546875" style="2" customWidth="1"/>
    <col min="7691" max="7936" width="7.5546875" style="2"/>
    <col min="7937" max="7937" width="11.77734375" style="2" customWidth="1"/>
    <col min="7938" max="7938" width="5.77734375" style="2" customWidth="1"/>
    <col min="7939" max="7939" width="6.5546875" style="2" customWidth="1"/>
    <col min="7940" max="7940" width="9.109375" style="2" customWidth="1"/>
    <col min="7941" max="7941" width="8.77734375" style="2" customWidth="1"/>
    <col min="7942" max="7942" width="7.44140625" style="2" customWidth="1"/>
    <col min="7943" max="7944" width="6.77734375" style="2" customWidth="1"/>
    <col min="7945" max="7945" width="7.5546875" style="2"/>
    <col min="7946" max="7946" width="12.5546875" style="2" customWidth="1"/>
    <col min="7947" max="8192" width="7.5546875" style="2"/>
    <col min="8193" max="8193" width="11.77734375" style="2" customWidth="1"/>
    <col min="8194" max="8194" width="5.77734375" style="2" customWidth="1"/>
    <col min="8195" max="8195" width="6.5546875" style="2" customWidth="1"/>
    <col min="8196" max="8196" width="9.109375" style="2" customWidth="1"/>
    <col min="8197" max="8197" width="8.77734375" style="2" customWidth="1"/>
    <col min="8198" max="8198" width="7.44140625" style="2" customWidth="1"/>
    <col min="8199" max="8200" width="6.77734375" style="2" customWidth="1"/>
    <col min="8201" max="8201" width="7.5546875" style="2"/>
    <col min="8202" max="8202" width="12.5546875" style="2" customWidth="1"/>
    <col min="8203" max="8448" width="7.5546875" style="2"/>
    <col min="8449" max="8449" width="11.77734375" style="2" customWidth="1"/>
    <col min="8450" max="8450" width="5.77734375" style="2" customWidth="1"/>
    <col min="8451" max="8451" width="6.5546875" style="2" customWidth="1"/>
    <col min="8452" max="8452" width="9.109375" style="2" customWidth="1"/>
    <col min="8453" max="8453" width="8.77734375" style="2" customWidth="1"/>
    <col min="8454" max="8454" width="7.44140625" style="2" customWidth="1"/>
    <col min="8455" max="8456" width="6.77734375" style="2" customWidth="1"/>
    <col min="8457" max="8457" width="7.5546875" style="2"/>
    <col min="8458" max="8458" width="12.5546875" style="2" customWidth="1"/>
    <col min="8459" max="8704" width="7.5546875" style="2"/>
    <col min="8705" max="8705" width="11.77734375" style="2" customWidth="1"/>
    <col min="8706" max="8706" width="5.77734375" style="2" customWidth="1"/>
    <col min="8707" max="8707" width="6.5546875" style="2" customWidth="1"/>
    <col min="8708" max="8708" width="9.109375" style="2" customWidth="1"/>
    <col min="8709" max="8709" width="8.77734375" style="2" customWidth="1"/>
    <col min="8710" max="8710" width="7.44140625" style="2" customWidth="1"/>
    <col min="8711" max="8712" width="6.77734375" style="2" customWidth="1"/>
    <col min="8713" max="8713" width="7.5546875" style="2"/>
    <col min="8714" max="8714" width="12.5546875" style="2" customWidth="1"/>
    <col min="8715" max="8960" width="7.5546875" style="2"/>
    <col min="8961" max="8961" width="11.77734375" style="2" customWidth="1"/>
    <col min="8962" max="8962" width="5.77734375" style="2" customWidth="1"/>
    <col min="8963" max="8963" width="6.5546875" style="2" customWidth="1"/>
    <col min="8964" max="8964" width="9.109375" style="2" customWidth="1"/>
    <col min="8965" max="8965" width="8.77734375" style="2" customWidth="1"/>
    <col min="8966" max="8966" width="7.44140625" style="2" customWidth="1"/>
    <col min="8967" max="8968" width="6.77734375" style="2" customWidth="1"/>
    <col min="8969" max="8969" width="7.5546875" style="2"/>
    <col min="8970" max="8970" width="12.5546875" style="2" customWidth="1"/>
    <col min="8971" max="9216" width="7.5546875" style="2"/>
    <col min="9217" max="9217" width="11.77734375" style="2" customWidth="1"/>
    <col min="9218" max="9218" width="5.77734375" style="2" customWidth="1"/>
    <col min="9219" max="9219" width="6.5546875" style="2" customWidth="1"/>
    <col min="9220" max="9220" width="9.109375" style="2" customWidth="1"/>
    <col min="9221" max="9221" width="8.77734375" style="2" customWidth="1"/>
    <col min="9222" max="9222" width="7.44140625" style="2" customWidth="1"/>
    <col min="9223" max="9224" width="6.77734375" style="2" customWidth="1"/>
    <col min="9225" max="9225" width="7.5546875" style="2"/>
    <col min="9226" max="9226" width="12.5546875" style="2" customWidth="1"/>
    <col min="9227" max="9472" width="7.5546875" style="2"/>
    <col min="9473" max="9473" width="11.77734375" style="2" customWidth="1"/>
    <col min="9474" max="9474" width="5.77734375" style="2" customWidth="1"/>
    <col min="9475" max="9475" width="6.5546875" style="2" customWidth="1"/>
    <col min="9476" max="9476" width="9.109375" style="2" customWidth="1"/>
    <col min="9477" max="9477" width="8.77734375" style="2" customWidth="1"/>
    <col min="9478" max="9478" width="7.44140625" style="2" customWidth="1"/>
    <col min="9479" max="9480" width="6.77734375" style="2" customWidth="1"/>
    <col min="9481" max="9481" width="7.5546875" style="2"/>
    <col min="9482" max="9482" width="12.5546875" style="2" customWidth="1"/>
    <col min="9483" max="9728" width="7.5546875" style="2"/>
    <col min="9729" max="9729" width="11.77734375" style="2" customWidth="1"/>
    <col min="9730" max="9730" width="5.77734375" style="2" customWidth="1"/>
    <col min="9731" max="9731" width="6.5546875" style="2" customWidth="1"/>
    <col min="9732" max="9732" width="9.109375" style="2" customWidth="1"/>
    <col min="9733" max="9733" width="8.77734375" style="2" customWidth="1"/>
    <col min="9734" max="9734" width="7.44140625" style="2" customWidth="1"/>
    <col min="9735" max="9736" width="6.77734375" style="2" customWidth="1"/>
    <col min="9737" max="9737" width="7.5546875" style="2"/>
    <col min="9738" max="9738" width="12.5546875" style="2" customWidth="1"/>
    <col min="9739" max="9984" width="7.5546875" style="2"/>
    <col min="9985" max="9985" width="11.77734375" style="2" customWidth="1"/>
    <col min="9986" max="9986" width="5.77734375" style="2" customWidth="1"/>
    <col min="9987" max="9987" width="6.5546875" style="2" customWidth="1"/>
    <col min="9988" max="9988" width="9.109375" style="2" customWidth="1"/>
    <col min="9989" max="9989" width="8.77734375" style="2" customWidth="1"/>
    <col min="9990" max="9990" width="7.44140625" style="2" customWidth="1"/>
    <col min="9991" max="9992" width="6.77734375" style="2" customWidth="1"/>
    <col min="9993" max="9993" width="7.5546875" style="2"/>
    <col min="9994" max="9994" width="12.5546875" style="2" customWidth="1"/>
    <col min="9995" max="10240" width="7.5546875" style="2"/>
    <col min="10241" max="10241" width="11.77734375" style="2" customWidth="1"/>
    <col min="10242" max="10242" width="5.77734375" style="2" customWidth="1"/>
    <col min="10243" max="10243" width="6.5546875" style="2" customWidth="1"/>
    <col min="10244" max="10244" width="9.109375" style="2" customWidth="1"/>
    <col min="10245" max="10245" width="8.77734375" style="2" customWidth="1"/>
    <col min="10246" max="10246" width="7.44140625" style="2" customWidth="1"/>
    <col min="10247" max="10248" width="6.77734375" style="2" customWidth="1"/>
    <col min="10249" max="10249" width="7.5546875" style="2"/>
    <col min="10250" max="10250" width="12.5546875" style="2" customWidth="1"/>
    <col min="10251" max="10496" width="7.5546875" style="2"/>
    <col min="10497" max="10497" width="11.77734375" style="2" customWidth="1"/>
    <col min="10498" max="10498" width="5.77734375" style="2" customWidth="1"/>
    <col min="10499" max="10499" width="6.5546875" style="2" customWidth="1"/>
    <col min="10500" max="10500" width="9.109375" style="2" customWidth="1"/>
    <col min="10501" max="10501" width="8.77734375" style="2" customWidth="1"/>
    <col min="10502" max="10502" width="7.44140625" style="2" customWidth="1"/>
    <col min="10503" max="10504" width="6.77734375" style="2" customWidth="1"/>
    <col min="10505" max="10505" width="7.5546875" style="2"/>
    <col min="10506" max="10506" width="12.5546875" style="2" customWidth="1"/>
    <col min="10507" max="10752" width="7.5546875" style="2"/>
    <col min="10753" max="10753" width="11.77734375" style="2" customWidth="1"/>
    <col min="10754" max="10754" width="5.77734375" style="2" customWidth="1"/>
    <col min="10755" max="10755" width="6.5546875" style="2" customWidth="1"/>
    <col min="10756" max="10756" width="9.109375" style="2" customWidth="1"/>
    <col min="10757" max="10757" width="8.77734375" style="2" customWidth="1"/>
    <col min="10758" max="10758" width="7.44140625" style="2" customWidth="1"/>
    <col min="10759" max="10760" width="6.77734375" style="2" customWidth="1"/>
    <col min="10761" max="10761" width="7.5546875" style="2"/>
    <col min="10762" max="10762" width="12.5546875" style="2" customWidth="1"/>
    <col min="10763" max="11008" width="7.5546875" style="2"/>
    <col min="11009" max="11009" width="11.77734375" style="2" customWidth="1"/>
    <col min="11010" max="11010" width="5.77734375" style="2" customWidth="1"/>
    <col min="11011" max="11011" width="6.5546875" style="2" customWidth="1"/>
    <col min="11012" max="11012" width="9.109375" style="2" customWidth="1"/>
    <col min="11013" max="11013" width="8.77734375" style="2" customWidth="1"/>
    <col min="11014" max="11014" width="7.44140625" style="2" customWidth="1"/>
    <col min="11015" max="11016" width="6.77734375" style="2" customWidth="1"/>
    <col min="11017" max="11017" width="7.5546875" style="2"/>
    <col min="11018" max="11018" width="12.5546875" style="2" customWidth="1"/>
    <col min="11019" max="11264" width="7.5546875" style="2"/>
    <col min="11265" max="11265" width="11.77734375" style="2" customWidth="1"/>
    <col min="11266" max="11266" width="5.77734375" style="2" customWidth="1"/>
    <col min="11267" max="11267" width="6.5546875" style="2" customWidth="1"/>
    <col min="11268" max="11268" width="9.109375" style="2" customWidth="1"/>
    <col min="11269" max="11269" width="8.77734375" style="2" customWidth="1"/>
    <col min="11270" max="11270" width="7.44140625" style="2" customWidth="1"/>
    <col min="11271" max="11272" width="6.77734375" style="2" customWidth="1"/>
    <col min="11273" max="11273" width="7.5546875" style="2"/>
    <col min="11274" max="11274" width="12.5546875" style="2" customWidth="1"/>
    <col min="11275" max="11520" width="7.5546875" style="2"/>
    <col min="11521" max="11521" width="11.77734375" style="2" customWidth="1"/>
    <col min="11522" max="11522" width="5.77734375" style="2" customWidth="1"/>
    <col min="11523" max="11523" width="6.5546875" style="2" customWidth="1"/>
    <col min="11524" max="11524" width="9.109375" style="2" customWidth="1"/>
    <col min="11525" max="11525" width="8.77734375" style="2" customWidth="1"/>
    <col min="11526" max="11526" width="7.44140625" style="2" customWidth="1"/>
    <col min="11527" max="11528" width="6.77734375" style="2" customWidth="1"/>
    <col min="11529" max="11529" width="7.5546875" style="2"/>
    <col min="11530" max="11530" width="12.5546875" style="2" customWidth="1"/>
    <col min="11531" max="11776" width="7.5546875" style="2"/>
    <col min="11777" max="11777" width="11.77734375" style="2" customWidth="1"/>
    <col min="11778" max="11778" width="5.77734375" style="2" customWidth="1"/>
    <col min="11779" max="11779" width="6.5546875" style="2" customWidth="1"/>
    <col min="11780" max="11780" width="9.109375" style="2" customWidth="1"/>
    <col min="11781" max="11781" width="8.77734375" style="2" customWidth="1"/>
    <col min="11782" max="11782" width="7.44140625" style="2" customWidth="1"/>
    <col min="11783" max="11784" width="6.77734375" style="2" customWidth="1"/>
    <col min="11785" max="11785" width="7.5546875" style="2"/>
    <col min="11786" max="11786" width="12.5546875" style="2" customWidth="1"/>
    <col min="11787" max="12032" width="7.5546875" style="2"/>
    <col min="12033" max="12033" width="11.77734375" style="2" customWidth="1"/>
    <col min="12034" max="12034" width="5.77734375" style="2" customWidth="1"/>
    <col min="12035" max="12035" width="6.5546875" style="2" customWidth="1"/>
    <col min="12036" max="12036" width="9.109375" style="2" customWidth="1"/>
    <col min="12037" max="12037" width="8.77734375" style="2" customWidth="1"/>
    <col min="12038" max="12038" width="7.44140625" style="2" customWidth="1"/>
    <col min="12039" max="12040" width="6.77734375" style="2" customWidth="1"/>
    <col min="12041" max="12041" width="7.5546875" style="2"/>
    <col min="12042" max="12042" width="12.5546875" style="2" customWidth="1"/>
    <col min="12043" max="12288" width="7.5546875" style="2"/>
    <col min="12289" max="12289" width="11.77734375" style="2" customWidth="1"/>
    <col min="12290" max="12290" width="5.77734375" style="2" customWidth="1"/>
    <col min="12291" max="12291" width="6.5546875" style="2" customWidth="1"/>
    <col min="12292" max="12292" width="9.109375" style="2" customWidth="1"/>
    <col min="12293" max="12293" width="8.77734375" style="2" customWidth="1"/>
    <col min="12294" max="12294" width="7.44140625" style="2" customWidth="1"/>
    <col min="12295" max="12296" width="6.77734375" style="2" customWidth="1"/>
    <col min="12297" max="12297" width="7.5546875" style="2"/>
    <col min="12298" max="12298" width="12.5546875" style="2" customWidth="1"/>
    <col min="12299" max="12544" width="7.5546875" style="2"/>
    <col min="12545" max="12545" width="11.77734375" style="2" customWidth="1"/>
    <col min="12546" max="12546" width="5.77734375" style="2" customWidth="1"/>
    <col min="12547" max="12547" width="6.5546875" style="2" customWidth="1"/>
    <col min="12548" max="12548" width="9.109375" style="2" customWidth="1"/>
    <col min="12549" max="12549" width="8.77734375" style="2" customWidth="1"/>
    <col min="12550" max="12550" width="7.44140625" style="2" customWidth="1"/>
    <col min="12551" max="12552" width="6.77734375" style="2" customWidth="1"/>
    <col min="12553" max="12553" width="7.5546875" style="2"/>
    <col min="12554" max="12554" width="12.5546875" style="2" customWidth="1"/>
    <col min="12555" max="12800" width="7.5546875" style="2"/>
    <col min="12801" max="12801" width="11.77734375" style="2" customWidth="1"/>
    <col min="12802" max="12802" width="5.77734375" style="2" customWidth="1"/>
    <col min="12803" max="12803" width="6.5546875" style="2" customWidth="1"/>
    <col min="12804" max="12804" width="9.109375" style="2" customWidth="1"/>
    <col min="12805" max="12805" width="8.77734375" style="2" customWidth="1"/>
    <col min="12806" max="12806" width="7.44140625" style="2" customWidth="1"/>
    <col min="12807" max="12808" width="6.77734375" style="2" customWidth="1"/>
    <col min="12809" max="12809" width="7.5546875" style="2"/>
    <col min="12810" max="12810" width="12.5546875" style="2" customWidth="1"/>
    <col min="12811" max="13056" width="7.5546875" style="2"/>
    <col min="13057" max="13057" width="11.77734375" style="2" customWidth="1"/>
    <col min="13058" max="13058" width="5.77734375" style="2" customWidth="1"/>
    <col min="13059" max="13059" width="6.5546875" style="2" customWidth="1"/>
    <col min="13060" max="13060" width="9.109375" style="2" customWidth="1"/>
    <col min="13061" max="13061" width="8.77734375" style="2" customWidth="1"/>
    <col min="13062" max="13062" width="7.44140625" style="2" customWidth="1"/>
    <col min="13063" max="13064" width="6.77734375" style="2" customWidth="1"/>
    <col min="13065" max="13065" width="7.5546875" style="2"/>
    <col min="13066" max="13066" width="12.5546875" style="2" customWidth="1"/>
    <col min="13067" max="13312" width="7.5546875" style="2"/>
    <col min="13313" max="13313" width="11.77734375" style="2" customWidth="1"/>
    <col min="13314" max="13314" width="5.77734375" style="2" customWidth="1"/>
    <col min="13315" max="13315" width="6.5546875" style="2" customWidth="1"/>
    <col min="13316" max="13316" width="9.109375" style="2" customWidth="1"/>
    <col min="13317" max="13317" width="8.77734375" style="2" customWidth="1"/>
    <col min="13318" max="13318" width="7.44140625" style="2" customWidth="1"/>
    <col min="13319" max="13320" width="6.77734375" style="2" customWidth="1"/>
    <col min="13321" max="13321" width="7.5546875" style="2"/>
    <col min="13322" max="13322" width="12.5546875" style="2" customWidth="1"/>
    <col min="13323" max="13568" width="7.5546875" style="2"/>
    <col min="13569" max="13569" width="11.77734375" style="2" customWidth="1"/>
    <col min="13570" max="13570" width="5.77734375" style="2" customWidth="1"/>
    <col min="13571" max="13571" width="6.5546875" style="2" customWidth="1"/>
    <col min="13572" max="13572" width="9.109375" style="2" customWidth="1"/>
    <col min="13573" max="13573" width="8.77734375" style="2" customWidth="1"/>
    <col min="13574" max="13574" width="7.44140625" style="2" customWidth="1"/>
    <col min="13575" max="13576" width="6.77734375" style="2" customWidth="1"/>
    <col min="13577" max="13577" width="7.5546875" style="2"/>
    <col min="13578" max="13578" width="12.5546875" style="2" customWidth="1"/>
    <col min="13579" max="13824" width="7.5546875" style="2"/>
    <col min="13825" max="13825" width="11.77734375" style="2" customWidth="1"/>
    <col min="13826" max="13826" width="5.77734375" style="2" customWidth="1"/>
    <col min="13827" max="13827" width="6.5546875" style="2" customWidth="1"/>
    <col min="13828" max="13828" width="9.109375" style="2" customWidth="1"/>
    <col min="13829" max="13829" width="8.77734375" style="2" customWidth="1"/>
    <col min="13830" max="13830" width="7.44140625" style="2" customWidth="1"/>
    <col min="13831" max="13832" width="6.77734375" style="2" customWidth="1"/>
    <col min="13833" max="13833" width="7.5546875" style="2"/>
    <col min="13834" max="13834" width="12.5546875" style="2" customWidth="1"/>
    <col min="13835" max="14080" width="7.5546875" style="2"/>
    <col min="14081" max="14081" width="11.77734375" style="2" customWidth="1"/>
    <col min="14082" max="14082" width="5.77734375" style="2" customWidth="1"/>
    <col min="14083" max="14083" width="6.5546875" style="2" customWidth="1"/>
    <col min="14084" max="14084" width="9.109375" style="2" customWidth="1"/>
    <col min="14085" max="14085" width="8.77734375" style="2" customWidth="1"/>
    <col min="14086" max="14086" width="7.44140625" style="2" customWidth="1"/>
    <col min="14087" max="14088" width="6.77734375" style="2" customWidth="1"/>
    <col min="14089" max="14089" width="7.5546875" style="2"/>
    <col min="14090" max="14090" width="12.5546875" style="2" customWidth="1"/>
    <col min="14091" max="14336" width="7.5546875" style="2"/>
    <col min="14337" max="14337" width="11.77734375" style="2" customWidth="1"/>
    <col min="14338" max="14338" width="5.77734375" style="2" customWidth="1"/>
    <col min="14339" max="14339" width="6.5546875" style="2" customWidth="1"/>
    <col min="14340" max="14340" width="9.109375" style="2" customWidth="1"/>
    <col min="14341" max="14341" width="8.77734375" style="2" customWidth="1"/>
    <col min="14342" max="14342" width="7.44140625" style="2" customWidth="1"/>
    <col min="14343" max="14344" width="6.77734375" style="2" customWidth="1"/>
    <col min="14345" max="14345" width="7.5546875" style="2"/>
    <col min="14346" max="14346" width="12.5546875" style="2" customWidth="1"/>
    <col min="14347" max="14592" width="7.5546875" style="2"/>
    <col min="14593" max="14593" width="11.77734375" style="2" customWidth="1"/>
    <col min="14594" max="14594" width="5.77734375" style="2" customWidth="1"/>
    <col min="14595" max="14595" width="6.5546875" style="2" customWidth="1"/>
    <col min="14596" max="14596" width="9.109375" style="2" customWidth="1"/>
    <col min="14597" max="14597" width="8.77734375" style="2" customWidth="1"/>
    <col min="14598" max="14598" width="7.44140625" style="2" customWidth="1"/>
    <col min="14599" max="14600" width="6.77734375" style="2" customWidth="1"/>
    <col min="14601" max="14601" width="7.5546875" style="2"/>
    <col min="14602" max="14602" width="12.5546875" style="2" customWidth="1"/>
    <col min="14603" max="14848" width="7.5546875" style="2"/>
    <col min="14849" max="14849" width="11.77734375" style="2" customWidth="1"/>
    <col min="14850" max="14850" width="5.77734375" style="2" customWidth="1"/>
    <col min="14851" max="14851" width="6.5546875" style="2" customWidth="1"/>
    <col min="14852" max="14852" width="9.109375" style="2" customWidth="1"/>
    <col min="14853" max="14853" width="8.77734375" style="2" customWidth="1"/>
    <col min="14854" max="14854" width="7.44140625" style="2" customWidth="1"/>
    <col min="14855" max="14856" width="6.77734375" style="2" customWidth="1"/>
    <col min="14857" max="14857" width="7.5546875" style="2"/>
    <col min="14858" max="14858" width="12.5546875" style="2" customWidth="1"/>
    <col min="14859" max="15104" width="7.5546875" style="2"/>
    <col min="15105" max="15105" width="11.77734375" style="2" customWidth="1"/>
    <col min="15106" max="15106" width="5.77734375" style="2" customWidth="1"/>
    <col min="15107" max="15107" width="6.5546875" style="2" customWidth="1"/>
    <col min="15108" max="15108" width="9.109375" style="2" customWidth="1"/>
    <col min="15109" max="15109" width="8.77734375" style="2" customWidth="1"/>
    <col min="15110" max="15110" width="7.44140625" style="2" customWidth="1"/>
    <col min="15111" max="15112" width="6.77734375" style="2" customWidth="1"/>
    <col min="15113" max="15113" width="7.5546875" style="2"/>
    <col min="15114" max="15114" width="12.5546875" style="2" customWidth="1"/>
    <col min="15115" max="15360" width="7.5546875" style="2"/>
    <col min="15361" max="15361" width="11.77734375" style="2" customWidth="1"/>
    <col min="15362" max="15362" width="5.77734375" style="2" customWidth="1"/>
    <col min="15363" max="15363" width="6.5546875" style="2" customWidth="1"/>
    <col min="15364" max="15364" width="9.109375" style="2" customWidth="1"/>
    <col min="15365" max="15365" width="8.77734375" style="2" customWidth="1"/>
    <col min="15366" max="15366" width="7.44140625" style="2" customWidth="1"/>
    <col min="15367" max="15368" width="6.77734375" style="2" customWidth="1"/>
    <col min="15369" max="15369" width="7.5546875" style="2"/>
    <col min="15370" max="15370" width="12.5546875" style="2" customWidth="1"/>
    <col min="15371" max="15616" width="7.5546875" style="2"/>
    <col min="15617" max="15617" width="11.77734375" style="2" customWidth="1"/>
    <col min="15618" max="15618" width="5.77734375" style="2" customWidth="1"/>
    <col min="15619" max="15619" width="6.5546875" style="2" customWidth="1"/>
    <col min="15620" max="15620" width="9.109375" style="2" customWidth="1"/>
    <col min="15621" max="15621" width="8.77734375" style="2" customWidth="1"/>
    <col min="15622" max="15622" width="7.44140625" style="2" customWidth="1"/>
    <col min="15623" max="15624" width="6.77734375" style="2" customWidth="1"/>
    <col min="15625" max="15625" width="7.5546875" style="2"/>
    <col min="15626" max="15626" width="12.5546875" style="2" customWidth="1"/>
    <col min="15627" max="15872" width="7.5546875" style="2"/>
    <col min="15873" max="15873" width="11.77734375" style="2" customWidth="1"/>
    <col min="15874" max="15874" width="5.77734375" style="2" customWidth="1"/>
    <col min="15875" max="15875" width="6.5546875" style="2" customWidth="1"/>
    <col min="15876" max="15876" width="9.109375" style="2" customWidth="1"/>
    <col min="15877" max="15877" width="8.77734375" style="2" customWidth="1"/>
    <col min="15878" max="15878" width="7.44140625" style="2" customWidth="1"/>
    <col min="15879" max="15880" width="6.77734375" style="2" customWidth="1"/>
    <col min="15881" max="15881" width="7.5546875" style="2"/>
    <col min="15882" max="15882" width="12.5546875" style="2" customWidth="1"/>
    <col min="15883" max="16128" width="7.5546875" style="2"/>
    <col min="16129" max="16129" width="11.77734375" style="2" customWidth="1"/>
    <col min="16130" max="16130" width="5.77734375" style="2" customWidth="1"/>
    <col min="16131" max="16131" width="6.5546875" style="2" customWidth="1"/>
    <col min="16132" max="16132" width="9.109375" style="2" customWidth="1"/>
    <col min="16133" max="16133" width="8.77734375" style="2" customWidth="1"/>
    <col min="16134" max="16134" width="7.44140625" style="2" customWidth="1"/>
    <col min="16135" max="16136" width="6.77734375" style="2" customWidth="1"/>
    <col min="16137" max="16137" width="7.5546875" style="2"/>
    <col min="16138" max="16138" width="12.5546875" style="2" customWidth="1"/>
    <col min="16139" max="16384" width="7.5546875" style="2"/>
  </cols>
  <sheetData>
    <row r="1" spans="1:21" ht="20.05">
      <c r="A1" s="390"/>
      <c r="B1" s="1"/>
      <c r="C1" s="1"/>
      <c r="D1" s="1"/>
      <c r="E1" s="1"/>
      <c r="F1" s="1"/>
      <c r="G1" s="1"/>
      <c r="H1" s="1"/>
      <c r="I1" s="1"/>
      <c r="M1" s="391" t="s">
        <v>0</v>
      </c>
    </row>
    <row r="2" spans="1:21" ht="14.25" customHeight="1">
      <c r="A2" s="4" t="s">
        <v>1</v>
      </c>
      <c r="B2" s="1"/>
      <c r="C2" s="1"/>
      <c r="D2" s="1"/>
      <c r="E2" s="1"/>
      <c r="F2" s="1"/>
      <c r="G2" s="1"/>
      <c r="H2" s="1"/>
      <c r="I2" s="1"/>
      <c r="M2" s="392" t="s">
        <v>214</v>
      </c>
    </row>
    <row r="3" spans="1:21" ht="14.25" customHeight="1">
      <c r="A3" s="4" t="s">
        <v>3</v>
      </c>
      <c r="B3" s="1"/>
      <c r="C3" s="1"/>
      <c r="D3" s="1"/>
      <c r="E3" s="1"/>
      <c r="F3" s="1"/>
      <c r="G3" s="1"/>
      <c r="H3" s="1"/>
      <c r="I3" s="1"/>
      <c r="M3" s="393"/>
    </row>
    <row r="4" spans="1:21" ht="14.25" customHeight="1">
      <c r="A4" s="4" t="s">
        <v>5</v>
      </c>
      <c r="B4" s="1"/>
      <c r="C4" s="1"/>
      <c r="D4" s="1"/>
      <c r="E4" s="1"/>
      <c r="F4" s="1"/>
      <c r="G4" s="1"/>
      <c r="H4" s="1"/>
      <c r="I4" s="1"/>
      <c r="M4" s="393"/>
    </row>
    <row r="5" spans="1:21" ht="14.25" customHeight="1">
      <c r="A5" s="4" t="s">
        <v>7</v>
      </c>
      <c r="B5" s="1"/>
      <c r="C5" s="1"/>
      <c r="D5" s="1"/>
      <c r="E5" s="1"/>
      <c r="F5" s="1"/>
      <c r="G5" s="1"/>
      <c r="H5" s="1"/>
      <c r="I5" s="1"/>
      <c r="M5" s="393"/>
    </row>
    <row r="6" spans="1:21" ht="14.25" customHeight="1">
      <c r="A6" s="7" t="s">
        <v>9</v>
      </c>
      <c r="B6" s="1"/>
      <c r="C6" s="1"/>
      <c r="D6" s="1"/>
      <c r="E6" s="1"/>
      <c r="F6" s="1"/>
      <c r="G6" s="1"/>
      <c r="H6" s="1"/>
      <c r="I6" s="1"/>
      <c r="M6" s="394"/>
    </row>
    <row r="7" spans="1:21" ht="13.5" customHeight="1">
      <c r="A7" s="1"/>
      <c r="B7" s="1"/>
      <c r="C7" s="1"/>
      <c r="D7" s="1"/>
      <c r="E7" s="1"/>
      <c r="F7" s="1"/>
      <c r="G7" s="1"/>
      <c r="H7" s="1"/>
      <c r="I7" s="1"/>
      <c r="M7" s="395"/>
      <c r="N7" s="395"/>
    </row>
    <row r="8" spans="1:21" ht="20.05">
      <c r="A8" s="1"/>
      <c r="B8" s="1"/>
      <c r="C8" s="1"/>
      <c r="D8" s="1"/>
      <c r="E8" s="1"/>
      <c r="F8" s="8"/>
      <c r="H8" s="9"/>
      <c r="I8" s="9" t="s">
        <v>215</v>
      </c>
      <c r="J8" s="10">
        <v>44922</v>
      </c>
      <c r="K8" s="11"/>
      <c r="M8" s="395"/>
      <c r="N8" s="395"/>
    </row>
    <row r="9" spans="1:21" ht="20.05">
      <c r="A9" s="1"/>
      <c r="B9" s="1"/>
      <c r="C9" s="1"/>
      <c r="D9" s="1"/>
      <c r="E9" s="1"/>
      <c r="F9" s="1"/>
      <c r="G9" s="1"/>
      <c r="H9" s="1"/>
      <c r="I9" s="1"/>
      <c r="M9" s="32" t="s">
        <v>216</v>
      </c>
    </row>
    <row r="10" spans="1:21" ht="26.3">
      <c r="A10" s="396" t="s">
        <v>12</v>
      </c>
      <c r="B10" s="396"/>
      <c r="C10" s="396"/>
      <c r="D10" s="396"/>
      <c r="E10" s="396"/>
      <c r="F10" s="396"/>
      <c r="G10" s="396"/>
      <c r="H10" s="396"/>
      <c r="I10" s="396"/>
      <c r="J10" s="396"/>
    </row>
    <row r="11" spans="1:21" ht="20.05">
      <c r="A11" s="1"/>
      <c r="B11" s="1"/>
      <c r="C11" s="1"/>
      <c r="D11" s="1"/>
      <c r="E11" s="397"/>
      <c r="F11" s="1"/>
      <c r="G11" s="1"/>
      <c r="H11" s="1"/>
      <c r="I11" s="1"/>
    </row>
    <row r="12" spans="1:21" ht="22.55" customHeight="1">
      <c r="A12" s="16" t="s">
        <v>15</v>
      </c>
      <c r="B12" s="22" t="s">
        <v>217</v>
      </c>
      <c r="C12" s="16"/>
      <c r="D12" s="16"/>
      <c r="E12" s="1"/>
      <c r="F12" s="398"/>
      <c r="G12" s="399" t="s">
        <v>17</v>
      </c>
      <c r="H12" s="399"/>
      <c r="I12" s="260"/>
      <c r="J12" s="21" t="s">
        <v>18</v>
      </c>
    </row>
    <row r="13" spans="1:21" ht="22.55" customHeight="1">
      <c r="A13" s="16" t="s">
        <v>20</v>
      </c>
      <c r="B13" s="22" t="s">
        <v>218</v>
      </c>
      <c r="C13" s="16"/>
      <c r="D13" s="16"/>
      <c r="E13" s="1"/>
      <c r="F13" s="398"/>
      <c r="G13" s="400"/>
      <c r="H13" s="401"/>
      <c r="I13" s="402"/>
      <c r="J13" s="403"/>
      <c r="O13" s="404"/>
      <c r="P13" s="404"/>
      <c r="Q13" s="404"/>
      <c r="R13" s="404"/>
      <c r="S13" s="404"/>
      <c r="T13" s="404"/>
      <c r="U13" s="404"/>
    </row>
    <row r="14" spans="1:21" ht="22.55" customHeight="1">
      <c r="A14" s="16" t="s">
        <v>23</v>
      </c>
      <c r="B14" s="22" t="s">
        <v>219</v>
      </c>
      <c r="C14" s="16"/>
      <c r="D14" s="16"/>
      <c r="E14" s="1"/>
      <c r="F14" s="405"/>
      <c r="G14" s="406"/>
      <c r="H14" s="406"/>
      <c r="I14" s="407"/>
      <c r="J14" s="407"/>
    </row>
    <row r="15" spans="1:21" ht="22.55" customHeight="1">
      <c r="A15" s="16" t="s">
        <v>25</v>
      </c>
      <c r="B15" s="22" t="s">
        <v>220</v>
      </c>
      <c r="C15" s="16"/>
      <c r="D15" s="16"/>
      <c r="E15" s="1"/>
      <c r="F15" s="408" t="s">
        <v>27</v>
      </c>
      <c r="G15" s="409"/>
      <c r="H15" s="408" t="s">
        <v>145</v>
      </c>
      <c r="I15" s="409"/>
      <c r="J15" s="410" t="s">
        <v>29</v>
      </c>
    </row>
    <row r="16" spans="1:21" ht="22.55" customHeight="1">
      <c r="A16" s="16" t="s">
        <v>31</v>
      </c>
      <c r="B16" s="279" t="s">
        <v>221</v>
      </c>
      <c r="C16" s="282"/>
      <c r="D16" s="16"/>
      <c r="E16" s="1"/>
      <c r="F16" s="398"/>
      <c r="G16" s="411"/>
      <c r="H16" s="412"/>
      <c r="I16" s="411"/>
      <c r="J16" s="413"/>
    </row>
    <row r="17" spans="1:15" ht="22.55" customHeight="1">
      <c r="A17" s="16" t="s">
        <v>222</v>
      </c>
      <c r="C17" s="279" t="s">
        <v>223</v>
      </c>
      <c r="D17" s="16"/>
      <c r="E17" s="1"/>
      <c r="F17" s="405"/>
      <c r="G17" s="414"/>
      <c r="H17" s="415"/>
      <c r="I17" s="414"/>
      <c r="J17" s="44"/>
    </row>
    <row r="18" spans="1:15" ht="20.05">
      <c r="A18" s="1" t="s">
        <v>37</v>
      </c>
      <c r="B18" s="1"/>
      <c r="C18" s="1"/>
      <c r="D18" s="1"/>
      <c r="E18" s="1"/>
      <c r="F18" s="1"/>
      <c r="G18" s="1"/>
      <c r="H18" s="1"/>
      <c r="I18" s="1"/>
    </row>
    <row r="19" spans="1:15" ht="20.05">
      <c r="A19" s="47" t="s">
        <v>39</v>
      </c>
      <c r="B19" s="48"/>
      <c r="C19" s="49"/>
      <c r="D19" s="50" t="s">
        <v>40</v>
      </c>
      <c r="E19" s="50" t="s">
        <v>41</v>
      </c>
      <c r="F19" s="50" t="s">
        <v>224</v>
      </c>
      <c r="G19" s="50" t="s">
        <v>225</v>
      </c>
      <c r="H19" s="47" t="s">
        <v>226</v>
      </c>
      <c r="I19" s="47" t="s">
        <v>42</v>
      </c>
      <c r="J19" s="416" t="s">
        <v>43</v>
      </c>
    </row>
    <row r="20" spans="1:15" ht="22.55">
      <c r="A20" s="55"/>
      <c r="B20" s="56"/>
      <c r="C20" s="57"/>
      <c r="D20" s="58"/>
      <c r="E20" s="58"/>
      <c r="F20" s="58"/>
      <c r="G20" s="58"/>
      <c r="H20" s="55"/>
      <c r="I20" s="55"/>
      <c r="J20" s="417" t="s">
        <v>45</v>
      </c>
    </row>
    <row r="21" spans="1:15" ht="20.05">
      <c r="A21" s="61" t="s">
        <v>46</v>
      </c>
      <c r="B21" s="62"/>
      <c r="C21" s="63" t="s">
        <v>47</v>
      </c>
      <c r="D21" s="418" t="s">
        <v>227</v>
      </c>
      <c r="E21" s="419">
        <v>441</v>
      </c>
      <c r="F21" s="290">
        <v>443.5</v>
      </c>
      <c r="G21" s="420">
        <v>440</v>
      </c>
      <c r="H21" s="289">
        <v>3.5</v>
      </c>
      <c r="I21" s="290" t="s">
        <v>49</v>
      </c>
      <c r="J21" s="417">
        <v>8.5</v>
      </c>
      <c r="L21" s="71">
        <v>382</v>
      </c>
      <c r="M21" s="71"/>
      <c r="N21" s="71" t="s">
        <v>49</v>
      </c>
      <c r="O21" s="421"/>
    </row>
    <row r="22" spans="1:15" ht="20.05">
      <c r="A22" s="61" t="s">
        <v>50</v>
      </c>
      <c r="B22" s="62"/>
      <c r="C22" s="63" t="s">
        <v>51</v>
      </c>
      <c r="D22" s="418" t="s">
        <v>228</v>
      </c>
      <c r="E22" s="422">
        <v>14.5</v>
      </c>
      <c r="F22" s="290">
        <v>14.8</v>
      </c>
      <c r="G22" s="420">
        <v>14.2</v>
      </c>
      <c r="H22" s="289">
        <v>0.60000000000000142</v>
      </c>
      <c r="I22" s="290" t="s">
        <v>49</v>
      </c>
      <c r="J22" s="285">
        <v>8.5</v>
      </c>
      <c r="L22" s="71">
        <v>12.5</v>
      </c>
      <c r="M22" s="71">
        <v>18.5</v>
      </c>
      <c r="N22" s="71" t="s">
        <v>49</v>
      </c>
    </row>
    <row r="23" spans="1:15" ht="20.05">
      <c r="A23" s="61" t="s">
        <v>229</v>
      </c>
      <c r="B23" s="62"/>
      <c r="C23" s="63" t="s">
        <v>51</v>
      </c>
      <c r="D23" s="418" t="s">
        <v>230</v>
      </c>
      <c r="E23" s="422">
        <v>2.7</v>
      </c>
      <c r="F23" s="290">
        <v>2.8</v>
      </c>
      <c r="G23" s="420">
        <v>2.6</v>
      </c>
      <c r="H23" s="289">
        <v>0.19999999999999973</v>
      </c>
      <c r="I23" s="423" t="s">
        <v>49</v>
      </c>
      <c r="J23" s="285">
        <v>8.6999999999999993</v>
      </c>
      <c r="L23" s="71">
        <v>1.8</v>
      </c>
      <c r="M23" s="71">
        <v>3.8</v>
      </c>
      <c r="N23" s="71" t="s">
        <v>49</v>
      </c>
    </row>
    <row r="24" spans="1:15" ht="22.55">
      <c r="A24" s="424" t="s">
        <v>85</v>
      </c>
      <c r="B24" s="36" t="s">
        <v>231</v>
      </c>
      <c r="C24" s="63" t="s">
        <v>56</v>
      </c>
      <c r="D24" s="425" t="s">
        <v>232</v>
      </c>
      <c r="E24" s="422">
        <v>22.16</v>
      </c>
      <c r="F24" s="290">
        <v>22.4</v>
      </c>
      <c r="G24" s="426">
        <v>21.9</v>
      </c>
      <c r="H24" s="289">
        <v>0.5</v>
      </c>
      <c r="I24" s="423" t="s">
        <v>49</v>
      </c>
      <c r="J24" s="285">
        <v>8.4</v>
      </c>
      <c r="L24" s="71">
        <v>17.600000000000001</v>
      </c>
      <c r="M24" s="71">
        <v>24.4</v>
      </c>
      <c r="N24" s="71" t="s">
        <v>49</v>
      </c>
    </row>
    <row r="25" spans="1:15" ht="22.55">
      <c r="A25" s="427" t="s">
        <v>233</v>
      </c>
      <c r="B25" s="36" t="s">
        <v>234</v>
      </c>
      <c r="C25" s="63" t="s">
        <v>56</v>
      </c>
      <c r="D25" s="425" t="s">
        <v>235</v>
      </c>
      <c r="E25" s="422">
        <v>11.39</v>
      </c>
      <c r="F25" s="290">
        <v>11.6</v>
      </c>
      <c r="G25" s="426">
        <v>11.2</v>
      </c>
      <c r="H25" s="289">
        <v>0.40000000000000036</v>
      </c>
      <c r="I25" s="423" t="s">
        <v>49</v>
      </c>
      <c r="J25" s="285">
        <v>8.4</v>
      </c>
      <c r="L25" s="71">
        <v>9.6</v>
      </c>
      <c r="M25" s="71">
        <v>13.2</v>
      </c>
      <c r="N25" s="71" t="s">
        <v>49</v>
      </c>
    </row>
    <row r="26" spans="1:15" ht="20.05">
      <c r="A26" s="61" t="s">
        <v>236</v>
      </c>
      <c r="B26" s="62"/>
      <c r="C26" s="63" t="s">
        <v>51</v>
      </c>
      <c r="D26" s="294" t="s">
        <v>237</v>
      </c>
      <c r="E26" s="422">
        <v>4.2</v>
      </c>
      <c r="F26" s="290">
        <v>4.4000000000000004</v>
      </c>
      <c r="G26" s="420">
        <v>4</v>
      </c>
      <c r="H26" s="289">
        <v>0.40000000000000036</v>
      </c>
      <c r="I26" s="423" t="s">
        <v>49</v>
      </c>
      <c r="J26" s="291">
        <v>8.1</v>
      </c>
      <c r="L26" s="71">
        <v>3.2</v>
      </c>
      <c r="M26" s="71">
        <v>5.2</v>
      </c>
      <c r="N26" s="71" t="s">
        <v>49</v>
      </c>
    </row>
    <row r="27" spans="1:15" ht="20.05">
      <c r="A27" s="427" t="s">
        <v>105</v>
      </c>
      <c r="B27" s="62"/>
      <c r="C27" s="428" t="s">
        <v>115</v>
      </c>
      <c r="D27" s="418" t="s">
        <v>238</v>
      </c>
      <c r="E27" s="429">
        <v>0.71</v>
      </c>
      <c r="F27" s="291">
        <v>0.71</v>
      </c>
      <c r="G27" s="430">
        <v>0.71</v>
      </c>
      <c r="H27" s="295">
        <v>0</v>
      </c>
      <c r="I27" s="423" t="s">
        <v>49</v>
      </c>
      <c r="J27" s="431" t="s">
        <v>70</v>
      </c>
      <c r="L27" s="71">
        <v>0.69499999999999995</v>
      </c>
      <c r="M27" s="71">
        <v>0.71499999999999997</v>
      </c>
      <c r="N27" s="71" t="s">
        <v>49</v>
      </c>
    </row>
    <row r="28" spans="1:15" ht="20.05">
      <c r="A28" s="96" t="s">
        <v>88</v>
      </c>
      <c r="B28" s="97"/>
      <c r="C28" s="88" t="s">
        <v>64</v>
      </c>
      <c r="D28" s="288" t="s">
        <v>70</v>
      </c>
      <c r="E28" s="432">
        <v>7077.4</v>
      </c>
      <c r="F28" s="433">
        <v>7088</v>
      </c>
      <c r="G28" s="434">
        <v>7066</v>
      </c>
      <c r="H28" s="289">
        <v>22</v>
      </c>
      <c r="I28" s="423" t="s">
        <v>70</v>
      </c>
      <c r="J28" s="431">
        <v>8.3000000000000007</v>
      </c>
      <c r="L28" s="71">
        <v>7000</v>
      </c>
      <c r="M28" s="71">
        <v>8000</v>
      </c>
      <c r="N28" s="293" t="s">
        <v>70</v>
      </c>
    </row>
    <row r="29" spans="1:15" ht="26.3" customHeight="1">
      <c r="A29" s="1" t="s">
        <v>239</v>
      </c>
      <c r="B29" s="1" t="s">
        <v>240</v>
      </c>
      <c r="C29" s="1"/>
      <c r="D29" s="1"/>
      <c r="E29" s="1"/>
      <c r="F29" s="1"/>
      <c r="G29" s="1"/>
      <c r="H29" s="1"/>
      <c r="I29" s="1"/>
    </row>
    <row r="30" spans="1:15" ht="20.05">
      <c r="A30" s="1" t="s">
        <v>37</v>
      </c>
      <c r="B30" s="1"/>
      <c r="C30" s="1"/>
      <c r="D30" s="1"/>
      <c r="E30" s="1"/>
      <c r="F30" s="1"/>
      <c r="G30" s="8"/>
      <c r="H30" s="8"/>
      <c r="I30" s="8"/>
    </row>
    <row r="31" spans="1:15" ht="20.05">
      <c r="A31" s="105" t="s">
        <v>75</v>
      </c>
      <c r="B31" s="106"/>
      <c r="C31" s="106"/>
      <c r="D31" s="1"/>
      <c r="E31" s="1"/>
      <c r="F31" s="1"/>
      <c r="G31" s="8"/>
      <c r="H31" s="8"/>
      <c r="I31" s="8"/>
    </row>
    <row r="32" spans="1:15" ht="20.05">
      <c r="A32" s="1"/>
      <c r="B32" s="1"/>
      <c r="C32" s="1"/>
      <c r="D32" s="1"/>
      <c r="E32" s="1"/>
      <c r="F32" s="1"/>
      <c r="G32" s="1"/>
      <c r="H32" s="1"/>
      <c r="I32" s="1"/>
    </row>
    <row r="33" spans="1:156" ht="17.55">
      <c r="A33" s="435" t="s">
        <v>241</v>
      </c>
      <c r="B33" s="435"/>
      <c r="C33" s="435"/>
      <c r="D33" s="435"/>
      <c r="E33" s="435"/>
      <c r="H33" s="436" t="s">
        <v>77</v>
      </c>
      <c r="I33" s="436"/>
      <c r="J33" s="436"/>
    </row>
    <row r="34" spans="1:156" ht="15.05" customHeight="1"/>
    <row r="35" spans="1:156" ht="15.05" customHeight="1">
      <c r="O35" s="109" t="s">
        <v>78</v>
      </c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  <c r="BA35" s="111"/>
      <c r="BB35" s="111"/>
      <c r="BC35" s="111"/>
      <c r="BD35" s="111"/>
      <c r="BE35" s="111"/>
      <c r="BF35" s="111"/>
      <c r="BG35" s="111"/>
      <c r="BH35" s="111"/>
      <c r="BI35" s="111"/>
      <c r="BJ35" s="111"/>
      <c r="BK35" s="111"/>
      <c r="BL35" s="111"/>
      <c r="BM35" s="111"/>
      <c r="BN35" s="111"/>
      <c r="BO35" s="111"/>
      <c r="BP35" s="111"/>
      <c r="BQ35" s="111"/>
      <c r="BR35" s="111"/>
      <c r="BS35" s="111"/>
      <c r="BT35" s="111"/>
      <c r="BU35" s="111"/>
      <c r="BV35" s="111"/>
      <c r="BW35" s="111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</row>
    <row r="36" spans="1:156" ht="16.899999999999999">
      <c r="O36" s="113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  <c r="BA36" s="111"/>
      <c r="BB36" s="111"/>
      <c r="BC36" s="111"/>
      <c r="BD36" s="111"/>
      <c r="BE36" s="111"/>
      <c r="BF36" s="111"/>
      <c r="BG36" s="111"/>
      <c r="BH36" s="111"/>
      <c r="BI36" s="111"/>
      <c r="BJ36" s="111"/>
      <c r="BK36" s="111"/>
      <c r="BL36" s="111"/>
      <c r="BM36" s="111"/>
      <c r="BN36" s="111"/>
      <c r="BO36" s="111"/>
      <c r="BP36" s="111"/>
      <c r="BQ36" s="111"/>
      <c r="BR36" s="111"/>
      <c r="BS36" s="111"/>
      <c r="BT36" s="111"/>
      <c r="BU36" s="111"/>
      <c r="BV36" s="111"/>
      <c r="BW36" s="111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</row>
    <row r="37" spans="1:156" ht="26.3">
      <c r="O37" s="114" t="s">
        <v>242</v>
      </c>
      <c r="P37" s="115"/>
      <c r="Q37" s="115"/>
      <c r="R37" s="115"/>
      <c r="S37" s="115"/>
      <c r="T37" s="115"/>
      <c r="U37" s="115" t="s">
        <v>243</v>
      </c>
      <c r="V37" s="116"/>
      <c r="W37" s="116"/>
      <c r="X37" s="116"/>
      <c r="Y37" s="111"/>
      <c r="Z37" s="117" t="s">
        <v>81</v>
      </c>
      <c r="AA37" s="111"/>
      <c r="AB37" s="118" t="s">
        <v>82</v>
      </c>
      <c r="AC37" s="118" t="s">
        <v>83</v>
      </c>
      <c r="AD37" s="437" t="s">
        <v>84</v>
      </c>
      <c r="AE37" s="118" t="s">
        <v>46</v>
      </c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18" t="s">
        <v>50</v>
      </c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 t="s">
        <v>229</v>
      </c>
      <c r="BJ37" s="118"/>
      <c r="BK37" s="118"/>
      <c r="BL37" s="118"/>
      <c r="BM37" s="118"/>
      <c r="BN37" s="118"/>
      <c r="BO37" s="118"/>
      <c r="BP37" s="118"/>
      <c r="BQ37" s="118"/>
      <c r="BR37" s="118"/>
      <c r="BS37" s="118"/>
      <c r="BT37" s="118"/>
      <c r="BU37" s="118"/>
      <c r="BV37" s="118"/>
      <c r="BW37" s="118"/>
      <c r="BX37" s="118" t="s">
        <v>244</v>
      </c>
      <c r="BY37" s="118"/>
      <c r="BZ37" s="118"/>
      <c r="CA37" s="118"/>
      <c r="CB37" s="118"/>
      <c r="CC37" s="118"/>
      <c r="CD37" s="118"/>
      <c r="CE37" s="118"/>
      <c r="CF37" s="118"/>
      <c r="CG37" s="118"/>
      <c r="CH37" s="118"/>
      <c r="CI37" s="118"/>
      <c r="CJ37" s="118"/>
      <c r="CK37" s="118"/>
      <c r="CL37" s="118"/>
      <c r="CM37" s="118" t="s">
        <v>245</v>
      </c>
      <c r="CN37" s="118"/>
      <c r="CO37" s="118"/>
      <c r="CP37" s="118"/>
      <c r="CQ37" s="118"/>
      <c r="CR37" s="118"/>
      <c r="CS37" s="118"/>
      <c r="CT37" s="118"/>
      <c r="CU37" s="118"/>
      <c r="CV37" s="118"/>
      <c r="CW37" s="118"/>
      <c r="CX37" s="118"/>
      <c r="CY37" s="118"/>
      <c r="CZ37" s="118"/>
      <c r="DA37" s="118"/>
      <c r="DB37" s="118" t="s">
        <v>87</v>
      </c>
      <c r="DC37" s="118"/>
      <c r="DD37" s="118"/>
      <c r="DE37" s="118"/>
      <c r="DF37" s="118"/>
      <c r="DG37" s="118"/>
      <c r="DH37" s="118"/>
      <c r="DI37" s="118"/>
      <c r="DJ37" s="118"/>
      <c r="DK37" s="118"/>
      <c r="DL37" s="118"/>
      <c r="DM37" s="118"/>
      <c r="DN37" s="118"/>
      <c r="DO37" s="118"/>
      <c r="DP37" s="118"/>
      <c r="DQ37" s="118" t="s">
        <v>191</v>
      </c>
      <c r="DR37" s="118"/>
      <c r="DS37" s="118"/>
      <c r="DT37" s="118"/>
      <c r="DU37" s="118"/>
      <c r="DV37" s="118" t="s">
        <v>89</v>
      </c>
      <c r="DW37" s="118"/>
      <c r="DX37" s="118"/>
      <c r="DY37" s="118"/>
      <c r="DZ37" s="118"/>
      <c r="EA37" s="118" t="s">
        <v>105</v>
      </c>
      <c r="EB37" s="118"/>
      <c r="EC37" s="118"/>
      <c r="ED37" s="118"/>
      <c r="EE37" s="118"/>
      <c r="EF37" s="438"/>
      <c r="EG37" s="438"/>
      <c r="EH37" s="438"/>
      <c r="EI37" s="439" t="s">
        <v>191</v>
      </c>
      <c r="EJ37" s="118"/>
      <c r="EK37" s="118"/>
      <c r="EL37" s="118"/>
      <c r="EM37" s="118"/>
      <c r="EN37" s="118"/>
      <c r="EO37" s="118" t="s">
        <v>89</v>
      </c>
      <c r="EP37" s="118"/>
      <c r="EQ37" s="118"/>
      <c r="ER37" s="118"/>
      <c r="ES37" s="118"/>
      <c r="ET37" s="118"/>
      <c r="EU37" s="118" t="s">
        <v>105</v>
      </c>
      <c r="EV37" s="118"/>
      <c r="EW37" s="118"/>
      <c r="EX37" s="118"/>
      <c r="EY37" s="118"/>
      <c r="EZ37" s="118"/>
    </row>
    <row r="38" spans="1:156" ht="31.95">
      <c r="O38" s="115" t="s">
        <v>91</v>
      </c>
      <c r="P38" s="123" t="str">
        <f>AB40</f>
        <v>22L21T2</v>
      </c>
      <c r="Q38" s="123"/>
      <c r="R38" s="111"/>
      <c r="S38" s="440" t="s">
        <v>246</v>
      </c>
      <c r="T38" s="115"/>
      <c r="U38" s="115" t="s">
        <v>247</v>
      </c>
      <c r="V38" s="116"/>
      <c r="W38" s="116"/>
      <c r="X38" s="116"/>
      <c r="Y38" s="111"/>
      <c r="Z38" s="117" t="s">
        <v>93</v>
      </c>
      <c r="AA38" s="111"/>
      <c r="AB38" s="124"/>
      <c r="AC38" s="124"/>
      <c r="AD38" s="441"/>
      <c r="AE38" s="124">
        <v>19</v>
      </c>
      <c r="AF38" s="124"/>
      <c r="AG38" s="124"/>
      <c r="AH38" s="124">
        <v>20</v>
      </c>
      <c r="AI38" s="124"/>
      <c r="AJ38" s="124"/>
      <c r="AK38" s="124">
        <v>21</v>
      </c>
      <c r="AL38" s="124"/>
      <c r="AM38" s="124"/>
      <c r="AN38" s="124">
        <v>22</v>
      </c>
      <c r="AO38" s="124"/>
      <c r="AP38" s="124"/>
      <c r="AQ38" s="124">
        <v>23</v>
      </c>
      <c r="AR38" s="124"/>
      <c r="AS38" s="124"/>
      <c r="AT38" s="124">
        <v>19</v>
      </c>
      <c r="AU38" s="124"/>
      <c r="AV38" s="124"/>
      <c r="AW38" s="124">
        <v>20</v>
      </c>
      <c r="AX38" s="124"/>
      <c r="AY38" s="124"/>
      <c r="AZ38" s="124">
        <v>21</v>
      </c>
      <c r="BA38" s="124"/>
      <c r="BB38" s="124"/>
      <c r="BC38" s="124">
        <v>22</v>
      </c>
      <c r="BD38" s="124"/>
      <c r="BE38" s="124"/>
      <c r="BF38" s="124">
        <v>23</v>
      </c>
      <c r="BG38" s="124"/>
      <c r="BH38" s="124"/>
      <c r="BI38" s="124">
        <v>19</v>
      </c>
      <c r="BJ38" s="124"/>
      <c r="BK38" s="124"/>
      <c r="BL38" s="124">
        <v>20</v>
      </c>
      <c r="BM38" s="124"/>
      <c r="BN38" s="124"/>
      <c r="BO38" s="124">
        <v>21</v>
      </c>
      <c r="BP38" s="124"/>
      <c r="BQ38" s="124"/>
      <c r="BR38" s="124">
        <v>22</v>
      </c>
      <c r="BS38" s="124"/>
      <c r="BT38" s="124"/>
      <c r="BU38" s="124">
        <v>23</v>
      </c>
      <c r="BV38" s="124"/>
      <c r="BW38" s="124"/>
      <c r="BX38" s="124">
        <v>19</v>
      </c>
      <c r="BY38" s="124"/>
      <c r="BZ38" s="124"/>
      <c r="CA38" s="124">
        <v>20</v>
      </c>
      <c r="CB38" s="124"/>
      <c r="CC38" s="124"/>
      <c r="CD38" s="124">
        <v>21</v>
      </c>
      <c r="CE38" s="124"/>
      <c r="CF38" s="124"/>
      <c r="CG38" s="124">
        <v>22</v>
      </c>
      <c r="CH38" s="124"/>
      <c r="CI38" s="124"/>
      <c r="CJ38" s="124">
        <v>23</v>
      </c>
      <c r="CK38" s="124"/>
      <c r="CL38" s="124"/>
      <c r="CM38" s="124">
        <v>19</v>
      </c>
      <c r="CN38" s="124"/>
      <c r="CO38" s="124"/>
      <c r="CP38" s="124">
        <v>20</v>
      </c>
      <c r="CQ38" s="124"/>
      <c r="CR38" s="124"/>
      <c r="CS38" s="124">
        <v>21</v>
      </c>
      <c r="CT38" s="124"/>
      <c r="CU38" s="124"/>
      <c r="CV38" s="124">
        <v>22</v>
      </c>
      <c r="CW38" s="124"/>
      <c r="CX38" s="124"/>
      <c r="CY38" s="124">
        <v>23</v>
      </c>
      <c r="CZ38" s="124"/>
      <c r="DA38" s="124"/>
      <c r="DB38" s="124">
        <v>19</v>
      </c>
      <c r="DC38" s="124"/>
      <c r="DD38" s="124"/>
      <c r="DE38" s="124">
        <v>20</v>
      </c>
      <c r="DF38" s="124"/>
      <c r="DG38" s="124"/>
      <c r="DH38" s="124">
        <v>21</v>
      </c>
      <c r="DI38" s="124"/>
      <c r="DJ38" s="124"/>
      <c r="DK38" s="124">
        <v>22</v>
      </c>
      <c r="DL38" s="124"/>
      <c r="DM38" s="124"/>
      <c r="DN38" s="124">
        <v>23</v>
      </c>
      <c r="DO38" s="124"/>
      <c r="DP38" s="124"/>
      <c r="DQ38" s="126">
        <v>19</v>
      </c>
      <c r="DR38" s="126">
        <v>20</v>
      </c>
      <c r="DS38" s="126">
        <v>21</v>
      </c>
      <c r="DT38" s="126">
        <v>22</v>
      </c>
      <c r="DU38" s="126">
        <v>23</v>
      </c>
      <c r="DV38" s="126">
        <v>19</v>
      </c>
      <c r="DW38" s="126">
        <v>20</v>
      </c>
      <c r="DX38" s="126">
        <v>21</v>
      </c>
      <c r="DY38" s="126">
        <v>22</v>
      </c>
      <c r="DZ38" s="126">
        <v>23</v>
      </c>
      <c r="EA38" s="126">
        <v>19</v>
      </c>
      <c r="EB38" s="126">
        <v>20</v>
      </c>
      <c r="EC38" s="126">
        <v>21</v>
      </c>
      <c r="ED38" s="126">
        <v>22</v>
      </c>
      <c r="EE38" s="126">
        <v>23</v>
      </c>
      <c r="EF38" s="438"/>
      <c r="EG38" s="438"/>
      <c r="EH38" s="438"/>
      <c r="EI38" s="442">
        <v>20</v>
      </c>
      <c r="EJ38" s="126">
        <v>40</v>
      </c>
      <c r="EK38" s="126">
        <v>60</v>
      </c>
      <c r="EL38" s="126">
        <v>80</v>
      </c>
      <c r="EM38" s="126">
        <v>100</v>
      </c>
      <c r="EN38" s="126">
        <v>120</v>
      </c>
      <c r="EO38" s="126">
        <v>20</v>
      </c>
      <c r="EP38" s="126">
        <v>40</v>
      </c>
      <c r="EQ38" s="126">
        <v>60</v>
      </c>
      <c r="ER38" s="126">
        <v>80</v>
      </c>
      <c r="ES38" s="126">
        <v>100</v>
      </c>
      <c r="ET38" s="126">
        <v>120</v>
      </c>
      <c r="EU38" s="126">
        <v>20</v>
      </c>
      <c r="EV38" s="126">
        <v>40</v>
      </c>
      <c r="EW38" s="126">
        <v>60</v>
      </c>
      <c r="EX38" s="126">
        <v>80</v>
      </c>
      <c r="EY38" s="126">
        <v>100</v>
      </c>
      <c r="EZ38" s="126">
        <v>120</v>
      </c>
    </row>
    <row r="39" spans="1:156" ht="26.3">
      <c r="O39" s="115" t="s">
        <v>248</v>
      </c>
      <c r="P39" s="115"/>
      <c r="Q39" s="115"/>
      <c r="R39" s="115"/>
      <c r="S39" s="115"/>
      <c r="T39" s="115"/>
      <c r="U39" s="115" t="s">
        <v>83</v>
      </c>
      <c r="V39" s="127">
        <f>AC40</f>
        <v>44917</v>
      </c>
      <c r="W39" s="127"/>
      <c r="X39" s="116"/>
      <c r="Y39" s="111"/>
      <c r="Z39" s="117" t="s">
        <v>95</v>
      </c>
      <c r="AA39" s="111"/>
      <c r="AB39" s="124"/>
      <c r="AC39" s="124"/>
      <c r="AD39" s="441"/>
      <c r="AE39" s="126" t="s">
        <v>96</v>
      </c>
      <c r="AF39" s="126" t="s">
        <v>97</v>
      </c>
      <c r="AG39" s="126" t="s">
        <v>98</v>
      </c>
      <c r="AH39" s="126" t="s">
        <v>96</v>
      </c>
      <c r="AI39" s="126" t="s">
        <v>97</v>
      </c>
      <c r="AJ39" s="126" t="s">
        <v>98</v>
      </c>
      <c r="AK39" s="126" t="s">
        <v>96</v>
      </c>
      <c r="AL39" s="126" t="s">
        <v>97</v>
      </c>
      <c r="AM39" s="126" t="s">
        <v>98</v>
      </c>
      <c r="AN39" s="126" t="s">
        <v>96</v>
      </c>
      <c r="AO39" s="126" t="s">
        <v>97</v>
      </c>
      <c r="AP39" s="126" t="s">
        <v>98</v>
      </c>
      <c r="AQ39" s="126" t="s">
        <v>96</v>
      </c>
      <c r="AR39" s="126" t="s">
        <v>97</v>
      </c>
      <c r="AS39" s="126" t="s">
        <v>98</v>
      </c>
      <c r="AT39" s="126" t="s">
        <v>96</v>
      </c>
      <c r="AU39" s="126" t="s">
        <v>97</v>
      </c>
      <c r="AV39" s="126" t="s">
        <v>98</v>
      </c>
      <c r="AW39" s="126" t="s">
        <v>96</v>
      </c>
      <c r="AX39" s="126" t="s">
        <v>97</v>
      </c>
      <c r="AY39" s="126" t="s">
        <v>98</v>
      </c>
      <c r="AZ39" s="126" t="s">
        <v>96</v>
      </c>
      <c r="BA39" s="126" t="s">
        <v>97</v>
      </c>
      <c r="BB39" s="126" t="s">
        <v>98</v>
      </c>
      <c r="BC39" s="126" t="s">
        <v>96</v>
      </c>
      <c r="BD39" s="126" t="s">
        <v>97</v>
      </c>
      <c r="BE39" s="126" t="s">
        <v>98</v>
      </c>
      <c r="BF39" s="126" t="s">
        <v>96</v>
      </c>
      <c r="BG39" s="126" t="s">
        <v>97</v>
      </c>
      <c r="BH39" s="126" t="s">
        <v>98</v>
      </c>
      <c r="BI39" s="126" t="s">
        <v>96</v>
      </c>
      <c r="BJ39" s="126" t="s">
        <v>97</v>
      </c>
      <c r="BK39" s="126" t="s">
        <v>98</v>
      </c>
      <c r="BL39" s="126" t="s">
        <v>96</v>
      </c>
      <c r="BM39" s="126" t="s">
        <v>97</v>
      </c>
      <c r="BN39" s="126" t="s">
        <v>98</v>
      </c>
      <c r="BO39" s="126" t="s">
        <v>96</v>
      </c>
      <c r="BP39" s="126" t="s">
        <v>97</v>
      </c>
      <c r="BQ39" s="126" t="s">
        <v>98</v>
      </c>
      <c r="BR39" s="126" t="s">
        <v>96</v>
      </c>
      <c r="BS39" s="126" t="s">
        <v>97</v>
      </c>
      <c r="BT39" s="126" t="s">
        <v>98</v>
      </c>
      <c r="BU39" s="126" t="s">
        <v>96</v>
      </c>
      <c r="BV39" s="126" t="s">
        <v>97</v>
      </c>
      <c r="BW39" s="126" t="s">
        <v>98</v>
      </c>
      <c r="BX39" s="126" t="s">
        <v>96</v>
      </c>
      <c r="BY39" s="126" t="s">
        <v>97</v>
      </c>
      <c r="BZ39" s="126" t="s">
        <v>98</v>
      </c>
      <c r="CA39" s="126" t="s">
        <v>96</v>
      </c>
      <c r="CB39" s="126" t="s">
        <v>97</v>
      </c>
      <c r="CC39" s="126" t="s">
        <v>98</v>
      </c>
      <c r="CD39" s="126" t="s">
        <v>96</v>
      </c>
      <c r="CE39" s="126" t="s">
        <v>97</v>
      </c>
      <c r="CF39" s="126" t="s">
        <v>98</v>
      </c>
      <c r="CG39" s="126" t="s">
        <v>96</v>
      </c>
      <c r="CH39" s="126" t="s">
        <v>97</v>
      </c>
      <c r="CI39" s="126" t="s">
        <v>98</v>
      </c>
      <c r="CJ39" s="126" t="s">
        <v>96</v>
      </c>
      <c r="CK39" s="126" t="s">
        <v>97</v>
      </c>
      <c r="CL39" s="126" t="s">
        <v>98</v>
      </c>
      <c r="CM39" s="126" t="s">
        <v>96</v>
      </c>
      <c r="CN39" s="126" t="s">
        <v>97</v>
      </c>
      <c r="CO39" s="126" t="s">
        <v>98</v>
      </c>
      <c r="CP39" s="126" t="s">
        <v>96</v>
      </c>
      <c r="CQ39" s="126" t="s">
        <v>97</v>
      </c>
      <c r="CR39" s="126" t="s">
        <v>98</v>
      </c>
      <c r="CS39" s="126" t="s">
        <v>96</v>
      </c>
      <c r="CT39" s="126" t="s">
        <v>97</v>
      </c>
      <c r="CU39" s="126" t="s">
        <v>98</v>
      </c>
      <c r="CV39" s="126" t="s">
        <v>96</v>
      </c>
      <c r="CW39" s="126" t="s">
        <v>97</v>
      </c>
      <c r="CX39" s="126" t="s">
        <v>98</v>
      </c>
      <c r="CY39" s="126" t="s">
        <v>96</v>
      </c>
      <c r="CZ39" s="126" t="s">
        <v>97</v>
      </c>
      <c r="DA39" s="126" t="s">
        <v>98</v>
      </c>
      <c r="DB39" s="126" t="s">
        <v>96</v>
      </c>
      <c r="DC39" s="126" t="s">
        <v>97</v>
      </c>
      <c r="DD39" s="126" t="s">
        <v>98</v>
      </c>
      <c r="DE39" s="126" t="s">
        <v>96</v>
      </c>
      <c r="DF39" s="126" t="s">
        <v>97</v>
      </c>
      <c r="DG39" s="126" t="s">
        <v>98</v>
      </c>
      <c r="DH39" s="126" t="s">
        <v>96</v>
      </c>
      <c r="DI39" s="126" t="s">
        <v>97</v>
      </c>
      <c r="DJ39" s="126" t="s">
        <v>98</v>
      </c>
      <c r="DK39" s="126" t="s">
        <v>96</v>
      </c>
      <c r="DL39" s="126" t="s">
        <v>97</v>
      </c>
      <c r="DM39" s="126" t="s">
        <v>98</v>
      </c>
      <c r="DN39" s="126" t="s">
        <v>96</v>
      </c>
      <c r="DO39" s="126" t="s">
        <v>97</v>
      </c>
      <c r="DP39" s="126" t="s">
        <v>98</v>
      </c>
      <c r="DQ39" s="126" t="s">
        <v>96</v>
      </c>
      <c r="DR39" s="126" t="s">
        <v>96</v>
      </c>
      <c r="DS39" s="126" t="s">
        <v>96</v>
      </c>
      <c r="DT39" s="126" t="s">
        <v>96</v>
      </c>
      <c r="DU39" s="126" t="s">
        <v>96</v>
      </c>
      <c r="DV39" s="126" t="s">
        <v>96</v>
      </c>
      <c r="DW39" s="126" t="s">
        <v>96</v>
      </c>
      <c r="DX39" s="126" t="s">
        <v>96</v>
      </c>
      <c r="DY39" s="126" t="s">
        <v>96</v>
      </c>
      <c r="DZ39" s="126" t="s">
        <v>96</v>
      </c>
      <c r="EA39" s="126" t="s">
        <v>96</v>
      </c>
      <c r="EB39" s="126" t="s">
        <v>96</v>
      </c>
      <c r="EC39" s="126" t="s">
        <v>96</v>
      </c>
      <c r="ED39" s="126" t="s">
        <v>96</v>
      </c>
      <c r="EE39" s="126" t="s">
        <v>96</v>
      </c>
      <c r="EF39" s="443"/>
      <c r="EG39" s="443"/>
      <c r="EH39" s="443"/>
      <c r="EI39" s="442" t="s">
        <v>96</v>
      </c>
      <c r="EJ39" s="126" t="s">
        <v>96</v>
      </c>
      <c r="EK39" s="126" t="s">
        <v>96</v>
      </c>
      <c r="EL39" s="126" t="s">
        <v>96</v>
      </c>
      <c r="EM39" s="126" t="s">
        <v>96</v>
      </c>
      <c r="EN39" s="126" t="s">
        <v>96</v>
      </c>
      <c r="EO39" s="126" t="s">
        <v>96</v>
      </c>
      <c r="EP39" s="126" t="s">
        <v>96</v>
      </c>
      <c r="EQ39" s="126" t="s">
        <v>96</v>
      </c>
      <c r="ER39" s="126" t="s">
        <v>96</v>
      </c>
      <c r="ES39" s="126" t="s">
        <v>96</v>
      </c>
      <c r="ET39" s="126" t="s">
        <v>96</v>
      </c>
      <c r="EU39" s="126" t="s">
        <v>96</v>
      </c>
      <c r="EV39" s="126" t="s">
        <v>96</v>
      </c>
      <c r="EW39" s="126" t="s">
        <v>96</v>
      </c>
      <c r="EX39" s="126" t="s">
        <v>96</v>
      </c>
      <c r="EY39" s="126" t="s">
        <v>96</v>
      </c>
      <c r="EZ39" s="126" t="s">
        <v>96</v>
      </c>
    </row>
    <row r="40" spans="1:156" ht="26.3">
      <c r="O40" s="115" t="s">
        <v>249</v>
      </c>
      <c r="P40" s="115"/>
      <c r="Q40" s="115"/>
      <c r="R40" s="115"/>
      <c r="S40" s="115"/>
      <c r="T40" s="115"/>
      <c r="U40" s="115" t="s">
        <v>84</v>
      </c>
      <c r="V40" s="116"/>
      <c r="W40" s="127">
        <f>AD40</f>
        <v>44916</v>
      </c>
      <c r="X40" s="127"/>
      <c r="Y40" s="111"/>
      <c r="Z40" s="111"/>
      <c r="AA40" s="111"/>
      <c r="AB40" s="444" t="s">
        <v>250</v>
      </c>
      <c r="AC40" s="445">
        <v>44917</v>
      </c>
      <c r="AD40" s="445">
        <v>44916</v>
      </c>
      <c r="AE40" s="446">
        <v>440.7</v>
      </c>
      <c r="AF40" s="446">
        <v>441</v>
      </c>
      <c r="AG40" s="446">
        <v>441.7</v>
      </c>
      <c r="AH40" s="446">
        <v>440.9</v>
      </c>
      <c r="AI40" s="446">
        <v>441.2</v>
      </c>
      <c r="AJ40" s="446">
        <v>440.7</v>
      </c>
      <c r="AK40" s="446">
        <v>441.4</v>
      </c>
      <c r="AL40" s="446">
        <v>443.5</v>
      </c>
      <c r="AM40" s="446">
        <v>441.9</v>
      </c>
      <c r="AN40" s="446">
        <v>440</v>
      </c>
      <c r="AO40" s="446">
        <v>440.2</v>
      </c>
      <c r="AP40" s="446">
        <v>441</v>
      </c>
      <c r="AQ40" s="446">
        <v>440.1</v>
      </c>
      <c r="AR40" s="446">
        <v>441.2</v>
      </c>
      <c r="AS40" s="446">
        <v>440</v>
      </c>
      <c r="AT40" s="446">
        <v>14.4</v>
      </c>
      <c r="AU40" s="446">
        <v>14.2</v>
      </c>
      <c r="AV40" s="446">
        <v>14.3</v>
      </c>
      <c r="AW40" s="446">
        <v>14.8</v>
      </c>
      <c r="AX40" s="446">
        <v>14.8</v>
      </c>
      <c r="AY40" s="446">
        <v>14.5</v>
      </c>
      <c r="AZ40" s="446">
        <v>14.7</v>
      </c>
      <c r="BA40" s="446">
        <v>14.7</v>
      </c>
      <c r="BB40" s="446">
        <v>14.7</v>
      </c>
      <c r="BC40" s="446">
        <v>14.4</v>
      </c>
      <c r="BD40" s="446">
        <v>14.5</v>
      </c>
      <c r="BE40" s="446">
        <v>14.5</v>
      </c>
      <c r="BF40" s="446">
        <v>14.3</v>
      </c>
      <c r="BG40" s="446">
        <v>14.2</v>
      </c>
      <c r="BH40" s="446">
        <v>14.5</v>
      </c>
      <c r="BI40" s="446">
        <v>2.7</v>
      </c>
      <c r="BJ40" s="446">
        <v>2.7</v>
      </c>
      <c r="BK40" s="446">
        <v>2.8</v>
      </c>
      <c r="BL40" s="446">
        <v>2.7</v>
      </c>
      <c r="BM40" s="446">
        <v>2.7</v>
      </c>
      <c r="BN40" s="446">
        <v>2.7</v>
      </c>
      <c r="BO40" s="446">
        <v>2.6</v>
      </c>
      <c r="BP40" s="446">
        <v>2.6</v>
      </c>
      <c r="BQ40" s="446">
        <v>2.7</v>
      </c>
      <c r="BR40" s="446">
        <v>2.6</v>
      </c>
      <c r="BS40" s="446">
        <v>2.6</v>
      </c>
      <c r="BT40" s="446">
        <v>2.6</v>
      </c>
      <c r="BU40" s="446">
        <v>2.6</v>
      </c>
      <c r="BV40" s="446">
        <v>2.6</v>
      </c>
      <c r="BW40" s="446">
        <v>2.6</v>
      </c>
      <c r="BX40" s="446">
        <v>224</v>
      </c>
      <c r="BY40" s="446">
        <v>224</v>
      </c>
      <c r="BZ40" s="446">
        <v>222</v>
      </c>
      <c r="CA40" s="446">
        <v>221</v>
      </c>
      <c r="CB40" s="446">
        <v>222</v>
      </c>
      <c r="CC40" s="446">
        <v>219</v>
      </c>
      <c r="CD40" s="446">
        <v>220</v>
      </c>
      <c r="CE40" s="446">
        <v>220</v>
      </c>
      <c r="CF40" s="446">
        <v>220</v>
      </c>
      <c r="CG40" s="446">
        <v>221</v>
      </c>
      <c r="CH40" s="446">
        <v>222</v>
      </c>
      <c r="CI40" s="446">
        <v>223</v>
      </c>
      <c r="CJ40" s="446">
        <v>222</v>
      </c>
      <c r="CK40" s="446">
        <v>222</v>
      </c>
      <c r="CL40" s="446">
        <v>222</v>
      </c>
      <c r="CM40" s="446">
        <v>116</v>
      </c>
      <c r="CN40" s="446">
        <v>116</v>
      </c>
      <c r="CO40" s="446">
        <v>114</v>
      </c>
      <c r="CP40" s="446">
        <v>114</v>
      </c>
      <c r="CQ40" s="446">
        <v>114</v>
      </c>
      <c r="CR40" s="446">
        <v>112</v>
      </c>
      <c r="CS40" s="446">
        <v>113</v>
      </c>
      <c r="CT40" s="446">
        <v>114</v>
      </c>
      <c r="CU40" s="446">
        <v>114</v>
      </c>
      <c r="CV40" s="446">
        <v>113</v>
      </c>
      <c r="CW40" s="446">
        <v>114</v>
      </c>
      <c r="CX40" s="446">
        <v>114</v>
      </c>
      <c r="CY40" s="446">
        <v>112</v>
      </c>
      <c r="CZ40" s="446">
        <v>114</v>
      </c>
      <c r="DA40" s="446">
        <v>114</v>
      </c>
      <c r="DB40" s="126">
        <v>4.4000000000000004</v>
      </c>
      <c r="DC40" s="126">
        <v>4.4000000000000004</v>
      </c>
      <c r="DD40" s="126">
        <v>4</v>
      </c>
      <c r="DE40" s="126">
        <v>4.4000000000000004</v>
      </c>
      <c r="DF40" s="126">
        <v>4.4000000000000004</v>
      </c>
      <c r="DG40" s="126">
        <v>4</v>
      </c>
      <c r="DH40" s="126">
        <v>4.2</v>
      </c>
      <c r="DI40" s="126">
        <v>4</v>
      </c>
      <c r="DJ40" s="126">
        <v>4.2</v>
      </c>
      <c r="DK40" s="126">
        <v>4</v>
      </c>
      <c r="DL40" s="126">
        <v>4.2</v>
      </c>
      <c r="DM40" s="126">
        <v>4.2</v>
      </c>
      <c r="DN40" s="126">
        <v>4.4000000000000004</v>
      </c>
      <c r="DO40" s="126">
        <v>4.2</v>
      </c>
      <c r="DP40" s="126">
        <v>4.2</v>
      </c>
      <c r="DQ40" s="126">
        <v>7077</v>
      </c>
      <c r="DR40" s="126">
        <v>7076</v>
      </c>
      <c r="DS40" s="126">
        <v>7088</v>
      </c>
      <c r="DT40" s="126">
        <v>7066</v>
      </c>
      <c r="DU40" s="126">
        <v>7080</v>
      </c>
      <c r="DV40" s="447">
        <v>0.28000000000000003</v>
      </c>
      <c r="DW40" s="447">
        <v>0.27</v>
      </c>
      <c r="DX40" s="447">
        <v>0.22</v>
      </c>
      <c r="DY40" s="447">
        <v>0.26</v>
      </c>
      <c r="DZ40" s="447">
        <v>0.25</v>
      </c>
      <c r="EA40" s="447">
        <v>0.71</v>
      </c>
      <c r="EB40" s="447">
        <v>0.71</v>
      </c>
      <c r="EC40" s="447">
        <v>0.71</v>
      </c>
      <c r="ED40" s="447">
        <v>0.71</v>
      </c>
      <c r="EE40" s="447">
        <v>0.71</v>
      </c>
      <c r="EF40" s="443"/>
      <c r="EG40" s="443"/>
      <c r="EH40" s="443"/>
      <c r="EI40" s="442">
        <v>1806</v>
      </c>
      <c r="EJ40" s="126">
        <v>1791</v>
      </c>
      <c r="EK40" s="126">
        <v>1805</v>
      </c>
      <c r="EL40" s="126">
        <v>1794</v>
      </c>
      <c r="EM40" s="126">
        <v>1806</v>
      </c>
      <c r="EN40" s="126">
        <v>1804</v>
      </c>
      <c r="EO40" s="447">
        <v>0.3</v>
      </c>
      <c r="EP40" s="447">
        <v>0.27</v>
      </c>
      <c r="EQ40" s="447">
        <v>0.3</v>
      </c>
      <c r="ER40" s="447">
        <v>0.27</v>
      </c>
      <c r="ES40" s="447">
        <v>0.3</v>
      </c>
      <c r="ET40" s="447">
        <v>0.2</v>
      </c>
      <c r="EU40" s="447"/>
      <c r="EV40" s="447"/>
      <c r="EW40" s="447"/>
      <c r="EX40" s="447"/>
      <c r="EY40" s="447"/>
      <c r="EZ40" s="447"/>
    </row>
    <row r="41" spans="1:156" ht="16.899999999999999" thickBot="1">
      <c r="O41" s="133" t="s">
        <v>101</v>
      </c>
      <c r="P41" s="111"/>
      <c r="Q41" s="111"/>
      <c r="R41" s="111"/>
      <c r="S41" s="111"/>
      <c r="T41" s="134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1"/>
      <c r="BH41" s="111"/>
      <c r="BI41" s="111"/>
      <c r="BJ41" s="111"/>
      <c r="BK41" s="111"/>
      <c r="BL41" s="111"/>
      <c r="BM41" s="111"/>
      <c r="BN41" s="111"/>
      <c r="BO41" s="111"/>
      <c r="BP41" s="111"/>
      <c r="BQ41" s="111"/>
      <c r="BR41" s="111"/>
      <c r="BS41" s="111"/>
      <c r="BT41" s="111"/>
      <c r="BU41" s="111"/>
      <c r="BV41" s="111"/>
      <c r="BW41" s="111"/>
      <c r="BX41" s="111"/>
      <c r="BY41" s="111"/>
      <c r="BZ41" s="111"/>
      <c r="CA41" s="111"/>
      <c r="CB41" s="111"/>
      <c r="CC41" s="111"/>
      <c r="CD41" s="111"/>
      <c r="CE41" s="111"/>
      <c r="CF41" s="111"/>
      <c r="CG41" s="111"/>
      <c r="CH41" s="111"/>
      <c r="CI41" s="111"/>
      <c r="CJ41" s="111"/>
      <c r="CK41" s="111"/>
      <c r="CL41" s="111"/>
      <c r="CM41" s="111"/>
      <c r="CN41" s="111"/>
      <c r="CO41" s="111"/>
      <c r="CP41" s="111"/>
      <c r="CQ41" s="111"/>
      <c r="CR41" s="111"/>
      <c r="CS41" s="111"/>
      <c r="CT41" s="111"/>
      <c r="CU41" s="111"/>
      <c r="CV41" s="111"/>
      <c r="CW41" s="111"/>
      <c r="CX41" s="111"/>
      <c r="CY41" s="111"/>
      <c r="CZ41" s="111"/>
      <c r="DA41" s="111"/>
      <c r="DB41" s="111"/>
      <c r="DC41" s="111"/>
      <c r="DD41" s="111"/>
      <c r="DE41" s="111"/>
      <c r="DF41" s="111"/>
      <c r="DG41" s="111"/>
      <c r="DH41" s="111"/>
      <c r="DI41" s="111"/>
      <c r="DJ41" s="111"/>
      <c r="DK41" s="111"/>
      <c r="DL41" s="111"/>
      <c r="DM41" s="111"/>
      <c r="DN41" s="111"/>
      <c r="DO41" s="111"/>
      <c r="DP41" s="111"/>
      <c r="DQ41" s="111"/>
      <c r="DR41" s="111"/>
      <c r="DS41" s="111"/>
      <c r="DT41" s="111"/>
      <c r="DU41" s="111"/>
      <c r="DV41" s="111"/>
      <c r="DW41" s="111"/>
      <c r="DX41" s="111"/>
      <c r="DY41" s="111"/>
      <c r="DZ41" s="111"/>
      <c r="EA41" s="111"/>
      <c r="EB41" s="111"/>
      <c r="EC41" s="111"/>
      <c r="ED41" s="111"/>
      <c r="EE41" s="111"/>
      <c r="EF41" s="111"/>
      <c r="EG41" s="111"/>
      <c r="EH41" s="111"/>
      <c r="EI41" s="111"/>
      <c r="EJ41" s="111"/>
      <c r="EK41" s="111"/>
      <c r="EL41" s="111"/>
      <c r="EM41" s="111"/>
      <c r="EN41" s="111"/>
      <c r="EO41" s="111"/>
      <c r="EP41" s="111"/>
      <c r="EQ41" s="111"/>
      <c r="ER41" s="111"/>
      <c r="ES41" s="111"/>
      <c r="ET41" s="111"/>
      <c r="EU41" s="111"/>
      <c r="EV41" s="111"/>
      <c r="EW41" s="111"/>
      <c r="EX41" s="111"/>
      <c r="EY41" s="111"/>
      <c r="EZ41" s="111"/>
    </row>
    <row r="42" spans="1:156" ht="16.899999999999999" thickTop="1">
      <c r="O42" s="328" t="s">
        <v>39</v>
      </c>
      <c r="P42" s="329" t="s">
        <v>102</v>
      </c>
      <c r="Q42" s="330" t="s">
        <v>103</v>
      </c>
      <c r="R42" s="331"/>
      <c r="S42" s="332" t="s">
        <v>104</v>
      </c>
      <c r="T42" s="332"/>
      <c r="U42" s="329" t="s">
        <v>86</v>
      </c>
      <c r="V42" s="329" t="s">
        <v>87</v>
      </c>
      <c r="W42" s="333" t="s">
        <v>88</v>
      </c>
      <c r="X42" s="333" t="s">
        <v>89</v>
      </c>
      <c r="Y42" s="333" t="s">
        <v>105</v>
      </c>
      <c r="Z42" s="334" t="s">
        <v>106</v>
      </c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11"/>
      <c r="BS42" s="111"/>
      <c r="BT42" s="111"/>
      <c r="BU42" s="111"/>
      <c r="BV42" s="111"/>
      <c r="BW42" s="111"/>
      <c r="BX42" s="111"/>
      <c r="BY42" s="111"/>
      <c r="BZ42" s="111"/>
      <c r="CA42" s="111"/>
      <c r="CB42" s="111"/>
      <c r="CC42" s="111"/>
      <c r="CD42" s="111"/>
      <c r="CE42" s="111"/>
      <c r="CF42" s="111"/>
      <c r="CG42" s="111"/>
      <c r="CH42" s="111"/>
      <c r="CI42" s="111"/>
      <c r="CJ42" s="111"/>
      <c r="CK42" s="111"/>
      <c r="CL42" s="111"/>
      <c r="CM42" s="111"/>
      <c r="CN42" s="111"/>
      <c r="CO42" s="111"/>
      <c r="CP42" s="111"/>
      <c r="CQ42" s="111"/>
      <c r="CR42" s="111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11"/>
      <c r="DE42" s="111"/>
      <c r="DF42" s="111"/>
      <c r="DG42" s="111"/>
      <c r="DH42" s="111"/>
      <c r="DI42" s="111"/>
      <c r="DJ42" s="111"/>
      <c r="DK42" s="111"/>
      <c r="DL42" s="111"/>
      <c r="DM42" s="111"/>
      <c r="DN42" s="111"/>
      <c r="DO42" s="111"/>
      <c r="DP42" s="111"/>
      <c r="DQ42" s="111"/>
      <c r="DR42" s="111"/>
      <c r="DS42" s="111"/>
      <c r="DT42" s="111"/>
      <c r="DU42" s="111"/>
      <c r="DV42" s="111"/>
      <c r="DW42" s="111"/>
      <c r="DX42" s="111"/>
      <c r="DY42" s="111"/>
      <c r="DZ42" s="111"/>
      <c r="EA42" s="111"/>
      <c r="EB42" s="111"/>
      <c r="EC42" s="111"/>
      <c r="ED42" s="111"/>
      <c r="EE42" s="111"/>
      <c r="EF42" s="111"/>
      <c r="EG42" s="111"/>
      <c r="EH42" s="111"/>
      <c r="EI42" s="111"/>
      <c r="EJ42" s="111"/>
      <c r="EK42" s="111"/>
      <c r="EL42" s="111"/>
      <c r="EM42" s="111"/>
      <c r="EN42" s="111"/>
      <c r="EO42" s="111"/>
      <c r="EP42" s="111"/>
      <c r="EQ42" s="111"/>
      <c r="ER42" s="111"/>
      <c r="ES42" s="111"/>
      <c r="ET42" s="111"/>
      <c r="EU42" s="111"/>
      <c r="EV42" s="111"/>
      <c r="EW42" s="111"/>
      <c r="EX42" s="111"/>
      <c r="EY42" s="111"/>
      <c r="EZ42" s="111"/>
    </row>
    <row r="43" spans="1:156" ht="18.2">
      <c r="O43" s="142" t="s">
        <v>108</v>
      </c>
      <c r="P43" s="143" t="s">
        <v>109</v>
      </c>
      <c r="Q43" s="143" t="s">
        <v>110</v>
      </c>
      <c r="R43" s="143" t="s">
        <v>251</v>
      </c>
      <c r="S43" s="144" t="s">
        <v>112</v>
      </c>
      <c r="T43" s="143" t="s">
        <v>113</v>
      </c>
      <c r="U43" s="143" t="s">
        <v>59</v>
      </c>
      <c r="V43" s="143" t="s">
        <v>51</v>
      </c>
      <c r="W43" s="146" t="s">
        <v>114</v>
      </c>
      <c r="X43" s="143" t="s">
        <v>51</v>
      </c>
      <c r="Y43" s="143" t="s">
        <v>115</v>
      </c>
      <c r="Z43" s="335" t="s">
        <v>51</v>
      </c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  <c r="BA43" s="111"/>
      <c r="BB43" s="111"/>
      <c r="BC43" s="111"/>
      <c r="BD43" s="111"/>
      <c r="BE43" s="111"/>
      <c r="BF43" s="111"/>
      <c r="BG43" s="111"/>
      <c r="BH43" s="111"/>
      <c r="BI43" s="111"/>
      <c r="BJ43" s="111"/>
      <c r="BK43" s="111"/>
      <c r="BL43" s="111"/>
      <c r="BM43" s="111"/>
      <c r="BN43" s="111"/>
      <c r="BO43" s="111"/>
      <c r="BP43" s="111"/>
      <c r="BQ43" s="111"/>
      <c r="BR43" s="111"/>
      <c r="BS43" s="111"/>
      <c r="BT43" s="111"/>
      <c r="BU43" s="111"/>
      <c r="BV43" s="111"/>
      <c r="BW43" s="111"/>
      <c r="BX43" s="111"/>
      <c r="BY43" s="111"/>
      <c r="BZ43" s="111"/>
      <c r="CA43" s="111"/>
      <c r="CB43" s="111"/>
      <c r="CC43" s="111"/>
      <c r="CD43" s="111"/>
      <c r="CE43" s="111"/>
      <c r="CF43" s="111"/>
      <c r="CG43" s="111"/>
      <c r="CH43" s="111"/>
      <c r="CI43" s="111"/>
      <c r="CJ43" s="111"/>
      <c r="CK43" s="111"/>
      <c r="CL43" s="111"/>
      <c r="CM43" s="111"/>
      <c r="CN43" s="111"/>
      <c r="CO43" s="111"/>
      <c r="CP43" s="111"/>
      <c r="CQ43" s="111"/>
      <c r="CR43" s="111"/>
      <c r="CS43" s="111"/>
      <c r="CT43" s="111"/>
      <c r="CU43" s="111"/>
      <c r="CV43" s="111"/>
      <c r="CW43" s="111"/>
      <c r="CX43" s="111"/>
      <c r="CY43" s="111"/>
      <c r="CZ43" s="111"/>
      <c r="DA43" s="111"/>
      <c r="DB43" s="111"/>
      <c r="DC43" s="111"/>
      <c r="DD43" s="111"/>
      <c r="DE43" s="111"/>
      <c r="DF43" s="111"/>
      <c r="DG43" s="111"/>
      <c r="DH43" s="111"/>
      <c r="DI43" s="111"/>
      <c r="DJ43" s="111"/>
      <c r="DK43" s="111"/>
      <c r="DL43" s="111"/>
      <c r="DM43" s="111"/>
      <c r="DN43" s="111"/>
      <c r="DO43" s="111"/>
      <c r="DP43" s="111"/>
      <c r="DQ43" s="111"/>
      <c r="DR43" s="111"/>
      <c r="DS43" s="111"/>
      <c r="DT43" s="111"/>
      <c r="DU43" s="111"/>
      <c r="DV43" s="111"/>
      <c r="DW43" s="111"/>
      <c r="DX43" s="111"/>
      <c r="DY43" s="111"/>
      <c r="DZ43" s="111"/>
      <c r="EA43" s="111"/>
      <c r="EB43" s="111"/>
      <c r="EC43" s="111"/>
      <c r="ED43" s="111"/>
      <c r="EE43" s="111"/>
      <c r="EF43" s="111"/>
      <c r="EG43" s="111"/>
      <c r="EH43" s="111"/>
      <c r="EI43" s="111"/>
      <c r="EJ43" s="111"/>
      <c r="EK43" s="111"/>
      <c r="EL43" s="111"/>
      <c r="EM43" s="111"/>
      <c r="EN43" s="111"/>
      <c r="EO43" s="111"/>
      <c r="EP43" s="111"/>
      <c r="EQ43" s="111"/>
      <c r="ER43" s="111"/>
      <c r="ES43" s="111"/>
      <c r="ET43" s="111"/>
      <c r="EU43" s="111"/>
      <c r="EV43" s="111"/>
      <c r="EW43" s="111"/>
      <c r="EX43" s="111"/>
      <c r="EY43" s="111"/>
      <c r="EZ43" s="111"/>
    </row>
    <row r="44" spans="1:156" ht="26.3">
      <c r="O44" s="149" t="s">
        <v>117</v>
      </c>
      <c r="P44" s="150" t="s">
        <v>118</v>
      </c>
      <c r="Q44" s="150" t="s">
        <v>118</v>
      </c>
      <c r="R44" s="150" t="s">
        <v>118</v>
      </c>
      <c r="S44" s="150" t="s">
        <v>118</v>
      </c>
      <c r="T44" s="150" t="s">
        <v>118</v>
      </c>
      <c r="U44" s="150" t="s">
        <v>70</v>
      </c>
      <c r="V44" s="150" t="s">
        <v>118</v>
      </c>
      <c r="W44" s="150" t="s">
        <v>118</v>
      </c>
      <c r="X44" s="150" t="s">
        <v>70</v>
      </c>
      <c r="Y44" s="150" t="s">
        <v>70</v>
      </c>
      <c r="Z44" s="448" t="s">
        <v>118</v>
      </c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  <c r="BA44" s="111"/>
      <c r="BB44" s="111"/>
      <c r="BC44" s="111"/>
      <c r="BD44" s="111"/>
      <c r="BE44" s="111"/>
      <c r="BF44" s="111"/>
      <c r="BG44" s="111"/>
      <c r="BH44" s="111"/>
      <c r="BI44" s="111"/>
      <c r="BJ44" s="111"/>
      <c r="BK44" s="111"/>
      <c r="BL44" s="111"/>
      <c r="BM44" s="111"/>
      <c r="BN44" s="111"/>
      <c r="BO44" s="111"/>
      <c r="BP44" s="111"/>
      <c r="BQ44" s="111"/>
      <c r="BR44" s="111"/>
      <c r="BS44" s="111"/>
      <c r="BT44" s="111"/>
      <c r="BU44" s="111"/>
      <c r="BV44" s="111"/>
      <c r="BW44" s="111"/>
      <c r="BX44" s="111"/>
      <c r="BY44" s="111"/>
      <c r="BZ44" s="111"/>
      <c r="CA44" s="111"/>
      <c r="CB44" s="111"/>
      <c r="CC44" s="111"/>
      <c r="CD44" s="111"/>
      <c r="CE44" s="111"/>
      <c r="CF44" s="111"/>
      <c r="CG44" s="111"/>
      <c r="CH44" s="111"/>
      <c r="CI44" s="111"/>
      <c r="CJ44" s="111"/>
      <c r="CK44" s="111"/>
      <c r="CL44" s="111"/>
      <c r="CM44" s="111"/>
      <c r="CN44" s="111"/>
      <c r="CO44" s="111"/>
      <c r="CP44" s="111"/>
      <c r="CQ44" s="111"/>
      <c r="CR44" s="111"/>
      <c r="CS44" s="111"/>
      <c r="CT44" s="111"/>
      <c r="CU44" s="111"/>
      <c r="CV44" s="111"/>
      <c r="CW44" s="111"/>
      <c r="CX44" s="111"/>
      <c r="CY44" s="111"/>
      <c r="CZ44" s="111"/>
      <c r="DA44" s="111"/>
      <c r="DB44" s="111"/>
      <c r="DC44" s="111"/>
      <c r="DD44" s="111"/>
      <c r="DE44" s="111"/>
      <c r="DF44" s="111"/>
      <c r="DG44" s="111"/>
      <c r="DH44" s="111"/>
      <c r="DI44" s="111"/>
      <c r="DJ44" s="111"/>
      <c r="DK44" s="111"/>
      <c r="DL44" s="111"/>
      <c r="DM44" s="111"/>
      <c r="DN44" s="111"/>
      <c r="DO44" s="111"/>
      <c r="DP44" s="111"/>
      <c r="DQ44" s="111"/>
      <c r="DR44" s="111"/>
      <c r="DS44" s="111"/>
      <c r="DT44" s="111"/>
      <c r="DU44" s="111"/>
      <c r="DV44" s="111"/>
      <c r="DW44" s="111"/>
      <c r="DX44" s="111"/>
      <c r="DY44" s="111"/>
      <c r="DZ44" s="111"/>
      <c r="EA44" s="111"/>
      <c r="EB44" s="111"/>
      <c r="EC44" s="111"/>
      <c r="ED44" s="111"/>
      <c r="EE44" s="111"/>
      <c r="EF44" s="111"/>
      <c r="EG44" s="111"/>
      <c r="EH44" s="111"/>
      <c r="EI44" s="111"/>
      <c r="EJ44" s="111"/>
      <c r="EK44" s="111"/>
      <c r="EL44" s="111"/>
      <c r="EM44" s="111"/>
      <c r="EN44" s="111"/>
      <c r="EO44" s="111"/>
      <c r="EP44" s="111"/>
      <c r="EQ44" s="111"/>
      <c r="ER44" s="111"/>
      <c r="ES44" s="111"/>
      <c r="ET44" s="111"/>
      <c r="EU44" s="111"/>
      <c r="EV44" s="111"/>
      <c r="EW44" s="111"/>
      <c r="EX44" s="111"/>
      <c r="EY44" s="111"/>
      <c r="EZ44" s="111"/>
    </row>
    <row r="45" spans="1:156" ht="17.55">
      <c r="O45" s="142">
        <v>19</v>
      </c>
      <c r="P45" s="154">
        <f>AE40</f>
        <v>440.7</v>
      </c>
      <c r="Q45" s="154">
        <f>AT40</f>
        <v>14.4</v>
      </c>
      <c r="R45" s="154">
        <f>BI40</f>
        <v>2.7</v>
      </c>
      <c r="S45" s="154">
        <f>BX40</f>
        <v>224</v>
      </c>
      <c r="T45" s="154">
        <f>CM40</f>
        <v>116</v>
      </c>
      <c r="U45" s="156"/>
      <c r="V45" s="154">
        <f>DB40</f>
        <v>4.4000000000000004</v>
      </c>
      <c r="W45" s="157">
        <f>DQ40</f>
        <v>7077</v>
      </c>
      <c r="X45" s="156">
        <f>DV40</f>
        <v>0.28000000000000003</v>
      </c>
      <c r="Y45" s="156">
        <f>EA40</f>
        <v>0.71</v>
      </c>
      <c r="Z45" s="449">
        <f>EC40</f>
        <v>0.71</v>
      </c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 s="111"/>
      <c r="BI45" s="111"/>
      <c r="BJ45" s="111"/>
      <c r="BK45" s="111"/>
      <c r="BL45" s="111"/>
      <c r="BM45" s="111"/>
      <c r="BN45" s="111"/>
      <c r="BO45" s="111"/>
      <c r="BP45" s="111"/>
      <c r="BQ45" s="111"/>
      <c r="BR45" s="111"/>
      <c r="BS45" s="111"/>
      <c r="BT45" s="111"/>
      <c r="BU45" s="111"/>
      <c r="BV45" s="111"/>
      <c r="BW45" s="111"/>
      <c r="BX45" s="111"/>
      <c r="BY45" s="111"/>
      <c r="BZ45" s="111"/>
      <c r="CA45" s="111"/>
      <c r="CB45" s="111"/>
      <c r="CC45" s="111"/>
      <c r="CD45" s="111"/>
      <c r="CE45" s="111"/>
      <c r="CF45" s="111"/>
      <c r="CG45" s="111"/>
      <c r="CH45" s="111"/>
      <c r="CI45" s="111"/>
      <c r="CJ45" s="111"/>
      <c r="CK45" s="111"/>
      <c r="CL45" s="111"/>
      <c r="CM45" s="111"/>
      <c r="CN45" s="111"/>
      <c r="CO45" s="111"/>
      <c r="CP45" s="111"/>
      <c r="CQ45" s="111"/>
      <c r="CR45" s="111"/>
      <c r="CS45" s="111"/>
      <c r="CT45" s="111"/>
      <c r="CU45" s="111"/>
      <c r="CV45" s="111"/>
      <c r="CW45" s="111"/>
      <c r="CX45" s="111"/>
      <c r="CY45" s="111"/>
      <c r="CZ45" s="111"/>
      <c r="DA45" s="111"/>
      <c r="DB45" s="111"/>
      <c r="DC45" s="111"/>
      <c r="DD45" s="111"/>
      <c r="DE45" s="111"/>
      <c r="DF45" s="111"/>
      <c r="DG45" s="111"/>
      <c r="DH45" s="111"/>
      <c r="DI45" s="111"/>
      <c r="DJ45" s="111"/>
      <c r="DK45" s="111"/>
      <c r="DL45" s="111"/>
      <c r="DM45" s="111"/>
      <c r="DN45" s="111"/>
      <c r="DO45" s="111"/>
      <c r="DP45" s="111"/>
      <c r="DQ45" s="111"/>
      <c r="DR45" s="111"/>
      <c r="DS45" s="111"/>
      <c r="DT45" s="111"/>
      <c r="DU45" s="111"/>
      <c r="DV45" s="111"/>
      <c r="DW45" s="111"/>
      <c r="DX45" s="111"/>
      <c r="DY45" s="111"/>
      <c r="DZ45" s="111"/>
      <c r="EA45" s="111"/>
      <c r="EB45" s="111"/>
      <c r="EC45" s="111"/>
      <c r="ED45" s="111"/>
      <c r="EE45" s="111"/>
      <c r="EF45" s="111"/>
      <c r="EG45" s="111"/>
      <c r="EH45" s="111"/>
      <c r="EI45" s="111"/>
      <c r="EJ45" s="111"/>
      <c r="EK45" s="111"/>
      <c r="EL45" s="111"/>
      <c r="EM45" s="111"/>
      <c r="EN45" s="111"/>
      <c r="EO45" s="111"/>
      <c r="EP45" s="111"/>
      <c r="EQ45" s="111"/>
      <c r="ER45" s="111"/>
      <c r="ES45" s="111"/>
      <c r="ET45" s="111"/>
      <c r="EU45" s="111"/>
      <c r="EV45" s="111"/>
      <c r="EW45" s="111"/>
      <c r="EX45" s="111"/>
      <c r="EY45" s="111"/>
      <c r="EZ45" s="111"/>
    </row>
    <row r="46" spans="1:156" ht="17.55">
      <c r="O46" s="142"/>
      <c r="P46" s="154">
        <f>AF40</f>
        <v>441</v>
      </c>
      <c r="Q46" s="154">
        <f>AU40</f>
        <v>14.2</v>
      </c>
      <c r="R46" s="154">
        <f>BJ40</f>
        <v>2.7</v>
      </c>
      <c r="S46" s="154">
        <f>BY40</f>
        <v>224</v>
      </c>
      <c r="T46" s="154">
        <f>CN40</f>
        <v>116</v>
      </c>
      <c r="U46" s="156"/>
      <c r="V46" s="154">
        <f>DC40</f>
        <v>4.4000000000000004</v>
      </c>
      <c r="W46" s="161"/>
      <c r="X46" s="162"/>
      <c r="Y46" s="162"/>
      <c r="Z46" s="450"/>
      <c r="AA46" s="111"/>
      <c r="AB46" s="111"/>
      <c r="AC46" s="111"/>
      <c r="AD46" s="111"/>
      <c r="AE46" s="111"/>
      <c r="AF46" s="111"/>
      <c r="AG46" s="111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11"/>
      <c r="AZ46" s="111"/>
      <c r="BA46" s="111"/>
      <c r="BB46" s="111"/>
      <c r="BC46" s="111"/>
      <c r="BD46" s="111"/>
      <c r="BE46" s="111"/>
      <c r="BF46" s="111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111"/>
      <c r="BR46" s="111"/>
      <c r="BS46" s="111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1"/>
      <c r="CT46" s="111"/>
      <c r="CU46" s="111"/>
      <c r="CV46" s="111"/>
      <c r="CW46" s="111"/>
      <c r="CX46" s="111"/>
      <c r="CY46" s="111"/>
      <c r="CZ46" s="111"/>
      <c r="DA46" s="111"/>
      <c r="DB46" s="111"/>
      <c r="DC46" s="111"/>
      <c r="DD46" s="111"/>
      <c r="DE46" s="111"/>
      <c r="DF46" s="111"/>
      <c r="DG46" s="111"/>
      <c r="DH46" s="111"/>
      <c r="DI46" s="111"/>
      <c r="DJ46" s="111"/>
      <c r="DK46" s="111"/>
      <c r="DL46" s="111"/>
      <c r="DM46" s="111"/>
      <c r="DN46" s="111"/>
      <c r="DO46" s="111"/>
      <c r="DP46" s="111"/>
      <c r="DQ46" s="111"/>
      <c r="DR46" s="111"/>
      <c r="DS46" s="111"/>
      <c r="DT46" s="111"/>
      <c r="DU46" s="111"/>
      <c r="DV46" s="111"/>
      <c r="DW46" s="111"/>
      <c r="DX46" s="111"/>
      <c r="DY46" s="111"/>
      <c r="DZ46" s="111"/>
      <c r="EA46" s="111"/>
      <c r="EB46" s="111"/>
      <c r="EC46" s="111"/>
      <c r="ED46" s="111"/>
      <c r="EE46" s="111"/>
      <c r="EF46" s="111"/>
      <c r="EG46" s="111"/>
      <c r="EH46" s="111"/>
      <c r="EI46" s="111"/>
      <c r="EJ46" s="111"/>
      <c r="EK46" s="111"/>
      <c r="EL46" s="111"/>
      <c r="EM46" s="111"/>
      <c r="EN46" s="111"/>
      <c r="EO46" s="111"/>
      <c r="EP46" s="111"/>
      <c r="EQ46" s="111"/>
      <c r="ER46" s="111"/>
      <c r="ES46" s="111"/>
      <c r="ET46" s="111"/>
      <c r="EU46" s="111"/>
      <c r="EV46" s="111"/>
      <c r="EW46" s="111"/>
      <c r="EX46" s="111"/>
      <c r="EY46" s="111"/>
      <c r="EZ46" s="111"/>
    </row>
    <row r="47" spans="1:156" ht="17.55">
      <c r="O47" s="142"/>
      <c r="P47" s="154">
        <f>AG40</f>
        <v>441.7</v>
      </c>
      <c r="Q47" s="154">
        <f>AV40</f>
        <v>14.3</v>
      </c>
      <c r="R47" s="154">
        <f>BK40</f>
        <v>2.8</v>
      </c>
      <c r="S47" s="154">
        <f>BZ40</f>
        <v>222</v>
      </c>
      <c r="T47" s="154">
        <f>CO40</f>
        <v>114</v>
      </c>
      <c r="U47" s="156"/>
      <c r="V47" s="154">
        <f>DD40</f>
        <v>4</v>
      </c>
      <c r="W47" s="161"/>
      <c r="X47" s="162"/>
      <c r="Y47" s="162"/>
      <c r="Z47" s="451"/>
      <c r="AA47" s="111"/>
      <c r="AB47" s="111"/>
      <c r="AC47" s="111"/>
      <c r="AD47" s="111"/>
      <c r="AE47" s="111"/>
      <c r="AF47" s="111"/>
      <c r="AG47" s="111"/>
      <c r="AH47" s="111"/>
      <c r="AI47" s="111"/>
      <c r="AJ47" s="111"/>
      <c r="AK47" s="111"/>
      <c r="AL47" s="111"/>
      <c r="AM47" s="111"/>
      <c r="AN47" s="111"/>
      <c r="AO47" s="111"/>
      <c r="AP47" s="111"/>
      <c r="AQ47" s="111"/>
      <c r="AR47" s="111"/>
      <c r="AS47" s="111"/>
      <c r="AT47" s="111"/>
      <c r="AU47" s="111"/>
      <c r="AV47" s="111"/>
      <c r="AW47" s="111"/>
      <c r="AX47" s="111"/>
      <c r="AY47" s="111"/>
      <c r="AZ47" s="111"/>
      <c r="BA47" s="111"/>
      <c r="BB47" s="111"/>
      <c r="BC47" s="111"/>
      <c r="BD47" s="111"/>
      <c r="BE47" s="111"/>
      <c r="BF47" s="111"/>
      <c r="BG47" s="111"/>
      <c r="BH47" s="111"/>
      <c r="BI47" s="111"/>
      <c r="BJ47" s="111"/>
      <c r="BK47" s="111"/>
      <c r="BL47" s="111"/>
      <c r="BM47" s="111"/>
      <c r="BN47" s="111"/>
      <c r="BO47" s="111"/>
      <c r="BP47" s="111"/>
      <c r="BQ47" s="111"/>
      <c r="BR47" s="111"/>
      <c r="BS47" s="111"/>
      <c r="BT47" s="111"/>
      <c r="BU47" s="111"/>
      <c r="BV47" s="111"/>
      <c r="BW47" s="111"/>
      <c r="BX47" s="111"/>
      <c r="BY47" s="111"/>
      <c r="BZ47" s="111"/>
      <c r="CA47" s="111"/>
      <c r="CB47" s="111"/>
      <c r="CC47" s="111"/>
      <c r="CD47" s="111"/>
      <c r="CE47" s="111"/>
      <c r="CF47" s="111"/>
      <c r="CG47" s="111"/>
      <c r="CH47" s="111"/>
      <c r="CI47" s="111"/>
      <c r="CJ47" s="111"/>
      <c r="CK47" s="111"/>
      <c r="CL47" s="111"/>
      <c r="CM47" s="111"/>
      <c r="CN47" s="111"/>
      <c r="CO47" s="111"/>
      <c r="CP47" s="111"/>
      <c r="CQ47" s="111"/>
      <c r="CR47" s="111"/>
      <c r="CS47" s="111"/>
      <c r="CT47" s="111"/>
      <c r="CU47" s="111"/>
      <c r="CV47" s="111"/>
      <c r="CW47" s="111"/>
      <c r="CX47" s="111"/>
      <c r="CY47" s="111"/>
      <c r="CZ47" s="111"/>
      <c r="DA47" s="111"/>
      <c r="DB47" s="111"/>
      <c r="DC47" s="111"/>
      <c r="DD47" s="111"/>
      <c r="DE47" s="111"/>
      <c r="DF47" s="111"/>
      <c r="DG47" s="111"/>
      <c r="DH47" s="111"/>
      <c r="DI47" s="111"/>
      <c r="DJ47" s="111"/>
      <c r="DK47" s="111"/>
      <c r="DL47" s="111"/>
      <c r="DM47" s="111"/>
      <c r="DN47" s="111"/>
      <c r="DO47" s="111"/>
      <c r="DP47" s="111"/>
      <c r="DQ47" s="111"/>
      <c r="DR47" s="111"/>
      <c r="DS47" s="111"/>
      <c r="DT47" s="111"/>
      <c r="DU47" s="111"/>
      <c r="DV47" s="111"/>
      <c r="DW47" s="111"/>
      <c r="DX47" s="111"/>
      <c r="DY47" s="111"/>
      <c r="DZ47" s="111"/>
      <c r="EA47" s="111"/>
      <c r="EB47" s="111"/>
      <c r="EC47" s="111"/>
      <c r="ED47" s="111"/>
      <c r="EE47" s="111"/>
      <c r="EF47" s="111"/>
      <c r="EG47" s="111"/>
      <c r="EH47" s="111"/>
      <c r="EI47" s="111"/>
      <c r="EJ47" s="111"/>
      <c r="EK47" s="111"/>
      <c r="EL47" s="111"/>
      <c r="EM47" s="111"/>
      <c r="EN47" s="111"/>
      <c r="EO47" s="111"/>
      <c r="EP47" s="111"/>
      <c r="EQ47" s="111"/>
      <c r="ER47" s="111"/>
      <c r="ES47" s="111"/>
      <c r="ET47" s="111"/>
      <c r="EU47" s="111"/>
      <c r="EV47" s="111"/>
      <c r="EW47" s="111"/>
      <c r="EX47" s="111"/>
      <c r="EY47" s="111"/>
      <c r="EZ47" s="111"/>
    </row>
    <row r="48" spans="1:156" ht="20.05">
      <c r="O48" s="142" t="s">
        <v>120</v>
      </c>
      <c r="P48" s="167">
        <f>AVERAGE(P45:P47)</f>
        <v>441.13333333333338</v>
      </c>
      <c r="Q48" s="167">
        <f>AVERAGE(Q45:Q47)</f>
        <v>14.300000000000002</v>
      </c>
      <c r="R48" s="167">
        <f>AVERAGE(R45:R47)</f>
        <v>2.7333333333333329</v>
      </c>
      <c r="S48" s="167">
        <f>AVERAGE(S45:S47)</f>
        <v>223.33333333333334</v>
      </c>
      <c r="T48" s="167">
        <f>AVERAGE(T45:T47)</f>
        <v>115.33333333333333</v>
      </c>
      <c r="U48" s="169"/>
      <c r="V48" s="167">
        <f>AVERAGE(V45:V47)</f>
        <v>4.2666666666666666</v>
      </c>
      <c r="W48" s="170">
        <f>AVERAGE(W45:W47)</f>
        <v>7077</v>
      </c>
      <c r="X48" s="169">
        <f>AVERAGE(X45:X47)</f>
        <v>0.28000000000000003</v>
      </c>
      <c r="Y48" s="169">
        <f>AVERAGE(Y45:Y47)</f>
        <v>0.71</v>
      </c>
      <c r="Z48" s="452">
        <f>AVERAGE(Z45:Z47)</f>
        <v>0.71</v>
      </c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11"/>
      <c r="AN48" s="111"/>
      <c r="AO48" s="111"/>
      <c r="AP48" s="111"/>
      <c r="AQ48" s="111"/>
      <c r="AR48" s="111"/>
      <c r="AS48" s="111"/>
      <c r="AT48" s="111"/>
      <c r="AU48" s="111"/>
      <c r="AV48" s="111"/>
      <c r="AW48" s="111"/>
      <c r="AX48" s="111"/>
      <c r="AY48" s="111"/>
      <c r="AZ48" s="111"/>
      <c r="BA48" s="111"/>
      <c r="BB48" s="111"/>
      <c r="BC48" s="111"/>
      <c r="BD48" s="111"/>
      <c r="BE48" s="111"/>
      <c r="BF48" s="111"/>
      <c r="BG48" s="111"/>
      <c r="BH48" s="111"/>
      <c r="BI48" s="111"/>
      <c r="BJ48" s="111"/>
      <c r="BK48" s="111"/>
      <c r="BL48" s="111"/>
      <c r="BM48" s="111"/>
      <c r="BN48" s="111"/>
      <c r="BO48" s="111"/>
      <c r="BP48" s="111"/>
      <c r="BQ48" s="111"/>
      <c r="BR48" s="111"/>
      <c r="BS48" s="111"/>
      <c r="BT48" s="111"/>
      <c r="BU48" s="111"/>
      <c r="BV48" s="111"/>
      <c r="BW48" s="111"/>
      <c r="BX48" s="111"/>
      <c r="BY48" s="111"/>
      <c r="BZ48" s="111"/>
      <c r="CA48" s="111"/>
      <c r="CB48" s="111"/>
      <c r="CC48" s="111"/>
      <c r="CD48" s="111"/>
      <c r="CE48" s="111"/>
      <c r="CF48" s="111"/>
      <c r="CG48" s="111"/>
      <c r="CH48" s="111"/>
      <c r="CI48" s="111"/>
      <c r="CJ48" s="111"/>
      <c r="CK48" s="111"/>
      <c r="CL48" s="111"/>
      <c r="CM48" s="111"/>
      <c r="CN48" s="111"/>
      <c r="CO48" s="111"/>
      <c r="CP48" s="111"/>
      <c r="CQ48" s="111"/>
      <c r="CR48" s="111"/>
      <c r="CS48" s="111"/>
      <c r="CT48" s="111"/>
      <c r="CU48" s="111"/>
      <c r="CV48" s="111"/>
      <c r="CW48" s="111"/>
      <c r="CX48" s="111"/>
      <c r="CY48" s="111"/>
      <c r="CZ48" s="111"/>
      <c r="DA48" s="111"/>
      <c r="DB48" s="111"/>
      <c r="DC48" s="111"/>
      <c r="DD48" s="111"/>
      <c r="DE48" s="111"/>
      <c r="DF48" s="111"/>
      <c r="DG48" s="111"/>
      <c r="DH48" s="111"/>
      <c r="DI48" s="111"/>
      <c r="DJ48" s="111"/>
      <c r="DK48" s="111"/>
      <c r="DL48" s="111"/>
      <c r="DM48" s="111"/>
      <c r="DN48" s="111"/>
      <c r="DO48" s="111"/>
      <c r="DP48" s="111"/>
      <c r="DQ48" s="111"/>
      <c r="DR48" s="111"/>
      <c r="DS48" s="111"/>
      <c r="DT48" s="111"/>
      <c r="DU48" s="111"/>
      <c r="DV48" s="111"/>
      <c r="DW48" s="111"/>
      <c r="DX48" s="111"/>
      <c r="DY48" s="111"/>
      <c r="DZ48" s="111"/>
      <c r="EA48" s="111"/>
      <c r="EB48" s="111"/>
      <c r="EC48" s="111"/>
      <c r="ED48" s="111"/>
      <c r="EE48" s="111"/>
      <c r="EF48" s="111"/>
      <c r="EG48" s="111"/>
      <c r="EH48" s="111"/>
      <c r="EI48" s="111"/>
      <c r="EJ48" s="111"/>
      <c r="EK48" s="111"/>
      <c r="EL48" s="111"/>
      <c r="EM48" s="111"/>
      <c r="EN48" s="111"/>
      <c r="EO48" s="111"/>
      <c r="EP48" s="111"/>
      <c r="EQ48" s="111"/>
      <c r="ER48" s="111"/>
      <c r="ES48" s="111"/>
      <c r="ET48" s="111"/>
      <c r="EU48" s="111"/>
      <c r="EV48" s="111"/>
      <c r="EW48" s="111"/>
      <c r="EX48" s="111"/>
      <c r="EY48" s="111"/>
      <c r="EZ48" s="111"/>
    </row>
    <row r="49" spans="15:156" ht="17.55">
      <c r="O49" s="142">
        <v>20</v>
      </c>
      <c r="P49" s="154">
        <f>AH40</f>
        <v>440.9</v>
      </c>
      <c r="Q49" s="154">
        <f>AW40</f>
        <v>14.8</v>
      </c>
      <c r="R49" s="154">
        <f>BL40</f>
        <v>2.7</v>
      </c>
      <c r="S49" s="154">
        <f>CA40</f>
        <v>221</v>
      </c>
      <c r="T49" s="154">
        <f>CP40</f>
        <v>114</v>
      </c>
      <c r="U49" s="156"/>
      <c r="V49" s="154">
        <f>DE40</f>
        <v>4.4000000000000004</v>
      </c>
      <c r="W49" s="157">
        <f>DR40</f>
        <v>7076</v>
      </c>
      <c r="X49" s="156">
        <f>DW40</f>
        <v>0.27</v>
      </c>
      <c r="Y49" s="156">
        <f>EB40</f>
        <v>0.71</v>
      </c>
      <c r="Z49" s="449">
        <f>ED40</f>
        <v>0.71</v>
      </c>
      <c r="AA49" s="111"/>
      <c r="AB49" s="111"/>
      <c r="AC49" s="111"/>
      <c r="AD49" s="111"/>
      <c r="AE49" s="111"/>
      <c r="AF49" s="111"/>
      <c r="AG49" s="111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11"/>
      <c r="AZ49" s="111"/>
      <c r="BA49" s="111"/>
      <c r="BB49" s="111"/>
      <c r="BC49" s="111"/>
      <c r="BD49" s="111"/>
      <c r="BE49" s="111"/>
      <c r="BF49" s="111"/>
      <c r="BG49" s="111"/>
      <c r="BH49" s="111"/>
      <c r="BI49" s="111"/>
      <c r="BJ49" s="111"/>
      <c r="BK49" s="111"/>
      <c r="BL49" s="111"/>
      <c r="BM49" s="111"/>
      <c r="BN49" s="111"/>
      <c r="BO49" s="111"/>
      <c r="BP49" s="111"/>
      <c r="BQ49" s="111"/>
      <c r="BR49" s="111"/>
      <c r="BS49" s="111"/>
      <c r="BT49" s="111"/>
      <c r="BU49" s="111"/>
      <c r="BV49" s="111"/>
      <c r="BW49" s="111"/>
      <c r="BX49" s="111"/>
      <c r="BY49" s="111"/>
      <c r="BZ49" s="111"/>
      <c r="CA49" s="111"/>
      <c r="CB49" s="111"/>
      <c r="CC49" s="111"/>
      <c r="CD49" s="111"/>
      <c r="CE49" s="111"/>
      <c r="CF49" s="111"/>
      <c r="CG49" s="111"/>
      <c r="CH49" s="111"/>
      <c r="CI49" s="111"/>
      <c r="CJ49" s="111"/>
      <c r="CK49" s="111"/>
      <c r="CL49" s="111"/>
      <c r="CM49" s="111"/>
      <c r="CN49" s="111"/>
      <c r="CO49" s="111"/>
      <c r="CP49" s="111"/>
      <c r="CQ49" s="111"/>
      <c r="CR49" s="111"/>
      <c r="CS49" s="111"/>
      <c r="CT49" s="111"/>
      <c r="CU49" s="111"/>
      <c r="CV49" s="111"/>
      <c r="CW49" s="111"/>
      <c r="CX49" s="111"/>
      <c r="CY49" s="111"/>
      <c r="CZ49" s="111"/>
      <c r="DA49" s="111"/>
      <c r="DB49" s="111"/>
      <c r="DC49" s="111"/>
      <c r="DD49" s="111"/>
      <c r="DE49" s="111"/>
      <c r="DF49" s="111"/>
      <c r="DG49" s="111"/>
      <c r="DH49" s="111"/>
      <c r="DI49" s="111"/>
      <c r="DJ49" s="111"/>
      <c r="DK49" s="111"/>
      <c r="DL49" s="111"/>
      <c r="DM49" s="111"/>
      <c r="DN49" s="111"/>
      <c r="DO49" s="111"/>
      <c r="DP49" s="111"/>
      <c r="DQ49" s="111"/>
      <c r="DR49" s="111"/>
      <c r="DS49" s="111"/>
      <c r="DT49" s="111"/>
      <c r="DU49" s="111"/>
      <c r="DV49" s="111"/>
      <c r="DW49" s="111"/>
      <c r="DX49" s="111"/>
      <c r="DY49" s="111"/>
      <c r="DZ49" s="111"/>
      <c r="EA49" s="111"/>
      <c r="EB49" s="111"/>
      <c r="EC49" s="111"/>
      <c r="ED49" s="111"/>
      <c r="EE49" s="111"/>
      <c r="EF49" s="111"/>
      <c r="EG49" s="111"/>
      <c r="EH49" s="111"/>
      <c r="EI49" s="111"/>
      <c r="EJ49" s="111"/>
      <c r="EK49" s="111"/>
      <c r="EL49" s="111"/>
      <c r="EM49" s="111"/>
      <c r="EN49" s="111"/>
      <c r="EO49" s="111"/>
      <c r="EP49" s="111"/>
      <c r="EQ49" s="111"/>
      <c r="ER49" s="111"/>
      <c r="ES49" s="111"/>
      <c r="ET49" s="111"/>
      <c r="EU49" s="111"/>
      <c r="EV49" s="111"/>
      <c r="EW49" s="111"/>
      <c r="EX49" s="111"/>
      <c r="EY49" s="111"/>
      <c r="EZ49" s="111"/>
    </row>
    <row r="50" spans="15:156" ht="17.55">
      <c r="O50" s="174"/>
      <c r="P50" s="154">
        <f>AI40</f>
        <v>441.2</v>
      </c>
      <c r="Q50" s="154">
        <f>AX40</f>
        <v>14.8</v>
      </c>
      <c r="R50" s="154">
        <f>BM40</f>
        <v>2.7</v>
      </c>
      <c r="S50" s="154">
        <f>CB40</f>
        <v>222</v>
      </c>
      <c r="T50" s="154">
        <f>CQ40</f>
        <v>114</v>
      </c>
      <c r="U50" s="156"/>
      <c r="V50" s="154">
        <f>DF40</f>
        <v>4.4000000000000004</v>
      </c>
      <c r="W50" s="161"/>
      <c r="X50" s="162"/>
      <c r="Y50" s="162"/>
      <c r="Z50" s="450"/>
      <c r="AA50" s="111"/>
      <c r="AB50" s="111"/>
      <c r="AC50" s="111"/>
      <c r="AD50" s="111"/>
      <c r="AE50" s="111"/>
      <c r="AF50" s="111"/>
      <c r="AG50" s="111"/>
      <c r="AH50" s="111"/>
      <c r="AI50" s="111"/>
      <c r="AJ50" s="111"/>
      <c r="AK50" s="111"/>
      <c r="AL50" s="111"/>
      <c r="AM50" s="111"/>
      <c r="AN50" s="111"/>
      <c r="AO50" s="111"/>
      <c r="AP50" s="111"/>
      <c r="AQ50" s="111"/>
      <c r="AR50" s="111"/>
      <c r="AS50" s="111"/>
      <c r="AT50" s="111"/>
      <c r="AU50" s="111"/>
      <c r="AV50" s="111"/>
      <c r="AW50" s="111"/>
      <c r="AX50" s="111"/>
      <c r="AY50" s="111"/>
      <c r="AZ50" s="111"/>
      <c r="BA50" s="111"/>
      <c r="BB50" s="111"/>
      <c r="BC50" s="111"/>
      <c r="BD50" s="111"/>
      <c r="BE50" s="111"/>
      <c r="BF50" s="111"/>
      <c r="BG50" s="111"/>
      <c r="BH50" s="111"/>
      <c r="BI50" s="111"/>
      <c r="BJ50" s="111"/>
      <c r="BK50" s="111"/>
      <c r="BL50" s="111"/>
      <c r="BM50" s="111"/>
      <c r="BN50" s="111"/>
      <c r="BO50" s="111"/>
      <c r="BP50" s="111"/>
      <c r="BQ50" s="111"/>
      <c r="BR50" s="111"/>
      <c r="BS50" s="111"/>
      <c r="BT50" s="111"/>
      <c r="BU50" s="111"/>
      <c r="BV50" s="111"/>
      <c r="BW50" s="111"/>
      <c r="BX50" s="111"/>
      <c r="BY50" s="111"/>
      <c r="BZ50" s="111"/>
      <c r="CA50" s="111"/>
      <c r="CB50" s="111"/>
      <c r="CC50" s="111"/>
      <c r="CD50" s="111"/>
      <c r="CE50" s="111"/>
      <c r="CF50" s="111"/>
      <c r="CG50" s="111"/>
      <c r="CH50" s="111"/>
      <c r="CI50" s="111"/>
      <c r="CJ50" s="111"/>
      <c r="CK50" s="111"/>
      <c r="CL50" s="111"/>
      <c r="CM50" s="111"/>
      <c r="CN50" s="111"/>
      <c r="CO50" s="111"/>
      <c r="CP50" s="111"/>
      <c r="CQ50" s="111"/>
      <c r="CR50" s="111"/>
      <c r="CS50" s="111"/>
      <c r="CT50" s="111"/>
      <c r="CU50" s="111"/>
      <c r="CV50" s="111"/>
      <c r="CW50" s="111"/>
      <c r="CX50" s="111"/>
      <c r="CY50" s="111"/>
      <c r="CZ50" s="111"/>
      <c r="DA50" s="111"/>
      <c r="DB50" s="111"/>
      <c r="DC50" s="111"/>
      <c r="DD50" s="111"/>
      <c r="DE50" s="111"/>
      <c r="DF50" s="111"/>
      <c r="DG50" s="111"/>
      <c r="DH50" s="111"/>
      <c r="DI50" s="111"/>
      <c r="DJ50" s="111"/>
      <c r="DK50" s="111"/>
      <c r="DL50" s="111"/>
      <c r="DM50" s="111"/>
      <c r="DN50" s="111"/>
      <c r="DO50" s="111"/>
      <c r="DP50" s="111"/>
      <c r="DQ50" s="111"/>
      <c r="DR50" s="111"/>
      <c r="DS50" s="111"/>
      <c r="DT50" s="111"/>
      <c r="DU50" s="111"/>
      <c r="DV50" s="111"/>
      <c r="DW50" s="111"/>
      <c r="DX50" s="111"/>
      <c r="DY50" s="111"/>
      <c r="DZ50" s="111"/>
      <c r="EA50" s="111"/>
      <c r="EB50" s="111"/>
      <c r="EC50" s="111"/>
      <c r="ED50" s="111"/>
      <c r="EE50" s="111"/>
      <c r="EF50" s="111"/>
      <c r="EG50" s="111"/>
      <c r="EH50" s="111"/>
      <c r="EI50" s="111"/>
      <c r="EJ50" s="111"/>
      <c r="EK50" s="111"/>
      <c r="EL50" s="111"/>
      <c r="EM50" s="111"/>
      <c r="EN50" s="111"/>
      <c r="EO50" s="111"/>
      <c r="EP50" s="111"/>
      <c r="EQ50" s="111"/>
      <c r="ER50" s="111"/>
      <c r="ES50" s="111"/>
      <c r="ET50" s="111"/>
      <c r="EU50" s="111"/>
      <c r="EV50" s="111"/>
      <c r="EW50" s="111"/>
      <c r="EX50" s="111"/>
      <c r="EY50" s="111"/>
      <c r="EZ50" s="111"/>
    </row>
    <row r="51" spans="15:156" ht="17.55">
      <c r="O51" s="174"/>
      <c r="P51" s="154">
        <f>AJ40</f>
        <v>440.7</v>
      </c>
      <c r="Q51" s="154">
        <f>AY40</f>
        <v>14.5</v>
      </c>
      <c r="R51" s="154">
        <f>BN40</f>
        <v>2.7</v>
      </c>
      <c r="S51" s="154">
        <f>CC40</f>
        <v>219</v>
      </c>
      <c r="T51" s="154">
        <f>CR40</f>
        <v>112</v>
      </c>
      <c r="U51" s="156"/>
      <c r="V51" s="154">
        <f>DG40</f>
        <v>4</v>
      </c>
      <c r="W51" s="161"/>
      <c r="X51" s="162"/>
      <c r="Y51" s="162"/>
      <c r="Z51" s="451"/>
      <c r="AA51" s="111"/>
      <c r="AB51" s="111"/>
      <c r="AC51" s="111"/>
      <c r="AD51" s="111"/>
      <c r="AE51" s="111"/>
      <c r="AF51" s="111"/>
      <c r="AG51" s="111"/>
      <c r="AH51" s="111"/>
      <c r="AI51" s="111"/>
      <c r="AJ51" s="111"/>
      <c r="AK51" s="111"/>
      <c r="AL51" s="111"/>
      <c r="AM51" s="111"/>
      <c r="AN51" s="111"/>
      <c r="AO51" s="111"/>
      <c r="AP51" s="111"/>
      <c r="AQ51" s="111"/>
      <c r="AR51" s="111"/>
      <c r="AS51" s="111"/>
      <c r="AT51" s="111"/>
      <c r="AU51" s="111"/>
      <c r="AV51" s="111"/>
      <c r="AW51" s="111"/>
      <c r="AX51" s="111"/>
      <c r="AY51" s="111"/>
      <c r="AZ51" s="111"/>
      <c r="BA51" s="111"/>
      <c r="BB51" s="111"/>
      <c r="BC51" s="111"/>
      <c r="BD51" s="111"/>
      <c r="BE51" s="111"/>
      <c r="BF51" s="111"/>
      <c r="BG51" s="111"/>
      <c r="BH51" s="111"/>
      <c r="BI51" s="111"/>
      <c r="BJ51" s="111"/>
      <c r="BK51" s="111"/>
      <c r="BL51" s="111"/>
      <c r="BM51" s="111"/>
      <c r="BN51" s="111"/>
      <c r="BO51" s="111"/>
      <c r="BP51" s="111"/>
      <c r="BQ51" s="111"/>
      <c r="BR51" s="111"/>
      <c r="BS51" s="111"/>
      <c r="BT51" s="111"/>
      <c r="BU51" s="111"/>
      <c r="BV51" s="111"/>
      <c r="BW51" s="111"/>
      <c r="BX51" s="111"/>
      <c r="BY51" s="111"/>
      <c r="BZ51" s="111"/>
      <c r="CA51" s="111"/>
      <c r="CB51" s="111"/>
      <c r="CC51" s="111"/>
      <c r="CD51" s="111"/>
      <c r="CE51" s="111"/>
      <c r="CF51" s="111"/>
      <c r="CG51" s="111"/>
      <c r="CH51" s="111"/>
      <c r="CI51" s="111"/>
      <c r="CJ51" s="111"/>
      <c r="CK51" s="111"/>
      <c r="CL51" s="111"/>
      <c r="CM51" s="111"/>
      <c r="CN51" s="111"/>
      <c r="CO51" s="111"/>
      <c r="CP51" s="111"/>
      <c r="CQ51" s="111"/>
      <c r="CR51" s="111"/>
      <c r="CS51" s="111"/>
      <c r="CT51" s="111"/>
      <c r="CU51" s="111"/>
      <c r="CV51" s="111"/>
      <c r="CW51" s="111"/>
      <c r="CX51" s="111"/>
      <c r="CY51" s="111"/>
      <c r="CZ51" s="111"/>
      <c r="DA51" s="111"/>
      <c r="DB51" s="111"/>
      <c r="DC51" s="111"/>
      <c r="DD51" s="111"/>
      <c r="DE51" s="111"/>
      <c r="DF51" s="111"/>
      <c r="DG51" s="111"/>
      <c r="DH51" s="111"/>
      <c r="DI51" s="111"/>
      <c r="DJ51" s="111"/>
      <c r="DK51" s="111"/>
      <c r="DL51" s="111"/>
      <c r="DM51" s="111"/>
      <c r="DN51" s="111"/>
      <c r="DO51" s="111"/>
      <c r="DP51" s="111"/>
      <c r="DQ51" s="111"/>
      <c r="DR51" s="111"/>
      <c r="DS51" s="111"/>
      <c r="DT51" s="111"/>
      <c r="DU51" s="111"/>
      <c r="DV51" s="111"/>
      <c r="DW51" s="111"/>
      <c r="DX51" s="111"/>
      <c r="DY51" s="111"/>
      <c r="DZ51" s="111"/>
      <c r="EA51" s="111"/>
      <c r="EB51" s="111"/>
      <c r="EC51" s="111"/>
      <c r="ED51" s="111"/>
      <c r="EE51" s="111"/>
      <c r="EF51" s="111"/>
      <c r="EG51" s="111"/>
      <c r="EH51" s="111"/>
      <c r="EI51" s="111"/>
      <c r="EJ51" s="111"/>
      <c r="EK51" s="111"/>
      <c r="EL51" s="111"/>
      <c r="EM51" s="111"/>
      <c r="EN51" s="111"/>
      <c r="EO51" s="111"/>
      <c r="EP51" s="111"/>
      <c r="EQ51" s="111"/>
      <c r="ER51" s="111"/>
      <c r="ES51" s="111"/>
      <c r="ET51" s="111"/>
      <c r="EU51" s="111"/>
      <c r="EV51" s="111"/>
      <c r="EW51" s="111"/>
      <c r="EX51" s="111"/>
      <c r="EY51" s="111"/>
      <c r="EZ51" s="111"/>
    </row>
    <row r="52" spans="15:156" ht="20.05">
      <c r="O52" s="174" t="s">
        <v>120</v>
      </c>
      <c r="P52" s="167">
        <f>AVERAGE(P49:P51)</f>
        <v>440.93333333333334</v>
      </c>
      <c r="Q52" s="167">
        <f>AVERAGE(Q49:Q51)</f>
        <v>14.700000000000001</v>
      </c>
      <c r="R52" s="167">
        <f>AVERAGE(R49:R51)</f>
        <v>2.7000000000000006</v>
      </c>
      <c r="S52" s="167">
        <f>AVERAGE(S49:S51)</f>
        <v>220.66666666666666</v>
      </c>
      <c r="T52" s="167">
        <f>AVERAGE(T49:T51)</f>
        <v>113.33333333333333</v>
      </c>
      <c r="U52" s="169"/>
      <c r="V52" s="167">
        <f>AVERAGE(V49:V51)</f>
        <v>4.2666666666666666</v>
      </c>
      <c r="W52" s="170">
        <f>AVERAGE(W49:W51)</f>
        <v>7076</v>
      </c>
      <c r="X52" s="169">
        <f>AVERAGE(X49:X51)</f>
        <v>0.27</v>
      </c>
      <c r="Y52" s="169">
        <f>AVERAGE(Y49:Y51)</f>
        <v>0.71</v>
      </c>
      <c r="Z52" s="452">
        <f>AVERAGE(Z49:Z51)</f>
        <v>0.71</v>
      </c>
      <c r="AA52" s="111"/>
      <c r="AB52" s="111"/>
      <c r="AC52" s="111"/>
      <c r="AD52" s="111"/>
      <c r="AE52" s="111"/>
      <c r="AF52" s="111"/>
      <c r="AG52" s="111"/>
      <c r="AH52" s="111"/>
      <c r="AI52" s="111"/>
      <c r="AJ52" s="111"/>
      <c r="AK52" s="111"/>
      <c r="AL52" s="111"/>
      <c r="AM52" s="111"/>
      <c r="AN52" s="111"/>
      <c r="AO52" s="111"/>
      <c r="AP52" s="111"/>
      <c r="AQ52" s="111"/>
      <c r="AR52" s="111"/>
      <c r="AS52" s="111"/>
      <c r="AT52" s="111"/>
      <c r="AU52" s="111"/>
      <c r="AV52" s="111"/>
      <c r="AW52" s="111"/>
      <c r="AX52" s="111"/>
      <c r="AY52" s="111"/>
      <c r="AZ52" s="111"/>
      <c r="BA52" s="111"/>
      <c r="BB52" s="111"/>
      <c r="BC52" s="111"/>
      <c r="BD52" s="111"/>
      <c r="BE52" s="111"/>
      <c r="BF52" s="111"/>
      <c r="BG52" s="111"/>
      <c r="BH52" s="111"/>
      <c r="BI52" s="111"/>
      <c r="BJ52" s="111"/>
      <c r="BK52" s="111"/>
      <c r="BL52" s="111"/>
      <c r="BM52" s="111"/>
      <c r="BN52" s="111"/>
      <c r="BO52" s="111"/>
      <c r="BP52" s="111"/>
      <c r="BQ52" s="111"/>
      <c r="BR52" s="111"/>
      <c r="BS52" s="111"/>
      <c r="BT52" s="111"/>
      <c r="BU52" s="111"/>
      <c r="BV52" s="111"/>
      <c r="BW52" s="111"/>
      <c r="BX52" s="111"/>
      <c r="BY52" s="111"/>
      <c r="BZ52" s="111"/>
      <c r="CA52" s="111"/>
      <c r="CB52" s="111"/>
      <c r="CC52" s="111"/>
      <c r="CD52" s="111"/>
      <c r="CE52" s="111"/>
      <c r="CF52" s="111"/>
      <c r="CG52" s="111"/>
      <c r="CH52" s="111"/>
      <c r="CI52" s="111"/>
      <c r="CJ52" s="111"/>
      <c r="CK52" s="111"/>
      <c r="CL52" s="111"/>
      <c r="CM52" s="111"/>
      <c r="CN52" s="111"/>
      <c r="CO52" s="111"/>
      <c r="CP52" s="111"/>
      <c r="CQ52" s="111"/>
      <c r="CR52" s="111"/>
      <c r="CS52" s="111"/>
      <c r="CT52" s="111"/>
      <c r="CU52" s="111"/>
      <c r="CV52" s="111"/>
      <c r="CW52" s="111"/>
      <c r="CX52" s="111"/>
      <c r="CY52" s="111"/>
      <c r="CZ52" s="111"/>
      <c r="DA52" s="111"/>
      <c r="DB52" s="111"/>
      <c r="DC52" s="111"/>
      <c r="DD52" s="111"/>
      <c r="DE52" s="111"/>
      <c r="DF52" s="111"/>
      <c r="DG52" s="111"/>
      <c r="DH52" s="111"/>
      <c r="DI52" s="111"/>
      <c r="DJ52" s="111"/>
      <c r="DK52" s="111"/>
      <c r="DL52" s="111"/>
      <c r="DM52" s="111"/>
      <c r="DN52" s="111"/>
      <c r="DO52" s="111"/>
      <c r="DP52" s="111"/>
      <c r="DQ52" s="111"/>
      <c r="DR52" s="111"/>
      <c r="DS52" s="111"/>
      <c r="DT52" s="111"/>
      <c r="DU52" s="111"/>
      <c r="DV52" s="111"/>
      <c r="DW52" s="111"/>
      <c r="DX52" s="111"/>
      <c r="DY52" s="111"/>
      <c r="DZ52" s="111"/>
      <c r="EA52" s="111"/>
      <c r="EB52" s="111"/>
      <c r="EC52" s="111"/>
      <c r="ED52" s="111"/>
      <c r="EE52" s="111"/>
      <c r="EF52" s="111"/>
      <c r="EG52" s="111"/>
      <c r="EH52" s="111"/>
      <c r="EI52" s="111"/>
      <c r="EJ52" s="111"/>
      <c r="EK52" s="111"/>
      <c r="EL52" s="111"/>
      <c r="EM52" s="111"/>
      <c r="EN52" s="111"/>
      <c r="EO52" s="111"/>
      <c r="EP52" s="111"/>
      <c r="EQ52" s="111"/>
      <c r="ER52" s="111"/>
      <c r="ES52" s="111"/>
      <c r="ET52" s="111"/>
      <c r="EU52" s="111"/>
      <c r="EV52" s="111"/>
      <c r="EW52" s="111"/>
      <c r="EX52" s="111"/>
      <c r="EY52" s="111"/>
      <c r="EZ52" s="111"/>
    </row>
    <row r="53" spans="15:156" ht="17.55">
      <c r="O53" s="174">
        <v>21</v>
      </c>
      <c r="P53" s="154">
        <f>AK40</f>
        <v>441.4</v>
      </c>
      <c r="Q53" s="154">
        <f>AZ40</f>
        <v>14.7</v>
      </c>
      <c r="R53" s="154">
        <f>BO40</f>
        <v>2.6</v>
      </c>
      <c r="S53" s="154">
        <f>CD40</f>
        <v>220</v>
      </c>
      <c r="T53" s="154">
        <f>CS40</f>
        <v>113</v>
      </c>
      <c r="U53" s="156"/>
      <c r="V53" s="154">
        <f>DH40</f>
        <v>4.2</v>
      </c>
      <c r="W53" s="157">
        <f>DS40</f>
        <v>7088</v>
      </c>
      <c r="X53" s="156">
        <f>DX40</f>
        <v>0.22</v>
      </c>
      <c r="Y53" s="156">
        <f>EC40</f>
        <v>0.71</v>
      </c>
      <c r="Z53" s="449">
        <f>EE40</f>
        <v>0.71</v>
      </c>
      <c r="AA53" s="111"/>
      <c r="AB53" s="111"/>
      <c r="AC53" s="111"/>
      <c r="AD53" s="111"/>
      <c r="AE53" s="111"/>
      <c r="AF53" s="111"/>
      <c r="AG53" s="111"/>
      <c r="AH53" s="111"/>
      <c r="AI53" s="111"/>
      <c r="AJ53" s="111"/>
      <c r="AK53" s="111"/>
      <c r="AL53" s="111"/>
      <c r="AM53" s="111"/>
      <c r="AN53" s="111"/>
      <c r="AO53" s="111"/>
      <c r="AP53" s="111"/>
      <c r="AQ53" s="111"/>
      <c r="AR53" s="111"/>
      <c r="AS53" s="111"/>
      <c r="AT53" s="111"/>
      <c r="AU53" s="111"/>
      <c r="AV53" s="111"/>
      <c r="AW53" s="111"/>
      <c r="AX53" s="111"/>
      <c r="AY53" s="111"/>
      <c r="AZ53" s="111"/>
      <c r="BA53" s="111"/>
      <c r="BB53" s="111"/>
      <c r="BC53" s="111"/>
      <c r="BD53" s="111"/>
      <c r="BE53" s="111"/>
      <c r="BF53" s="111"/>
      <c r="BG53" s="111"/>
      <c r="BH53" s="111"/>
      <c r="BI53" s="111"/>
      <c r="BJ53" s="111"/>
      <c r="BK53" s="111"/>
      <c r="BL53" s="111"/>
      <c r="BM53" s="111"/>
      <c r="BN53" s="111"/>
      <c r="BO53" s="111"/>
      <c r="BP53" s="111"/>
      <c r="BQ53" s="111"/>
      <c r="BR53" s="111"/>
      <c r="BS53" s="111"/>
      <c r="BT53" s="111"/>
      <c r="BU53" s="111"/>
      <c r="BV53" s="111"/>
      <c r="BW53" s="111"/>
      <c r="BX53" s="111"/>
      <c r="BY53" s="111"/>
      <c r="BZ53" s="111"/>
      <c r="CA53" s="111"/>
      <c r="CB53" s="111"/>
      <c r="CC53" s="111"/>
      <c r="CD53" s="111"/>
      <c r="CE53" s="111"/>
      <c r="CF53" s="111"/>
      <c r="CG53" s="111"/>
      <c r="CH53" s="111"/>
      <c r="CI53" s="111"/>
      <c r="CJ53" s="111"/>
      <c r="CK53" s="111"/>
      <c r="CL53" s="111"/>
      <c r="CM53" s="111"/>
      <c r="CN53" s="111"/>
      <c r="CO53" s="111"/>
      <c r="CP53" s="111"/>
      <c r="CQ53" s="111"/>
      <c r="CR53" s="111"/>
      <c r="CS53" s="111"/>
      <c r="CT53" s="111"/>
      <c r="CU53" s="111"/>
      <c r="CV53" s="111"/>
      <c r="CW53" s="111"/>
      <c r="CX53" s="111"/>
      <c r="CY53" s="111"/>
      <c r="CZ53" s="111"/>
      <c r="DA53" s="111"/>
      <c r="DB53" s="111"/>
      <c r="DC53" s="111"/>
      <c r="DD53" s="111"/>
      <c r="DE53" s="111"/>
      <c r="DF53" s="111"/>
      <c r="DG53" s="111"/>
      <c r="DH53" s="111"/>
      <c r="DI53" s="111"/>
      <c r="DJ53" s="111"/>
      <c r="DK53" s="111"/>
      <c r="DL53" s="111"/>
      <c r="DM53" s="111"/>
      <c r="DN53" s="111"/>
      <c r="DO53" s="111"/>
      <c r="DP53" s="111"/>
      <c r="DQ53" s="111"/>
      <c r="DR53" s="111"/>
      <c r="DS53" s="111"/>
      <c r="DT53" s="111"/>
      <c r="DU53" s="111"/>
      <c r="DV53" s="111"/>
      <c r="DW53" s="111"/>
      <c r="DX53" s="111"/>
      <c r="DY53" s="111"/>
      <c r="DZ53" s="111"/>
      <c r="EA53" s="111"/>
      <c r="EB53" s="111"/>
      <c r="EC53" s="111"/>
      <c r="ED53" s="111"/>
      <c r="EE53" s="111"/>
      <c r="EF53" s="111"/>
      <c r="EG53" s="111"/>
      <c r="EH53" s="111"/>
      <c r="EI53" s="111"/>
      <c r="EJ53" s="111"/>
      <c r="EK53" s="111"/>
      <c r="EL53" s="111"/>
      <c r="EM53" s="111"/>
      <c r="EN53" s="111"/>
      <c r="EO53" s="111"/>
      <c r="EP53" s="111"/>
      <c r="EQ53" s="111"/>
      <c r="ER53" s="111"/>
      <c r="ES53" s="111"/>
      <c r="ET53" s="111"/>
      <c r="EU53" s="111"/>
      <c r="EV53" s="111"/>
      <c r="EW53" s="111"/>
      <c r="EX53" s="111"/>
      <c r="EY53" s="111"/>
      <c r="EZ53" s="111"/>
    </row>
    <row r="54" spans="15:156" ht="17.55">
      <c r="O54" s="174"/>
      <c r="P54" s="154">
        <f>AL40</f>
        <v>443.5</v>
      </c>
      <c r="Q54" s="154">
        <f>BA40</f>
        <v>14.7</v>
      </c>
      <c r="R54" s="154">
        <f>BP40</f>
        <v>2.6</v>
      </c>
      <c r="S54" s="154">
        <f>CE40</f>
        <v>220</v>
      </c>
      <c r="T54" s="154">
        <f>CT40</f>
        <v>114</v>
      </c>
      <c r="U54" s="156"/>
      <c r="V54" s="154">
        <f>DI40</f>
        <v>4</v>
      </c>
      <c r="W54" s="161"/>
      <c r="X54" s="162"/>
      <c r="Y54" s="162"/>
      <c r="Z54" s="450"/>
      <c r="AA54" s="111"/>
      <c r="AB54" s="111"/>
      <c r="AC54" s="111"/>
      <c r="AD54" s="111"/>
      <c r="AE54" s="111"/>
      <c r="AF54" s="111"/>
      <c r="AG54" s="111"/>
      <c r="AH54" s="111"/>
      <c r="AI54" s="111"/>
      <c r="AJ54" s="111"/>
      <c r="AK54" s="111"/>
      <c r="AL54" s="111"/>
      <c r="AM54" s="111"/>
      <c r="AN54" s="111"/>
      <c r="AO54" s="111"/>
      <c r="AP54" s="111"/>
      <c r="AQ54" s="111"/>
      <c r="AR54" s="111"/>
      <c r="AS54" s="111"/>
      <c r="AT54" s="111"/>
      <c r="AU54" s="111"/>
      <c r="AV54" s="111"/>
      <c r="AW54" s="111"/>
      <c r="AX54" s="111"/>
      <c r="AY54" s="111"/>
      <c r="AZ54" s="111"/>
      <c r="BA54" s="111"/>
      <c r="BB54" s="111"/>
      <c r="BC54" s="111"/>
      <c r="BD54" s="111"/>
      <c r="BE54" s="111"/>
      <c r="BF54" s="111"/>
      <c r="BG54" s="111"/>
      <c r="BH54" s="111"/>
      <c r="BI54" s="111"/>
      <c r="BJ54" s="111"/>
      <c r="BK54" s="111"/>
      <c r="BL54" s="111"/>
      <c r="BM54" s="111"/>
      <c r="BN54" s="111"/>
      <c r="BO54" s="111"/>
      <c r="BP54" s="111"/>
      <c r="BQ54" s="111"/>
      <c r="BR54" s="111"/>
      <c r="BS54" s="111"/>
      <c r="BT54" s="111"/>
      <c r="BU54" s="111"/>
      <c r="BV54" s="111"/>
      <c r="BW54" s="111"/>
      <c r="BX54" s="111"/>
      <c r="BY54" s="111"/>
      <c r="BZ54" s="111"/>
      <c r="CA54" s="111"/>
      <c r="CB54" s="111"/>
      <c r="CC54" s="111"/>
      <c r="CD54" s="111"/>
      <c r="CE54" s="111"/>
      <c r="CF54" s="111"/>
      <c r="CG54" s="111"/>
      <c r="CH54" s="111"/>
      <c r="CI54" s="111"/>
      <c r="CJ54" s="111"/>
      <c r="CK54" s="111"/>
      <c r="CL54" s="111"/>
      <c r="CM54" s="111"/>
      <c r="CN54" s="111"/>
      <c r="CO54" s="111"/>
      <c r="CP54" s="111"/>
      <c r="CQ54" s="111"/>
      <c r="CR54" s="111"/>
      <c r="CS54" s="111"/>
      <c r="CT54" s="111"/>
      <c r="CU54" s="111"/>
      <c r="CV54" s="111"/>
      <c r="CW54" s="111"/>
      <c r="CX54" s="111"/>
      <c r="CY54" s="111"/>
      <c r="CZ54" s="111"/>
      <c r="DA54" s="111"/>
      <c r="DB54" s="111"/>
      <c r="DC54" s="111"/>
      <c r="DD54" s="111"/>
      <c r="DE54" s="111"/>
      <c r="DF54" s="111"/>
      <c r="DG54" s="111"/>
      <c r="DH54" s="111"/>
      <c r="DI54" s="111"/>
      <c r="DJ54" s="111"/>
      <c r="DK54" s="111"/>
      <c r="DL54" s="111"/>
      <c r="DM54" s="111"/>
      <c r="DN54" s="111"/>
      <c r="DO54" s="111"/>
      <c r="DP54" s="111"/>
      <c r="DQ54" s="111"/>
      <c r="DR54" s="111"/>
      <c r="DS54" s="111"/>
      <c r="DT54" s="111"/>
      <c r="DU54" s="111"/>
      <c r="DV54" s="111"/>
      <c r="DW54" s="111"/>
      <c r="DX54" s="111"/>
      <c r="DY54" s="111"/>
      <c r="DZ54" s="111"/>
      <c r="EA54" s="111"/>
      <c r="EB54" s="111"/>
      <c r="EC54" s="111"/>
      <c r="ED54" s="111"/>
      <c r="EE54" s="111"/>
      <c r="EF54" s="111"/>
      <c r="EG54" s="111"/>
      <c r="EH54" s="111"/>
      <c r="EI54" s="111"/>
      <c r="EJ54" s="111"/>
      <c r="EK54" s="111"/>
      <c r="EL54" s="111"/>
      <c r="EM54" s="111"/>
      <c r="EN54" s="111"/>
      <c r="EO54" s="111"/>
      <c r="EP54" s="111"/>
      <c r="EQ54" s="111"/>
      <c r="ER54" s="111"/>
      <c r="ES54" s="111"/>
      <c r="ET54" s="111"/>
      <c r="EU54" s="111"/>
      <c r="EV54" s="111"/>
      <c r="EW54" s="111"/>
      <c r="EX54" s="111"/>
      <c r="EY54" s="111"/>
      <c r="EZ54" s="111"/>
    </row>
    <row r="55" spans="15:156" ht="17.55">
      <c r="O55" s="174"/>
      <c r="P55" s="154">
        <f>AM40</f>
        <v>441.9</v>
      </c>
      <c r="Q55" s="154">
        <f>BB40</f>
        <v>14.7</v>
      </c>
      <c r="R55" s="154">
        <f>BQ40</f>
        <v>2.7</v>
      </c>
      <c r="S55" s="154">
        <f>CF40</f>
        <v>220</v>
      </c>
      <c r="T55" s="154">
        <f>CU40</f>
        <v>114</v>
      </c>
      <c r="U55" s="156"/>
      <c r="V55" s="154">
        <f>DJ40</f>
        <v>4.2</v>
      </c>
      <c r="W55" s="161"/>
      <c r="X55" s="162"/>
      <c r="Y55" s="162"/>
      <c r="Z55" s="451"/>
      <c r="AA55" s="111"/>
      <c r="AB55" s="111"/>
      <c r="AC55" s="111"/>
      <c r="AD55" s="111"/>
      <c r="AE55" s="111"/>
      <c r="AF55" s="111"/>
      <c r="AG55" s="111"/>
      <c r="AH55" s="111"/>
      <c r="AI55" s="111"/>
      <c r="AJ55" s="111"/>
      <c r="AK55" s="111"/>
      <c r="AL55" s="111"/>
      <c r="AM55" s="111"/>
      <c r="AN55" s="111"/>
      <c r="AO55" s="111"/>
      <c r="AP55" s="111"/>
      <c r="AQ55" s="111"/>
      <c r="AR55" s="111"/>
      <c r="AS55" s="111"/>
      <c r="AT55" s="111"/>
      <c r="AU55" s="111"/>
      <c r="AV55" s="111"/>
      <c r="AW55" s="111"/>
      <c r="AX55" s="111"/>
      <c r="AY55" s="111"/>
      <c r="AZ55" s="111"/>
      <c r="BA55" s="111"/>
      <c r="BB55" s="111"/>
      <c r="BC55" s="111"/>
      <c r="BD55" s="111"/>
      <c r="BE55" s="111"/>
      <c r="BF55" s="111"/>
      <c r="BG55" s="111"/>
      <c r="BH55" s="111"/>
      <c r="BI55" s="111"/>
      <c r="BJ55" s="111"/>
      <c r="BK55" s="111"/>
      <c r="BL55" s="111"/>
      <c r="BM55" s="111"/>
      <c r="BN55" s="111"/>
      <c r="BO55" s="111"/>
      <c r="BP55" s="111"/>
      <c r="BQ55" s="111"/>
      <c r="BR55" s="111"/>
      <c r="BS55" s="111"/>
      <c r="BT55" s="111"/>
      <c r="BU55" s="111"/>
      <c r="BV55" s="111"/>
      <c r="BW55" s="111"/>
      <c r="BX55" s="111"/>
      <c r="BY55" s="111"/>
      <c r="BZ55" s="111"/>
      <c r="CA55" s="111"/>
      <c r="CB55" s="111"/>
      <c r="CC55" s="111"/>
      <c r="CD55" s="111"/>
      <c r="CE55" s="111"/>
      <c r="CF55" s="111"/>
      <c r="CG55" s="111"/>
      <c r="CH55" s="111"/>
      <c r="CI55" s="111"/>
      <c r="CJ55" s="111"/>
      <c r="CK55" s="111"/>
      <c r="CL55" s="111"/>
      <c r="CM55" s="111"/>
      <c r="CN55" s="111"/>
      <c r="CO55" s="111"/>
      <c r="CP55" s="111"/>
      <c r="CQ55" s="111"/>
      <c r="CR55" s="111"/>
      <c r="CS55" s="111"/>
      <c r="CT55" s="111"/>
      <c r="CU55" s="111"/>
      <c r="CV55" s="111"/>
      <c r="CW55" s="111"/>
      <c r="CX55" s="111"/>
      <c r="CY55" s="111"/>
      <c r="CZ55" s="111"/>
      <c r="DA55" s="111"/>
      <c r="DB55" s="111"/>
      <c r="DC55" s="111"/>
      <c r="DD55" s="111"/>
      <c r="DE55" s="111"/>
      <c r="DF55" s="111"/>
      <c r="DG55" s="111"/>
      <c r="DH55" s="111"/>
      <c r="DI55" s="111"/>
      <c r="DJ55" s="111"/>
      <c r="DK55" s="111"/>
      <c r="DL55" s="111"/>
      <c r="DM55" s="111"/>
      <c r="DN55" s="111"/>
      <c r="DO55" s="111"/>
      <c r="DP55" s="111"/>
      <c r="DQ55" s="111"/>
      <c r="DR55" s="111"/>
      <c r="DS55" s="111"/>
      <c r="DT55" s="111"/>
      <c r="DU55" s="111"/>
      <c r="DV55" s="111"/>
      <c r="DW55" s="111"/>
      <c r="DX55" s="111"/>
      <c r="DY55" s="111"/>
      <c r="DZ55" s="111"/>
      <c r="EA55" s="111"/>
      <c r="EB55" s="111"/>
      <c r="EC55" s="111"/>
      <c r="ED55" s="111"/>
      <c r="EE55" s="111"/>
      <c r="EF55" s="111"/>
      <c r="EG55" s="111"/>
      <c r="EH55" s="111"/>
      <c r="EI55" s="111"/>
      <c r="EJ55" s="111"/>
      <c r="EK55" s="111"/>
      <c r="EL55" s="111"/>
      <c r="EM55" s="111"/>
      <c r="EN55" s="111"/>
      <c r="EO55" s="111"/>
      <c r="EP55" s="111"/>
      <c r="EQ55" s="111"/>
      <c r="ER55" s="111"/>
      <c r="ES55" s="111"/>
      <c r="ET55" s="111"/>
      <c r="EU55" s="111"/>
      <c r="EV55" s="111"/>
      <c r="EW55" s="111"/>
      <c r="EX55" s="111"/>
      <c r="EY55" s="111"/>
      <c r="EZ55" s="111"/>
    </row>
    <row r="56" spans="15:156" ht="20.05">
      <c r="O56" s="174" t="s">
        <v>120</v>
      </c>
      <c r="P56" s="167">
        <f>AVERAGE(P53:P55)</f>
        <v>442.26666666666665</v>
      </c>
      <c r="Q56" s="167">
        <f>AVERAGE(Q53:Q55)</f>
        <v>14.699999999999998</v>
      </c>
      <c r="R56" s="167">
        <f>AVERAGE(R53:R55)</f>
        <v>2.6333333333333333</v>
      </c>
      <c r="S56" s="167">
        <f>AVERAGE(S53:S55)</f>
        <v>220</v>
      </c>
      <c r="T56" s="167">
        <f>AVERAGE(T53:T55)</f>
        <v>113.66666666666667</v>
      </c>
      <c r="U56" s="169"/>
      <c r="V56" s="167">
        <f>AVERAGE(V53:V55)</f>
        <v>4.1333333333333329</v>
      </c>
      <c r="W56" s="170">
        <f>AVERAGE(W53:W55)</f>
        <v>7088</v>
      </c>
      <c r="X56" s="169">
        <f>AVERAGE(X53:X55)</f>
        <v>0.22</v>
      </c>
      <c r="Y56" s="169">
        <f>AVERAGE(Y53:Y55)</f>
        <v>0.71</v>
      </c>
      <c r="Z56" s="452">
        <f>AVERAGE(Z53:Z55)</f>
        <v>0.71</v>
      </c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1"/>
      <c r="AN56" s="111"/>
      <c r="AO56" s="111"/>
      <c r="AP56" s="111"/>
      <c r="AQ56" s="111"/>
      <c r="AR56" s="111"/>
      <c r="AS56" s="111"/>
      <c r="AT56" s="111"/>
      <c r="AU56" s="111"/>
      <c r="AV56" s="111"/>
      <c r="AW56" s="111"/>
      <c r="AX56" s="111"/>
      <c r="AY56" s="111"/>
      <c r="AZ56" s="111"/>
      <c r="BA56" s="111"/>
      <c r="BB56" s="111"/>
      <c r="BC56" s="111"/>
      <c r="BD56" s="111"/>
      <c r="BE56" s="111"/>
      <c r="BF56" s="111"/>
      <c r="BG56" s="111"/>
      <c r="BH56" s="111"/>
      <c r="BI56" s="111"/>
      <c r="BJ56" s="111"/>
      <c r="BK56" s="111"/>
      <c r="BL56" s="111"/>
      <c r="BM56" s="111"/>
      <c r="BN56" s="111"/>
      <c r="BO56" s="111"/>
      <c r="BP56" s="111"/>
      <c r="BQ56" s="111"/>
      <c r="BR56" s="111"/>
      <c r="BS56" s="111"/>
      <c r="BT56" s="111"/>
      <c r="BU56" s="111"/>
      <c r="BV56" s="111"/>
      <c r="BW56" s="111"/>
      <c r="BX56" s="111"/>
      <c r="BY56" s="111"/>
      <c r="BZ56" s="111"/>
      <c r="CA56" s="111"/>
      <c r="CB56" s="111"/>
      <c r="CC56" s="111"/>
      <c r="CD56" s="111"/>
      <c r="CE56" s="111"/>
      <c r="CF56" s="111"/>
      <c r="CG56" s="111"/>
      <c r="CH56" s="111"/>
      <c r="CI56" s="111"/>
      <c r="CJ56" s="111"/>
      <c r="CK56" s="111"/>
      <c r="CL56" s="111"/>
      <c r="CM56" s="111"/>
      <c r="CN56" s="111"/>
      <c r="CO56" s="111"/>
      <c r="CP56" s="111"/>
      <c r="CQ56" s="111"/>
      <c r="CR56" s="111"/>
      <c r="CS56" s="111"/>
      <c r="CT56" s="111"/>
      <c r="CU56" s="111"/>
      <c r="CV56" s="111"/>
      <c r="CW56" s="111"/>
      <c r="CX56" s="111"/>
      <c r="CY56" s="111"/>
      <c r="CZ56" s="111"/>
      <c r="DA56" s="111"/>
      <c r="DB56" s="111"/>
      <c r="DC56" s="111"/>
      <c r="DD56" s="111"/>
      <c r="DE56" s="111"/>
      <c r="DF56" s="111"/>
      <c r="DG56" s="111"/>
      <c r="DH56" s="111"/>
      <c r="DI56" s="111"/>
      <c r="DJ56" s="111"/>
      <c r="DK56" s="111"/>
      <c r="DL56" s="111"/>
      <c r="DM56" s="111"/>
      <c r="DN56" s="111"/>
      <c r="DO56" s="111"/>
      <c r="DP56" s="111"/>
      <c r="DQ56" s="111"/>
      <c r="DR56" s="111"/>
      <c r="DS56" s="111"/>
      <c r="DT56" s="111"/>
      <c r="DU56" s="111"/>
      <c r="DV56" s="111"/>
      <c r="DW56" s="111"/>
      <c r="DX56" s="111"/>
      <c r="DY56" s="111"/>
      <c r="DZ56" s="111"/>
      <c r="EA56" s="111"/>
      <c r="EB56" s="111"/>
      <c r="EC56" s="111"/>
      <c r="ED56" s="111"/>
      <c r="EE56" s="111"/>
      <c r="EF56" s="111"/>
      <c r="EG56" s="111"/>
      <c r="EH56" s="111"/>
      <c r="EI56" s="111"/>
      <c r="EJ56" s="111"/>
      <c r="EK56" s="111"/>
      <c r="EL56" s="111"/>
      <c r="EM56" s="111"/>
      <c r="EN56" s="111"/>
      <c r="EO56" s="111"/>
      <c r="EP56" s="111"/>
      <c r="EQ56" s="111"/>
      <c r="ER56" s="111"/>
      <c r="ES56" s="111"/>
      <c r="ET56" s="111"/>
      <c r="EU56" s="111"/>
      <c r="EV56" s="111"/>
      <c r="EW56" s="111"/>
      <c r="EX56" s="111"/>
      <c r="EY56" s="111"/>
      <c r="EZ56" s="111"/>
    </row>
    <row r="57" spans="15:156" ht="17.55">
      <c r="O57" s="174">
        <v>22</v>
      </c>
      <c r="P57" s="154">
        <f>AN40</f>
        <v>440</v>
      </c>
      <c r="Q57" s="154">
        <f>BC40</f>
        <v>14.4</v>
      </c>
      <c r="R57" s="154">
        <f>BR40</f>
        <v>2.6</v>
      </c>
      <c r="S57" s="154">
        <f>CG40</f>
        <v>221</v>
      </c>
      <c r="T57" s="154">
        <f>CV40</f>
        <v>113</v>
      </c>
      <c r="U57" s="156"/>
      <c r="V57" s="154">
        <f>DK40</f>
        <v>4</v>
      </c>
      <c r="W57" s="157">
        <f>DT40</f>
        <v>7066</v>
      </c>
      <c r="X57" s="156">
        <f>DY40</f>
        <v>0.26</v>
      </c>
      <c r="Y57" s="156">
        <f>ED40</f>
        <v>0.71</v>
      </c>
      <c r="Z57" s="449">
        <f>EF40</f>
        <v>0</v>
      </c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1"/>
      <c r="AN57" s="111"/>
      <c r="AO57" s="111"/>
      <c r="AP57" s="111"/>
      <c r="AQ57" s="111"/>
      <c r="AR57" s="111"/>
      <c r="AS57" s="111"/>
      <c r="AT57" s="111"/>
      <c r="AU57" s="111"/>
      <c r="AV57" s="111"/>
      <c r="AW57" s="111"/>
      <c r="AX57" s="111"/>
      <c r="AY57" s="111"/>
      <c r="AZ57" s="111"/>
      <c r="BA57" s="111"/>
      <c r="BB57" s="111"/>
      <c r="BC57" s="111"/>
      <c r="BD57" s="111"/>
      <c r="BE57" s="111"/>
      <c r="BF57" s="111"/>
      <c r="BG57" s="111"/>
      <c r="BH57" s="111"/>
      <c r="BI57" s="111"/>
      <c r="BJ57" s="111"/>
      <c r="BK57" s="111"/>
      <c r="BL57" s="111"/>
      <c r="BM57" s="111"/>
      <c r="BN57" s="111"/>
      <c r="BO57" s="111"/>
      <c r="BP57" s="111"/>
      <c r="BQ57" s="111"/>
      <c r="BR57" s="111"/>
      <c r="BS57" s="111"/>
      <c r="BT57" s="111"/>
      <c r="BU57" s="111"/>
      <c r="BV57" s="111"/>
      <c r="BW57" s="111"/>
      <c r="BX57" s="111"/>
      <c r="BY57" s="111"/>
      <c r="BZ57" s="111"/>
      <c r="CA57" s="111"/>
      <c r="CB57" s="111"/>
      <c r="CC57" s="111"/>
      <c r="CD57" s="111"/>
      <c r="CE57" s="111"/>
      <c r="CF57" s="111"/>
      <c r="CG57" s="111"/>
      <c r="CH57" s="111"/>
      <c r="CI57" s="111"/>
      <c r="CJ57" s="111"/>
      <c r="CK57" s="111"/>
      <c r="CL57" s="111"/>
      <c r="CM57" s="111"/>
      <c r="CN57" s="111"/>
      <c r="CO57" s="111"/>
      <c r="CP57" s="111"/>
      <c r="CQ57" s="111"/>
      <c r="CR57" s="111"/>
      <c r="CS57" s="111"/>
      <c r="CT57" s="111"/>
      <c r="CU57" s="111"/>
      <c r="CV57" s="111"/>
      <c r="CW57" s="111"/>
      <c r="CX57" s="111"/>
      <c r="CY57" s="111"/>
      <c r="CZ57" s="111"/>
      <c r="DA57" s="111"/>
      <c r="DB57" s="111"/>
      <c r="DC57" s="111"/>
      <c r="DD57" s="111"/>
      <c r="DE57" s="111"/>
      <c r="DF57" s="111"/>
      <c r="DG57" s="111"/>
      <c r="DH57" s="111"/>
      <c r="DI57" s="111"/>
      <c r="DJ57" s="111"/>
      <c r="DK57" s="111"/>
      <c r="DL57" s="111"/>
      <c r="DM57" s="111"/>
      <c r="DN57" s="111"/>
      <c r="DO57" s="111"/>
      <c r="DP57" s="111"/>
      <c r="DQ57" s="111"/>
      <c r="DR57" s="111"/>
      <c r="DS57" s="111"/>
      <c r="DT57" s="111"/>
      <c r="DU57" s="111"/>
      <c r="DV57" s="111"/>
      <c r="DW57" s="111"/>
      <c r="DX57" s="111"/>
      <c r="DY57" s="111"/>
      <c r="DZ57" s="111"/>
      <c r="EA57" s="111"/>
      <c r="EB57" s="111"/>
      <c r="EC57" s="111"/>
      <c r="ED57" s="111"/>
      <c r="EE57" s="111"/>
      <c r="EF57" s="111"/>
      <c r="EG57" s="111"/>
      <c r="EH57" s="111"/>
      <c r="EI57" s="111"/>
      <c r="EJ57" s="111"/>
      <c r="EK57" s="111"/>
      <c r="EL57" s="111"/>
      <c r="EM57" s="111"/>
      <c r="EN57" s="111"/>
      <c r="EO57" s="111"/>
      <c r="EP57" s="111"/>
      <c r="EQ57" s="111"/>
      <c r="ER57" s="111"/>
      <c r="ES57" s="111"/>
      <c r="ET57" s="111"/>
      <c r="EU57" s="111"/>
      <c r="EV57" s="111"/>
      <c r="EW57" s="111"/>
      <c r="EX57" s="111"/>
      <c r="EY57" s="111"/>
      <c r="EZ57" s="111"/>
    </row>
    <row r="58" spans="15:156" ht="17.55">
      <c r="O58" s="174"/>
      <c r="P58" s="154">
        <f>AO40</f>
        <v>440.2</v>
      </c>
      <c r="Q58" s="154">
        <f>BD40</f>
        <v>14.5</v>
      </c>
      <c r="R58" s="154">
        <f>BS40</f>
        <v>2.6</v>
      </c>
      <c r="S58" s="154">
        <f>CH40</f>
        <v>222</v>
      </c>
      <c r="T58" s="154">
        <f>CW40</f>
        <v>114</v>
      </c>
      <c r="U58" s="156"/>
      <c r="V58" s="154">
        <f>DL40</f>
        <v>4.2</v>
      </c>
      <c r="W58" s="161"/>
      <c r="X58" s="162"/>
      <c r="Y58" s="162"/>
      <c r="Z58" s="450"/>
      <c r="AA58" s="111"/>
      <c r="AB58" s="111"/>
      <c r="AC58" s="111"/>
      <c r="AD58" s="111"/>
      <c r="AE58" s="111"/>
      <c r="AF58" s="111"/>
      <c r="AG58" s="111"/>
      <c r="AH58" s="111"/>
      <c r="AI58" s="111"/>
      <c r="AJ58" s="111"/>
      <c r="AK58" s="111"/>
      <c r="AL58" s="111"/>
      <c r="AM58" s="111"/>
      <c r="AN58" s="111"/>
      <c r="AO58" s="111"/>
      <c r="AP58" s="111"/>
      <c r="AQ58" s="111"/>
      <c r="AR58" s="111"/>
      <c r="AS58" s="111"/>
      <c r="AT58" s="111"/>
      <c r="AU58" s="111"/>
      <c r="AV58" s="111"/>
      <c r="AW58" s="111"/>
      <c r="AX58" s="111"/>
      <c r="AY58" s="111"/>
      <c r="AZ58" s="111"/>
      <c r="BA58" s="111"/>
      <c r="BB58" s="111"/>
      <c r="BC58" s="111"/>
      <c r="BD58" s="111"/>
      <c r="BE58" s="111"/>
      <c r="BF58" s="111"/>
      <c r="BG58" s="111"/>
      <c r="BH58" s="111"/>
      <c r="BI58" s="111"/>
      <c r="BJ58" s="111"/>
      <c r="BK58" s="111"/>
      <c r="BL58" s="111"/>
      <c r="BM58" s="111"/>
      <c r="BN58" s="111"/>
      <c r="BO58" s="111"/>
      <c r="BP58" s="111"/>
      <c r="BQ58" s="111"/>
      <c r="BR58" s="111"/>
      <c r="BS58" s="111"/>
      <c r="BT58" s="111"/>
      <c r="BU58" s="111"/>
      <c r="BV58" s="111"/>
      <c r="BW58" s="111"/>
      <c r="BX58" s="111"/>
      <c r="BY58" s="111"/>
      <c r="BZ58" s="111"/>
      <c r="CA58" s="111"/>
      <c r="CB58" s="111"/>
      <c r="CC58" s="111"/>
      <c r="CD58" s="111"/>
      <c r="CE58" s="111"/>
      <c r="CF58" s="111"/>
      <c r="CG58" s="111"/>
      <c r="CH58" s="111"/>
      <c r="CI58" s="111"/>
      <c r="CJ58" s="111"/>
      <c r="CK58" s="111"/>
      <c r="CL58" s="111"/>
      <c r="CM58" s="111"/>
      <c r="CN58" s="111"/>
      <c r="CO58" s="111"/>
      <c r="CP58" s="111"/>
      <c r="CQ58" s="111"/>
      <c r="CR58" s="111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/>
      <c r="EQ58" s="111"/>
      <c r="ER58" s="111"/>
      <c r="ES58" s="111"/>
      <c r="ET58" s="111"/>
      <c r="EU58" s="111"/>
      <c r="EV58" s="111"/>
      <c r="EW58" s="111"/>
      <c r="EX58" s="111"/>
      <c r="EY58" s="111"/>
      <c r="EZ58" s="111"/>
    </row>
    <row r="59" spans="15:156" ht="17.55">
      <c r="O59" s="174"/>
      <c r="P59" s="154">
        <f>AP40</f>
        <v>441</v>
      </c>
      <c r="Q59" s="154">
        <f>BE40</f>
        <v>14.5</v>
      </c>
      <c r="R59" s="154">
        <f>BT40</f>
        <v>2.6</v>
      </c>
      <c r="S59" s="154">
        <f>CI40</f>
        <v>223</v>
      </c>
      <c r="T59" s="154">
        <f>CX40</f>
        <v>114</v>
      </c>
      <c r="U59" s="156"/>
      <c r="V59" s="154">
        <f>DM40</f>
        <v>4.2</v>
      </c>
      <c r="W59" s="161"/>
      <c r="X59" s="162"/>
      <c r="Y59" s="162"/>
      <c r="Z59" s="45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1"/>
      <c r="AN59" s="111"/>
      <c r="AO59" s="111"/>
      <c r="AP59" s="111"/>
      <c r="AQ59" s="111"/>
      <c r="AR59" s="111"/>
      <c r="AS59" s="111"/>
      <c r="AT59" s="111"/>
      <c r="AU59" s="111"/>
      <c r="AV59" s="111"/>
      <c r="AW59" s="111"/>
      <c r="AX59" s="111"/>
      <c r="AY59" s="111"/>
      <c r="AZ59" s="111"/>
      <c r="BA59" s="111"/>
      <c r="BB59" s="111"/>
      <c r="BC59" s="111"/>
      <c r="BD59" s="111"/>
      <c r="BE59" s="111"/>
      <c r="BF59" s="111"/>
      <c r="BG59" s="111"/>
      <c r="BH59" s="111"/>
      <c r="BI59" s="111"/>
      <c r="BJ59" s="111"/>
      <c r="BK59" s="111"/>
      <c r="BL59" s="111"/>
      <c r="BM59" s="111"/>
      <c r="BN59" s="111"/>
      <c r="BO59" s="111"/>
      <c r="BP59" s="111"/>
      <c r="BQ59" s="111"/>
      <c r="BR59" s="111"/>
      <c r="BS59" s="111"/>
      <c r="BT59" s="111"/>
      <c r="BU59" s="111"/>
      <c r="BV59" s="111"/>
      <c r="BW59" s="111"/>
      <c r="BX59" s="111"/>
      <c r="BY59" s="111"/>
      <c r="BZ59" s="111"/>
      <c r="CA59" s="111"/>
      <c r="CB59" s="111"/>
      <c r="CC59" s="111"/>
      <c r="CD59" s="111"/>
      <c r="CE59" s="111"/>
      <c r="CF59" s="111"/>
      <c r="CG59" s="111"/>
      <c r="CH59" s="111"/>
      <c r="CI59" s="111"/>
      <c r="CJ59" s="111"/>
      <c r="CK59" s="111"/>
      <c r="CL59" s="111"/>
      <c r="CM59" s="111"/>
      <c r="CN59" s="111"/>
      <c r="CO59" s="111"/>
      <c r="CP59" s="111"/>
      <c r="CQ59" s="111"/>
      <c r="CR59" s="111"/>
      <c r="CS59" s="111"/>
      <c r="CT59" s="111"/>
      <c r="CU59" s="111"/>
      <c r="CV59" s="111"/>
      <c r="CW59" s="111"/>
      <c r="CX59" s="111"/>
      <c r="CY59" s="111"/>
      <c r="CZ59" s="111"/>
      <c r="DA59" s="111"/>
      <c r="DB59" s="111"/>
      <c r="DC59" s="111"/>
      <c r="DD59" s="111"/>
      <c r="DE59" s="111"/>
      <c r="DF59" s="111"/>
      <c r="DG59" s="111"/>
      <c r="DH59" s="111"/>
      <c r="DI59" s="111"/>
      <c r="DJ59" s="111"/>
      <c r="DK59" s="111"/>
      <c r="DL59" s="111"/>
      <c r="DM59" s="111"/>
      <c r="DN59" s="111"/>
      <c r="DO59" s="111"/>
      <c r="DP59" s="111"/>
      <c r="DQ59" s="111"/>
      <c r="DR59" s="111"/>
      <c r="DS59" s="111"/>
      <c r="DT59" s="111"/>
      <c r="DU59" s="111"/>
      <c r="DV59" s="111"/>
      <c r="DW59" s="111"/>
      <c r="DX59" s="111"/>
      <c r="DY59" s="111"/>
      <c r="DZ59" s="111"/>
      <c r="EA59" s="111"/>
      <c r="EB59" s="111"/>
      <c r="EC59" s="111"/>
      <c r="ED59" s="111"/>
      <c r="EE59" s="111"/>
      <c r="EF59" s="111"/>
      <c r="EG59" s="111"/>
      <c r="EH59" s="111"/>
      <c r="EI59" s="111"/>
      <c r="EJ59" s="111"/>
      <c r="EK59" s="111"/>
      <c r="EL59" s="111"/>
      <c r="EM59" s="111"/>
      <c r="EN59" s="111"/>
      <c r="EO59" s="111"/>
      <c r="EP59" s="111"/>
      <c r="EQ59" s="111"/>
      <c r="ER59" s="111"/>
      <c r="ES59" s="111"/>
      <c r="ET59" s="111"/>
      <c r="EU59" s="111"/>
      <c r="EV59" s="111"/>
      <c r="EW59" s="111"/>
      <c r="EX59" s="111"/>
      <c r="EY59" s="111"/>
      <c r="EZ59" s="111"/>
    </row>
    <row r="60" spans="15:156" ht="20.05">
      <c r="O60" s="174" t="s">
        <v>120</v>
      </c>
      <c r="P60" s="167">
        <f>AVERAGE(P57:P59)</f>
        <v>440.40000000000003</v>
      </c>
      <c r="Q60" s="167">
        <f>AVERAGE(Q57:Q59)</f>
        <v>14.466666666666667</v>
      </c>
      <c r="R60" s="167">
        <f>AVERAGE(R57:R59)</f>
        <v>2.6</v>
      </c>
      <c r="S60" s="167">
        <f>AVERAGE(S57:S59)</f>
        <v>222</v>
      </c>
      <c r="T60" s="167">
        <f>AVERAGE(T57:T59)</f>
        <v>113.66666666666667</v>
      </c>
      <c r="U60" s="169"/>
      <c r="V60" s="167">
        <f>AVERAGE(V57:V59)</f>
        <v>4.1333333333333329</v>
      </c>
      <c r="W60" s="170">
        <f>AVERAGE(W57:W59)</f>
        <v>7066</v>
      </c>
      <c r="X60" s="169">
        <f>AVERAGE(X57:X59)</f>
        <v>0.26</v>
      </c>
      <c r="Y60" s="169">
        <f>AVERAGE(Y57:Y59)</f>
        <v>0.71</v>
      </c>
      <c r="Z60" s="452">
        <f>AVERAGE(Z57:Z59)</f>
        <v>0</v>
      </c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  <c r="AL60" s="111"/>
      <c r="AM60" s="111"/>
      <c r="AN60" s="111"/>
      <c r="AO60" s="111"/>
      <c r="AP60" s="111"/>
      <c r="AQ60" s="111"/>
      <c r="AR60" s="111"/>
      <c r="AS60" s="111"/>
      <c r="AT60" s="111"/>
      <c r="AU60" s="111"/>
      <c r="AV60" s="111"/>
      <c r="AW60" s="111"/>
      <c r="AX60" s="111"/>
      <c r="AY60" s="111"/>
      <c r="AZ60" s="111"/>
      <c r="BA60" s="111"/>
      <c r="BB60" s="111"/>
      <c r="BC60" s="111"/>
      <c r="BD60" s="111"/>
      <c r="BE60" s="111"/>
      <c r="BF60" s="111"/>
      <c r="BG60" s="111"/>
      <c r="BH60" s="111"/>
      <c r="BI60" s="111"/>
      <c r="BJ60" s="111"/>
      <c r="BK60" s="111"/>
      <c r="BL60" s="111"/>
      <c r="BM60" s="111"/>
      <c r="BN60" s="111"/>
      <c r="BO60" s="111"/>
      <c r="BP60" s="111"/>
      <c r="BQ60" s="111"/>
      <c r="BR60" s="111"/>
      <c r="BS60" s="111"/>
      <c r="BT60" s="111"/>
      <c r="BU60" s="111"/>
      <c r="BV60" s="111"/>
      <c r="BW60" s="111"/>
      <c r="BX60" s="111"/>
      <c r="BY60" s="111"/>
      <c r="BZ60" s="111"/>
      <c r="CA60" s="111"/>
      <c r="CB60" s="111"/>
      <c r="CC60" s="111"/>
      <c r="CD60" s="111"/>
      <c r="CE60" s="111"/>
      <c r="CF60" s="111"/>
      <c r="CG60" s="111"/>
      <c r="CH60" s="111"/>
      <c r="CI60" s="111"/>
      <c r="CJ60" s="111"/>
      <c r="CK60" s="111"/>
      <c r="CL60" s="111"/>
      <c r="CM60" s="111"/>
      <c r="CN60" s="111"/>
      <c r="CO60" s="111"/>
      <c r="CP60" s="111"/>
      <c r="CQ60" s="111"/>
      <c r="CR60" s="111"/>
      <c r="CS60" s="111"/>
      <c r="CT60" s="111"/>
      <c r="CU60" s="111"/>
      <c r="CV60" s="111"/>
      <c r="CW60" s="111"/>
      <c r="CX60" s="111"/>
      <c r="CY60" s="111"/>
      <c r="CZ60" s="111"/>
      <c r="DA60" s="111"/>
      <c r="DB60" s="111"/>
      <c r="DC60" s="111"/>
      <c r="DD60" s="111"/>
      <c r="DE60" s="111"/>
      <c r="DF60" s="111"/>
      <c r="DG60" s="111"/>
      <c r="DH60" s="111"/>
      <c r="DI60" s="111"/>
      <c r="DJ60" s="111"/>
      <c r="DK60" s="111"/>
      <c r="DL60" s="111"/>
      <c r="DM60" s="111"/>
      <c r="DN60" s="111"/>
      <c r="DO60" s="111"/>
      <c r="DP60" s="111"/>
      <c r="DQ60" s="111"/>
      <c r="DR60" s="111"/>
      <c r="DS60" s="111"/>
      <c r="DT60" s="111"/>
      <c r="DU60" s="111"/>
      <c r="DV60" s="111"/>
      <c r="DW60" s="111"/>
      <c r="DX60" s="111"/>
      <c r="DY60" s="111"/>
      <c r="DZ60" s="111"/>
      <c r="EA60" s="111"/>
      <c r="EB60" s="111"/>
      <c r="EC60" s="111"/>
      <c r="ED60" s="111"/>
      <c r="EE60" s="111"/>
      <c r="EF60" s="111"/>
      <c r="EG60" s="111"/>
      <c r="EH60" s="111"/>
      <c r="EI60" s="111"/>
      <c r="EJ60" s="111"/>
      <c r="EK60" s="111"/>
      <c r="EL60" s="111"/>
      <c r="EM60" s="111"/>
      <c r="EN60" s="111"/>
      <c r="EO60" s="111"/>
      <c r="EP60" s="111"/>
      <c r="EQ60" s="111"/>
      <c r="ER60" s="111"/>
      <c r="ES60" s="111"/>
      <c r="ET60" s="111"/>
      <c r="EU60" s="111"/>
      <c r="EV60" s="111"/>
      <c r="EW60" s="111"/>
      <c r="EX60" s="111"/>
      <c r="EY60" s="111"/>
      <c r="EZ60" s="111"/>
    </row>
    <row r="61" spans="15:156" ht="17.55">
      <c r="O61" s="142">
        <v>23</v>
      </c>
      <c r="P61" s="154">
        <f>AQ40</f>
        <v>440.1</v>
      </c>
      <c r="Q61" s="154">
        <f>BF40</f>
        <v>14.3</v>
      </c>
      <c r="R61" s="154">
        <f>BU40</f>
        <v>2.6</v>
      </c>
      <c r="S61" s="154">
        <f>CJ40</f>
        <v>222</v>
      </c>
      <c r="T61" s="154">
        <f>CY40</f>
        <v>112</v>
      </c>
      <c r="U61" s="156"/>
      <c r="V61" s="154">
        <f>DN40</f>
        <v>4.4000000000000004</v>
      </c>
      <c r="W61" s="157">
        <f>DU40</f>
        <v>7080</v>
      </c>
      <c r="X61" s="156">
        <f>DZ40</f>
        <v>0.25</v>
      </c>
      <c r="Y61" s="156">
        <f>EE40</f>
        <v>0.71</v>
      </c>
      <c r="Z61" s="449">
        <f>EG40</f>
        <v>0</v>
      </c>
      <c r="AA61" s="111"/>
      <c r="AB61" s="111"/>
      <c r="AC61" s="111"/>
      <c r="AD61" s="111"/>
      <c r="AE61" s="111"/>
      <c r="AF61" s="111"/>
      <c r="AG61" s="111"/>
      <c r="AH61" s="111"/>
      <c r="AI61" s="111"/>
      <c r="AJ61" s="111"/>
      <c r="AK61" s="111"/>
      <c r="AL61" s="111"/>
      <c r="AM61" s="111"/>
      <c r="AN61" s="111"/>
      <c r="AO61" s="111"/>
      <c r="AP61" s="111"/>
      <c r="AQ61" s="111"/>
      <c r="AR61" s="111"/>
      <c r="AS61" s="111"/>
      <c r="AT61" s="111"/>
      <c r="AU61" s="111"/>
      <c r="AV61" s="111"/>
      <c r="AW61" s="111"/>
      <c r="AX61" s="111"/>
      <c r="AY61" s="111"/>
      <c r="AZ61" s="111"/>
      <c r="BA61" s="111"/>
      <c r="BB61" s="111"/>
      <c r="BC61" s="111"/>
      <c r="BD61" s="111"/>
      <c r="BE61" s="111"/>
      <c r="BF61" s="111"/>
      <c r="BG61" s="111"/>
      <c r="BH61" s="111"/>
      <c r="BI61" s="111"/>
      <c r="BJ61" s="111"/>
      <c r="BK61" s="111"/>
      <c r="BL61" s="111"/>
      <c r="BM61" s="111"/>
      <c r="BN61" s="111"/>
      <c r="BO61" s="111"/>
      <c r="BP61" s="111"/>
      <c r="BQ61" s="111"/>
      <c r="BR61" s="111"/>
      <c r="BS61" s="111"/>
      <c r="BT61" s="111"/>
      <c r="BU61" s="111"/>
      <c r="BV61" s="111"/>
      <c r="BW61" s="111"/>
      <c r="BX61" s="111"/>
      <c r="BY61" s="111"/>
      <c r="BZ61" s="111"/>
      <c r="CA61" s="111"/>
      <c r="CB61" s="111"/>
      <c r="CC61" s="111"/>
      <c r="CD61" s="111"/>
      <c r="CE61" s="111"/>
      <c r="CF61" s="111"/>
      <c r="CG61" s="111"/>
      <c r="CH61" s="111"/>
      <c r="CI61" s="111"/>
      <c r="CJ61" s="111"/>
      <c r="CK61" s="111"/>
      <c r="CL61" s="111"/>
      <c r="CM61" s="111"/>
      <c r="CN61" s="111"/>
      <c r="CO61" s="111"/>
      <c r="CP61" s="111"/>
      <c r="CQ61" s="111"/>
      <c r="CR61" s="111"/>
      <c r="CS61" s="111"/>
      <c r="CT61" s="111"/>
      <c r="CU61" s="111"/>
      <c r="CV61" s="111"/>
      <c r="CW61" s="111"/>
      <c r="CX61" s="111"/>
      <c r="CY61" s="111"/>
      <c r="CZ61" s="111"/>
      <c r="DA61" s="111"/>
      <c r="DB61" s="111"/>
      <c r="DC61" s="111"/>
      <c r="DD61" s="111"/>
      <c r="DE61" s="111"/>
      <c r="DF61" s="111"/>
      <c r="DG61" s="111"/>
      <c r="DH61" s="111"/>
      <c r="DI61" s="111"/>
      <c r="DJ61" s="111"/>
      <c r="DK61" s="111"/>
      <c r="DL61" s="111"/>
      <c r="DM61" s="111"/>
      <c r="DN61" s="111"/>
      <c r="DO61" s="111"/>
      <c r="DP61" s="111"/>
      <c r="DQ61" s="111"/>
      <c r="DR61" s="111"/>
      <c r="DS61" s="111"/>
      <c r="DT61" s="111"/>
      <c r="DU61" s="111"/>
      <c r="DV61" s="111"/>
      <c r="DW61" s="111"/>
      <c r="DX61" s="111"/>
      <c r="DY61" s="111"/>
      <c r="DZ61" s="111"/>
      <c r="EA61" s="111"/>
      <c r="EB61" s="111"/>
      <c r="EC61" s="111"/>
      <c r="ED61" s="111"/>
      <c r="EE61" s="111"/>
      <c r="EF61" s="111"/>
      <c r="EG61" s="111"/>
      <c r="EH61" s="111"/>
      <c r="EI61" s="111"/>
      <c r="EJ61" s="111"/>
      <c r="EK61" s="111"/>
      <c r="EL61" s="111"/>
      <c r="EM61" s="111"/>
      <c r="EN61" s="111"/>
      <c r="EO61" s="111"/>
      <c r="EP61" s="111"/>
      <c r="EQ61" s="111"/>
      <c r="ER61" s="111"/>
      <c r="ES61" s="111"/>
      <c r="ET61" s="111"/>
      <c r="EU61" s="111"/>
      <c r="EV61" s="111"/>
      <c r="EW61" s="111"/>
      <c r="EX61" s="111"/>
      <c r="EY61" s="111"/>
      <c r="EZ61" s="111"/>
    </row>
    <row r="62" spans="15:156" ht="17.55">
      <c r="O62" s="174" t="s">
        <v>252</v>
      </c>
      <c r="P62" s="154">
        <f>AR40</f>
        <v>441.2</v>
      </c>
      <c r="Q62" s="154">
        <f>BG40</f>
        <v>14.2</v>
      </c>
      <c r="R62" s="154">
        <f>BV40</f>
        <v>2.6</v>
      </c>
      <c r="S62" s="154">
        <f>CK40</f>
        <v>222</v>
      </c>
      <c r="T62" s="154">
        <f>CZ40</f>
        <v>114</v>
      </c>
      <c r="U62" s="156"/>
      <c r="V62" s="154">
        <f>DO40</f>
        <v>4.2</v>
      </c>
      <c r="W62" s="161"/>
      <c r="X62" s="162"/>
      <c r="Y62" s="162"/>
      <c r="Z62" s="450"/>
      <c r="AA62" s="111"/>
      <c r="AB62" s="111"/>
      <c r="AC62" s="111"/>
      <c r="AD62" s="111"/>
      <c r="AE62" s="111"/>
      <c r="AF62" s="111"/>
      <c r="AG62" s="111"/>
      <c r="AH62" s="111"/>
      <c r="AI62" s="111"/>
      <c r="AJ62" s="111"/>
      <c r="AK62" s="111"/>
      <c r="AL62" s="111"/>
      <c r="AM62" s="111"/>
      <c r="AN62" s="111"/>
      <c r="AO62" s="111"/>
      <c r="AP62" s="111"/>
      <c r="AQ62" s="111"/>
      <c r="AR62" s="111"/>
      <c r="AS62" s="111"/>
      <c r="AT62" s="111"/>
      <c r="AU62" s="111"/>
      <c r="AV62" s="111"/>
      <c r="AW62" s="111"/>
      <c r="AX62" s="111"/>
      <c r="AY62" s="111"/>
      <c r="AZ62" s="111"/>
      <c r="BA62" s="111"/>
      <c r="BB62" s="111"/>
      <c r="BC62" s="111"/>
      <c r="BD62" s="111"/>
      <c r="BE62" s="111"/>
      <c r="BF62" s="111"/>
      <c r="BG62" s="111"/>
      <c r="BH62" s="111"/>
      <c r="BI62" s="111"/>
      <c r="BJ62" s="111"/>
      <c r="BK62" s="111"/>
      <c r="BL62" s="111"/>
      <c r="BM62" s="111"/>
      <c r="BN62" s="111"/>
      <c r="BO62" s="111"/>
      <c r="BP62" s="111"/>
      <c r="BQ62" s="111"/>
      <c r="BR62" s="111"/>
      <c r="BS62" s="111"/>
      <c r="BT62" s="111"/>
      <c r="BU62" s="111"/>
      <c r="BV62" s="111"/>
      <c r="BW62" s="111"/>
      <c r="BX62" s="111"/>
      <c r="BY62" s="111"/>
      <c r="BZ62" s="111"/>
      <c r="CA62" s="111"/>
      <c r="CB62" s="111"/>
      <c r="CC62" s="111"/>
      <c r="CD62" s="111"/>
      <c r="CE62" s="111"/>
      <c r="CF62" s="111"/>
      <c r="CG62" s="111"/>
      <c r="CH62" s="111"/>
      <c r="CI62" s="111"/>
      <c r="CJ62" s="111"/>
      <c r="CK62" s="111"/>
      <c r="CL62" s="111"/>
      <c r="CM62" s="111"/>
      <c r="CN62" s="111"/>
      <c r="CO62" s="111"/>
      <c r="CP62" s="111"/>
      <c r="CQ62" s="111"/>
      <c r="CR62" s="111"/>
      <c r="CS62" s="111"/>
      <c r="CT62" s="111"/>
      <c r="CU62" s="111"/>
      <c r="CV62" s="111"/>
      <c r="CW62" s="111"/>
      <c r="CX62" s="111"/>
      <c r="CY62" s="111"/>
      <c r="CZ62" s="111"/>
      <c r="DA62" s="111"/>
      <c r="DB62" s="111"/>
      <c r="DC62" s="111"/>
      <c r="DD62" s="111"/>
      <c r="DE62" s="111"/>
      <c r="DF62" s="111"/>
      <c r="DG62" s="111"/>
      <c r="DH62" s="111"/>
      <c r="DI62" s="111"/>
      <c r="DJ62" s="111"/>
      <c r="DK62" s="111"/>
      <c r="DL62" s="111"/>
      <c r="DM62" s="111"/>
      <c r="DN62" s="111"/>
      <c r="DO62" s="111"/>
      <c r="DP62" s="111"/>
      <c r="DQ62" s="111"/>
      <c r="DR62" s="111"/>
      <c r="DS62" s="111"/>
      <c r="DT62" s="111"/>
      <c r="DU62" s="111"/>
      <c r="DV62" s="111"/>
      <c r="DW62" s="111"/>
      <c r="DX62" s="111"/>
      <c r="DY62" s="111"/>
      <c r="DZ62" s="111"/>
      <c r="EA62" s="111"/>
      <c r="EB62" s="111"/>
      <c r="EC62" s="111"/>
      <c r="ED62" s="111"/>
      <c r="EE62" s="111"/>
      <c r="EF62" s="111"/>
      <c r="EG62" s="111"/>
      <c r="EH62" s="111"/>
      <c r="EI62" s="111"/>
      <c r="EJ62" s="111"/>
      <c r="EK62" s="111"/>
      <c r="EL62" s="111"/>
      <c r="EM62" s="111"/>
      <c r="EN62" s="111"/>
      <c r="EO62" s="111"/>
      <c r="EP62" s="111"/>
      <c r="EQ62" s="111"/>
      <c r="ER62" s="111"/>
      <c r="ES62" s="111"/>
      <c r="ET62" s="111"/>
      <c r="EU62" s="111"/>
      <c r="EV62" s="111"/>
      <c r="EW62" s="111"/>
      <c r="EX62" s="111"/>
      <c r="EY62" s="111"/>
      <c r="EZ62" s="111"/>
    </row>
    <row r="63" spans="15:156" ht="17.55">
      <c r="O63" s="174"/>
      <c r="P63" s="154">
        <f>AS40</f>
        <v>440</v>
      </c>
      <c r="Q63" s="154">
        <f>BH40</f>
        <v>14.5</v>
      </c>
      <c r="R63" s="154">
        <f>BW40</f>
        <v>2.6</v>
      </c>
      <c r="S63" s="154">
        <f>CL40</f>
        <v>222</v>
      </c>
      <c r="T63" s="154">
        <f>DA40</f>
        <v>114</v>
      </c>
      <c r="U63" s="156"/>
      <c r="V63" s="154">
        <f>DP40</f>
        <v>4.2</v>
      </c>
      <c r="W63" s="161"/>
      <c r="X63" s="162"/>
      <c r="Y63" s="162"/>
      <c r="Z63" s="451"/>
      <c r="AA63" s="111"/>
      <c r="AB63" s="111"/>
      <c r="AC63" s="111"/>
      <c r="AD63" s="111"/>
      <c r="AE63" s="111"/>
      <c r="AF63" s="111"/>
      <c r="AG63" s="111"/>
      <c r="AH63" s="111"/>
      <c r="AI63" s="111"/>
      <c r="AJ63" s="111"/>
      <c r="AK63" s="111"/>
      <c r="AL63" s="111"/>
      <c r="AM63" s="111"/>
      <c r="AN63" s="111"/>
      <c r="AO63" s="111"/>
      <c r="AP63" s="111"/>
      <c r="AQ63" s="111"/>
      <c r="AR63" s="111"/>
      <c r="AS63" s="111"/>
      <c r="AT63" s="111"/>
      <c r="AU63" s="111"/>
      <c r="AV63" s="111"/>
      <c r="AW63" s="111"/>
      <c r="AX63" s="111"/>
      <c r="AY63" s="111"/>
      <c r="AZ63" s="111"/>
      <c r="BA63" s="111"/>
      <c r="BB63" s="111"/>
      <c r="BC63" s="111"/>
      <c r="BD63" s="111"/>
      <c r="BE63" s="111"/>
      <c r="BF63" s="111"/>
      <c r="BG63" s="111"/>
      <c r="BH63" s="111"/>
      <c r="BI63" s="111"/>
      <c r="BJ63" s="111"/>
      <c r="BK63" s="111"/>
      <c r="BL63" s="111"/>
      <c r="BM63" s="111"/>
      <c r="BN63" s="111"/>
      <c r="BO63" s="111"/>
      <c r="BP63" s="111"/>
      <c r="BQ63" s="111"/>
      <c r="BR63" s="111"/>
      <c r="BS63" s="111"/>
      <c r="BT63" s="111"/>
      <c r="BU63" s="111"/>
      <c r="BV63" s="111"/>
      <c r="BW63" s="111"/>
      <c r="BX63" s="111"/>
      <c r="BY63" s="111"/>
      <c r="BZ63" s="111"/>
      <c r="CA63" s="111"/>
      <c r="CB63" s="111"/>
      <c r="CC63" s="111"/>
      <c r="CD63" s="111"/>
      <c r="CE63" s="111"/>
      <c r="CF63" s="111"/>
      <c r="CG63" s="111"/>
      <c r="CH63" s="111"/>
      <c r="CI63" s="111"/>
      <c r="CJ63" s="111"/>
      <c r="CK63" s="111"/>
      <c r="CL63" s="111"/>
      <c r="CM63" s="111"/>
      <c r="CN63" s="111"/>
      <c r="CO63" s="111"/>
      <c r="CP63" s="111"/>
      <c r="CQ63" s="111"/>
      <c r="CR63" s="111"/>
      <c r="CS63" s="111"/>
      <c r="CT63" s="111"/>
      <c r="CU63" s="111"/>
      <c r="CV63" s="111"/>
      <c r="CW63" s="111"/>
      <c r="CX63" s="111"/>
      <c r="CY63" s="111"/>
      <c r="CZ63" s="111"/>
      <c r="DA63" s="111"/>
      <c r="DB63" s="111"/>
      <c r="DC63" s="111"/>
      <c r="DD63" s="111"/>
      <c r="DE63" s="111"/>
      <c r="DF63" s="111"/>
      <c r="DG63" s="111"/>
      <c r="DH63" s="111"/>
      <c r="DI63" s="111"/>
      <c r="DJ63" s="111"/>
      <c r="DK63" s="111"/>
      <c r="DL63" s="111"/>
      <c r="DM63" s="111"/>
      <c r="DN63" s="111"/>
      <c r="DO63" s="111"/>
      <c r="DP63" s="111"/>
      <c r="DQ63" s="111"/>
      <c r="DR63" s="111"/>
      <c r="DS63" s="111"/>
      <c r="DT63" s="111"/>
      <c r="DU63" s="111"/>
      <c r="DV63" s="111"/>
      <c r="DW63" s="111"/>
      <c r="DX63" s="111"/>
      <c r="DY63" s="111"/>
      <c r="DZ63" s="111"/>
      <c r="EA63" s="111"/>
      <c r="EB63" s="111"/>
      <c r="EC63" s="111"/>
      <c r="ED63" s="111"/>
      <c r="EE63" s="111"/>
      <c r="EF63" s="111"/>
      <c r="EG63" s="111"/>
      <c r="EH63" s="111"/>
      <c r="EI63" s="111"/>
      <c r="EJ63" s="111"/>
      <c r="EK63" s="111"/>
      <c r="EL63" s="111"/>
      <c r="EM63" s="111"/>
      <c r="EN63" s="111"/>
      <c r="EO63" s="111"/>
      <c r="EP63" s="111"/>
      <c r="EQ63" s="111"/>
      <c r="ER63" s="111"/>
      <c r="ES63" s="111"/>
      <c r="ET63" s="111"/>
      <c r="EU63" s="111"/>
      <c r="EV63" s="111"/>
      <c r="EW63" s="111"/>
      <c r="EX63" s="111"/>
      <c r="EY63" s="111"/>
      <c r="EZ63" s="111"/>
    </row>
    <row r="64" spans="15:156" ht="20.05">
      <c r="O64" s="174" t="s">
        <v>120</v>
      </c>
      <c r="P64" s="167">
        <f>AVERAGE(P61:P63)</f>
        <v>440.43333333333334</v>
      </c>
      <c r="Q64" s="167">
        <f>AVERAGE(Q61:Q63)</f>
        <v>14.333333333333334</v>
      </c>
      <c r="R64" s="167">
        <f>AVERAGE(R61:R63)</f>
        <v>2.6</v>
      </c>
      <c r="S64" s="167">
        <f>AVERAGE(S61:S63)</f>
        <v>222</v>
      </c>
      <c r="T64" s="167">
        <f>AVERAGE(T61:T63)</f>
        <v>113.33333333333333</v>
      </c>
      <c r="U64" s="169"/>
      <c r="V64" s="167">
        <f>AVERAGE(V61:V63)</f>
        <v>4.2666666666666666</v>
      </c>
      <c r="W64" s="170">
        <f>AVERAGE(W61:W63)</f>
        <v>7080</v>
      </c>
      <c r="X64" s="169">
        <f>AVERAGE(X61:X63)</f>
        <v>0.25</v>
      </c>
      <c r="Y64" s="169">
        <f>AVERAGE(Y61:Y63)</f>
        <v>0.71</v>
      </c>
      <c r="Z64" s="452">
        <f>AVERAGE(Z61:Z63)</f>
        <v>0</v>
      </c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/>
      <c r="BC64" s="111"/>
      <c r="BD64" s="111"/>
      <c r="BE64" s="111"/>
      <c r="BF64" s="111"/>
      <c r="BG64" s="111"/>
      <c r="BH64" s="111"/>
      <c r="BI64" s="111"/>
      <c r="BJ64" s="111"/>
      <c r="BK64" s="111"/>
      <c r="BL64" s="111"/>
      <c r="BM64" s="111"/>
      <c r="BN64" s="111"/>
      <c r="BO64" s="111"/>
      <c r="BP64" s="111"/>
      <c r="BQ64" s="111"/>
      <c r="BR64" s="111"/>
      <c r="BS64" s="111"/>
      <c r="BT64" s="111"/>
      <c r="BU64" s="111"/>
      <c r="BV64" s="111"/>
      <c r="BW64" s="111"/>
      <c r="BX64" s="111"/>
      <c r="BY64" s="111"/>
      <c r="BZ64" s="111"/>
      <c r="CA64" s="111"/>
      <c r="CB64" s="111"/>
      <c r="CC64" s="111"/>
      <c r="CD64" s="111"/>
      <c r="CE64" s="111"/>
      <c r="CF64" s="111"/>
      <c r="CG64" s="111"/>
      <c r="CH64" s="111"/>
      <c r="CI64" s="111"/>
      <c r="CJ64" s="111"/>
      <c r="CK64" s="111"/>
      <c r="CL64" s="111"/>
      <c r="CM64" s="111"/>
      <c r="CN64" s="111"/>
      <c r="CO64" s="111"/>
      <c r="CP64" s="111"/>
      <c r="CQ64" s="111"/>
      <c r="CR64" s="111"/>
      <c r="CS64" s="111"/>
      <c r="CT64" s="111"/>
      <c r="CU64" s="111"/>
      <c r="CV64" s="111"/>
      <c r="CW64" s="111"/>
      <c r="CX64" s="111"/>
      <c r="CY64" s="111"/>
      <c r="CZ64" s="111"/>
      <c r="DA64" s="111"/>
      <c r="DB64" s="111"/>
      <c r="DC64" s="111"/>
      <c r="DD64" s="111"/>
      <c r="DE64" s="111"/>
      <c r="DF64" s="111"/>
      <c r="DG64" s="111"/>
      <c r="DH64" s="111"/>
      <c r="DI64" s="111"/>
      <c r="DJ64" s="111"/>
      <c r="DK64" s="111"/>
      <c r="DL64" s="111"/>
      <c r="DM64" s="111"/>
      <c r="DN64" s="111"/>
      <c r="DO64" s="111"/>
      <c r="DP64" s="111"/>
      <c r="DQ64" s="111"/>
      <c r="DR64" s="111"/>
      <c r="DS64" s="111"/>
      <c r="DT64" s="111"/>
      <c r="DU64" s="111"/>
      <c r="DV64" s="111"/>
      <c r="DW64" s="111"/>
      <c r="DX64" s="111"/>
      <c r="DY64" s="111"/>
      <c r="DZ64" s="111"/>
      <c r="EA64" s="111"/>
      <c r="EB64" s="111"/>
      <c r="EC64" s="111"/>
      <c r="ED64" s="111"/>
      <c r="EE64" s="111"/>
      <c r="EF64" s="111"/>
      <c r="EG64" s="111"/>
      <c r="EH64" s="111"/>
      <c r="EI64" s="111"/>
      <c r="EJ64" s="111"/>
      <c r="EK64" s="111"/>
      <c r="EL64" s="111"/>
      <c r="EM64" s="111"/>
      <c r="EN64" s="111"/>
      <c r="EO64" s="111"/>
      <c r="EP64" s="111"/>
      <c r="EQ64" s="111"/>
      <c r="ER64" s="111"/>
      <c r="ES64" s="111"/>
      <c r="ET64" s="111"/>
      <c r="EU64" s="111"/>
      <c r="EV64" s="111"/>
      <c r="EW64" s="111"/>
      <c r="EX64" s="111"/>
      <c r="EY64" s="111"/>
      <c r="EZ64" s="111"/>
    </row>
    <row r="65" spans="15:156" ht="17.55">
      <c r="O65" s="174"/>
      <c r="P65" s="154"/>
      <c r="Q65" s="154"/>
      <c r="R65" s="154"/>
      <c r="S65" s="154"/>
      <c r="T65" s="154"/>
      <c r="U65" s="156"/>
      <c r="V65" s="154"/>
      <c r="W65" s="157"/>
      <c r="X65" s="156"/>
      <c r="Y65" s="156"/>
      <c r="Z65" s="449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11"/>
      <c r="AN65" s="111"/>
      <c r="AO65" s="111"/>
      <c r="AP65" s="111"/>
      <c r="AQ65" s="111"/>
      <c r="AR65" s="111"/>
      <c r="AS65" s="111"/>
      <c r="AT65" s="111"/>
      <c r="AU65" s="111"/>
      <c r="AV65" s="111"/>
      <c r="AW65" s="111"/>
      <c r="AX65" s="111"/>
      <c r="AY65" s="111"/>
      <c r="AZ65" s="111"/>
      <c r="BA65" s="111"/>
      <c r="BB65" s="111"/>
      <c r="BC65" s="111"/>
      <c r="BD65" s="111"/>
      <c r="BE65" s="111"/>
      <c r="BF65" s="111"/>
      <c r="BG65" s="111"/>
      <c r="BH65" s="111"/>
      <c r="BI65" s="111"/>
      <c r="BJ65" s="111"/>
      <c r="BK65" s="111"/>
      <c r="BL65" s="111"/>
      <c r="BM65" s="111"/>
      <c r="BN65" s="111"/>
      <c r="BO65" s="111"/>
      <c r="BP65" s="111"/>
      <c r="BQ65" s="111"/>
      <c r="BR65" s="111"/>
      <c r="BS65" s="111"/>
      <c r="BT65" s="111"/>
      <c r="BU65" s="111"/>
      <c r="BV65" s="111"/>
      <c r="BW65" s="111"/>
      <c r="BX65" s="111"/>
      <c r="BY65" s="111"/>
      <c r="BZ65" s="111"/>
      <c r="CA65" s="111"/>
      <c r="CB65" s="111"/>
      <c r="CC65" s="111"/>
      <c r="CD65" s="111"/>
      <c r="CE65" s="111"/>
      <c r="CF65" s="111"/>
      <c r="CG65" s="111"/>
      <c r="CH65" s="111"/>
      <c r="CI65" s="111"/>
      <c r="CJ65" s="111"/>
      <c r="CK65" s="111"/>
      <c r="CL65" s="111"/>
      <c r="CM65" s="111"/>
      <c r="CN65" s="111"/>
      <c r="CO65" s="111"/>
      <c r="CP65" s="111"/>
      <c r="CQ65" s="111"/>
      <c r="CR65" s="111"/>
      <c r="CS65" s="111"/>
      <c r="CT65" s="111"/>
      <c r="CU65" s="111"/>
      <c r="CV65" s="111"/>
      <c r="CW65" s="111"/>
      <c r="CX65" s="111"/>
      <c r="CY65" s="111"/>
      <c r="CZ65" s="111"/>
      <c r="DA65" s="111"/>
      <c r="DB65" s="111"/>
      <c r="DC65" s="111"/>
      <c r="DD65" s="111"/>
      <c r="DE65" s="111"/>
      <c r="DF65" s="111"/>
      <c r="DG65" s="111"/>
      <c r="DH65" s="111"/>
      <c r="DI65" s="111"/>
      <c r="DJ65" s="111"/>
      <c r="DK65" s="111"/>
      <c r="DL65" s="111"/>
      <c r="DM65" s="111"/>
      <c r="DN65" s="111"/>
      <c r="DO65" s="111"/>
      <c r="DP65" s="111"/>
      <c r="DQ65" s="111"/>
      <c r="DR65" s="111"/>
      <c r="DS65" s="111"/>
      <c r="DT65" s="111"/>
      <c r="DU65" s="111"/>
      <c r="DV65" s="111"/>
      <c r="DW65" s="111"/>
      <c r="DX65" s="111"/>
      <c r="DY65" s="111"/>
      <c r="DZ65" s="111"/>
      <c r="EA65" s="111"/>
      <c r="EB65" s="111"/>
      <c r="EC65" s="111"/>
      <c r="ED65" s="111"/>
      <c r="EE65" s="111"/>
      <c r="EF65" s="111"/>
      <c r="EG65" s="111"/>
      <c r="EH65" s="111"/>
      <c r="EI65" s="111"/>
      <c r="EJ65" s="111"/>
      <c r="EK65" s="111"/>
      <c r="EL65" s="111"/>
      <c r="EM65" s="111"/>
      <c r="EN65" s="111"/>
      <c r="EO65" s="111"/>
      <c r="EP65" s="111"/>
      <c r="EQ65" s="111"/>
      <c r="ER65" s="111"/>
      <c r="ES65" s="111"/>
      <c r="ET65" s="111"/>
      <c r="EU65" s="111"/>
      <c r="EV65" s="111"/>
      <c r="EW65" s="111"/>
      <c r="EX65" s="111"/>
      <c r="EY65" s="111"/>
      <c r="EZ65" s="111"/>
    </row>
    <row r="66" spans="15:156" ht="17.55">
      <c r="O66" s="174"/>
      <c r="P66" s="154"/>
      <c r="Q66" s="154"/>
      <c r="R66" s="154"/>
      <c r="S66" s="154"/>
      <c r="T66" s="154"/>
      <c r="U66" s="156"/>
      <c r="V66" s="154"/>
      <c r="W66" s="177"/>
      <c r="X66" s="178"/>
      <c r="Y66" s="178"/>
      <c r="Z66" s="453"/>
      <c r="AA66" s="111"/>
      <c r="AB66" s="111"/>
      <c r="AC66" s="111"/>
      <c r="AD66" s="111"/>
      <c r="AE66" s="111"/>
      <c r="AF66" s="111"/>
      <c r="AG66" s="111"/>
      <c r="AH66" s="111"/>
      <c r="AI66" s="111"/>
      <c r="AJ66" s="111"/>
      <c r="AK66" s="111"/>
      <c r="AL66" s="111"/>
      <c r="AM66" s="111"/>
      <c r="AN66" s="111"/>
      <c r="AO66" s="111"/>
      <c r="AP66" s="111"/>
      <c r="AQ66" s="111"/>
      <c r="AR66" s="111"/>
      <c r="AS66" s="111"/>
      <c r="AT66" s="111"/>
      <c r="AU66" s="111"/>
      <c r="AV66" s="111"/>
      <c r="AW66" s="111"/>
      <c r="AX66" s="111"/>
      <c r="AY66" s="111"/>
      <c r="AZ66" s="111"/>
      <c r="BA66" s="111"/>
      <c r="BB66" s="111"/>
      <c r="BC66" s="111"/>
      <c r="BD66" s="111"/>
      <c r="BE66" s="111"/>
      <c r="BF66" s="111"/>
      <c r="BG66" s="111"/>
      <c r="BH66" s="111"/>
      <c r="BI66" s="111"/>
      <c r="BJ66" s="111"/>
      <c r="BK66" s="111"/>
      <c r="BL66" s="111"/>
      <c r="BM66" s="111"/>
      <c r="BN66" s="111"/>
      <c r="BO66" s="111"/>
      <c r="BP66" s="111"/>
      <c r="BQ66" s="111"/>
      <c r="BR66" s="111"/>
      <c r="BS66" s="111"/>
      <c r="BT66" s="111"/>
      <c r="BU66" s="111"/>
      <c r="BV66" s="111"/>
      <c r="BW66" s="111"/>
      <c r="BX66" s="111"/>
      <c r="BY66" s="111"/>
      <c r="BZ66" s="111"/>
      <c r="CA66" s="111"/>
      <c r="CB66" s="111"/>
      <c r="CC66" s="111"/>
      <c r="CD66" s="111"/>
      <c r="CE66" s="111"/>
      <c r="CF66" s="111"/>
      <c r="CG66" s="111"/>
      <c r="CH66" s="111"/>
      <c r="CI66" s="111"/>
      <c r="CJ66" s="111"/>
      <c r="CK66" s="111"/>
      <c r="CL66" s="111"/>
      <c r="CM66" s="111"/>
      <c r="CN66" s="111"/>
      <c r="CO66" s="111"/>
      <c r="CP66" s="111"/>
      <c r="CQ66" s="111"/>
      <c r="CR66" s="111"/>
      <c r="CS66" s="111"/>
      <c r="CT66" s="111"/>
      <c r="CU66" s="111"/>
      <c r="CV66" s="111"/>
      <c r="CW66" s="111"/>
      <c r="CX66" s="111"/>
      <c r="CY66" s="111"/>
      <c r="CZ66" s="111"/>
      <c r="DA66" s="111"/>
      <c r="DB66" s="111"/>
      <c r="DC66" s="111"/>
      <c r="DD66" s="111"/>
      <c r="DE66" s="111"/>
      <c r="DF66" s="111"/>
      <c r="DG66" s="111"/>
      <c r="DH66" s="111"/>
      <c r="DI66" s="111"/>
      <c r="DJ66" s="111"/>
      <c r="DK66" s="111"/>
      <c r="DL66" s="111"/>
      <c r="DM66" s="111"/>
      <c r="DN66" s="111"/>
      <c r="DO66" s="111"/>
      <c r="DP66" s="111"/>
      <c r="DQ66" s="111"/>
      <c r="DR66" s="111"/>
      <c r="DS66" s="111"/>
      <c r="DT66" s="111"/>
      <c r="DU66" s="111"/>
      <c r="DV66" s="111"/>
      <c r="DW66" s="111"/>
      <c r="DX66" s="111"/>
      <c r="DY66" s="111"/>
      <c r="DZ66" s="111"/>
      <c r="EA66" s="111"/>
      <c r="EB66" s="111"/>
      <c r="EC66" s="111"/>
      <c r="ED66" s="111"/>
      <c r="EE66" s="111"/>
      <c r="EF66" s="111"/>
      <c r="EG66" s="111"/>
      <c r="EH66" s="111"/>
      <c r="EI66" s="111"/>
      <c r="EJ66" s="111"/>
      <c r="EK66" s="111"/>
      <c r="EL66" s="111"/>
      <c r="EM66" s="111"/>
      <c r="EN66" s="111"/>
      <c r="EO66" s="111"/>
      <c r="EP66" s="111"/>
      <c r="EQ66" s="111"/>
      <c r="ER66" s="111"/>
      <c r="ES66" s="111"/>
      <c r="ET66" s="111"/>
      <c r="EU66" s="111"/>
      <c r="EV66" s="111"/>
      <c r="EW66" s="111"/>
      <c r="EX66" s="111"/>
      <c r="EY66" s="111"/>
      <c r="EZ66" s="111"/>
    </row>
    <row r="67" spans="15:156" ht="17.55">
      <c r="O67" s="174"/>
      <c r="P67" s="154"/>
      <c r="Q67" s="154"/>
      <c r="R67" s="154"/>
      <c r="S67" s="154"/>
      <c r="T67" s="154"/>
      <c r="U67" s="156"/>
      <c r="V67" s="154"/>
      <c r="W67" s="177"/>
      <c r="X67" s="178"/>
      <c r="Y67" s="178"/>
      <c r="Z67" s="453"/>
      <c r="AA67" s="111"/>
      <c r="AB67" s="111"/>
      <c r="AC67" s="111"/>
      <c r="AD67" s="111"/>
      <c r="AE67" s="111"/>
      <c r="AF67" s="111"/>
      <c r="AG67" s="111"/>
      <c r="AH67" s="111"/>
      <c r="AI67" s="111"/>
      <c r="AJ67" s="111"/>
      <c r="AK67" s="111"/>
      <c r="AL67" s="111"/>
      <c r="AM67" s="111"/>
      <c r="AN67" s="111"/>
      <c r="AO67" s="111"/>
      <c r="AP67" s="111"/>
      <c r="AQ67" s="111"/>
      <c r="AR67" s="111"/>
      <c r="AS67" s="111"/>
      <c r="AT67" s="111"/>
      <c r="AU67" s="111"/>
      <c r="AV67" s="111"/>
      <c r="AW67" s="111"/>
      <c r="AX67" s="111"/>
      <c r="AY67" s="111"/>
      <c r="AZ67" s="111"/>
      <c r="BA67" s="111"/>
      <c r="BB67" s="111"/>
      <c r="BC67" s="111"/>
      <c r="BD67" s="111"/>
      <c r="BE67" s="111"/>
      <c r="BF67" s="111"/>
      <c r="BG67" s="111"/>
      <c r="BH67" s="111"/>
      <c r="BI67" s="111"/>
      <c r="BJ67" s="111"/>
      <c r="BK67" s="111"/>
      <c r="BL67" s="111"/>
      <c r="BM67" s="111"/>
      <c r="BN67" s="111"/>
      <c r="BO67" s="111"/>
      <c r="BP67" s="111"/>
      <c r="BQ67" s="111"/>
      <c r="BR67" s="111"/>
      <c r="BS67" s="111"/>
      <c r="BT67" s="111"/>
      <c r="BU67" s="111"/>
      <c r="BV67" s="111"/>
      <c r="BW67" s="111"/>
      <c r="BX67" s="111"/>
      <c r="BY67" s="111"/>
      <c r="BZ67" s="111"/>
      <c r="CA67" s="111"/>
      <c r="CB67" s="111"/>
      <c r="CC67" s="111"/>
      <c r="CD67" s="111"/>
      <c r="CE67" s="111"/>
      <c r="CF67" s="111"/>
      <c r="CG67" s="111"/>
      <c r="CH67" s="111"/>
      <c r="CI67" s="111"/>
      <c r="CJ67" s="111"/>
      <c r="CK67" s="111"/>
      <c r="CL67" s="111"/>
      <c r="CM67" s="111"/>
      <c r="CN67" s="111"/>
      <c r="CO67" s="111"/>
      <c r="CP67" s="111"/>
      <c r="CQ67" s="111"/>
      <c r="CR67" s="111"/>
      <c r="CS67" s="111"/>
      <c r="CT67" s="111"/>
      <c r="CU67" s="111"/>
      <c r="CV67" s="111"/>
      <c r="CW67" s="111"/>
      <c r="CX67" s="111"/>
      <c r="CY67" s="111"/>
      <c r="CZ67" s="111"/>
      <c r="DA67" s="111"/>
      <c r="DB67" s="111"/>
      <c r="DC67" s="111"/>
      <c r="DD67" s="111"/>
      <c r="DE67" s="111"/>
      <c r="DF67" s="111"/>
      <c r="DG67" s="111"/>
      <c r="DH67" s="111"/>
      <c r="DI67" s="111"/>
      <c r="DJ67" s="111"/>
      <c r="DK67" s="111"/>
      <c r="DL67" s="111"/>
      <c r="DM67" s="111"/>
      <c r="DN67" s="111"/>
      <c r="DO67" s="111"/>
      <c r="DP67" s="111"/>
      <c r="DQ67" s="111"/>
      <c r="DR67" s="111"/>
      <c r="DS67" s="111"/>
      <c r="DT67" s="111"/>
      <c r="DU67" s="111"/>
      <c r="DV67" s="111"/>
      <c r="DW67" s="111"/>
      <c r="DX67" s="111"/>
      <c r="DY67" s="111"/>
      <c r="DZ67" s="111"/>
      <c r="EA67" s="111"/>
      <c r="EB67" s="111"/>
      <c r="EC67" s="111"/>
      <c r="ED67" s="111"/>
      <c r="EE67" s="111"/>
      <c r="EF67" s="111"/>
      <c r="EG67" s="111"/>
      <c r="EH67" s="111"/>
      <c r="EI67" s="111"/>
      <c r="EJ67" s="111"/>
      <c r="EK67" s="111"/>
      <c r="EL67" s="111"/>
      <c r="EM67" s="111"/>
      <c r="EN67" s="111"/>
      <c r="EO67" s="111"/>
      <c r="EP67" s="111"/>
      <c r="EQ67" s="111"/>
      <c r="ER67" s="111"/>
      <c r="ES67" s="111"/>
      <c r="ET67" s="111"/>
      <c r="EU67" s="111"/>
      <c r="EV67" s="111"/>
      <c r="EW67" s="111"/>
      <c r="EX67" s="111"/>
      <c r="EY67" s="111"/>
      <c r="EZ67" s="111"/>
    </row>
    <row r="68" spans="15:156" ht="20.05">
      <c r="O68" s="174"/>
      <c r="P68" s="167"/>
      <c r="Q68" s="167"/>
      <c r="R68" s="167"/>
      <c r="S68" s="167"/>
      <c r="T68" s="167"/>
      <c r="U68" s="169"/>
      <c r="V68" s="167"/>
      <c r="W68" s="170"/>
      <c r="X68" s="169"/>
      <c r="Y68" s="169"/>
      <c r="Z68" s="452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1"/>
      <c r="AN68" s="111"/>
      <c r="AO68" s="111"/>
      <c r="AP68" s="111"/>
      <c r="AQ68" s="111"/>
      <c r="AR68" s="111"/>
      <c r="AS68" s="111"/>
      <c r="AT68" s="111"/>
      <c r="AU68" s="111"/>
      <c r="AV68" s="111"/>
      <c r="AW68" s="111"/>
      <c r="AX68" s="111"/>
      <c r="AY68" s="111"/>
      <c r="AZ68" s="111"/>
      <c r="BA68" s="111"/>
      <c r="BB68" s="111"/>
      <c r="BC68" s="111"/>
      <c r="BD68" s="111"/>
      <c r="BE68" s="111"/>
      <c r="BF68" s="111"/>
      <c r="BG68" s="111"/>
      <c r="BH68" s="111"/>
      <c r="BI68" s="111"/>
      <c r="BJ68" s="111"/>
      <c r="BK68" s="111"/>
      <c r="BL68" s="111"/>
      <c r="BM68" s="111"/>
      <c r="BN68" s="111"/>
      <c r="BO68" s="111"/>
      <c r="BP68" s="111"/>
      <c r="BQ68" s="111"/>
      <c r="BR68" s="111"/>
      <c r="BS68" s="111"/>
      <c r="BT68" s="111"/>
      <c r="BU68" s="111"/>
      <c r="BV68" s="111"/>
      <c r="BW68" s="111"/>
      <c r="BX68" s="111"/>
      <c r="BY68" s="111"/>
      <c r="BZ68" s="111"/>
      <c r="CA68" s="111"/>
      <c r="CB68" s="111"/>
      <c r="CC68" s="111"/>
      <c r="CD68" s="111"/>
      <c r="CE68" s="111"/>
      <c r="CF68" s="111"/>
      <c r="CG68" s="111"/>
      <c r="CH68" s="111"/>
      <c r="CI68" s="111"/>
      <c r="CJ68" s="111"/>
      <c r="CK68" s="111"/>
      <c r="CL68" s="111"/>
      <c r="CM68" s="111"/>
      <c r="CN68" s="111"/>
      <c r="CO68" s="111"/>
      <c r="CP68" s="111"/>
      <c r="CQ68" s="111"/>
      <c r="CR68" s="111"/>
      <c r="CS68" s="111"/>
      <c r="CT68" s="111"/>
      <c r="CU68" s="111"/>
      <c r="CV68" s="111"/>
      <c r="CW68" s="111"/>
      <c r="CX68" s="111"/>
      <c r="CY68" s="111"/>
      <c r="CZ68" s="111"/>
      <c r="DA68" s="111"/>
      <c r="DB68" s="111"/>
      <c r="DC68" s="111"/>
      <c r="DD68" s="111"/>
      <c r="DE68" s="111"/>
      <c r="DF68" s="111"/>
      <c r="DG68" s="111"/>
      <c r="DH68" s="111"/>
      <c r="DI68" s="111"/>
      <c r="DJ68" s="111"/>
      <c r="DK68" s="111"/>
      <c r="DL68" s="111"/>
      <c r="DM68" s="111"/>
      <c r="DN68" s="111"/>
      <c r="DO68" s="111"/>
      <c r="DP68" s="111"/>
      <c r="DQ68" s="111"/>
      <c r="DR68" s="111"/>
      <c r="DS68" s="111"/>
      <c r="DT68" s="111"/>
      <c r="DU68" s="111"/>
      <c r="DV68" s="111"/>
      <c r="DW68" s="111"/>
      <c r="DX68" s="111"/>
      <c r="DY68" s="111"/>
      <c r="DZ68" s="111"/>
      <c r="EA68" s="111"/>
      <c r="EB68" s="111"/>
      <c r="EC68" s="111"/>
      <c r="ED68" s="111"/>
      <c r="EE68" s="111"/>
      <c r="EF68" s="111"/>
      <c r="EG68" s="111"/>
      <c r="EH68" s="111"/>
      <c r="EI68" s="111"/>
      <c r="EJ68" s="111"/>
      <c r="EK68" s="111"/>
      <c r="EL68" s="111"/>
      <c r="EM68" s="111"/>
      <c r="EN68" s="111"/>
      <c r="EO68" s="111"/>
      <c r="EP68" s="111"/>
      <c r="EQ68" s="111"/>
      <c r="ER68" s="111"/>
      <c r="ES68" s="111"/>
      <c r="ET68" s="111"/>
      <c r="EU68" s="111"/>
      <c r="EV68" s="111"/>
      <c r="EW68" s="111"/>
      <c r="EX68" s="111"/>
      <c r="EY68" s="111"/>
      <c r="EZ68" s="111"/>
    </row>
    <row r="69" spans="15:156" ht="17.55">
      <c r="O69" s="142"/>
      <c r="P69" s="184"/>
      <c r="Q69" s="184"/>
      <c r="R69" s="184"/>
      <c r="S69" s="184"/>
      <c r="T69" s="184"/>
      <c r="U69" s="186"/>
      <c r="V69" s="454"/>
      <c r="W69" s="187"/>
      <c r="X69" s="186"/>
      <c r="Y69" s="186"/>
      <c r="Z69" s="455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11"/>
      <c r="AN69" s="111"/>
      <c r="AO69" s="111"/>
      <c r="AP69" s="111"/>
      <c r="AQ69" s="111"/>
      <c r="AR69" s="111"/>
      <c r="AS69" s="111"/>
      <c r="AT69" s="111"/>
      <c r="AU69" s="111"/>
      <c r="AV69" s="111"/>
      <c r="AW69" s="111"/>
      <c r="AX69" s="111"/>
      <c r="AY69" s="111"/>
      <c r="AZ69" s="111"/>
      <c r="BA69" s="111"/>
      <c r="BB69" s="111"/>
      <c r="BC69" s="111"/>
      <c r="BD69" s="111"/>
      <c r="BE69" s="111"/>
      <c r="BF69" s="111"/>
      <c r="BG69" s="111"/>
      <c r="BH69" s="111"/>
      <c r="BI69" s="111"/>
      <c r="BJ69" s="111"/>
      <c r="BK69" s="111"/>
      <c r="BL69" s="111"/>
      <c r="BM69" s="111"/>
      <c r="BN69" s="111"/>
      <c r="BO69" s="111"/>
      <c r="BP69" s="111"/>
      <c r="BQ69" s="111"/>
      <c r="BR69" s="111"/>
      <c r="BS69" s="111"/>
      <c r="BT69" s="111"/>
      <c r="BU69" s="111"/>
      <c r="BV69" s="111"/>
      <c r="BW69" s="111"/>
      <c r="BX69" s="111"/>
      <c r="BY69" s="111"/>
      <c r="BZ69" s="111"/>
      <c r="CA69" s="111"/>
      <c r="CB69" s="111"/>
      <c r="CC69" s="111"/>
      <c r="CD69" s="111"/>
      <c r="CE69" s="111"/>
      <c r="CF69" s="111"/>
      <c r="CG69" s="111"/>
      <c r="CH69" s="111"/>
      <c r="CI69" s="111"/>
      <c r="CJ69" s="111"/>
      <c r="CK69" s="111"/>
      <c r="CL69" s="111"/>
      <c r="CM69" s="111"/>
      <c r="CN69" s="111"/>
      <c r="CO69" s="111"/>
      <c r="CP69" s="111"/>
      <c r="CQ69" s="111"/>
      <c r="CR69" s="111"/>
      <c r="CS69" s="111"/>
      <c r="CT69" s="111"/>
      <c r="CU69" s="111"/>
      <c r="CV69" s="111"/>
      <c r="CW69" s="111"/>
      <c r="CX69" s="111"/>
      <c r="CY69" s="111"/>
      <c r="CZ69" s="111"/>
      <c r="DA69" s="111"/>
      <c r="DB69" s="111"/>
      <c r="DC69" s="111"/>
      <c r="DD69" s="111"/>
      <c r="DE69" s="111"/>
      <c r="DF69" s="111"/>
      <c r="DG69" s="111"/>
      <c r="DH69" s="111"/>
      <c r="DI69" s="111"/>
      <c r="DJ69" s="111"/>
      <c r="DK69" s="111"/>
      <c r="DL69" s="111"/>
      <c r="DM69" s="111"/>
      <c r="DN69" s="111"/>
      <c r="DO69" s="111"/>
      <c r="DP69" s="111"/>
      <c r="DQ69" s="111"/>
      <c r="DR69" s="111"/>
      <c r="DS69" s="111"/>
      <c r="DT69" s="111"/>
      <c r="DU69" s="111"/>
      <c r="DV69" s="111"/>
      <c r="DW69" s="111"/>
      <c r="DX69" s="111"/>
      <c r="DY69" s="111"/>
      <c r="DZ69" s="111"/>
      <c r="EA69" s="111"/>
      <c r="EB69" s="111"/>
      <c r="EC69" s="111"/>
      <c r="ED69" s="111"/>
      <c r="EE69" s="111"/>
      <c r="EF69" s="111"/>
      <c r="EG69" s="111"/>
      <c r="EH69" s="111"/>
      <c r="EI69" s="111"/>
      <c r="EJ69" s="111"/>
      <c r="EK69" s="111"/>
      <c r="EL69" s="111"/>
      <c r="EM69" s="111"/>
      <c r="EN69" s="111"/>
      <c r="EO69" s="111"/>
      <c r="EP69" s="111"/>
      <c r="EQ69" s="111"/>
      <c r="ER69" s="111"/>
      <c r="ES69" s="111"/>
      <c r="ET69" s="111"/>
      <c r="EU69" s="111"/>
      <c r="EV69" s="111"/>
      <c r="EW69" s="111"/>
      <c r="EX69" s="111"/>
      <c r="EY69" s="111"/>
      <c r="EZ69" s="111"/>
    </row>
    <row r="70" spans="15:156" ht="17.55">
      <c r="O70" s="174"/>
      <c r="P70" s="154"/>
      <c r="Q70" s="154"/>
      <c r="R70" s="154"/>
      <c r="S70" s="154"/>
      <c r="T70" s="154"/>
      <c r="U70" s="156"/>
      <c r="V70" s="154"/>
      <c r="W70" s="177"/>
      <c r="X70" s="178"/>
      <c r="Y70" s="178"/>
      <c r="Z70" s="453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1"/>
      <c r="AN70" s="111"/>
      <c r="AO70" s="111"/>
      <c r="AP70" s="111"/>
      <c r="AQ70" s="111"/>
      <c r="AR70" s="111"/>
      <c r="AS70" s="111"/>
      <c r="AT70" s="111"/>
      <c r="AU70" s="111"/>
      <c r="AV70" s="111"/>
      <c r="AW70" s="111"/>
      <c r="AX70" s="111"/>
      <c r="AY70" s="111"/>
      <c r="AZ70" s="111"/>
      <c r="BA70" s="111"/>
      <c r="BB70" s="111"/>
      <c r="BC70" s="111"/>
      <c r="BD70" s="111"/>
      <c r="BE70" s="111"/>
      <c r="BF70" s="111"/>
      <c r="BG70" s="111"/>
      <c r="BH70" s="111"/>
      <c r="BI70" s="111"/>
      <c r="BJ70" s="111"/>
      <c r="BK70" s="111"/>
      <c r="BL70" s="111"/>
      <c r="BM70" s="111"/>
      <c r="BN70" s="111"/>
      <c r="BO70" s="111"/>
      <c r="BP70" s="111"/>
      <c r="BQ70" s="111"/>
      <c r="BR70" s="111"/>
      <c r="BS70" s="111"/>
      <c r="BT70" s="111"/>
      <c r="BU70" s="111"/>
      <c r="BV70" s="111"/>
      <c r="BW70" s="111"/>
      <c r="BX70" s="111"/>
      <c r="BY70" s="111"/>
      <c r="BZ70" s="111"/>
      <c r="CA70" s="111"/>
      <c r="CB70" s="111"/>
      <c r="CC70" s="111"/>
      <c r="CD70" s="111"/>
      <c r="CE70" s="111"/>
      <c r="CF70" s="111"/>
      <c r="CG70" s="111"/>
      <c r="CH70" s="111"/>
      <c r="CI70" s="111"/>
      <c r="CJ70" s="111"/>
      <c r="CK70" s="111"/>
      <c r="CL70" s="111"/>
      <c r="CM70" s="111"/>
      <c r="CN70" s="111"/>
      <c r="CO70" s="111"/>
      <c r="CP70" s="111"/>
      <c r="CQ70" s="111"/>
      <c r="CR70" s="111"/>
      <c r="CS70" s="111"/>
      <c r="CT70" s="111"/>
      <c r="CU70" s="111"/>
      <c r="CV70" s="111"/>
      <c r="CW70" s="111"/>
      <c r="CX70" s="111"/>
      <c r="CY70" s="111"/>
      <c r="CZ70" s="111"/>
      <c r="DA70" s="111"/>
      <c r="DB70" s="111"/>
      <c r="DC70" s="111"/>
      <c r="DD70" s="111"/>
      <c r="DE70" s="111"/>
      <c r="DF70" s="111"/>
      <c r="DG70" s="111"/>
      <c r="DH70" s="111"/>
      <c r="DI70" s="111"/>
      <c r="DJ70" s="111"/>
      <c r="DK70" s="111"/>
      <c r="DL70" s="111"/>
      <c r="DM70" s="111"/>
      <c r="DN70" s="111"/>
      <c r="DO70" s="111"/>
      <c r="DP70" s="111"/>
      <c r="DQ70" s="111"/>
      <c r="DR70" s="111"/>
      <c r="DS70" s="111"/>
      <c r="DT70" s="111"/>
      <c r="DU70" s="111"/>
      <c r="DV70" s="111"/>
      <c r="DW70" s="111"/>
      <c r="DX70" s="111"/>
      <c r="DY70" s="111"/>
      <c r="DZ70" s="111"/>
      <c r="EA70" s="111"/>
      <c r="EB70" s="111"/>
      <c r="EC70" s="111"/>
      <c r="ED70" s="111"/>
      <c r="EE70" s="111"/>
      <c r="EF70" s="111"/>
      <c r="EG70" s="111"/>
      <c r="EH70" s="111"/>
      <c r="EI70" s="111"/>
      <c r="EJ70" s="111"/>
      <c r="EK70" s="111"/>
      <c r="EL70" s="111"/>
      <c r="EM70" s="111"/>
      <c r="EN70" s="111"/>
      <c r="EO70" s="111"/>
      <c r="EP70" s="111"/>
      <c r="EQ70" s="111"/>
      <c r="ER70" s="111"/>
      <c r="ES70" s="111"/>
      <c r="ET70" s="111"/>
      <c r="EU70" s="111"/>
      <c r="EV70" s="111"/>
      <c r="EW70" s="111"/>
      <c r="EX70" s="111"/>
      <c r="EY70" s="111"/>
      <c r="EZ70" s="111"/>
    </row>
    <row r="71" spans="15:156" ht="17.55">
      <c r="O71" s="174"/>
      <c r="P71" s="154"/>
      <c r="Q71" s="154"/>
      <c r="R71" s="154"/>
      <c r="S71" s="154"/>
      <c r="T71" s="154"/>
      <c r="U71" s="156"/>
      <c r="V71" s="154"/>
      <c r="W71" s="177"/>
      <c r="X71" s="178"/>
      <c r="Y71" s="178"/>
      <c r="Z71" s="453"/>
      <c r="AA71" s="111"/>
      <c r="AB71" s="111"/>
      <c r="AC71" s="111"/>
      <c r="AD71" s="111"/>
      <c r="AE71" s="111"/>
      <c r="AF71" s="111"/>
      <c r="AG71" s="111"/>
      <c r="AH71" s="111"/>
      <c r="AI71" s="111"/>
      <c r="AJ71" s="111"/>
      <c r="AK71" s="111"/>
      <c r="AL71" s="111"/>
      <c r="AM71" s="111"/>
      <c r="AN71" s="111"/>
      <c r="AO71" s="111"/>
      <c r="AP71" s="111"/>
      <c r="AQ71" s="111"/>
      <c r="AR71" s="111"/>
      <c r="AS71" s="111"/>
      <c r="AT71" s="111"/>
      <c r="AU71" s="111"/>
      <c r="AV71" s="111"/>
      <c r="AW71" s="111"/>
      <c r="AX71" s="111"/>
      <c r="AY71" s="111"/>
      <c r="AZ71" s="111"/>
      <c r="BA71" s="111"/>
      <c r="BB71" s="111"/>
      <c r="BC71" s="111"/>
      <c r="BD71" s="111"/>
      <c r="BE71" s="111"/>
      <c r="BF71" s="111"/>
      <c r="BG71" s="111"/>
      <c r="BH71" s="111"/>
      <c r="BI71" s="111"/>
      <c r="BJ71" s="111"/>
      <c r="BK71" s="111"/>
      <c r="BL71" s="111"/>
      <c r="BM71" s="111"/>
      <c r="BN71" s="111"/>
      <c r="BO71" s="111"/>
      <c r="BP71" s="111"/>
      <c r="BQ71" s="111"/>
      <c r="BR71" s="111"/>
      <c r="BS71" s="111"/>
      <c r="BT71" s="111"/>
      <c r="BU71" s="111"/>
      <c r="BV71" s="111"/>
      <c r="BW71" s="111"/>
      <c r="BX71" s="111"/>
      <c r="BY71" s="111"/>
      <c r="BZ71" s="111"/>
      <c r="CA71" s="111"/>
      <c r="CB71" s="111"/>
      <c r="CC71" s="111"/>
      <c r="CD71" s="111"/>
      <c r="CE71" s="111"/>
      <c r="CF71" s="111"/>
      <c r="CG71" s="111"/>
      <c r="CH71" s="111"/>
      <c r="CI71" s="111"/>
      <c r="CJ71" s="111"/>
      <c r="CK71" s="111"/>
      <c r="CL71" s="111"/>
      <c r="CM71" s="111"/>
      <c r="CN71" s="111"/>
      <c r="CO71" s="111"/>
      <c r="CP71" s="111"/>
      <c r="CQ71" s="111"/>
      <c r="CR71" s="111"/>
      <c r="CS71" s="111"/>
      <c r="CT71" s="111"/>
      <c r="CU71" s="111"/>
      <c r="CV71" s="111"/>
      <c r="CW71" s="111"/>
      <c r="CX71" s="111"/>
      <c r="CY71" s="111"/>
      <c r="CZ71" s="111"/>
      <c r="DA71" s="111"/>
      <c r="DB71" s="111"/>
      <c r="DC71" s="111"/>
      <c r="DD71" s="111"/>
      <c r="DE71" s="111"/>
      <c r="DF71" s="111"/>
      <c r="DG71" s="111"/>
      <c r="DH71" s="111"/>
      <c r="DI71" s="111"/>
      <c r="DJ71" s="111"/>
      <c r="DK71" s="111"/>
      <c r="DL71" s="111"/>
      <c r="DM71" s="111"/>
      <c r="DN71" s="111"/>
      <c r="DO71" s="111"/>
      <c r="DP71" s="111"/>
      <c r="DQ71" s="111"/>
      <c r="DR71" s="111"/>
      <c r="DS71" s="111"/>
      <c r="DT71" s="111"/>
      <c r="DU71" s="111"/>
      <c r="DV71" s="111"/>
      <c r="DW71" s="111"/>
      <c r="DX71" s="111"/>
      <c r="DY71" s="111"/>
      <c r="DZ71" s="111"/>
      <c r="EA71" s="111"/>
      <c r="EB71" s="111"/>
      <c r="EC71" s="111"/>
      <c r="ED71" s="111"/>
      <c r="EE71" s="111"/>
      <c r="EF71" s="111"/>
      <c r="EG71" s="111"/>
      <c r="EH71" s="111"/>
      <c r="EI71" s="111"/>
      <c r="EJ71" s="111"/>
      <c r="EK71" s="111"/>
      <c r="EL71" s="111"/>
      <c r="EM71" s="111"/>
      <c r="EN71" s="111"/>
      <c r="EO71" s="111"/>
      <c r="EP71" s="111"/>
      <c r="EQ71" s="111"/>
      <c r="ER71" s="111"/>
      <c r="ES71" s="111"/>
      <c r="ET71" s="111"/>
      <c r="EU71" s="111"/>
      <c r="EV71" s="111"/>
      <c r="EW71" s="111"/>
      <c r="EX71" s="111"/>
      <c r="EY71" s="111"/>
      <c r="EZ71" s="111"/>
    </row>
    <row r="72" spans="15:156" ht="20.7" thickBot="1">
      <c r="O72" s="210"/>
      <c r="P72" s="192"/>
      <c r="Q72" s="192"/>
      <c r="R72" s="192"/>
      <c r="S72" s="192"/>
      <c r="T72" s="192"/>
      <c r="U72" s="194"/>
      <c r="V72" s="192"/>
      <c r="W72" s="195"/>
      <c r="X72" s="194"/>
      <c r="Y72" s="194"/>
      <c r="Z72" s="456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1"/>
      <c r="AN72" s="111"/>
      <c r="AO72" s="111"/>
      <c r="AP72" s="111"/>
      <c r="AQ72" s="111"/>
      <c r="AR72" s="111"/>
      <c r="AS72" s="111"/>
      <c r="AT72" s="111"/>
      <c r="AU72" s="111"/>
      <c r="AV72" s="111"/>
      <c r="AW72" s="111"/>
      <c r="AX72" s="111"/>
      <c r="AY72" s="111"/>
      <c r="AZ72" s="111"/>
      <c r="BA72" s="111"/>
      <c r="BB72" s="111"/>
      <c r="BC72" s="111"/>
      <c r="BD72" s="111"/>
      <c r="BE72" s="111"/>
      <c r="BF72" s="111"/>
      <c r="BG72" s="111"/>
      <c r="BH72" s="111"/>
      <c r="BI72" s="111"/>
      <c r="BJ72" s="111"/>
      <c r="BK72" s="111"/>
      <c r="BL72" s="111"/>
      <c r="BM72" s="111"/>
      <c r="BN72" s="111"/>
      <c r="BO72" s="111"/>
      <c r="BP72" s="111"/>
      <c r="BQ72" s="111"/>
      <c r="BR72" s="111"/>
      <c r="BS72" s="111"/>
      <c r="BT72" s="111"/>
      <c r="BU72" s="111"/>
      <c r="BV72" s="111"/>
      <c r="BW72" s="111"/>
      <c r="BX72" s="111"/>
      <c r="BY72" s="111"/>
      <c r="BZ72" s="111"/>
      <c r="CA72" s="111"/>
      <c r="CB72" s="111"/>
      <c r="CC72" s="111"/>
      <c r="CD72" s="111"/>
      <c r="CE72" s="111"/>
      <c r="CF72" s="111"/>
      <c r="CG72" s="111"/>
      <c r="CH72" s="111"/>
      <c r="CI72" s="111"/>
      <c r="CJ72" s="111"/>
      <c r="CK72" s="111"/>
      <c r="CL72" s="111"/>
      <c r="CM72" s="111"/>
      <c r="CN72" s="111"/>
      <c r="CO72" s="111"/>
      <c r="CP72" s="111"/>
      <c r="CQ72" s="111"/>
      <c r="CR72" s="111"/>
      <c r="CS72" s="111"/>
      <c r="CT72" s="111"/>
      <c r="CU72" s="111"/>
      <c r="CV72" s="111"/>
      <c r="CW72" s="111"/>
      <c r="CX72" s="111"/>
      <c r="CY72" s="111"/>
      <c r="CZ72" s="111"/>
      <c r="DA72" s="111"/>
      <c r="DB72" s="111"/>
      <c r="DC72" s="111"/>
      <c r="DD72" s="111"/>
      <c r="DE72" s="111"/>
      <c r="DF72" s="111"/>
      <c r="DG72" s="111"/>
      <c r="DH72" s="111"/>
      <c r="DI72" s="111"/>
      <c r="DJ72" s="111"/>
      <c r="DK72" s="111"/>
      <c r="DL72" s="111"/>
      <c r="DM72" s="111"/>
      <c r="DN72" s="111"/>
      <c r="DO72" s="111"/>
      <c r="DP72" s="111"/>
      <c r="DQ72" s="111"/>
      <c r="DR72" s="111"/>
      <c r="DS72" s="111"/>
      <c r="DT72" s="111"/>
      <c r="DU72" s="111"/>
      <c r="DV72" s="111"/>
      <c r="DW72" s="111"/>
      <c r="DX72" s="111"/>
      <c r="DY72" s="111"/>
      <c r="DZ72" s="111"/>
      <c r="EA72" s="111"/>
      <c r="EB72" s="111"/>
      <c r="EC72" s="111"/>
      <c r="ED72" s="111"/>
      <c r="EE72" s="111"/>
      <c r="EF72" s="111"/>
      <c r="EG72" s="111"/>
      <c r="EH72" s="111"/>
      <c r="EI72" s="111"/>
      <c r="EJ72" s="111"/>
      <c r="EK72" s="111"/>
      <c r="EL72" s="111"/>
      <c r="EM72" s="111"/>
      <c r="EN72" s="111"/>
      <c r="EO72" s="111"/>
      <c r="EP72" s="111"/>
      <c r="EQ72" s="111"/>
      <c r="ER72" s="111"/>
      <c r="ES72" s="111"/>
      <c r="ET72" s="111"/>
      <c r="EU72" s="111"/>
      <c r="EV72" s="111"/>
      <c r="EW72" s="111"/>
      <c r="EX72" s="111"/>
      <c r="EY72" s="111"/>
      <c r="EZ72" s="111"/>
    </row>
    <row r="73" spans="15:156" ht="20.7" thickTop="1">
      <c r="O73" s="457" t="s">
        <v>120</v>
      </c>
      <c r="P73" s="200">
        <f>AVERAGE(P48,P52,P56,P60,P64,P68)</f>
        <v>441.03333333333342</v>
      </c>
      <c r="Q73" s="200">
        <f t="shared" ref="Q73:T73" si="0">AVERAGE(Q48,Q52,Q56,Q60,Q64,Q68)</f>
        <v>14.5</v>
      </c>
      <c r="R73" s="200">
        <f t="shared" si="0"/>
        <v>2.6533333333333333</v>
      </c>
      <c r="S73" s="200">
        <f t="shared" si="0"/>
        <v>221.6</v>
      </c>
      <c r="T73" s="200">
        <f t="shared" si="0"/>
        <v>113.86666666666667</v>
      </c>
      <c r="U73" s="201"/>
      <c r="V73" s="200">
        <f t="shared" ref="V73:Z73" si="1">AVERAGE(V48,V52,V56,V60,V64,V68)</f>
        <v>4.2133333333333329</v>
      </c>
      <c r="W73" s="200">
        <f t="shared" si="1"/>
        <v>7077.4</v>
      </c>
      <c r="X73" s="201">
        <f t="shared" si="1"/>
        <v>0.25600000000000001</v>
      </c>
      <c r="Y73" s="201">
        <f t="shared" si="1"/>
        <v>0.71</v>
      </c>
      <c r="Z73" s="458">
        <f t="shared" si="1"/>
        <v>0.42599999999999999</v>
      </c>
      <c r="AA73" s="111"/>
      <c r="AB73" s="111"/>
      <c r="AC73" s="111"/>
      <c r="AD73" s="111"/>
      <c r="AE73" s="111"/>
      <c r="AF73" s="111"/>
      <c r="AG73" s="111"/>
      <c r="AH73" s="111"/>
      <c r="AI73" s="111"/>
      <c r="AJ73" s="111"/>
      <c r="AK73" s="111"/>
      <c r="AL73" s="111"/>
      <c r="AM73" s="111"/>
      <c r="AN73" s="111"/>
      <c r="AO73" s="111"/>
      <c r="AP73" s="111"/>
      <c r="AQ73" s="111"/>
      <c r="AR73" s="111"/>
      <c r="AS73" s="111"/>
      <c r="AT73" s="111"/>
      <c r="AU73" s="111"/>
      <c r="AV73" s="111"/>
      <c r="AW73" s="111"/>
      <c r="AX73" s="111"/>
      <c r="AY73" s="111"/>
      <c r="AZ73" s="111"/>
      <c r="BA73" s="111"/>
      <c r="BB73" s="111"/>
      <c r="BC73" s="111"/>
      <c r="BD73" s="111"/>
      <c r="BE73" s="111"/>
      <c r="BF73" s="111"/>
      <c r="BG73" s="111"/>
      <c r="BH73" s="111"/>
      <c r="BI73" s="111"/>
      <c r="BJ73" s="111"/>
      <c r="BK73" s="111"/>
      <c r="BL73" s="111"/>
      <c r="BM73" s="111"/>
      <c r="BN73" s="111"/>
      <c r="BO73" s="111"/>
      <c r="BP73" s="111"/>
      <c r="BQ73" s="111"/>
      <c r="BR73" s="111"/>
      <c r="BS73" s="111"/>
      <c r="BT73" s="111"/>
      <c r="BU73" s="111"/>
      <c r="BV73" s="111"/>
      <c r="BW73" s="111"/>
      <c r="BX73" s="111"/>
      <c r="BY73" s="111"/>
      <c r="BZ73" s="111"/>
      <c r="CA73" s="111"/>
      <c r="CB73" s="111"/>
      <c r="CC73" s="111"/>
      <c r="CD73" s="111"/>
      <c r="CE73" s="111"/>
      <c r="CF73" s="111"/>
      <c r="CG73" s="111"/>
      <c r="CH73" s="111"/>
      <c r="CI73" s="111"/>
      <c r="CJ73" s="111"/>
      <c r="CK73" s="111"/>
      <c r="CL73" s="111"/>
      <c r="CM73" s="111"/>
      <c r="CN73" s="111"/>
      <c r="CO73" s="111"/>
      <c r="CP73" s="111"/>
      <c r="CQ73" s="111"/>
      <c r="CR73" s="111"/>
      <c r="CS73" s="111"/>
      <c r="CT73" s="111"/>
      <c r="CU73" s="111"/>
      <c r="CV73" s="111"/>
      <c r="CW73" s="111"/>
      <c r="CX73" s="111"/>
      <c r="CY73" s="111"/>
      <c r="CZ73" s="111"/>
      <c r="DA73" s="111"/>
      <c r="DB73" s="111"/>
      <c r="DC73" s="111"/>
      <c r="DD73" s="111"/>
      <c r="DE73" s="111"/>
      <c r="DF73" s="111"/>
      <c r="DG73" s="111"/>
      <c r="DH73" s="111"/>
      <c r="DI73" s="111"/>
      <c r="DJ73" s="111"/>
      <c r="DK73" s="111"/>
      <c r="DL73" s="111"/>
      <c r="DM73" s="111"/>
      <c r="DN73" s="111"/>
      <c r="DO73" s="111"/>
      <c r="DP73" s="111"/>
      <c r="DQ73" s="111"/>
      <c r="DR73" s="111"/>
      <c r="DS73" s="111"/>
      <c r="DT73" s="111"/>
      <c r="DU73" s="111"/>
      <c r="DV73" s="111"/>
      <c r="DW73" s="111"/>
      <c r="DX73" s="111"/>
      <c r="DY73" s="111"/>
      <c r="DZ73" s="111"/>
      <c r="EA73" s="111"/>
      <c r="EB73" s="111"/>
      <c r="EC73" s="111"/>
      <c r="ED73" s="111"/>
      <c r="EE73" s="111"/>
      <c r="EF73" s="111"/>
      <c r="EG73" s="111"/>
      <c r="EH73" s="111"/>
      <c r="EI73" s="111"/>
      <c r="EJ73" s="111"/>
      <c r="EK73" s="111"/>
      <c r="EL73" s="111"/>
      <c r="EM73" s="111"/>
      <c r="EN73" s="111"/>
      <c r="EO73" s="111"/>
      <c r="EP73" s="111"/>
      <c r="EQ73" s="111"/>
      <c r="ER73" s="111"/>
      <c r="ES73" s="111"/>
      <c r="ET73" s="111"/>
      <c r="EU73" s="111"/>
      <c r="EV73" s="111"/>
      <c r="EW73" s="111"/>
      <c r="EX73" s="111"/>
      <c r="EY73" s="111"/>
      <c r="EZ73" s="111"/>
    </row>
    <row r="74" spans="15:156" ht="16.3">
      <c r="O74" s="174" t="s">
        <v>121</v>
      </c>
      <c r="P74" s="205">
        <f>MAX(P45:P47,P49:P51,P53:P55,P57:P59,P61:P63,P65:P67)</f>
        <v>443.5</v>
      </c>
      <c r="Q74" s="205">
        <f t="shared" ref="Q74:R74" si="2">MAX(Q45:Q47,Q49:Q51,Q53:Q55,Q57:Q59,Q61:Q63,Q65:Q67)</f>
        <v>14.8</v>
      </c>
      <c r="R74" s="205">
        <f t="shared" si="2"/>
        <v>2.8</v>
      </c>
      <c r="S74" s="205">
        <f>MAX(S45:S47,S49:S51,S53:S55,S57:S59,S61:S63,S65:S67)</f>
        <v>224</v>
      </c>
      <c r="T74" s="205">
        <f>MAX(T45:T47,T49:T51,T53:T55,T57:T59,T61:T63,T65:T67)</f>
        <v>116</v>
      </c>
      <c r="U74" s="162"/>
      <c r="V74" s="205">
        <f t="shared" ref="V74:W74" si="3">MAX(V45:V47,V49:V51,V53:V55,V57:V59,V61:V63,V65:V67)</f>
        <v>4.4000000000000004</v>
      </c>
      <c r="W74" s="205">
        <f t="shared" si="3"/>
        <v>7088</v>
      </c>
      <c r="X74" s="162">
        <f>MAX(X45:X47,X49:X51,X53:X55,X57:X59,X61:X63,X65:X67)</f>
        <v>0.28000000000000003</v>
      </c>
      <c r="Y74" s="162">
        <f>MAX(Y45:Y47,Y49:Y51,Y53:Y55,Y57:Y59,Y61:Y63,Y65:Y67)</f>
        <v>0.71</v>
      </c>
      <c r="Z74" s="459">
        <f t="shared" ref="Z74" si="4">MAX(Z45:Z47,Z49:Z51,Z53:Z55,Z57:Z59,Z61:Z63,Z65:Z67)</f>
        <v>0.71</v>
      </c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1"/>
      <c r="AN74" s="111"/>
      <c r="AO74" s="111"/>
      <c r="AP74" s="111"/>
      <c r="AQ74" s="111"/>
      <c r="AR74" s="111"/>
      <c r="AS74" s="111"/>
      <c r="AT74" s="111"/>
      <c r="AU74" s="111"/>
      <c r="AV74" s="111"/>
      <c r="AW74" s="111"/>
      <c r="AX74" s="111"/>
      <c r="AY74" s="111"/>
      <c r="AZ74" s="111"/>
      <c r="BA74" s="111"/>
      <c r="BB74" s="111"/>
      <c r="BC74" s="111"/>
      <c r="BD74" s="111"/>
      <c r="BE74" s="111"/>
      <c r="BF74" s="111"/>
      <c r="BG74" s="111"/>
      <c r="BH74" s="111"/>
      <c r="BI74" s="111"/>
      <c r="BJ74" s="111"/>
      <c r="BK74" s="111"/>
      <c r="BL74" s="111"/>
      <c r="BM74" s="111"/>
      <c r="BN74" s="111"/>
      <c r="BO74" s="111"/>
      <c r="BP74" s="111"/>
      <c r="BQ74" s="111"/>
      <c r="BR74" s="111"/>
      <c r="BS74" s="111"/>
      <c r="BT74" s="111"/>
      <c r="BU74" s="111"/>
      <c r="BV74" s="111"/>
      <c r="BW74" s="111"/>
      <c r="BX74" s="111"/>
      <c r="BY74" s="111"/>
      <c r="BZ74" s="111"/>
      <c r="CA74" s="111"/>
      <c r="CB74" s="111"/>
      <c r="CC74" s="111"/>
      <c r="CD74" s="111"/>
      <c r="CE74" s="111"/>
      <c r="CF74" s="111"/>
      <c r="CG74" s="111"/>
      <c r="CH74" s="111"/>
      <c r="CI74" s="111"/>
      <c r="CJ74" s="111"/>
      <c r="CK74" s="111"/>
      <c r="CL74" s="111"/>
      <c r="CM74" s="111"/>
      <c r="CN74" s="111"/>
      <c r="CO74" s="111"/>
      <c r="CP74" s="111"/>
      <c r="CQ74" s="111"/>
      <c r="CR74" s="111"/>
      <c r="CS74" s="111"/>
      <c r="CT74" s="111"/>
      <c r="CU74" s="111"/>
      <c r="CV74" s="111"/>
      <c r="CW74" s="111"/>
      <c r="CX74" s="111"/>
      <c r="CY74" s="111"/>
      <c r="CZ74" s="111"/>
      <c r="DA74" s="111"/>
      <c r="DB74" s="111"/>
      <c r="DC74" s="111"/>
      <c r="DD74" s="111"/>
      <c r="DE74" s="111"/>
      <c r="DF74" s="111"/>
      <c r="DG74" s="111"/>
      <c r="DH74" s="111"/>
      <c r="DI74" s="111"/>
      <c r="DJ74" s="111"/>
      <c r="DK74" s="111"/>
      <c r="DL74" s="111"/>
      <c r="DM74" s="111"/>
      <c r="DN74" s="111"/>
      <c r="DO74" s="111"/>
      <c r="DP74" s="111"/>
      <c r="DQ74" s="111"/>
      <c r="DR74" s="111"/>
      <c r="DS74" s="111"/>
      <c r="DT74" s="111"/>
      <c r="DU74" s="111"/>
      <c r="DV74" s="111"/>
      <c r="DW74" s="111"/>
      <c r="DX74" s="111"/>
      <c r="DY74" s="111"/>
      <c r="DZ74" s="111"/>
      <c r="EA74" s="111"/>
      <c r="EB74" s="111"/>
      <c r="EC74" s="111"/>
      <c r="ED74" s="111"/>
      <c r="EE74" s="111"/>
      <c r="EF74" s="111"/>
      <c r="EG74" s="111"/>
      <c r="EH74" s="111"/>
      <c r="EI74" s="111"/>
      <c r="EJ74" s="111"/>
      <c r="EK74" s="111"/>
      <c r="EL74" s="111"/>
      <c r="EM74" s="111"/>
      <c r="EN74" s="111"/>
      <c r="EO74" s="111"/>
      <c r="EP74" s="111"/>
      <c r="EQ74" s="111"/>
      <c r="ER74" s="111"/>
      <c r="ES74" s="111"/>
      <c r="ET74" s="111"/>
      <c r="EU74" s="111"/>
      <c r="EV74" s="111"/>
      <c r="EW74" s="111"/>
      <c r="EX74" s="111"/>
      <c r="EY74" s="111"/>
      <c r="EZ74" s="111"/>
    </row>
    <row r="75" spans="15:156" ht="16.3">
      <c r="O75" s="174" t="s">
        <v>122</v>
      </c>
      <c r="P75" s="205">
        <f>MIN(P45:P47,P49:P51,P53:P55,P57:P59,P61:P63,P65:P67)</f>
        <v>440</v>
      </c>
      <c r="Q75" s="205">
        <f t="shared" ref="Q75:R75" si="5">MIN(Q45:Q47,Q49:Q51,Q53:Q55,Q57:Q59,Q61:Q63,Q65:Q67)</f>
        <v>14.2</v>
      </c>
      <c r="R75" s="205">
        <f t="shared" si="5"/>
        <v>2.6</v>
      </c>
      <c r="S75" s="205">
        <f>MIN(S45:S47,S49:S51,S53:S55,S57:S59,S61:S63,S65:S67)</f>
        <v>219</v>
      </c>
      <c r="T75" s="205">
        <f>MIN(T45:T47,T49:T51,T53:T55,T57:T59,T61:T63,T65:T67)</f>
        <v>112</v>
      </c>
      <c r="U75" s="162"/>
      <c r="V75" s="205">
        <f t="shared" ref="V75:W75" si="6">MIN(V45:V47,V49:V51,V53:V55,V57:V59,V61:V63,V65:V67)</f>
        <v>4</v>
      </c>
      <c r="W75" s="205">
        <f t="shared" si="6"/>
        <v>7066</v>
      </c>
      <c r="X75" s="162">
        <f>MIN(X45:X47,X49:X51,X53:X55,X57:X59,X61:X63,X65:X67)</f>
        <v>0.22</v>
      </c>
      <c r="Y75" s="162">
        <f>MIN(Y45:Y47,Y49:Y51,Y53:Y55,Y57:Y59,Y61:Y63,Y65:Y67)</f>
        <v>0.71</v>
      </c>
      <c r="Z75" s="459">
        <f t="shared" ref="Z75" si="7">MIN(Z45:Z47,Z49:Z51,Z53:Z55,Z57:Z59,Z61:Z63,Z65:Z67)</f>
        <v>0</v>
      </c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1"/>
      <c r="AP75" s="111"/>
      <c r="AQ75" s="111"/>
      <c r="AR75" s="111"/>
      <c r="AS75" s="111"/>
      <c r="AT75" s="111"/>
      <c r="AU75" s="111"/>
      <c r="AV75" s="111"/>
      <c r="AW75" s="111"/>
      <c r="AX75" s="111"/>
      <c r="AY75" s="111"/>
      <c r="AZ75" s="111"/>
      <c r="BA75" s="111"/>
      <c r="BB75" s="111"/>
      <c r="BC75" s="111"/>
      <c r="BD75" s="111"/>
      <c r="BE75" s="111"/>
      <c r="BF75" s="111"/>
      <c r="BG75" s="111"/>
      <c r="BH75" s="111"/>
      <c r="BI75" s="111"/>
      <c r="BJ75" s="111"/>
      <c r="BK75" s="111"/>
      <c r="BL75" s="111"/>
      <c r="BM75" s="111"/>
      <c r="BN75" s="111"/>
      <c r="BO75" s="111"/>
      <c r="BP75" s="111"/>
      <c r="BQ75" s="111"/>
      <c r="BR75" s="111"/>
      <c r="BS75" s="111"/>
      <c r="BT75" s="111"/>
      <c r="BU75" s="111"/>
      <c r="BV75" s="111"/>
      <c r="BW75" s="111"/>
      <c r="BX75" s="111"/>
      <c r="BY75" s="111"/>
      <c r="BZ75" s="111"/>
      <c r="CA75" s="111"/>
      <c r="CB75" s="111"/>
      <c r="CC75" s="111"/>
      <c r="CD75" s="111"/>
      <c r="CE75" s="111"/>
      <c r="CF75" s="111"/>
      <c r="CG75" s="111"/>
      <c r="CH75" s="111"/>
      <c r="CI75" s="111"/>
      <c r="CJ75" s="111"/>
      <c r="CK75" s="111"/>
      <c r="CL75" s="111"/>
      <c r="CM75" s="111"/>
      <c r="CN75" s="111"/>
      <c r="CO75" s="111"/>
      <c r="CP75" s="111"/>
      <c r="CQ75" s="111"/>
      <c r="CR75" s="111"/>
      <c r="CS75" s="111"/>
      <c r="CT75" s="111"/>
      <c r="CU75" s="111"/>
      <c r="CV75" s="111"/>
      <c r="CW75" s="111"/>
      <c r="CX75" s="111"/>
      <c r="CY75" s="111"/>
      <c r="CZ75" s="111"/>
      <c r="DA75" s="111"/>
      <c r="DB75" s="111"/>
      <c r="DC75" s="111"/>
      <c r="DD75" s="111"/>
      <c r="DE75" s="111"/>
      <c r="DF75" s="111"/>
      <c r="DG75" s="111"/>
      <c r="DH75" s="111"/>
      <c r="DI75" s="111"/>
      <c r="DJ75" s="111"/>
      <c r="DK75" s="111"/>
      <c r="DL75" s="111"/>
      <c r="DM75" s="111"/>
      <c r="DN75" s="111"/>
      <c r="DO75" s="111"/>
      <c r="DP75" s="111"/>
      <c r="DQ75" s="111"/>
      <c r="DR75" s="111"/>
      <c r="DS75" s="111"/>
      <c r="DT75" s="111"/>
      <c r="DU75" s="111"/>
      <c r="DV75" s="111"/>
      <c r="DW75" s="111"/>
      <c r="DX75" s="111"/>
      <c r="DY75" s="111"/>
      <c r="DZ75" s="111"/>
      <c r="EA75" s="111"/>
      <c r="EB75" s="111"/>
      <c r="EC75" s="111"/>
      <c r="ED75" s="111"/>
      <c r="EE75" s="111"/>
      <c r="EF75" s="111"/>
      <c r="EG75" s="111"/>
      <c r="EH75" s="111"/>
      <c r="EI75" s="111"/>
      <c r="EJ75" s="111"/>
      <c r="EK75" s="111"/>
      <c r="EL75" s="111"/>
      <c r="EM75" s="111"/>
      <c r="EN75" s="111"/>
      <c r="EO75" s="111"/>
      <c r="EP75" s="111"/>
      <c r="EQ75" s="111"/>
      <c r="ER75" s="111"/>
      <c r="ES75" s="111"/>
      <c r="ET75" s="111"/>
      <c r="EU75" s="111"/>
      <c r="EV75" s="111"/>
      <c r="EW75" s="111"/>
      <c r="EX75" s="111"/>
      <c r="EY75" s="111"/>
      <c r="EZ75" s="111"/>
    </row>
    <row r="76" spans="15:156" ht="16.3">
      <c r="O76" s="174" t="s">
        <v>123</v>
      </c>
      <c r="P76" s="205">
        <f>P74-P75</f>
        <v>3.5</v>
      </c>
      <c r="Q76" s="205">
        <f t="shared" ref="Q76:T76" si="8">Q74-Q75</f>
        <v>0.60000000000000142</v>
      </c>
      <c r="R76" s="205">
        <f t="shared" si="8"/>
        <v>0.19999999999999973</v>
      </c>
      <c r="S76" s="205">
        <f t="shared" si="8"/>
        <v>5</v>
      </c>
      <c r="T76" s="205">
        <f t="shared" si="8"/>
        <v>4</v>
      </c>
      <c r="U76" s="162"/>
      <c r="V76" s="205">
        <f t="shared" ref="V76:Z76" si="9">V74-V75</f>
        <v>0.40000000000000036</v>
      </c>
      <c r="W76" s="205">
        <f t="shared" si="9"/>
        <v>22</v>
      </c>
      <c r="X76" s="162">
        <f t="shared" si="9"/>
        <v>6.0000000000000026E-2</v>
      </c>
      <c r="Y76" s="162">
        <f t="shared" si="9"/>
        <v>0</v>
      </c>
      <c r="Z76" s="459">
        <f t="shared" si="9"/>
        <v>0.71</v>
      </c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111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1"/>
      <c r="BD76" s="111"/>
      <c r="BE76" s="111"/>
      <c r="BF76" s="111"/>
      <c r="BG76" s="111"/>
      <c r="BH76" s="111"/>
      <c r="BI76" s="111"/>
      <c r="BJ76" s="111"/>
      <c r="BK76" s="111"/>
      <c r="BL76" s="111"/>
      <c r="BM76" s="111"/>
      <c r="BN76" s="111"/>
      <c r="BO76" s="111"/>
      <c r="BP76" s="111"/>
      <c r="BQ76" s="111"/>
      <c r="BR76" s="111"/>
      <c r="BS76" s="111"/>
      <c r="BT76" s="111"/>
      <c r="BU76" s="111"/>
      <c r="BV76" s="111"/>
      <c r="BW76" s="111"/>
      <c r="BX76" s="111"/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/>
      <c r="CM76" s="111"/>
      <c r="CN76" s="111"/>
      <c r="CO76" s="111"/>
      <c r="CP76" s="111"/>
      <c r="CQ76" s="111"/>
      <c r="CR76" s="111"/>
      <c r="CS76" s="111"/>
      <c r="CT76" s="111"/>
      <c r="CU76" s="111"/>
      <c r="CV76" s="111"/>
      <c r="CW76" s="111"/>
      <c r="CX76" s="111"/>
      <c r="CY76" s="111"/>
      <c r="CZ76" s="111"/>
      <c r="DA76" s="111"/>
      <c r="DB76" s="111"/>
      <c r="DC76" s="111"/>
      <c r="DD76" s="111"/>
      <c r="DE76" s="111"/>
      <c r="DF76" s="111"/>
      <c r="DG76" s="111"/>
      <c r="DH76" s="111"/>
      <c r="DI76" s="111"/>
      <c r="DJ76" s="111"/>
      <c r="DK76" s="111"/>
      <c r="DL76" s="111"/>
      <c r="DM76" s="111"/>
      <c r="DN76" s="111"/>
      <c r="DO76" s="111"/>
      <c r="DP76" s="111"/>
      <c r="DQ76" s="111"/>
      <c r="DR76" s="111"/>
      <c r="DS76" s="111"/>
      <c r="DT76" s="111"/>
      <c r="DU76" s="111"/>
      <c r="DV76" s="111"/>
      <c r="DW76" s="111"/>
      <c r="DX76" s="111"/>
      <c r="DY76" s="111"/>
      <c r="DZ76" s="111"/>
      <c r="EA76" s="111"/>
      <c r="EB76" s="111"/>
      <c r="EC76" s="111"/>
      <c r="ED76" s="111"/>
      <c r="EE76" s="111"/>
      <c r="EF76" s="111"/>
      <c r="EG76" s="111"/>
      <c r="EH76" s="111"/>
      <c r="EI76" s="111"/>
      <c r="EJ76" s="111"/>
      <c r="EK76" s="111"/>
      <c r="EL76" s="111"/>
      <c r="EM76" s="111"/>
      <c r="EN76" s="111"/>
      <c r="EO76" s="111"/>
      <c r="EP76" s="111"/>
      <c r="EQ76" s="111"/>
      <c r="ER76" s="111"/>
      <c r="ES76" s="111"/>
      <c r="ET76" s="111"/>
      <c r="EU76" s="111"/>
      <c r="EV76" s="111"/>
      <c r="EW76" s="111"/>
      <c r="EX76" s="111"/>
      <c r="EY76" s="111"/>
      <c r="EZ76" s="111"/>
    </row>
    <row r="77" spans="15:156" ht="16.899999999999999" thickBot="1">
      <c r="O77" s="210" t="s">
        <v>40</v>
      </c>
      <c r="P77" s="211" t="s">
        <v>253</v>
      </c>
      <c r="Q77" s="211" t="s">
        <v>254</v>
      </c>
      <c r="R77" s="211" t="s">
        <v>255</v>
      </c>
      <c r="S77" s="211" t="s">
        <v>256</v>
      </c>
      <c r="T77" s="211" t="s">
        <v>257</v>
      </c>
      <c r="U77" s="211"/>
      <c r="V77" s="211" t="s">
        <v>258</v>
      </c>
      <c r="W77" s="211" t="s">
        <v>70</v>
      </c>
      <c r="X77" s="211" t="s">
        <v>70</v>
      </c>
      <c r="Y77" s="211" t="s">
        <v>238</v>
      </c>
      <c r="Z77" s="460" t="s">
        <v>259</v>
      </c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1"/>
      <c r="AP77" s="111"/>
      <c r="AQ77" s="111"/>
      <c r="AR77" s="111"/>
      <c r="AS77" s="111"/>
      <c r="AT77" s="111"/>
      <c r="AU77" s="111"/>
      <c r="AV77" s="111"/>
      <c r="AW77" s="111"/>
      <c r="AX77" s="111"/>
      <c r="AY77" s="111"/>
      <c r="AZ77" s="111"/>
      <c r="BA77" s="111"/>
      <c r="BB77" s="111"/>
      <c r="BC77" s="111"/>
      <c r="BD77" s="111"/>
      <c r="BE77" s="111"/>
      <c r="BF77" s="111"/>
      <c r="BG77" s="111"/>
      <c r="BH77" s="111"/>
      <c r="BI77" s="111"/>
      <c r="BJ77" s="111"/>
      <c r="BK77" s="111"/>
      <c r="BL77" s="111"/>
      <c r="BM77" s="111"/>
      <c r="BN77" s="111"/>
      <c r="BO77" s="111"/>
      <c r="BP77" s="111"/>
      <c r="BQ77" s="111"/>
      <c r="BR77" s="111"/>
      <c r="BS77" s="111"/>
      <c r="BT77" s="111"/>
      <c r="BU77" s="111"/>
      <c r="BV77" s="111"/>
      <c r="BW77" s="111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</row>
    <row r="78" spans="15:156" ht="18.2" thickTop="1">
      <c r="O78" s="215" t="s">
        <v>129</v>
      </c>
      <c r="P78" s="461"/>
      <c r="Q78" s="461"/>
      <c r="R78" s="461"/>
      <c r="S78" s="461"/>
      <c r="T78" s="461"/>
      <c r="U78" s="462"/>
      <c r="V78" s="463"/>
      <c r="W78" s="464" t="s">
        <v>130</v>
      </c>
      <c r="X78" s="379"/>
      <c r="Y78" s="379"/>
      <c r="Z78" s="222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1"/>
      <c r="AP78" s="111"/>
      <c r="AQ78" s="111"/>
      <c r="AR78" s="111"/>
      <c r="AS78" s="111"/>
      <c r="AT78" s="111"/>
      <c r="AU78" s="111"/>
      <c r="AV78" s="111"/>
      <c r="AW78" s="111"/>
      <c r="AX78" s="111"/>
      <c r="AY78" s="111"/>
      <c r="AZ78" s="111"/>
      <c r="BA78" s="111"/>
      <c r="BB78" s="111"/>
      <c r="BC78" s="111"/>
      <c r="BD78" s="111"/>
      <c r="BE78" s="111"/>
      <c r="BF78" s="111"/>
      <c r="BG78" s="111"/>
      <c r="BH78" s="111"/>
      <c r="BI78" s="111"/>
      <c r="BJ78" s="111"/>
      <c r="BK78" s="111"/>
      <c r="BL78" s="111"/>
      <c r="BM78" s="111"/>
      <c r="BN78" s="111"/>
      <c r="BO78" s="111"/>
      <c r="BP78" s="111"/>
      <c r="BQ78" s="111"/>
      <c r="BR78" s="111"/>
      <c r="BS78" s="111"/>
      <c r="BT78" s="111"/>
      <c r="BU78" s="111"/>
      <c r="BV78" s="111"/>
      <c r="BW78" s="111"/>
      <c r="BX78" s="111"/>
      <c r="BY78" s="111"/>
      <c r="BZ78" s="111"/>
      <c r="CA78" s="111"/>
      <c r="CB78" s="111"/>
      <c r="CC78" s="111"/>
      <c r="CD78" s="111"/>
      <c r="CE78" s="111"/>
      <c r="CF78" s="111"/>
      <c r="CG78" s="111"/>
      <c r="CH78" s="111"/>
      <c r="CI78" s="111"/>
      <c r="CJ78" s="111"/>
      <c r="CK78" s="111"/>
      <c r="CL78" s="111"/>
      <c r="CM78" s="111"/>
      <c r="CN78" s="111"/>
      <c r="CO78" s="111"/>
      <c r="CP78" s="111"/>
      <c r="CQ78" s="111"/>
      <c r="CR78" s="111"/>
      <c r="CS78" s="111"/>
      <c r="CT78" s="111"/>
      <c r="CU78" s="111"/>
      <c r="CV78" s="111"/>
      <c r="CW78" s="111"/>
      <c r="CX78" s="111"/>
      <c r="CY78" s="111"/>
      <c r="CZ78" s="111"/>
      <c r="DA78" s="111"/>
      <c r="DB78" s="111"/>
      <c r="DC78" s="111"/>
      <c r="DD78" s="111"/>
      <c r="DE78" s="111"/>
      <c r="DF78" s="111"/>
      <c r="DG78" s="111"/>
      <c r="DH78" s="111"/>
      <c r="DI78" s="111"/>
      <c r="DJ78" s="111"/>
      <c r="DK78" s="111"/>
      <c r="DL78" s="111"/>
      <c r="DM78" s="111"/>
      <c r="DN78" s="111"/>
      <c r="DO78" s="111"/>
      <c r="DP78" s="111"/>
      <c r="DQ78" s="111"/>
      <c r="DR78" s="111"/>
      <c r="DS78" s="111"/>
      <c r="DT78" s="111"/>
      <c r="DU78" s="111"/>
      <c r="DV78" s="111"/>
      <c r="DW78" s="111"/>
      <c r="DX78" s="111"/>
      <c r="DY78" s="111"/>
      <c r="DZ78" s="111"/>
      <c r="EA78" s="111"/>
      <c r="EB78" s="111"/>
      <c r="EC78" s="111"/>
      <c r="ED78" s="111"/>
      <c r="EE78" s="111"/>
      <c r="EF78" s="111"/>
      <c r="EG78" s="111"/>
      <c r="EH78" s="111"/>
      <c r="EI78" s="111"/>
      <c r="EJ78" s="111"/>
      <c r="EK78" s="111"/>
      <c r="EL78" s="111"/>
      <c r="EM78" s="111"/>
      <c r="EN78" s="111"/>
      <c r="EO78" s="111"/>
      <c r="EP78" s="111"/>
      <c r="EQ78" s="111"/>
      <c r="ER78" s="111"/>
      <c r="ES78" s="111"/>
      <c r="ET78" s="111"/>
      <c r="EU78" s="111"/>
      <c r="EV78" s="111"/>
      <c r="EW78" s="111"/>
      <c r="EX78" s="111"/>
      <c r="EY78" s="111"/>
      <c r="EZ78" s="111"/>
    </row>
    <row r="79" spans="15:156" ht="17.55">
      <c r="O79" s="223"/>
      <c r="P79" s="465"/>
      <c r="Q79" s="465"/>
      <c r="R79" s="465"/>
      <c r="S79" s="465"/>
      <c r="T79" s="465"/>
      <c r="U79" s="465"/>
      <c r="V79" s="466"/>
      <c r="W79" s="240" t="s">
        <v>131</v>
      </c>
      <c r="X79" s="111"/>
      <c r="Y79" s="240" t="s">
        <v>132</v>
      </c>
      <c r="Z79" s="38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1"/>
      <c r="AP79" s="111"/>
      <c r="AQ79" s="111"/>
      <c r="AR79" s="111"/>
      <c r="AS79" s="111"/>
      <c r="AT79" s="111"/>
      <c r="AU79" s="111"/>
      <c r="AV79" s="111"/>
      <c r="AW79" s="111"/>
      <c r="AX79" s="111"/>
      <c r="AY79" s="111"/>
      <c r="AZ79" s="111"/>
      <c r="BA79" s="111"/>
      <c r="BB79" s="111"/>
      <c r="BC79" s="111"/>
      <c r="BD79" s="111"/>
      <c r="BE79" s="111"/>
      <c r="BF79" s="111"/>
      <c r="BG79" s="111"/>
      <c r="BH79" s="111"/>
      <c r="BI79" s="111"/>
      <c r="BJ79" s="111"/>
      <c r="BK79" s="111"/>
      <c r="BL79" s="111"/>
      <c r="BM79" s="111"/>
      <c r="BN79" s="111"/>
      <c r="BO79" s="111"/>
      <c r="BP79" s="111"/>
      <c r="BQ79" s="111"/>
      <c r="BR79" s="111"/>
      <c r="BS79" s="111"/>
      <c r="BT79" s="111"/>
      <c r="BU79" s="111"/>
      <c r="BV79" s="111"/>
      <c r="BW79" s="111"/>
      <c r="BX79" s="111"/>
      <c r="BY79" s="111"/>
      <c r="BZ79" s="111"/>
      <c r="CA79" s="111"/>
      <c r="CB79" s="111"/>
      <c r="CC79" s="111"/>
      <c r="CD79" s="111"/>
      <c r="CE79" s="111"/>
      <c r="CF79" s="111"/>
      <c r="CG79" s="111"/>
      <c r="CH79" s="111"/>
      <c r="CI79" s="111"/>
      <c r="CJ79" s="111"/>
      <c r="CK79" s="111"/>
      <c r="CL79" s="111"/>
      <c r="CM79" s="111"/>
      <c r="CN79" s="111"/>
      <c r="CO79" s="111"/>
      <c r="CP79" s="111"/>
      <c r="CQ79" s="111"/>
      <c r="CR79" s="111"/>
      <c r="CS79" s="111"/>
      <c r="CT79" s="111"/>
      <c r="CU79" s="111"/>
      <c r="CV79" s="111"/>
      <c r="CW79" s="111"/>
      <c r="CX79" s="111"/>
      <c r="CY79" s="111"/>
      <c r="CZ79" s="111"/>
      <c r="DA79" s="111"/>
      <c r="DB79" s="111"/>
      <c r="DC79" s="111"/>
      <c r="DD79" s="111"/>
      <c r="DE79" s="111"/>
      <c r="DF79" s="111"/>
      <c r="DG79" s="111"/>
      <c r="DH79" s="111"/>
      <c r="DI79" s="111"/>
      <c r="DJ79" s="111"/>
      <c r="DK79" s="111"/>
      <c r="DL79" s="111"/>
      <c r="DM79" s="111"/>
      <c r="DN79" s="111"/>
      <c r="DO79" s="111"/>
      <c r="DP79" s="111"/>
      <c r="DQ79" s="111"/>
      <c r="DR79" s="111"/>
      <c r="DS79" s="111"/>
      <c r="DT79" s="111"/>
      <c r="DU79" s="111"/>
      <c r="DV79" s="111"/>
      <c r="DW79" s="111"/>
      <c r="DX79" s="111"/>
      <c r="DY79" s="111"/>
      <c r="DZ79" s="111"/>
      <c r="EA79" s="111"/>
      <c r="EB79" s="111"/>
      <c r="EC79" s="111"/>
      <c r="ED79" s="111"/>
      <c r="EE79" s="111"/>
      <c r="EF79" s="111"/>
      <c r="EG79" s="111"/>
      <c r="EH79" s="111"/>
      <c r="EI79" s="111"/>
      <c r="EJ79" s="111"/>
      <c r="EK79" s="111"/>
      <c r="EL79" s="111"/>
      <c r="EM79" s="111"/>
      <c r="EN79" s="111"/>
      <c r="EO79" s="111"/>
      <c r="EP79" s="111"/>
      <c r="EQ79" s="111"/>
      <c r="ER79" s="111"/>
      <c r="ES79" s="111"/>
      <c r="ET79" s="111"/>
      <c r="EU79" s="111"/>
      <c r="EV79" s="111"/>
      <c r="EW79" s="111"/>
      <c r="EX79" s="111"/>
      <c r="EY79" s="111"/>
      <c r="EZ79" s="111"/>
    </row>
    <row r="80" spans="15:156" ht="18.2" thickBot="1">
      <c r="O80" s="230"/>
      <c r="P80" s="382"/>
      <c r="Q80" s="383"/>
      <c r="R80" s="384"/>
      <c r="S80" s="384"/>
      <c r="T80" s="384"/>
      <c r="U80" s="384"/>
      <c r="V80" s="385"/>
      <c r="W80" s="236" t="s">
        <v>133</v>
      </c>
      <c r="X80" s="236"/>
      <c r="Y80" s="236" t="s">
        <v>134</v>
      </c>
      <c r="Z80" s="386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11"/>
      <c r="AN80" s="111"/>
      <c r="AO80" s="111"/>
      <c r="AP80" s="111"/>
      <c r="AQ80" s="111"/>
      <c r="AR80" s="111"/>
      <c r="AS80" s="111"/>
      <c r="AT80" s="111"/>
      <c r="AU80" s="111"/>
      <c r="AV80" s="111"/>
      <c r="AW80" s="111"/>
      <c r="AX80" s="111"/>
      <c r="AY80" s="111"/>
      <c r="AZ80" s="111"/>
      <c r="BA80" s="111"/>
      <c r="BB80" s="111"/>
      <c r="BC80" s="111"/>
      <c r="BD80" s="111"/>
      <c r="BE80" s="111"/>
      <c r="BF80" s="111"/>
      <c r="BG80" s="111"/>
      <c r="BH80" s="111"/>
      <c r="BI80" s="111"/>
      <c r="BJ80" s="111"/>
      <c r="BK80" s="111"/>
      <c r="BL80" s="111"/>
      <c r="BM80" s="111"/>
      <c r="BN80" s="111"/>
      <c r="BO80" s="111"/>
      <c r="BP80" s="111"/>
      <c r="BQ80" s="111"/>
      <c r="BR80" s="111"/>
      <c r="BS80" s="111"/>
      <c r="BT80" s="111"/>
      <c r="BU80" s="111"/>
      <c r="BV80" s="111"/>
      <c r="BW80" s="111"/>
      <c r="BX80" s="111"/>
      <c r="BY80" s="111"/>
      <c r="BZ80" s="111"/>
      <c r="CA80" s="111"/>
      <c r="CB80" s="111"/>
      <c r="CC80" s="111"/>
      <c r="CD80" s="111"/>
      <c r="CE80" s="111"/>
      <c r="CF80" s="111"/>
      <c r="CG80" s="111"/>
      <c r="CH80" s="111"/>
      <c r="CI80" s="111"/>
      <c r="CJ80" s="111"/>
      <c r="CK80" s="111"/>
      <c r="CL80" s="111"/>
      <c r="CM80" s="111"/>
      <c r="CN80" s="111"/>
      <c r="CO80" s="111"/>
      <c r="CP80" s="111"/>
      <c r="CQ80" s="111"/>
      <c r="CR80" s="111"/>
      <c r="CS80" s="111"/>
      <c r="CT80" s="111"/>
      <c r="CU80" s="111"/>
      <c r="CV80" s="111"/>
      <c r="CW80" s="111"/>
      <c r="CX80" s="111"/>
      <c r="CY80" s="111"/>
      <c r="CZ80" s="111"/>
      <c r="DA80" s="111"/>
      <c r="DB80" s="111"/>
      <c r="DC80" s="111"/>
      <c r="DD80" s="111"/>
      <c r="DE80" s="111"/>
      <c r="DF80" s="111"/>
      <c r="DG80" s="111"/>
      <c r="DH80" s="111"/>
      <c r="DI80" s="111"/>
      <c r="DJ80" s="111"/>
      <c r="DK80" s="111"/>
      <c r="DL80" s="111"/>
      <c r="DM80" s="111"/>
      <c r="DN80" s="111"/>
      <c r="DO80" s="111"/>
      <c r="DP80" s="111"/>
      <c r="DQ80" s="111"/>
      <c r="DR80" s="111"/>
      <c r="DS80" s="111"/>
      <c r="DT80" s="111"/>
      <c r="DU80" s="111"/>
      <c r="DV80" s="111"/>
      <c r="DW80" s="111"/>
      <c r="DX80" s="111"/>
      <c r="DY80" s="111"/>
      <c r="DZ80" s="111"/>
      <c r="EA80" s="111"/>
      <c r="EB80" s="111"/>
      <c r="EC80" s="111"/>
      <c r="ED80" s="111"/>
      <c r="EE80" s="111"/>
      <c r="EF80" s="111"/>
      <c r="EG80" s="111"/>
      <c r="EH80" s="111"/>
      <c r="EI80" s="111"/>
      <c r="EJ80" s="111"/>
      <c r="EK80" s="111"/>
      <c r="EL80" s="111"/>
      <c r="EM80" s="111"/>
      <c r="EN80" s="111"/>
      <c r="EO80" s="111"/>
      <c r="EP80" s="111"/>
      <c r="EQ80" s="111"/>
      <c r="ER80" s="111"/>
      <c r="ES80" s="111"/>
      <c r="ET80" s="111"/>
      <c r="EU80" s="111"/>
      <c r="EV80" s="111"/>
      <c r="EW80" s="111"/>
      <c r="EX80" s="111"/>
      <c r="EY80" s="111"/>
      <c r="EZ80" s="111"/>
    </row>
    <row r="81" spans="15:156" ht="18.2" thickTop="1">
      <c r="O81" s="116"/>
      <c r="P81" s="116"/>
      <c r="Q81" s="238"/>
      <c r="R81" s="239"/>
      <c r="S81" s="239"/>
      <c r="T81" s="239"/>
      <c r="U81" s="239"/>
      <c r="V81" s="240"/>
      <c r="W81" s="240"/>
      <c r="X81" s="240"/>
      <c r="Y81" s="240"/>
      <c r="Z81" s="116"/>
      <c r="AA81" s="111"/>
      <c r="AB81" s="111"/>
      <c r="AC81" s="111"/>
      <c r="AD81" s="111"/>
      <c r="AE81" s="111"/>
      <c r="AF81" s="111"/>
      <c r="AG81" s="111"/>
      <c r="AH81" s="111"/>
      <c r="AI81" s="111"/>
      <c r="AJ81" s="111"/>
      <c r="AK81" s="111"/>
      <c r="AL81" s="111"/>
      <c r="AM81" s="111"/>
      <c r="AN81" s="111"/>
      <c r="AO81" s="111"/>
      <c r="AP81" s="111"/>
      <c r="AQ81" s="111"/>
      <c r="AR81" s="111"/>
      <c r="AS81" s="111"/>
      <c r="AT81" s="111"/>
      <c r="AU81" s="111"/>
      <c r="AV81" s="111"/>
      <c r="AW81" s="111"/>
      <c r="AX81" s="111"/>
      <c r="AY81" s="111"/>
      <c r="AZ81" s="111"/>
      <c r="BA81" s="111"/>
      <c r="BB81" s="111"/>
      <c r="BC81" s="111"/>
      <c r="BD81" s="111"/>
      <c r="BE81" s="111"/>
      <c r="BF81" s="111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111"/>
      <c r="BR81" s="111"/>
      <c r="BS81" s="111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/>
      <c r="DD81" s="111"/>
      <c r="DE81" s="111"/>
      <c r="DF81" s="111"/>
      <c r="DG81" s="111"/>
      <c r="DH81" s="111"/>
      <c r="DI81" s="111"/>
      <c r="DJ81" s="111"/>
      <c r="DK81" s="111"/>
      <c r="DL81" s="111"/>
      <c r="DM81" s="111"/>
      <c r="DN81" s="111"/>
      <c r="DO81" s="111"/>
      <c r="DP81" s="111"/>
      <c r="DQ81" s="111"/>
      <c r="DR81" s="111"/>
      <c r="DS81" s="111"/>
      <c r="DT81" s="111"/>
      <c r="DU81" s="111"/>
      <c r="DV81" s="111"/>
      <c r="DW81" s="111"/>
      <c r="DX81" s="111"/>
      <c r="DY81" s="111"/>
      <c r="DZ81" s="111"/>
      <c r="EA81" s="111"/>
      <c r="EB81" s="111"/>
      <c r="EC81" s="111"/>
      <c r="ED81" s="111"/>
      <c r="EE81" s="111"/>
      <c r="EF81" s="111"/>
      <c r="EG81" s="111"/>
      <c r="EH81" s="111"/>
      <c r="EI81" s="111"/>
      <c r="EJ81" s="111"/>
      <c r="EK81" s="111"/>
      <c r="EL81" s="111"/>
      <c r="EM81" s="111"/>
      <c r="EN81" s="111"/>
      <c r="EO81" s="111"/>
      <c r="EP81" s="111"/>
      <c r="EQ81" s="111"/>
      <c r="ER81" s="111"/>
      <c r="ES81" s="111"/>
      <c r="ET81" s="111"/>
      <c r="EU81" s="111"/>
      <c r="EV81" s="111"/>
      <c r="EW81" s="111"/>
      <c r="EX81" s="111"/>
      <c r="EY81" s="111"/>
      <c r="EZ81" s="111"/>
    </row>
    <row r="82" spans="15:156" ht="17.55">
      <c r="O82" s="116"/>
      <c r="P82" s="116"/>
      <c r="Q82" s="238"/>
      <c r="R82" s="239"/>
      <c r="S82" s="239"/>
      <c r="T82" s="239"/>
      <c r="U82" s="239"/>
      <c r="V82" s="240"/>
      <c r="W82" s="240"/>
      <c r="X82" s="240"/>
      <c r="Y82" s="240"/>
      <c r="Z82" s="116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11"/>
      <c r="AN82" s="111"/>
      <c r="AO82" s="111"/>
      <c r="AP82" s="111"/>
      <c r="AQ82" s="111"/>
      <c r="AR82" s="111"/>
      <c r="AS82" s="111"/>
      <c r="AT82" s="111"/>
      <c r="AU82" s="111"/>
      <c r="AV82" s="111"/>
      <c r="AW82" s="111"/>
      <c r="AX82" s="111"/>
      <c r="AY82" s="111"/>
      <c r="AZ82" s="111"/>
      <c r="BA82" s="111"/>
      <c r="BB82" s="111"/>
      <c r="BC82" s="111"/>
      <c r="BD82" s="111"/>
      <c r="BE82" s="111"/>
      <c r="BF82" s="111"/>
      <c r="BG82" s="111"/>
      <c r="BH82" s="111"/>
      <c r="BI82" s="111"/>
      <c r="BJ82" s="111"/>
      <c r="BK82" s="111"/>
      <c r="BL82" s="111"/>
      <c r="BM82" s="111"/>
      <c r="BN82" s="111"/>
      <c r="BO82" s="111"/>
      <c r="BP82" s="111"/>
      <c r="BQ82" s="111"/>
      <c r="BR82" s="111"/>
      <c r="BS82" s="111"/>
      <c r="BT82" s="111"/>
      <c r="BU82" s="111"/>
      <c r="BV82" s="111"/>
      <c r="BW82" s="111"/>
      <c r="BX82" s="111"/>
      <c r="BY82" s="111"/>
      <c r="BZ82" s="111"/>
      <c r="CA82" s="111"/>
      <c r="CB82" s="111"/>
      <c r="CC82" s="111"/>
      <c r="CD82" s="111"/>
      <c r="CE82" s="111"/>
      <c r="CF82" s="111"/>
      <c r="CG82" s="111"/>
      <c r="CH82" s="111"/>
      <c r="CI82" s="111"/>
      <c r="CJ82" s="111"/>
      <c r="CK82" s="111"/>
      <c r="CL82" s="111"/>
      <c r="CM82" s="111"/>
      <c r="CN82" s="111"/>
      <c r="CO82" s="111"/>
      <c r="CP82" s="111"/>
      <c r="CQ82" s="111"/>
      <c r="CR82" s="111"/>
      <c r="CS82" s="111"/>
      <c r="CT82" s="111"/>
      <c r="CU82" s="111"/>
      <c r="CV82" s="111"/>
      <c r="CW82" s="111"/>
      <c r="CX82" s="111"/>
      <c r="CY82" s="111"/>
      <c r="CZ82" s="111"/>
      <c r="DA82" s="111"/>
      <c r="DB82" s="111"/>
      <c r="DC82" s="111"/>
      <c r="DD82" s="111"/>
      <c r="DE82" s="111"/>
      <c r="DF82" s="111"/>
      <c r="DG82" s="111"/>
      <c r="DH82" s="111"/>
      <c r="DI82" s="111"/>
      <c r="DJ82" s="111"/>
      <c r="DK82" s="111"/>
      <c r="DL82" s="111"/>
      <c r="DM82" s="111"/>
      <c r="DN82" s="111"/>
      <c r="DO82" s="111"/>
      <c r="DP82" s="111"/>
      <c r="DQ82" s="111"/>
      <c r="DR82" s="111"/>
      <c r="DS82" s="111"/>
      <c r="DT82" s="111"/>
      <c r="DU82" s="111"/>
      <c r="DV82" s="111"/>
      <c r="DW82" s="111"/>
      <c r="DX82" s="111"/>
      <c r="DY82" s="111"/>
      <c r="DZ82" s="111"/>
      <c r="EA82" s="111"/>
      <c r="EB82" s="111"/>
      <c r="EC82" s="111"/>
      <c r="ED82" s="111"/>
      <c r="EE82" s="111"/>
      <c r="EF82" s="111"/>
      <c r="EG82" s="111"/>
      <c r="EH82" s="111"/>
      <c r="EI82" s="111"/>
      <c r="EJ82" s="111"/>
      <c r="EK82" s="111"/>
      <c r="EL82" s="111"/>
      <c r="EM82" s="111"/>
      <c r="EN82" s="111"/>
      <c r="EO82" s="111"/>
      <c r="EP82" s="111"/>
      <c r="EQ82" s="111"/>
      <c r="ER82" s="111"/>
      <c r="ES82" s="111"/>
      <c r="ET82" s="111"/>
      <c r="EU82" s="111"/>
      <c r="EV82" s="111"/>
      <c r="EW82" s="111"/>
      <c r="EX82" s="111"/>
      <c r="EY82" s="111"/>
      <c r="EZ82" s="111"/>
    </row>
    <row r="83" spans="15:156" ht="16.899999999999999">
      <c r="O83" s="241" t="s">
        <v>135</v>
      </c>
      <c r="P83" s="242"/>
      <c r="Q83" s="242"/>
      <c r="R83" s="242"/>
      <c r="S83" s="133"/>
      <c r="T83" s="133"/>
      <c r="U83" s="133"/>
      <c r="V83" s="133"/>
      <c r="W83" s="133"/>
      <c r="X83" s="133"/>
      <c r="Y83" s="243" t="s">
        <v>77</v>
      </c>
      <c r="Z83" s="243"/>
      <c r="AA83" s="111"/>
      <c r="AB83" s="111"/>
      <c r="AC83" s="111"/>
      <c r="AD83" s="111"/>
      <c r="AE83" s="111"/>
      <c r="AF83" s="111"/>
      <c r="AG83" s="111"/>
      <c r="AH83" s="111"/>
      <c r="AI83" s="111"/>
      <c r="AJ83" s="111"/>
      <c r="AK83" s="111"/>
      <c r="AL83" s="111"/>
      <c r="AM83" s="111"/>
      <c r="AN83" s="111"/>
      <c r="AO83" s="111"/>
      <c r="AP83" s="111"/>
      <c r="AQ83" s="111"/>
      <c r="AR83" s="111"/>
      <c r="AS83" s="111"/>
      <c r="AT83" s="111"/>
      <c r="AU83" s="111"/>
      <c r="AV83" s="111"/>
      <c r="AW83" s="111"/>
      <c r="AX83" s="111"/>
      <c r="AY83" s="111"/>
      <c r="AZ83" s="111"/>
      <c r="BA83" s="111"/>
      <c r="BB83" s="111"/>
      <c r="BC83" s="111"/>
      <c r="BD83" s="111"/>
      <c r="BE83" s="111"/>
      <c r="BF83" s="111"/>
      <c r="BG83" s="111"/>
      <c r="BH83" s="111"/>
      <c r="BI83" s="111"/>
      <c r="BJ83" s="111"/>
      <c r="BK83" s="111"/>
      <c r="BL83" s="111"/>
      <c r="BM83" s="111"/>
      <c r="BN83" s="111"/>
      <c r="BO83" s="111"/>
      <c r="BP83" s="111"/>
      <c r="BQ83" s="111"/>
      <c r="BR83" s="111"/>
      <c r="BS83" s="111"/>
      <c r="BT83" s="111"/>
      <c r="BU83" s="111"/>
      <c r="BV83" s="111"/>
      <c r="BW83" s="111"/>
      <c r="BX83" s="111"/>
      <c r="BY83" s="111"/>
      <c r="BZ83" s="111"/>
      <c r="CA83" s="111"/>
      <c r="CB83" s="111"/>
      <c r="CC83" s="111"/>
      <c r="CD83" s="111"/>
      <c r="CE83" s="111"/>
      <c r="CF83" s="111"/>
      <c r="CG83" s="111"/>
      <c r="CH83" s="111"/>
      <c r="CI83" s="111"/>
      <c r="CJ83" s="111"/>
      <c r="CK83" s="111"/>
      <c r="CL83" s="111"/>
      <c r="CM83" s="111"/>
      <c r="CN83" s="111"/>
      <c r="CO83" s="111"/>
      <c r="CP83" s="111"/>
      <c r="CQ83" s="111"/>
      <c r="CR83" s="111"/>
      <c r="CS83" s="111"/>
      <c r="CT83" s="111"/>
      <c r="CU83" s="111"/>
      <c r="CV83" s="111"/>
      <c r="CW83" s="111"/>
      <c r="CX83" s="111"/>
      <c r="CY83" s="111"/>
      <c r="CZ83" s="111"/>
      <c r="DA83" s="111"/>
      <c r="DB83" s="111"/>
      <c r="DC83" s="111"/>
      <c r="DD83" s="111"/>
      <c r="DE83" s="111"/>
      <c r="DF83" s="111"/>
      <c r="DG83" s="111"/>
      <c r="DH83" s="111"/>
      <c r="DI83" s="111"/>
      <c r="DJ83" s="111"/>
      <c r="DK83" s="111"/>
      <c r="DL83" s="111"/>
      <c r="DM83" s="111"/>
      <c r="DN83" s="111"/>
      <c r="DO83" s="111"/>
      <c r="DP83" s="111"/>
      <c r="DQ83" s="111"/>
      <c r="DR83" s="111"/>
      <c r="DS83" s="111"/>
      <c r="DT83" s="111"/>
      <c r="DU83" s="111"/>
      <c r="DV83" s="111"/>
      <c r="DW83" s="111"/>
      <c r="DX83" s="111"/>
      <c r="DY83" s="111"/>
      <c r="DZ83" s="111"/>
      <c r="EA83" s="111"/>
      <c r="EB83" s="111"/>
      <c r="EC83" s="111"/>
      <c r="ED83" s="111"/>
      <c r="EE83" s="111"/>
      <c r="EF83" s="111"/>
      <c r="EG83" s="111"/>
      <c r="EH83" s="111"/>
      <c r="EI83" s="111"/>
      <c r="EJ83" s="111"/>
      <c r="EK83" s="111"/>
      <c r="EL83" s="111"/>
      <c r="EM83" s="111"/>
      <c r="EN83" s="111"/>
      <c r="EO83" s="111"/>
      <c r="EP83" s="111"/>
      <c r="EQ83" s="111"/>
      <c r="ER83" s="111"/>
      <c r="ES83" s="111"/>
      <c r="ET83" s="111"/>
      <c r="EU83" s="111"/>
      <c r="EV83" s="111"/>
      <c r="EW83" s="111"/>
      <c r="EX83" s="111"/>
      <c r="EY83" s="111"/>
      <c r="EZ83" s="111"/>
    </row>
  </sheetData>
  <sheetProtection selectLockedCells="1" selectUnlockedCells="1"/>
  <protectedRanges>
    <protectedRange sqref="E11" name="Range1"/>
    <protectedRange sqref="O78:Z83" name="Range1_1"/>
  </protectedRanges>
  <mergeCells count="63">
    <mergeCell ref="DN38:DP38"/>
    <mergeCell ref="V39:W39"/>
    <mergeCell ref="W40:X40"/>
    <mergeCell ref="Y83:Z83"/>
    <mergeCell ref="CV38:CX38"/>
    <mergeCell ref="CY38:DA38"/>
    <mergeCell ref="DB38:DD38"/>
    <mergeCell ref="DE38:DG38"/>
    <mergeCell ref="DH38:DJ38"/>
    <mergeCell ref="DK38:DM38"/>
    <mergeCell ref="CD38:CF38"/>
    <mergeCell ref="CG38:CI38"/>
    <mergeCell ref="CJ38:CL38"/>
    <mergeCell ref="CM38:CO38"/>
    <mergeCell ref="CP38:CR38"/>
    <mergeCell ref="CS38:CU38"/>
    <mergeCell ref="BL38:BN38"/>
    <mergeCell ref="BO38:BQ38"/>
    <mergeCell ref="BR38:BT38"/>
    <mergeCell ref="BU38:BW38"/>
    <mergeCell ref="BX38:BZ38"/>
    <mergeCell ref="CA38:CC38"/>
    <mergeCell ref="AT38:AV38"/>
    <mergeCell ref="AW38:AY38"/>
    <mergeCell ref="AZ38:BB38"/>
    <mergeCell ref="BC38:BE38"/>
    <mergeCell ref="BF38:BH38"/>
    <mergeCell ref="BI38:BK38"/>
    <mergeCell ref="DV37:DZ37"/>
    <mergeCell ref="EA37:EE37"/>
    <mergeCell ref="EI37:EN37"/>
    <mergeCell ref="EO37:ET37"/>
    <mergeCell ref="EU37:EZ37"/>
    <mergeCell ref="P38:Q38"/>
    <mergeCell ref="AE38:AG38"/>
    <mergeCell ref="AH38:AJ38"/>
    <mergeCell ref="AK38:AM38"/>
    <mergeCell ref="AN38:AP38"/>
    <mergeCell ref="AT37:BH37"/>
    <mergeCell ref="BI37:BW37"/>
    <mergeCell ref="BX37:CL37"/>
    <mergeCell ref="CM37:DA37"/>
    <mergeCell ref="DB37:DP37"/>
    <mergeCell ref="DQ37:DU37"/>
    <mergeCell ref="I19:I20"/>
    <mergeCell ref="H33:J33"/>
    <mergeCell ref="AB37:AB39"/>
    <mergeCell ref="AC37:AC39"/>
    <mergeCell ref="AD37:AD39"/>
    <mergeCell ref="AE37:AS37"/>
    <mergeCell ref="AQ38:AS38"/>
    <mergeCell ref="A19:C20"/>
    <mergeCell ref="D19:D20"/>
    <mergeCell ref="E19:E20"/>
    <mergeCell ref="F19:F20"/>
    <mergeCell ref="G19:G20"/>
    <mergeCell ref="H19:H20"/>
    <mergeCell ref="M7:N8"/>
    <mergeCell ref="A10:J10"/>
    <mergeCell ref="G12:H12"/>
    <mergeCell ref="O13:U13"/>
    <mergeCell ref="F15:G15"/>
    <mergeCell ref="H15:I15"/>
  </mergeCells>
  <conditionalFormatting sqref="E21">
    <cfRule type="cellIs" dxfId="11" priority="3" stopIfTrue="1" operator="notBetween">
      <formula>382</formula>
      <formula>490</formula>
    </cfRule>
  </conditionalFormatting>
  <conditionalFormatting sqref="E22">
    <cfRule type="cellIs" dxfId="10" priority="4" stopIfTrue="1" operator="notBetween">
      <formula>11.5</formula>
      <formula>18.5</formula>
    </cfRule>
  </conditionalFormatting>
  <conditionalFormatting sqref="E23">
    <cfRule type="cellIs" dxfId="9" priority="5" stopIfTrue="1" operator="notBetween">
      <formula>1.8</formula>
      <formula>3.8</formula>
    </cfRule>
  </conditionalFormatting>
  <conditionalFormatting sqref="E24">
    <cfRule type="cellIs" dxfId="8" priority="6" stopIfTrue="1" operator="notBetween">
      <formula>17.6</formula>
      <formula>24.4</formula>
    </cfRule>
  </conditionalFormatting>
  <conditionalFormatting sqref="E25">
    <cfRule type="cellIs" dxfId="7" priority="7" stopIfTrue="1" operator="notBetween">
      <formula>9.6</formula>
      <formula>13.2</formula>
    </cfRule>
  </conditionalFormatting>
  <conditionalFormatting sqref="E26">
    <cfRule type="cellIs" dxfId="6" priority="8" stopIfTrue="1" operator="notBetween">
      <formula>3.2</formula>
      <formula>5.2</formula>
    </cfRule>
  </conditionalFormatting>
  <conditionalFormatting sqref="E27">
    <cfRule type="cellIs" dxfId="5" priority="9" stopIfTrue="1" operator="notBetween">
      <formula>0.695</formula>
      <formula>0.715</formula>
    </cfRule>
  </conditionalFormatting>
  <conditionalFormatting sqref="G13:J14">
    <cfRule type="cellIs" dxfId="4" priority="2" stopIfTrue="1" operator="equal">
      <formula>"NO PASSED"</formula>
    </cfRule>
  </conditionalFormatting>
  <conditionalFormatting sqref="I21:I28">
    <cfRule type="cellIs" dxfId="3" priority="1" stopIfTrue="1" operator="equal">
      <formula>"NO GOOD"</formula>
    </cfRule>
  </conditionalFormatting>
  <printOptions horizontalCentered="1"/>
  <pageMargins left="0.55118110236220474" right="0.35433070866141736" top="0.39370078740157483" bottom="0.78740157480314965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9054-AAD2-4E64-9495-638AA91D73AD}">
  <dimension ref="A1:EN75"/>
  <sheetViews>
    <sheetView tabSelected="1" topLeftCell="A16" zoomScale="120" zoomScaleNormal="120" workbookViewId="0">
      <selection activeCell="H17" sqref="H17"/>
    </sheetView>
  </sheetViews>
  <sheetFormatPr defaultColWidth="8" defaultRowHeight="20.05"/>
  <cols>
    <col min="1" max="1" width="14.21875" style="390" customWidth="1"/>
    <col min="2" max="2" width="3.77734375" style="390" customWidth="1"/>
    <col min="3" max="3" width="4.109375" style="390" customWidth="1"/>
    <col min="4" max="4" width="3" style="390" customWidth="1"/>
    <col min="5" max="5" width="2.5546875" style="390" customWidth="1"/>
    <col min="6" max="6" width="3.5546875" style="390" customWidth="1"/>
    <col min="7" max="10" width="6.77734375" style="390" customWidth="1"/>
    <col min="11" max="11" width="6.5546875" style="390" customWidth="1"/>
    <col min="12" max="12" width="6" style="390" customWidth="1"/>
    <col min="13" max="13" width="6.21875" style="390" customWidth="1"/>
    <col min="14" max="15" width="5.77734375" style="390" customWidth="1"/>
    <col min="16" max="18" width="7" style="467" customWidth="1"/>
    <col min="19" max="23" width="12.21875" style="467" customWidth="1"/>
    <col min="24" max="30" width="7" style="467" customWidth="1"/>
    <col min="31" max="16384" width="8" style="390"/>
  </cols>
  <sheetData>
    <row r="1" spans="1:23">
      <c r="S1" s="391" t="s">
        <v>0</v>
      </c>
    </row>
    <row r="2" spans="1:23" ht="14.25" customHeight="1">
      <c r="A2" s="4" t="s">
        <v>1</v>
      </c>
      <c r="S2" s="393" t="s">
        <v>2</v>
      </c>
    </row>
    <row r="3" spans="1:23" ht="14.25" customHeight="1">
      <c r="A3" s="4" t="s">
        <v>3</v>
      </c>
      <c r="S3" s="393" t="s">
        <v>4</v>
      </c>
    </row>
    <row r="4" spans="1:23" ht="14.25" customHeight="1">
      <c r="A4" s="4" t="s">
        <v>5</v>
      </c>
      <c r="S4" s="393" t="s">
        <v>6</v>
      </c>
    </row>
    <row r="5" spans="1:23" ht="14.25" customHeight="1">
      <c r="A5" s="4" t="s">
        <v>7</v>
      </c>
      <c r="S5" s="393" t="s">
        <v>8</v>
      </c>
    </row>
    <row r="6" spans="1:23" ht="14.25" customHeight="1">
      <c r="A6" s="7" t="s">
        <v>9</v>
      </c>
      <c r="S6" s="394"/>
    </row>
    <row r="7" spans="1:23" ht="23.95" customHeight="1">
      <c r="M7" s="468">
        <v>44895</v>
      </c>
      <c r="N7" s="468"/>
      <c r="O7" s="468"/>
    </row>
    <row r="8" spans="1:23" ht="33.049999999999997" customHeight="1">
      <c r="A8" s="469" t="s">
        <v>260</v>
      </c>
      <c r="B8" s="470"/>
      <c r="C8" s="470"/>
      <c r="D8" s="470"/>
      <c r="E8" s="470"/>
      <c r="F8" s="470"/>
      <c r="G8" s="470"/>
      <c r="H8" s="470"/>
      <c r="I8" s="470"/>
      <c r="J8" s="470"/>
      <c r="K8" s="470"/>
      <c r="L8" s="470"/>
      <c r="M8" s="471"/>
      <c r="N8" s="470"/>
      <c r="O8" s="470"/>
    </row>
    <row r="9" spans="1:23" ht="30.05" customHeight="1">
      <c r="L9" s="472"/>
      <c r="P9" s="473" t="s">
        <v>261</v>
      </c>
      <c r="Q9" s="473"/>
      <c r="R9" s="474"/>
      <c r="S9" s="475">
        <v>22121</v>
      </c>
    </row>
    <row r="10" spans="1:23" s="483" customFormat="1" ht="24.75" customHeight="1">
      <c r="A10" s="476" t="s">
        <v>262</v>
      </c>
      <c r="B10" s="477" t="s">
        <v>263</v>
      </c>
      <c r="C10" s="477"/>
      <c r="D10" s="477"/>
      <c r="E10" s="478"/>
      <c r="F10" s="476" t="s">
        <v>264</v>
      </c>
      <c r="G10" s="479"/>
      <c r="H10" s="480" t="s">
        <v>8</v>
      </c>
      <c r="I10" s="480"/>
      <c r="J10" s="481"/>
      <c r="K10" s="476" t="s">
        <v>261</v>
      </c>
      <c r="L10" s="477"/>
      <c r="M10" s="480"/>
      <c r="N10" s="482">
        <v>22121</v>
      </c>
      <c r="O10" s="478"/>
      <c r="Q10" s="484" t="s">
        <v>265</v>
      </c>
      <c r="R10" s="485"/>
      <c r="S10" s="486" t="s">
        <v>266</v>
      </c>
      <c r="T10" s="486" t="s">
        <v>267</v>
      </c>
      <c r="U10" s="486" t="s">
        <v>268</v>
      </c>
      <c r="V10" s="486" t="s">
        <v>269</v>
      </c>
      <c r="W10" s="486" t="s">
        <v>270</v>
      </c>
    </row>
    <row r="11" spans="1:23" s="483" customFormat="1" ht="27.1" customHeight="1">
      <c r="A11" s="487"/>
      <c r="B11" s="488"/>
      <c r="C11" s="488"/>
      <c r="D11" s="488"/>
      <c r="E11" s="488"/>
      <c r="F11" s="488"/>
      <c r="G11" s="488"/>
      <c r="H11" s="488"/>
      <c r="I11" s="488"/>
      <c r="J11" s="488"/>
      <c r="K11" s="488"/>
      <c r="L11" s="488"/>
      <c r="M11" s="488"/>
      <c r="P11" s="489"/>
    </row>
    <row r="12" spans="1:23" s="483" customFormat="1" ht="18" customHeight="1">
      <c r="A12" s="490" t="s">
        <v>271</v>
      </c>
      <c r="B12" s="491"/>
      <c r="C12" s="491"/>
      <c r="D12" s="492" t="s">
        <v>272</v>
      </c>
      <c r="E12" s="493"/>
      <c r="F12" s="494"/>
      <c r="G12" s="495" t="s">
        <v>41</v>
      </c>
      <c r="H12" s="496"/>
      <c r="I12" s="496"/>
      <c r="J12" s="496"/>
      <c r="K12" s="496"/>
      <c r="L12" s="491"/>
      <c r="M12" s="497"/>
      <c r="N12" s="498" t="s">
        <v>273</v>
      </c>
      <c r="O12" s="498" t="s">
        <v>156</v>
      </c>
    </row>
    <row r="13" spans="1:23" s="483" customFormat="1" ht="13.5" customHeight="1">
      <c r="A13" s="499"/>
      <c r="B13" s="500"/>
      <c r="C13" s="500"/>
      <c r="D13" s="501"/>
      <c r="E13" s="502"/>
      <c r="F13" s="503"/>
      <c r="G13" s="504" t="s">
        <v>274</v>
      </c>
      <c r="H13" s="496"/>
      <c r="I13" s="496"/>
      <c r="J13" s="496"/>
      <c r="K13" s="496"/>
      <c r="L13" s="505" t="s">
        <v>120</v>
      </c>
      <c r="M13" s="506" t="s">
        <v>155</v>
      </c>
      <c r="N13" s="507"/>
      <c r="O13" s="507"/>
    </row>
    <row r="14" spans="1:23" s="483" customFormat="1" ht="16.45" customHeight="1">
      <c r="A14" s="508"/>
      <c r="B14" s="488"/>
      <c r="C14" s="509"/>
      <c r="D14" s="510"/>
      <c r="E14" s="511"/>
      <c r="F14" s="512"/>
      <c r="G14" s="513" t="str">
        <f>S10</f>
        <v>22L18T3-1</v>
      </c>
      <c r="H14" s="513" t="str">
        <f>T10</f>
        <v>22L18T3-2</v>
      </c>
      <c r="I14" s="513" t="str">
        <f>U10</f>
        <v>22L18T3-3</v>
      </c>
      <c r="J14" s="513" t="str">
        <f>V10</f>
        <v>22L18T3-4</v>
      </c>
      <c r="K14" s="513" t="str">
        <f>W10</f>
        <v>22L18T3-5</v>
      </c>
      <c r="L14" s="514"/>
      <c r="M14" s="515"/>
      <c r="N14" s="516"/>
      <c r="O14" s="516"/>
    </row>
    <row r="15" spans="1:23" s="483" customFormat="1" ht="26.3" customHeight="1">
      <c r="A15" s="517" t="s">
        <v>46</v>
      </c>
      <c r="B15" s="478"/>
      <c r="C15" s="518" t="s">
        <v>275</v>
      </c>
      <c r="D15" s="519" t="s">
        <v>122</v>
      </c>
      <c r="E15" s="520"/>
      <c r="F15" s="521">
        <v>353</v>
      </c>
      <c r="G15" s="522">
        <v>395.8</v>
      </c>
      <c r="H15" s="522">
        <v>396.7</v>
      </c>
      <c r="I15" s="522">
        <v>397.3</v>
      </c>
      <c r="J15" s="522">
        <v>391.7</v>
      </c>
      <c r="K15" s="522">
        <v>393.7</v>
      </c>
      <c r="L15" s="523">
        <f t="shared" ref="L15:L23" si="0">AVERAGE(G15:K15)</f>
        <v>395.04</v>
      </c>
      <c r="M15" s="524">
        <f t="shared" ref="M15:M23" si="1">STDEV(G15:K15)</f>
        <v>2.3125743231299691</v>
      </c>
      <c r="N15" s="525">
        <f>(L15-F15)/(3*M15)</f>
        <v>6.0596250650949459</v>
      </c>
      <c r="O15" s="526" t="s">
        <v>70</v>
      </c>
    </row>
    <row r="16" spans="1:23" s="483" customFormat="1" ht="26.3" customHeight="1">
      <c r="A16" s="517" t="s">
        <v>50</v>
      </c>
      <c r="B16" s="478"/>
      <c r="C16" s="518" t="s">
        <v>276</v>
      </c>
      <c r="D16" s="519" t="s">
        <v>122</v>
      </c>
      <c r="E16" s="520"/>
      <c r="F16" s="521">
        <v>11</v>
      </c>
      <c r="G16" s="522">
        <v>14.7</v>
      </c>
      <c r="H16" s="522">
        <v>14.6</v>
      </c>
      <c r="I16" s="522">
        <v>14.7</v>
      </c>
      <c r="J16" s="522">
        <v>13.8</v>
      </c>
      <c r="K16" s="522">
        <v>14.4</v>
      </c>
      <c r="L16" s="527">
        <f t="shared" si="0"/>
        <v>14.440000000000001</v>
      </c>
      <c r="M16" s="528">
        <f t="shared" si="1"/>
        <v>0.37815340802378011</v>
      </c>
      <c r="N16" s="525">
        <f>(L16-F16)/(3*M16)</f>
        <v>3.0322790759948912</v>
      </c>
      <c r="O16" s="525" t="s">
        <v>70</v>
      </c>
    </row>
    <row r="17" spans="1:26" s="483" customFormat="1" ht="26.3" customHeight="1">
      <c r="A17" s="529" t="s">
        <v>277</v>
      </c>
      <c r="B17" s="530"/>
      <c r="C17" s="531" t="s">
        <v>276</v>
      </c>
      <c r="D17" s="532">
        <v>2.9</v>
      </c>
      <c r="E17" s="533" t="s">
        <v>278</v>
      </c>
      <c r="F17" s="534">
        <v>0.5</v>
      </c>
      <c r="G17" s="522">
        <v>3</v>
      </c>
      <c r="H17" s="522">
        <v>3</v>
      </c>
      <c r="I17" s="522">
        <v>3</v>
      </c>
      <c r="J17" s="522">
        <v>3</v>
      </c>
      <c r="K17" s="522">
        <v>3</v>
      </c>
      <c r="L17" s="527">
        <f t="shared" si="0"/>
        <v>3</v>
      </c>
      <c r="M17" s="528">
        <f t="shared" si="1"/>
        <v>0</v>
      </c>
      <c r="N17" s="525" t="s">
        <v>70</v>
      </c>
      <c r="O17" s="525" t="s">
        <v>70</v>
      </c>
    </row>
    <row r="18" spans="1:26" s="483" customFormat="1" ht="26.3" customHeight="1">
      <c r="A18" s="517" t="s">
        <v>279</v>
      </c>
      <c r="B18" s="478"/>
      <c r="C18" s="531" t="s">
        <v>280</v>
      </c>
      <c r="D18" s="535">
        <v>16.399999999999999</v>
      </c>
      <c r="E18" s="533" t="s">
        <v>278</v>
      </c>
      <c r="F18" s="534">
        <v>2.2000000000000002</v>
      </c>
      <c r="G18" s="536">
        <v>16.399999999999999</v>
      </c>
      <c r="H18" s="522">
        <v>16.43</v>
      </c>
      <c r="I18" s="522">
        <v>16.43</v>
      </c>
      <c r="J18" s="522">
        <v>16.399999999999999</v>
      </c>
      <c r="K18" s="522">
        <v>16.399999999999999</v>
      </c>
      <c r="L18" s="527">
        <f t="shared" si="0"/>
        <v>16.411999999999999</v>
      </c>
      <c r="M18" s="528">
        <f t="shared" si="1"/>
        <v>1.6431676725155605E-2</v>
      </c>
      <c r="N18" s="525">
        <f>F18*2/(6*M18)</f>
        <v>44.629245426345186</v>
      </c>
      <c r="O18" s="525">
        <f>N18*(1-((D18-L18)/F18))</f>
        <v>44.872677674125256</v>
      </c>
    </row>
    <row r="19" spans="1:26" s="483" customFormat="1" ht="26.3" customHeight="1">
      <c r="A19" s="517" t="s">
        <v>281</v>
      </c>
      <c r="B19" s="478"/>
      <c r="C19" s="537" t="s">
        <v>280</v>
      </c>
      <c r="D19" s="535">
        <v>9.5</v>
      </c>
      <c r="E19" s="533" t="s">
        <v>278</v>
      </c>
      <c r="F19" s="534">
        <v>1.4</v>
      </c>
      <c r="G19" s="536">
        <v>9.6</v>
      </c>
      <c r="H19" s="522">
        <v>9.57</v>
      </c>
      <c r="I19" s="522">
        <v>9.4</v>
      </c>
      <c r="J19" s="522">
        <v>9.5</v>
      </c>
      <c r="K19" s="522">
        <v>9.57</v>
      </c>
      <c r="L19" s="527">
        <f t="shared" si="0"/>
        <v>9.5280000000000005</v>
      </c>
      <c r="M19" s="528">
        <f t="shared" si="1"/>
        <v>8.0436310208760672E-2</v>
      </c>
      <c r="N19" s="525">
        <f>F19*2/(6*M19)</f>
        <v>5.8016916173243356</v>
      </c>
      <c r="O19" s="525">
        <f>N19*(1-((D19-L19)/F19))</f>
        <v>5.917725449670824</v>
      </c>
    </row>
    <row r="20" spans="1:26" s="483" customFormat="1" ht="26.3" customHeight="1">
      <c r="A20" s="538" t="s">
        <v>87</v>
      </c>
      <c r="B20" s="539"/>
      <c r="C20" s="540" t="s">
        <v>276</v>
      </c>
      <c r="D20" s="532">
        <v>2.9</v>
      </c>
      <c r="E20" s="533" t="s">
        <v>278</v>
      </c>
      <c r="F20" s="521">
        <v>0.8</v>
      </c>
      <c r="G20" s="522">
        <v>3</v>
      </c>
      <c r="H20" s="522">
        <v>3</v>
      </c>
      <c r="I20" s="522">
        <v>3</v>
      </c>
      <c r="J20" s="522">
        <v>3</v>
      </c>
      <c r="K20" s="522">
        <v>3</v>
      </c>
      <c r="L20" s="527">
        <f t="shared" si="0"/>
        <v>3</v>
      </c>
      <c r="M20" s="528">
        <f t="shared" si="1"/>
        <v>0</v>
      </c>
      <c r="N20" s="525" t="s">
        <v>70</v>
      </c>
      <c r="O20" s="525" t="s">
        <v>70</v>
      </c>
    </row>
    <row r="21" spans="1:26" s="483" customFormat="1" ht="26.3" customHeight="1">
      <c r="A21" s="538" t="s">
        <v>282</v>
      </c>
      <c r="B21" s="539"/>
      <c r="C21" s="540" t="s">
        <v>275</v>
      </c>
      <c r="D21" s="535">
        <v>11.8</v>
      </c>
      <c r="E21" s="533" t="s">
        <v>278</v>
      </c>
      <c r="F21" s="534">
        <v>4.9000000000000004</v>
      </c>
      <c r="G21" s="522">
        <v>10.5</v>
      </c>
      <c r="H21" s="522">
        <v>10.199999999999999</v>
      </c>
      <c r="I21" s="522">
        <v>10.4</v>
      </c>
      <c r="J21" s="522">
        <v>10.6</v>
      </c>
      <c r="K21" s="522">
        <v>10.9</v>
      </c>
      <c r="L21" s="527">
        <f t="shared" si="0"/>
        <v>10.52</v>
      </c>
      <c r="M21" s="528">
        <f t="shared" si="1"/>
        <v>0.25884358211089598</v>
      </c>
      <c r="N21" s="525">
        <f>F21*2/(6*M21)</f>
        <v>6.3101171758377488</v>
      </c>
      <c r="O21" s="525">
        <f>N21*(1-((D21-L21)/F21))</f>
        <v>4.6617600360270703</v>
      </c>
      <c r="S21" s="483" t="s">
        <v>37</v>
      </c>
    </row>
    <row r="22" spans="1:26" s="483" customFormat="1" ht="26.3" customHeight="1">
      <c r="A22" s="538" t="s">
        <v>66</v>
      </c>
      <c r="B22" s="539"/>
      <c r="C22" s="540" t="s">
        <v>276</v>
      </c>
      <c r="D22" s="519" t="s">
        <v>153</v>
      </c>
      <c r="E22" s="520"/>
      <c r="F22" s="541">
        <v>0.4</v>
      </c>
      <c r="G22" s="528">
        <v>0.25</v>
      </c>
      <c r="H22" s="528">
        <v>0.26</v>
      </c>
      <c r="I22" s="528">
        <v>0.22</v>
      </c>
      <c r="J22" s="528">
        <v>0.24</v>
      </c>
      <c r="K22" s="528">
        <v>0.24</v>
      </c>
      <c r="L22" s="542">
        <f t="shared" si="0"/>
        <v>0.24199999999999999</v>
      </c>
      <c r="M22" s="528">
        <f t="shared" si="1"/>
        <v>1.4832396974191328E-2</v>
      </c>
      <c r="N22" s="525">
        <f>(F22-L22)/(3*M22)</f>
        <v>3.5507859423064088</v>
      </c>
      <c r="O22" s="525" t="s">
        <v>70</v>
      </c>
    </row>
    <row r="23" spans="1:26" s="483" customFormat="1" ht="26.3" customHeight="1">
      <c r="A23" s="517" t="s">
        <v>283</v>
      </c>
      <c r="B23" s="478"/>
      <c r="C23" s="518" t="s">
        <v>149</v>
      </c>
      <c r="D23" s="543" t="s">
        <v>70</v>
      </c>
      <c r="E23" s="544"/>
      <c r="F23" s="545"/>
      <c r="G23" s="546">
        <v>6276</v>
      </c>
      <c r="H23" s="546">
        <v>6298</v>
      </c>
      <c r="I23" s="546">
        <v>6280</v>
      </c>
      <c r="J23" s="546">
        <v>6270</v>
      </c>
      <c r="K23" s="537">
        <v>6266</v>
      </c>
      <c r="L23" s="547">
        <f t="shared" si="0"/>
        <v>6278</v>
      </c>
      <c r="M23" s="528">
        <f t="shared" si="1"/>
        <v>12.409673645990857</v>
      </c>
      <c r="N23" s="525" t="s">
        <v>70</v>
      </c>
      <c r="O23" s="525" t="s">
        <v>70</v>
      </c>
    </row>
    <row r="24" spans="1:26" s="483" customFormat="1" ht="21" customHeight="1"/>
    <row r="25" spans="1:26" s="483" customFormat="1" ht="16.45" customHeight="1">
      <c r="J25" s="548" t="s">
        <v>17</v>
      </c>
      <c r="K25" s="549"/>
      <c r="L25" s="549"/>
      <c r="M25" s="550"/>
      <c r="N25" s="551" t="s">
        <v>18</v>
      </c>
      <c r="O25" s="552"/>
    </row>
    <row r="26" spans="1:26" s="483" customFormat="1" ht="30.05" customHeight="1">
      <c r="J26" s="489" t="str">
        <f>IF(L15&gt;F15,+"","NO PASSED")</f>
        <v/>
      </c>
      <c r="K26" s="483" t="str">
        <f>+IF(OR(L17&lt;(D17-F17),L17&gt;(D17+F17)),+"NO PASSED","")</f>
        <v/>
      </c>
      <c r="L26" s="483" t="str">
        <f>+IF(OR(L19&lt;(D19-F19),L19&gt;(D19+F19)),+"NO PASSED","")</f>
        <v/>
      </c>
      <c r="M26" s="553" t="str">
        <f>+IF(OR(L21&lt;(D21-F21),L21&gt;(D21+F21)),+"NO PASSED","")</f>
        <v/>
      </c>
      <c r="N26" s="554"/>
      <c r="O26" s="555"/>
      <c r="Z26" s="2"/>
    </row>
    <row r="27" spans="1:26" s="483" customFormat="1" ht="30.05" customHeight="1">
      <c r="J27" s="556" t="str">
        <f>IF(L16&gt;F16,+"","NO PASSED")</f>
        <v/>
      </c>
      <c r="K27" s="483" t="str">
        <f>+IF(OR(L18&lt;(D18-F18),L18&gt;(D18+F18)),+"NO PASSED","")</f>
        <v/>
      </c>
      <c r="L27" s="483" t="str">
        <f>+IF(OR(L20&lt;(D20-F20),L20&gt;(D20+F20)),+"NO PASSED","")</f>
        <v/>
      </c>
      <c r="M27" s="539" t="str">
        <f>IF(L22&lt;F22,+"","NO PASSED")</f>
        <v/>
      </c>
      <c r="N27" s="557"/>
      <c r="O27" s="558"/>
      <c r="S27" s="2"/>
      <c r="T27" s="2"/>
      <c r="U27" s="2"/>
      <c r="V27" s="2"/>
      <c r="W27" s="2"/>
      <c r="X27" s="2"/>
      <c r="Y27" s="2"/>
      <c r="Z27" s="2"/>
    </row>
    <row r="28" spans="1:26" s="483" customFormat="1">
      <c r="J28" s="559" t="s">
        <v>27</v>
      </c>
      <c r="K28" s="560"/>
      <c r="L28" s="551" t="s">
        <v>145</v>
      </c>
      <c r="M28" s="552"/>
      <c r="N28" s="495" t="s">
        <v>29</v>
      </c>
      <c r="O28" s="561"/>
      <c r="R28" s="404"/>
      <c r="S28" s="404"/>
      <c r="T28" s="404"/>
      <c r="U28" s="404"/>
      <c r="V28" s="404"/>
      <c r="W28" s="404"/>
      <c r="X28" s="404"/>
      <c r="Y28" s="2"/>
      <c r="Z28" s="2"/>
    </row>
    <row r="29" spans="1:26" ht="51.05" customHeight="1">
      <c r="A29" s="562" t="s">
        <v>75</v>
      </c>
      <c r="D29" s="563"/>
      <c r="J29" s="504"/>
      <c r="K29" s="564"/>
      <c r="L29" s="496"/>
      <c r="M29" s="564"/>
      <c r="N29" s="504"/>
      <c r="O29" s="565"/>
      <c r="R29" s="404"/>
      <c r="S29" s="404"/>
      <c r="T29" s="404"/>
      <c r="U29" s="404"/>
      <c r="V29" s="404"/>
      <c r="W29" s="404"/>
      <c r="X29" s="404"/>
      <c r="Y29" s="2"/>
      <c r="Z29" s="2"/>
    </row>
    <row r="30" spans="1:26">
      <c r="B30" s="566"/>
      <c r="C30" s="566"/>
      <c r="S30" s="2"/>
      <c r="T30" s="2"/>
      <c r="U30" s="2"/>
      <c r="V30" s="2"/>
      <c r="W30" s="2"/>
      <c r="X30" s="2"/>
      <c r="Y30" s="2"/>
      <c r="Z30" s="2"/>
    </row>
    <row r="31" spans="1:26">
      <c r="A31" s="567" t="s">
        <v>284</v>
      </c>
      <c r="B31" s="567"/>
      <c r="C31" s="567"/>
      <c r="D31" s="567"/>
      <c r="E31" s="567"/>
      <c r="F31" s="567"/>
      <c r="G31" s="568"/>
      <c r="H31" s="568"/>
      <c r="I31" s="568"/>
      <c r="J31" s="568"/>
      <c r="K31" s="568"/>
      <c r="L31" s="568"/>
      <c r="M31" s="569" t="s">
        <v>285</v>
      </c>
      <c r="N31" s="569"/>
      <c r="O31" s="569"/>
      <c r="S31" s="570"/>
      <c r="T31" s="570"/>
      <c r="U31" s="570"/>
      <c r="V31" s="570"/>
      <c r="W31" s="570"/>
      <c r="X31" s="298"/>
      <c r="Y31" s="2"/>
      <c r="Z31" s="2"/>
    </row>
    <row r="33" spans="19:144" ht="23.8">
      <c r="S33" s="571" t="s">
        <v>286</v>
      </c>
      <c r="T33" s="572"/>
      <c r="U33" s="572"/>
      <c r="V33" s="572"/>
      <c r="W33" s="572"/>
      <c r="X33" s="572"/>
      <c r="Y33" s="572"/>
      <c r="Z33" s="572"/>
      <c r="AA33" s="572"/>
      <c r="AB33" s="572"/>
      <c r="AC33" s="572"/>
      <c r="AD33" s="572"/>
      <c r="AE33" s="573"/>
      <c r="AF33" s="573"/>
      <c r="AG33" s="573"/>
      <c r="AH33" s="573"/>
      <c r="AI33" s="573"/>
      <c r="AJ33" s="573"/>
      <c r="AK33" s="573"/>
      <c r="AL33" s="573"/>
      <c r="AM33" s="573"/>
      <c r="AN33" s="573"/>
      <c r="AO33" s="573"/>
      <c r="AP33" s="573"/>
      <c r="AQ33" s="573"/>
      <c r="AR33" s="573"/>
      <c r="AS33" s="573"/>
      <c r="AT33" s="573"/>
      <c r="AU33" s="573"/>
      <c r="AV33" s="573"/>
      <c r="AW33" s="573"/>
      <c r="AX33" s="573"/>
      <c r="AY33" s="573"/>
      <c r="AZ33" s="573"/>
      <c r="BA33" s="573"/>
      <c r="BB33" s="573"/>
      <c r="BC33" s="573"/>
      <c r="BD33" s="573"/>
      <c r="BE33" s="573"/>
      <c r="BF33" s="573"/>
      <c r="BG33" s="573"/>
      <c r="BH33" s="573"/>
      <c r="BI33" s="573"/>
      <c r="BJ33" s="573"/>
      <c r="BK33" s="573"/>
      <c r="BL33" s="573"/>
      <c r="BM33" s="573"/>
      <c r="BN33" s="573"/>
      <c r="BO33" s="573"/>
      <c r="BP33" s="573"/>
      <c r="BQ33" s="573"/>
      <c r="BR33" s="573"/>
      <c r="BS33" s="573"/>
      <c r="BT33" s="573"/>
      <c r="BU33" s="573"/>
      <c r="BV33" s="573"/>
      <c r="BW33" s="573"/>
      <c r="BX33" s="573"/>
      <c r="BY33" s="573"/>
      <c r="BZ33" s="573"/>
      <c r="CA33" s="573"/>
      <c r="CB33" s="573"/>
      <c r="CC33" s="573"/>
      <c r="CD33" s="573"/>
      <c r="CE33" s="573"/>
      <c r="CF33" s="573"/>
      <c r="CG33" s="573"/>
      <c r="CH33" s="573"/>
      <c r="CI33" s="573"/>
      <c r="CJ33" s="573"/>
      <c r="CK33" s="573"/>
      <c r="CL33" s="573"/>
      <c r="CM33" s="573"/>
      <c r="CN33" s="573"/>
      <c r="CO33" s="573"/>
      <c r="CP33" s="573"/>
      <c r="CQ33" s="573"/>
      <c r="CR33" s="573"/>
      <c r="CS33" s="573"/>
      <c r="CT33" s="573"/>
      <c r="CU33" s="573"/>
      <c r="CV33" s="573"/>
      <c r="CW33" s="573"/>
      <c r="CX33" s="573"/>
      <c r="CY33" s="573"/>
      <c r="CZ33" s="573"/>
      <c r="DA33" s="573"/>
      <c r="DB33" s="573"/>
      <c r="DC33" s="573"/>
      <c r="DD33" s="573"/>
      <c r="DE33" s="573"/>
      <c r="DF33" s="573"/>
      <c r="DG33" s="573"/>
      <c r="DH33" s="573"/>
      <c r="DI33" s="573"/>
      <c r="DJ33" s="573"/>
      <c r="DK33" s="573"/>
      <c r="DL33" s="573"/>
      <c r="DM33" s="573"/>
      <c r="DN33" s="573"/>
      <c r="DO33" s="573"/>
      <c r="DP33" s="573"/>
      <c r="DQ33" s="573"/>
      <c r="DR33" s="573"/>
      <c r="DS33" s="573"/>
      <c r="DT33" s="573"/>
      <c r="DU33" s="573"/>
      <c r="DV33" s="573"/>
      <c r="DW33" s="573"/>
      <c r="DX33" s="573"/>
      <c r="DY33" s="573"/>
      <c r="DZ33" s="573"/>
      <c r="EA33" s="573"/>
      <c r="EB33" s="573"/>
      <c r="EC33" s="573"/>
      <c r="ED33" s="573"/>
      <c r="EE33" s="573"/>
      <c r="EF33" s="573"/>
      <c r="EG33" s="573"/>
      <c r="EH33" s="573"/>
      <c r="EI33" s="573"/>
      <c r="EJ33" s="573"/>
      <c r="EK33" s="573"/>
      <c r="EL33" s="573"/>
      <c r="EM33" s="573"/>
      <c r="EN33" s="573"/>
    </row>
    <row r="34" spans="19:144">
      <c r="S34" s="574" t="s">
        <v>287</v>
      </c>
      <c r="T34" s="574"/>
      <c r="U34" s="574"/>
      <c r="V34" s="574"/>
      <c r="W34" s="573"/>
      <c r="X34" s="574"/>
      <c r="Y34" s="574" t="s">
        <v>288</v>
      </c>
      <c r="Z34" s="573"/>
      <c r="AA34" s="574"/>
      <c r="AB34" s="574"/>
      <c r="AC34" s="573"/>
      <c r="AD34" s="575" t="s">
        <v>81</v>
      </c>
      <c r="AE34" s="573"/>
      <c r="AF34" s="573"/>
      <c r="AG34" s="573"/>
      <c r="AH34" s="573"/>
      <c r="AI34" s="573"/>
      <c r="AJ34" s="573"/>
      <c r="AK34" s="573"/>
      <c r="AL34" s="573"/>
      <c r="AM34" s="573"/>
      <c r="AN34" s="573"/>
      <c r="AO34" s="573"/>
      <c r="AP34" s="573"/>
      <c r="AQ34" s="573"/>
      <c r="AR34" s="573"/>
      <c r="AS34" s="573"/>
      <c r="AT34" s="573"/>
      <c r="AU34" s="573"/>
      <c r="AV34" s="573"/>
      <c r="AW34" s="573"/>
      <c r="AX34" s="573"/>
      <c r="AY34" s="573"/>
      <c r="AZ34" s="573"/>
      <c r="BA34" s="573"/>
      <c r="BB34" s="573"/>
      <c r="BC34" s="573"/>
      <c r="BD34" s="573"/>
      <c r="BE34" s="573"/>
      <c r="BF34" s="573"/>
      <c r="BG34" s="573"/>
      <c r="BH34" s="573"/>
      <c r="BI34" s="573"/>
      <c r="BJ34" s="573"/>
      <c r="BK34" s="573"/>
      <c r="BL34" s="573"/>
      <c r="BM34" s="573"/>
      <c r="BN34" s="573"/>
      <c r="BO34" s="573"/>
      <c r="BP34" s="573"/>
      <c r="BQ34" s="573"/>
      <c r="BR34" s="573"/>
      <c r="BS34" s="573"/>
      <c r="BT34" s="573"/>
      <c r="BU34" s="573"/>
      <c r="BV34" s="573"/>
      <c r="BW34" s="573"/>
      <c r="BX34" s="573"/>
      <c r="BY34" s="573"/>
      <c r="BZ34" s="573"/>
      <c r="CA34" s="573"/>
      <c r="CB34" s="573"/>
      <c r="CC34" s="573"/>
      <c r="CD34" s="573"/>
      <c r="CE34" s="573"/>
      <c r="CF34" s="573"/>
      <c r="CG34" s="573"/>
      <c r="CH34" s="573"/>
      <c r="CI34" s="573"/>
      <c r="CJ34" s="573"/>
      <c r="CK34" s="573"/>
      <c r="CL34" s="573"/>
      <c r="CM34" s="573"/>
      <c r="CN34" s="573"/>
      <c r="CO34" s="573"/>
      <c r="CP34" s="573"/>
      <c r="CQ34" s="573"/>
      <c r="CR34" s="573"/>
      <c r="CS34" s="573"/>
      <c r="CT34" s="573"/>
      <c r="CU34" s="573"/>
      <c r="CV34" s="573"/>
      <c r="CW34" s="573"/>
      <c r="CX34" s="573"/>
      <c r="CY34" s="573"/>
      <c r="CZ34" s="573"/>
      <c r="DA34" s="573"/>
      <c r="DB34" s="573"/>
      <c r="DC34" s="573"/>
      <c r="DD34" s="573"/>
      <c r="DE34" s="573"/>
      <c r="DF34" s="573"/>
      <c r="DG34" s="573"/>
      <c r="DH34" s="573"/>
      <c r="DI34" s="573"/>
      <c r="DJ34" s="573"/>
      <c r="DK34" s="573"/>
      <c r="DL34" s="573"/>
      <c r="DM34" s="573"/>
      <c r="DN34" s="573"/>
      <c r="DO34" s="573"/>
      <c r="DP34" s="573"/>
      <c r="DQ34" s="573"/>
      <c r="DR34" s="573"/>
      <c r="DS34" s="573"/>
      <c r="DT34" s="573"/>
      <c r="DU34" s="573"/>
      <c r="DV34" s="573"/>
      <c r="DW34" s="573"/>
      <c r="DX34" s="573"/>
      <c r="DY34" s="573"/>
      <c r="DZ34" s="573"/>
      <c r="EA34" s="573"/>
      <c r="EB34" s="573"/>
      <c r="EC34" s="573"/>
      <c r="ED34" s="573"/>
      <c r="EE34" s="573"/>
      <c r="EF34" s="573"/>
      <c r="EG34" s="573"/>
      <c r="EH34" s="573"/>
      <c r="EI34" s="573"/>
      <c r="EJ34" s="573"/>
      <c r="EK34" s="573"/>
      <c r="EL34" s="573"/>
      <c r="EM34" s="573"/>
      <c r="EN34" s="573"/>
    </row>
    <row r="35" spans="19:144" ht="23.8">
      <c r="S35" s="574" t="s">
        <v>289</v>
      </c>
      <c r="T35" s="576" t="str">
        <f>AF39</f>
        <v>22L18T3</v>
      </c>
      <c r="U35" s="577" t="s">
        <v>246</v>
      </c>
      <c r="V35" s="574"/>
      <c r="W35" s="578"/>
      <c r="X35" s="574"/>
      <c r="Y35" s="579" t="s">
        <v>290</v>
      </c>
      <c r="Z35" s="573"/>
      <c r="AA35" s="574"/>
      <c r="AB35" s="574"/>
      <c r="AC35" s="573"/>
      <c r="AD35" s="575" t="s">
        <v>93</v>
      </c>
      <c r="AE35" s="573"/>
      <c r="AF35" s="573"/>
      <c r="AG35" s="573"/>
      <c r="AH35" s="573"/>
      <c r="AI35" s="573"/>
      <c r="AJ35" s="573"/>
      <c r="AK35" s="573"/>
      <c r="AL35" s="573"/>
      <c r="AM35" s="573"/>
      <c r="AN35" s="573"/>
      <c r="AO35" s="573"/>
      <c r="AP35" s="573"/>
      <c r="AQ35" s="573"/>
      <c r="AR35" s="573"/>
      <c r="AS35" s="573"/>
      <c r="AT35" s="573"/>
      <c r="AU35" s="573"/>
      <c r="AV35" s="573"/>
      <c r="AW35" s="573"/>
      <c r="AX35" s="573"/>
      <c r="AY35" s="573"/>
      <c r="AZ35" s="573"/>
      <c r="BA35" s="573"/>
      <c r="BB35" s="573"/>
      <c r="BC35" s="573"/>
      <c r="BD35" s="573"/>
      <c r="BE35" s="573"/>
      <c r="BF35" s="573"/>
      <c r="BG35" s="573"/>
      <c r="BH35" s="573"/>
      <c r="BI35" s="573"/>
      <c r="BJ35" s="573"/>
      <c r="BK35" s="573"/>
      <c r="BL35" s="573"/>
      <c r="BM35" s="573"/>
      <c r="BN35" s="573"/>
      <c r="BO35" s="573"/>
      <c r="BP35" s="573"/>
      <c r="BQ35" s="573"/>
      <c r="BR35" s="573"/>
      <c r="BS35" s="573"/>
      <c r="BT35" s="573"/>
      <c r="BU35" s="573"/>
      <c r="BV35" s="573"/>
      <c r="BW35" s="573"/>
      <c r="BX35" s="573"/>
      <c r="BY35" s="573"/>
      <c r="BZ35" s="573"/>
      <c r="CA35" s="573"/>
      <c r="CB35" s="573"/>
      <c r="CC35" s="573"/>
      <c r="CD35" s="573"/>
      <c r="CE35" s="573"/>
      <c r="CF35" s="573"/>
      <c r="CG35" s="573"/>
      <c r="CH35" s="573"/>
      <c r="CI35" s="573"/>
      <c r="CJ35" s="573"/>
      <c r="CK35" s="573"/>
      <c r="CL35" s="573"/>
      <c r="CM35" s="573"/>
      <c r="CN35" s="573"/>
      <c r="CO35" s="573"/>
      <c r="CP35" s="573"/>
      <c r="CQ35" s="573"/>
      <c r="CR35" s="573"/>
      <c r="CS35" s="573"/>
      <c r="CT35" s="573"/>
      <c r="CU35" s="573"/>
      <c r="CV35" s="573"/>
      <c r="CW35" s="573"/>
      <c r="CX35" s="573"/>
      <c r="CY35" s="573"/>
      <c r="CZ35" s="573"/>
      <c r="DA35" s="573"/>
      <c r="DB35" s="573"/>
      <c r="DC35" s="573"/>
      <c r="DD35" s="573"/>
      <c r="DE35" s="573"/>
      <c r="DF35" s="573"/>
      <c r="DG35" s="573"/>
      <c r="DH35" s="573"/>
      <c r="DI35" s="573"/>
      <c r="DJ35" s="573"/>
      <c r="DK35" s="573"/>
      <c r="DL35" s="573"/>
      <c r="DM35" s="573"/>
      <c r="DN35" s="573"/>
      <c r="DO35" s="573"/>
      <c r="DP35" s="573"/>
      <c r="DQ35" s="573"/>
      <c r="DR35" s="573"/>
      <c r="DS35" s="573"/>
      <c r="DT35" s="573"/>
      <c r="DU35" s="573"/>
      <c r="DV35" s="573"/>
      <c r="DW35" s="573"/>
      <c r="DX35" s="573"/>
      <c r="DY35" s="573"/>
      <c r="DZ35" s="573"/>
      <c r="EA35" s="573"/>
      <c r="EB35" s="573"/>
      <c r="EC35" s="573"/>
      <c r="ED35" s="573"/>
      <c r="EE35" s="573"/>
      <c r="EF35" s="573"/>
      <c r="EG35" s="573"/>
      <c r="EH35" s="573"/>
      <c r="EI35" s="573"/>
      <c r="EJ35" s="573"/>
      <c r="EK35" s="573"/>
      <c r="EL35" s="573"/>
      <c r="EM35" s="573"/>
      <c r="EN35" s="573"/>
    </row>
    <row r="36" spans="19:144">
      <c r="S36" s="574" t="s">
        <v>291</v>
      </c>
      <c r="T36" s="574"/>
      <c r="U36" s="574"/>
      <c r="V36" s="574"/>
      <c r="W36" s="580"/>
      <c r="X36" s="574"/>
      <c r="Y36" s="574" t="s">
        <v>292</v>
      </c>
      <c r="Z36" s="581">
        <f>AG39</f>
        <v>44915</v>
      </c>
      <c r="AA36" s="574"/>
      <c r="AB36" s="574"/>
      <c r="AC36" s="573"/>
      <c r="AD36" s="575" t="s">
        <v>95</v>
      </c>
      <c r="AE36" s="573"/>
      <c r="AF36" s="582" t="s">
        <v>82</v>
      </c>
      <c r="AG36" s="582" t="s">
        <v>83</v>
      </c>
      <c r="AH36" s="583" t="s">
        <v>84</v>
      </c>
      <c r="AI36" s="584" t="s">
        <v>46</v>
      </c>
      <c r="AJ36" s="584"/>
      <c r="AK36" s="584"/>
      <c r="AL36" s="584"/>
      <c r="AM36" s="584"/>
      <c r="AN36" s="584"/>
      <c r="AO36" s="584"/>
      <c r="AP36" s="584"/>
      <c r="AQ36" s="584"/>
      <c r="AR36" s="584"/>
      <c r="AS36" s="584"/>
      <c r="AT36" s="584"/>
      <c r="AU36" s="584"/>
      <c r="AV36" s="584"/>
      <c r="AW36" s="584"/>
      <c r="AX36" s="584" t="s">
        <v>50</v>
      </c>
      <c r="AY36" s="584"/>
      <c r="AZ36" s="584"/>
      <c r="BA36" s="584"/>
      <c r="BB36" s="584"/>
      <c r="BC36" s="584"/>
      <c r="BD36" s="584"/>
      <c r="BE36" s="584"/>
      <c r="BF36" s="584"/>
      <c r="BG36" s="584"/>
      <c r="BH36" s="584"/>
      <c r="BI36" s="584"/>
      <c r="BJ36" s="584"/>
      <c r="BK36" s="584"/>
      <c r="BL36" s="584"/>
      <c r="BM36" s="584" t="s">
        <v>293</v>
      </c>
      <c r="BN36" s="584"/>
      <c r="BO36" s="584"/>
      <c r="BP36" s="584"/>
      <c r="BQ36" s="584"/>
      <c r="BR36" s="584"/>
      <c r="BS36" s="584"/>
      <c r="BT36" s="584"/>
      <c r="BU36" s="584"/>
      <c r="BV36" s="584"/>
      <c r="BW36" s="584"/>
      <c r="BX36" s="584"/>
      <c r="BY36" s="584"/>
      <c r="BZ36" s="584"/>
      <c r="CA36" s="584"/>
      <c r="CB36" s="584" t="s">
        <v>294</v>
      </c>
      <c r="CC36" s="584"/>
      <c r="CD36" s="584"/>
      <c r="CE36" s="584"/>
      <c r="CF36" s="584"/>
      <c r="CG36" s="584"/>
      <c r="CH36" s="584"/>
      <c r="CI36" s="584"/>
      <c r="CJ36" s="584"/>
      <c r="CK36" s="584"/>
      <c r="CL36" s="584"/>
      <c r="CM36" s="584"/>
      <c r="CN36" s="584"/>
      <c r="CO36" s="584"/>
      <c r="CP36" s="584"/>
      <c r="CQ36" s="584" t="s">
        <v>295</v>
      </c>
      <c r="CR36" s="584"/>
      <c r="CS36" s="584"/>
      <c r="CT36" s="584"/>
      <c r="CU36" s="584"/>
      <c r="CV36" s="584"/>
      <c r="CW36" s="584"/>
      <c r="CX36" s="584"/>
      <c r="CY36" s="584"/>
      <c r="CZ36" s="584"/>
      <c r="DA36" s="584"/>
      <c r="DB36" s="584"/>
      <c r="DC36" s="584"/>
      <c r="DD36" s="584"/>
      <c r="DE36" s="584"/>
      <c r="DF36" s="584" t="s">
        <v>87</v>
      </c>
      <c r="DG36" s="584"/>
      <c r="DH36" s="584"/>
      <c r="DI36" s="584"/>
      <c r="DJ36" s="584"/>
      <c r="DK36" s="584"/>
      <c r="DL36" s="584"/>
      <c r="DM36" s="584"/>
      <c r="DN36" s="584"/>
      <c r="DO36" s="584"/>
      <c r="DP36" s="584"/>
      <c r="DQ36" s="584"/>
      <c r="DR36" s="584"/>
      <c r="DS36" s="584"/>
      <c r="DT36" s="584"/>
      <c r="DU36" s="584" t="s">
        <v>296</v>
      </c>
      <c r="DV36" s="584"/>
      <c r="DW36" s="584"/>
      <c r="DX36" s="584"/>
      <c r="DY36" s="584"/>
      <c r="DZ36" s="118" t="s">
        <v>191</v>
      </c>
      <c r="EA36" s="118"/>
      <c r="EB36" s="118"/>
      <c r="EC36" s="118"/>
      <c r="ED36" s="118"/>
      <c r="EE36" s="118" t="s">
        <v>105</v>
      </c>
      <c r="EF36" s="118"/>
      <c r="EG36" s="118"/>
      <c r="EH36" s="118"/>
      <c r="EI36" s="118"/>
      <c r="EJ36" s="118" t="s">
        <v>89</v>
      </c>
      <c r="EK36" s="118"/>
      <c r="EL36" s="118"/>
      <c r="EM36" s="118"/>
      <c r="EN36" s="118"/>
    </row>
    <row r="37" spans="19:144">
      <c r="S37" s="574" t="s">
        <v>297</v>
      </c>
      <c r="T37" s="574"/>
      <c r="U37" s="574"/>
      <c r="V37" s="574"/>
      <c r="W37" s="573"/>
      <c r="X37" s="574"/>
      <c r="Y37" s="574" t="s">
        <v>298</v>
      </c>
      <c r="Z37" s="573"/>
      <c r="AA37" s="581">
        <f>AH39</f>
        <v>44914</v>
      </c>
      <c r="AB37" s="574"/>
      <c r="AC37" s="573"/>
      <c r="AD37" s="575" t="s">
        <v>299</v>
      </c>
      <c r="AE37" s="573"/>
      <c r="AF37" s="582"/>
      <c r="AG37" s="582"/>
      <c r="AH37" s="583"/>
      <c r="AI37" s="582">
        <v>1</v>
      </c>
      <c r="AJ37" s="582"/>
      <c r="AK37" s="582"/>
      <c r="AL37" s="582">
        <v>2</v>
      </c>
      <c r="AM37" s="582"/>
      <c r="AN37" s="582"/>
      <c r="AO37" s="582">
        <v>3</v>
      </c>
      <c r="AP37" s="582"/>
      <c r="AQ37" s="582"/>
      <c r="AR37" s="582">
        <v>4</v>
      </c>
      <c r="AS37" s="582"/>
      <c r="AT37" s="582"/>
      <c r="AU37" s="582">
        <v>5</v>
      </c>
      <c r="AV37" s="582"/>
      <c r="AW37" s="582"/>
      <c r="AX37" s="582">
        <v>1</v>
      </c>
      <c r="AY37" s="582"/>
      <c r="AZ37" s="582"/>
      <c r="BA37" s="582">
        <v>2</v>
      </c>
      <c r="BB37" s="582"/>
      <c r="BC37" s="582"/>
      <c r="BD37" s="582">
        <v>3</v>
      </c>
      <c r="BE37" s="582"/>
      <c r="BF37" s="582"/>
      <c r="BG37" s="582">
        <v>4</v>
      </c>
      <c r="BH37" s="582"/>
      <c r="BI37" s="582"/>
      <c r="BJ37" s="582">
        <v>5</v>
      </c>
      <c r="BK37" s="582"/>
      <c r="BL37" s="582"/>
      <c r="BM37" s="582">
        <v>1</v>
      </c>
      <c r="BN37" s="582"/>
      <c r="BO37" s="582"/>
      <c r="BP37" s="582">
        <v>2</v>
      </c>
      <c r="BQ37" s="582"/>
      <c r="BR37" s="582"/>
      <c r="BS37" s="582">
        <v>3</v>
      </c>
      <c r="BT37" s="582"/>
      <c r="BU37" s="582"/>
      <c r="BV37" s="582">
        <v>4</v>
      </c>
      <c r="BW37" s="582"/>
      <c r="BX37" s="582"/>
      <c r="BY37" s="582">
        <v>5</v>
      </c>
      <c r="BZ37" s="582"/>
      <c r="CA37" s="582"/>
      <c r="CB37" s="582">
        <v>1</v>
      </c>
      <c r="CC37" s="582"/>
      <c r="CD37" s="582"/>
      <c r="CE37" s="582">
        <v>2</v>
      </c>
      <c r="CF37" s="582"/>
      <c r="CG37" s="582"/>
      <c r="CH37" s="582">
        <v>3</v>
      </c>
      <c r="CI37" s="582"/>
      <c r="CJ37" s="582"/>
      <c r="CK37" s="582">
        <v>4</v>
      </c>
      <c r="CL37" s="582"/>
      <c r="CM37" s="582"/>
      <c r="CN37" s="582">
        <v>5</v>
      </c>
      <c r="CO37" s="582"/>
      <c r="CP37" s="582"/>
      <c r="CQ37" s="582">
        <v>1</v>
      </c>
      <c r="CR37" s="582"/>
      <c r="CS37" s="582"/>
      <c r="CT37" s="582">
        <v>2</v>
      </c>
      <c r="CU37" s="582"/>
      <c r="CV37" s="582"/>
      <c r="CW37" s="582">
        <v>3</v>
      </c>
      <c r="CX37" s="582"/>
      <c r="CY37" s="582"/>
      <c r="CZ37" s="582">
        <v>4</v>
      </c>
      <c r="DA37" s="582"/>
      <c r="DB37" s="582"/>
      <c r="DC37" s="582">
        <v>5</v>
      </c>
      <c r="DD37" s="582"/>
      <c r="DE37" s="582"/>
      <c r="DF37" s="582">
        <v>1</v>
      </c>
      <c r="DG37" s="582"/>
      <c r="DH37" s="582"/>
      <c r="DI37" s="582">
        <v>2</v>
      </c>
      <c r="DJ37" s="582"/>
      <c r="DK37" s="582"/>
      <c r="DL37" s="582">
        <v>3</v>
      </c>
      <c r="DM37" s="582"/>
      <c r="DN37" s="582"/>
      <c r="DO37" s="582">
        <v>4</v>
      </c>
      <c r="DP37" s="582"/>
      <c r="DQ37" s="582"/>
      <c r="DR37" s="582">
        <v>5</v>
      </c>
      <c r="DS37" s="582"/>
      <c r="DT37" s="582"/>
      <c r="DU37" s="585">
        <v>1</v>
      </c>
      <c r="DV37" s="585">
        <v>2</v>
      </c>
      <c r="DW37" s="585">
        <v>3</v>
      </c>
      <c r="DX37" s="585">
        <v>4</v>
      </c>
      <c r="DY37" s="585">
        <v>5</v>
      </c>
      <c r="DZ37" s="126">
        <v>1</v>
      </c>
      <c r="EA37" s="126">
        <v>2</v>
      </c>
      <c r="EB37" s="126">
        <v>3</v>
      </c>
      <c r="EC37" s="126">
        <v>4</v>
      </c>
      <c r="ED37" s="126">
        <v>5</v>
      </c>
      <c r="EE37" s="126">
        <v>1</v>
      </c>
      <c r="EF37" s="126">
        <v>2</v>
      </c>
      <c r="EG37" s="126">
        <v>3</v>
      </c>
      <c r="EH37" s="126">
        <v>4</v>
      </c>
      <c r="EI37" s="126">
        <v>5</v>
      </c>
      <c r="EJ37" s="126">
        <v>1</v>
      </c>
      <c r="EK37" s="126">
        <v>2</v>
      </c>
      <c r="EL37" s="126">
        <v>3</v>
      </c>
      <c r="EM37" s="126">
        <v>4</v>
      </c>
      <c r="EN37" s="126">
        <v>5</v>
      </c>
    </row>
    <row r="38" spans="19:144" ht="20.7" thickBot="1">
      <c r="S38" s="133" t="s">
        <v>101</v>
      </c>
      <c r="T38" s="573"/>
      <c r="U38" s="573"/>
      <c r="V38" s="573"/>
      <c r="W38" s="574"/>
      <c r="X38" s="573"/>
      <c r="Y38" s="573"/>
      <c r="Z38" s="573"/>
      <c r="AA38" s="573"/>
      <c r="AB38" s="586"/>
      <c r="AC38" s="573"/>
      <c r="AD38" s="573"/>
      <c r="AE38" s="573"/>
      <c r="AF38" s="582"/>
      <c r="AG38" s="582"/>
      <c r="AH38" s="583"/>
      <c r="AI38" s="585" t="s">
        <v>96</v>
      </c>
      <c r="AJ38" s="585" t="s">
        <v>97</v>
      </c>
      <c r="AK38" s="585" t="s">
        <v>98</v>
      </c>
      <c r="AL38" s="585" t="s">
        <v>96</v>
      </c>
      <c r="AM38" s="585" t="s">
        <v>97</v>
      </c>
      <c r="AN38" s="585" t="s">
        <v>98</v>
      </c>
      <c r="AO38" s="585" t="s">
        <v>96</v>
      </c>
      <c r="AP38" s="585" t="s">
        <v>97</v>
      </c>
      <c r="AQ38" s="585" t="s">
        <v>98</v>
      </c>
      <c r="AR38" s="585" t="s">
        <v>96</v>
      </c>
      <c r="AS38" s="585" t="s">
        <v>97</v>
      </c>
      <c r="AT38" s="585" t="s">
        <v>98</v>
      </c>
      <c r="AU38" s="585" t="s">
        <v>96</v>
      </c>
      <c r="AV38" s="585" t="s">
        <v>97</v>
      </c>
      <c r="AW38" s="585" t="s">
        <v>98</v>
      </c>
      <c r="AX38" s="585" t="s">
        <v>96</v>
      </c>
      <c r="AY38" s="585" t="s">
        <v>97</v>
      </c>
      <c r="AZ38" s="585" t="s">
        <v>98</v>
      </c>
      <c r="BA38" s="585" t="s">
        <v>96</v>
      </c>
      <c r="BB38" s="585" t="s">
        <v>97</v>
      </c>
      <c r="BC38" s="585" t="s">
        <v>98</v>
      </c>
      <c r="BD38" s="585" t="s">
        <v>96</v>
      </c>
      <c r="BE38" s="585" t="s">
        <v>97</v>
      </c>
      <c r="BF38" s="585" t="s">
        <v>98</v>
      </c>
      <c r="BG38" s="585" t="s">
        <v>96</v>
      </c>
      <c r="BH38" s="585" t="s">
        <v>97</v>
      </c>
      <c r="BI38" s="585" t="s">
        <v>98</v>
      </c>
      <c r="BJ38" s="585" t="s">
        <v>96</v>
      </c>
      <c r="BK38" s="585" t="s">
        <v>97</v>
      </c>
      <c r="BL38" s="585" t="s">
        <v>98</v>
      </c>
      <c r="BM38" s="585" t="s">
        <v>96</v>
      </c>
      <c r="BN38" s="585" t="s">
        <v>97</v>
      </c>
      <c r="BO38" s="585" t="s">
        <v>98</v>
      </c>
      <c r="BP38" s="585" t="s">
        <v>96</v>
      </c>
      <c r="BQ38" s="585" t="s">
        <v>97</v>
      </c>
      <c r="BR38" s="585" t="s">
        <v>98</v>
      </c>
      <c r="BS38" s="585" t="s">
        <v>96</v>
      </c>
      <c r="BT38" s="585" t="s">
        <v>97</v>
      </c>
      <c r="BU38" s="585" t="s">
        <v>98</v>
      </c>
      <c r="BV38" s="585" t="s">
        <v>96</v>
      </c>
      <c r="BW38" s="585" t="s">
        <v>97</v>
      </c>
      <c r="BX38" s="585" t="s">
        <v>98</v>
      </c>
      <c r="BY38" s="585" t="s">
        <v>96</v>
      </c>
      <c r="BZ38" s="585" t="s">
        <v>97</v>
      </c>
      <c r="CA38" s="585" t="s">
        <v>98</v>
      </c>
      <c r="CB38" s="585" t="s">
        <v>96</v>
      </c>
      <c r="CC38" s="585" t="s">
        <v>97</v>
      </c>
      <c r="CD38" s="585" t="s">
        <v>98</v>
      </c>
      <c r="CE38" s="585" t="s">
        <v>96</v>
      </c>
      <c r="CF38" s="585" t="s">
        <v>97</v>
      </c>
      <c r="CG38" s="585" t="s">
        <v>98</v>
      </c>
      <c r="CH38" s="585" t="s">
        <v>96</v>
      </c>
      <c r="CI38" s="585" t="s">
        <v>97</v>
      </c>
      <c r="CJ38" s="585" t="s">
        <v>98</v>
      </c>
      <c r="CK38" s="585" t="s">
        <v>96</v>
      </c>
      <c r="CL38" s="585" t="s">
        <v>97</v>
      </c>
      <c r="CM38" s="585" t="s">
        <v>98</v>
      </c>
      <c r="CN38" s="585" t="s">
        <v>96</v>
      </c>
      <c r="CO38" s="585" t="s">
        <v>97</v>
      </c>
      <c r="CP38" s="585" t="s">
        <v>98</v>
      </c>
      <c r="CQ38" s="585" t="s">
        <v>96</v>
      </c>
      <c r="CR38" s="585" t="s">
        <v>97</v>
      </c>
      <c r="CS38" s="585" t="s">
        <v>98</v>
      </c>
      <c r="CT38" s="585" t="s">
        <v>96</v>
      </c>
      <c r="CU38" s="585" t="s">
        <v>97</v>
      </c>
      <c r="CV38" s="585" t="s">
        <v>98</v>
      </c>
      <c r="CW38" s="585" t="s">
        <v>96</v>
      </c>
      <c r="CX38" s="585" t="s">
        <v>97</v>
      </c>
      <c r="CY38" s="585" t="s">
        <v>98</v>
      </c>
      <c r="CZ38" s="585" t="s">
        <v>96</v>
      </c>
      <c r="DA38" s="585" t="s">
        <v>97</v>
      </c>
      <c r="DB38" s="585" t="s">
        <v>98</v>
      </c>
      <c r="DC38" s="585" t="s">
        <v>96</v>
      </c>
      <c r="DD38" s="585" t="s">
        <v>97</v>
      </c>
      <c r="DE38" s="585" t="s">
        <v>98</v>
      </c>
      <c r="DF38" s="585" t="s">
        <v>96</v>
      </c>
      <c r="DG38" s="585" t="s">
        <v>97</v>
      </c>
      <c r="DH38" s="585" t="s">
        <v>98</v>
      </c>
      <c r="DI38" s="585" t="s">
        <v>96</v>
      </c>
      <c r="DJ38" s="585" t="s">
        <v>97</v>
      </c>
      <c r="DK38" s="585" t="s">
        <v>98</v>
      </c>
      <c r="DL38" s="585" t="s">
        <v>96</v>
      </c>
      <c r="DM38" s="585" t="s">
        <v>97</v>
      </c>
      <c r="DN38" s="585" t="s">
        <v>98</v>
      </c>
      <c r="DO38" s="585" t="s">
        <v>96</v>
      </c>
      <c r="DP38" s="585" t="s">
        <v>97</v>
      </c>
      <c r="DQ38" s="585" t="s">
        <v>98</v>
      </c>
      <c r="DR38" s="585" t="s">
        <v>96</v>
      </c>
      <c r="DS38" s="585" t="s">
        <v>97</v>
      </c>
      <c r="DT38" s="585" t="s">
        <v>98</v>
      </c>
      <c r="DU38" s="585" t="s">
        <v>96</v>
      </c>
      <c r="DV38" s="585" t="s">
        <v>96</v>
      </c>
      <c r="DW38" s="585" t="s">
        <v>96</v>
      </c>
      <c r="DX38" s="585" t="s">
        <v>96</v>
      </c>
      <c r="DY38" s="585" t="s">
        <v>96</v>
      </c>
      <c r="DZ38" s="126" t="s">
        <v>96</v>
      </c>
      <c r="EA38" s="126" t="s">
        <v>96</v>
      </c>
      <c r="EB38" s="126" t="s">
        <v>96</v>
      </c>
      <c r="EC38" s="126" t="s">
        <v>96</v>
      </c>
      <c r="ED38" s="126" t="s">
        <v>96</v>
      </c>
      <c r="EE38" s="126" t="s">
        <v>96</v>
      </c>
      <c r="EF38" s="126" t="s">
        <v>96</v>
      </c>
      <c r="EG38" s="126" t="s">
        <v>96</v>
      </c>
      <c r="EH38" s="126" t="s">
        <v>96</v>
      </c>
      <c r="EI38" s="126" t="s">
        <v>96</v>
      </c>
      <c r="EJ38" s="126" t="s">
        <v>96</v>
      </c>
      <c r="EK38" s="126" t="s">
        <v>96</v>
      </c>
      <c r="EL38" s="126" t="s">
        <v>96</v>
      </c>
      <c r="EM38" s="126" t="s">
        <v>96</v>
      </c>
      <c r="EN38" s="126" t="s">
        <v>96</v>
      </c>
    </row>
    <row r="39" spans="19:144" ht="20.7" thickTop="1">
      <c r="S39" s="587" t="s">
        <v>39</v>
      </c>
      <c r="T39" s="588" t="s">
        <v>102</v>
      </c>
      <c r="U39" s="589" t="s">
        <v>103</v>
      </c>
      <c r="V39" s="590"/>
      <c r="W39" s="591"/>
      <c r="X39" s="589" t="s">
        <v>104</v>
      </c>
      <c r="Y39" s="592"/>
      <c r="Z39" s="593" t="s">
        <v>86</v>
      </c>
      <c r="AA39" s="593" t="s">
        <v>87</v>
      </c>
      <c r="AB39" s="593" t="s">
        <v>296</v>
      </c>
      <c r="AC39" s="589" t="s">
        <v>300</v>
      </c>
      <c r="AD39" s="594"/>
      <c r="AE39" s="573"/>
      <c r="AF39" s="595" t="s">
        <v>301</v>
      </c>
      <c r="AG39" s="596">
        <v>44915</v>
      </c>
      <c r="AH39" s="596">
        <v>44914</v>
      </c>
      <c r="AI39" s="597">
        <v>396.6</v>
      </c>
      <c r="AJ39" s="597">
        <v>396.1</v>
      </c>
      <c r="AK39" s="597">
        <v>394.8</v>
      </c>
      <c r="AL39" s="597">
        <v>396.8</v>
      </c>
      <c r="AM39" s="597">
        <v>396.1</v>
      </c>
      <c r="AN39" s="597">
        <v>397.3</v>
      </c>
      <c r="AO39" s="597">
        <v>395.7</v>
      </c>
      <c r="AP39" s="597">
        <v>397.7</v>
      </c>
      <c r="AQ39" s="597">
        <v>398.4</v>
      </c>
      <c r="AR39" s="597">
        <v>391.6</v>
      </c>
      <c r="AS39" s="597">
        <v>390.6</v>
      </c>
      <c r="AT39" s="597">
        <v>392.9</v>
      </c>
      <c r="AU39" s="597">
        <v>391.6</v>
      </c>
      <c r="AV39" s="597">
        <v>394.6</v>
      </c>
      <c r="AW39" s="597">
        <v>394.8</v>
      </c>
      <c r="AX39" s="597">
        <v>14.7</v>
      </c>
      <c r="AY39" s="597">
        <v>14.6</v>
      </c>
      <c r="AZ39" s="597">
        <v>14.9</v>
      </c>
      <c r="BA39" s="597">
        <v>14.7</v>
      </c>
      <c r="BB39" s="597">
        <v>14.2</v>
      </c>
      <c r="BC39" s="597">
        <v>14.8</v>
      </c>
      <c r="BD39" s="597">
        <v>14.7</v>
      </c>
      <c r="BE39" s="597">
        <v>14.7</v>
      </c>
      <c r="BF39" s="597">
        <v>14.7</v>
      </c>
      <c r="BG39" s="597">
        <v>13.8</v>
      </c>
      <c r="BH39" s="597">
        <v>13.9</v>
      </c>
      <c r="BI39" s="597">
        <v>13.8</v>
      </c>
      <c r="BJ39" s="597">
        <v>14.1</v>
      </c>
      <c r="BK39" s="597">
        <v>14.4</v>
      </c>
      <c r="BL39" s="597">
        <v>14.6</v>
      </c>
      <c r="BM39" s="597">
        <v>3</v>
      </c>
      <c r="BN39" s="597">
        <v>3</v>
      </c>
      <c r="BO39" s="597">
        <v>3</v>
      </c>
      <c r="BP39" s="597">
        <v>3</v>
      </c>
      <c r="BQ39" s="597">
        <v>3</v>
      </c>
      <c r="BR39" s="597">
        <v>3</v>
      </c>
      <c r="BS39" s="597">
        <v>3</v>
      </c>
      <c r="BT39" s="597">
        <v>2.9</v>
      </c>
      <c r="BU39" s="597">
        <v>3</v>
      </c>
      <c r="BV39" s="597">
        <v>3</v>
      </c>
      <c r="BW39" s="597">
        <v>3</v>
      </c>
      <c r="BX39" s="597">
        <v>3</v>
      </c>
      <c r="BY39" s="597">
        <v>3</v>
      </c>
      <c r="BZ39" s="597">
        <v>3</v>
      </c>
      <c r="CA39" s="597">
        <v>3</v>
      </c>
      <c r="CB39" s="597">
        <v>164</v>
      </c>
      <c r="CC39" s="597">
        <v>164</v>
      </c>
      <c r="CD39" s="597">
        <v>164</v>
      </c>
      <c r="CE39" s="597">
        <v>164</v>
      </c>
      <c r="CF39" s="597">
        <v>165</v>
      </c>
      <c r="CG39" s="597">
        <v>164</v>
      </c>
      <c r="CH39" s="597">
        <v>164</v>
      </c>
      <c r="CI39" s="597">
        <v>165</v>
      </c>
      <c r="CJ39" s="597">
        <v>164</v>
      </c>
      <c r="CK39" s="597">
        <v>164</v>
      </c>
      <c r="CL39" s="597">
        <v>164</v>
      </c>
      <c r="CM39" s="597">
        <v>164</v>
      </c>
      <c r="CN39" s="597">
        <v>164</v>
      </c>
      <c r="CO39" s="597">
        <v>164</v>
      </c>
      <c r="CP39" s="597">
        <v>164</v>
      </c>
      <c r="CQ39" s="597">
        <v>96</v>
      </c>
      <c r="CR39" s="597">
        <v>97</v>
      </c>
      <c r="CS39" s="597">
        <v>95</v>
      </c>
      <c r="CT39" s="597">
        <v>95</v>
      </c>
      <c r="CU39" s="597">
        <v>98</v>
      </c>
      <c r="CV39" s="597">
        <v>94</v>
      </c>
      <c r="CW39" s="597">
        <v>95</v>
      </c>
      <c r="CX39" s="597">
        <v>94</v>
      </c>
      <c r="CY39" s="597">
        <v>93</v>
      </c>
      <c r="CZ39" s="597">
        <v>96</v>
      </c>
      <c r="DA39" s="597">
        <v>96</v>
      </c>
      <c r="DB39" s="597">
        <v>94</v>
      </c>
      <c r="DC39" s="597">
        <v>96</v>
      </c>
      <c r="DD39" s="597">
        <v>95</v>
      </c>
      <c r="DE39" s="597">
        <v>96</v>
      </c>
      <c r="DF39" s="597">
        <v>3</v>
      </c>
      <c r="DG39" s="597">
        <v>3</v>
      </c>
      <c r="DH39" s="597">
        <v>3</v>
      </c>
      <c r="DI39" s="597">
        <v>3</v>
      </c>
      <c r="DJ39" s="597">
        <v>3</v>
      </c>
      <c r="DK39" s="597">
        <v>3</v>
      </c>
      <c r="DL39" s="597">
        <v>3</v>
      </c>
      <c r="DM39" s="597">
        <v>3</v>
      </c>
      <c r="DN39" s="597">
        <v>3</v>
      </c>
      <c r="DO39" s="597">
        <v>3</v>
      </c>
      <c r="DP39" s="597">
        <v>3</v>
      </c>
      <c r="DQ39" s="597">
        <v>3</v>
      </c>
      <c r="DR39" s="597">
        <v>3</v>
      </c>
      <c r="DS39" s="597">
        <v>3</v>
      </c>
      <c r="DT39" s="597">
        <v>3</v>
      </c>
      <c r="DU39" s="597">
        <v>10.5</v>
      </c>
      <c r="DV39" s="597">
        <v>10.199999999999999</v>
      </c>
      <c r="DW39" s="597">
        <v>10.4</v>
      </c>
      <c r="DX39" s="597">
        <v>10.6</v>
      </c>
      <c r="DY39" s="597">
        <v>10.9</v>
      </c>
      <c r="DZ39" s="598">
        <v>6276</v>
      </c>
      <c r="EA39" s="598">
        <v>6298</v>
      </c>
      <c r="EB39" s="598">
        <v>6280</v>
      </c>
      <c r="EC39" s="598">
        <v>6270</v>
      </c>
      <c r="ED39" s="598">
        <v>6266</v>
      </c>
      <c r="EE39" s="447">
        <v>0.7</v>
      </c>
      <c r="EF39" s="447">
        <v>0.7</v>
      </c>
      <c r="EG39" s="447">
        <v>0.7</v>
      </c>
      <c r="EH39" s="447">
        <v>0.7</v>
      </c>
      <c r="EI39" s="447">
        <v>0.7</v>
      </c>
      <c r="EJ39" s="447">
        <v>0.25</v>
      </c>
      <c r="EK39" s="447">
        <v>0.26</v>
      </c>
      <c r="EL39" s="447">
        <v>0.22</v>
      </c>
      <c r="EM39" s="447">
        <v>0.24</v>
      </c>
      <c r="EN39" s="447">
        <v>0.24</v>
      </c>
    </row>
    <row r="40" spans="19:144">
      <c r="S40" s="599" t="s">
        <v>108</v>
      </c>
      <c r="T40" s="600" t="s">
        <v>302</v>
      </c>
      <c r="U40" s="601" t="s">
        <v>303</v>
      </c>
      <c r="V40" s="602" t="s">
        <v>304</v>
      </c>
      <c r="W40" s="602" t="s">
        <v>305</v>
      </c>
      <c r="X40" s="603" t="s">
        <v>306</v>
      </c>
      <c r="Y40" s="603" t="s">
        <v>307</v>
      </c>
      <c r="Z40" s="604" t="s">
        <v>308</v>
      </c>
      <c r="AA40" s="604" t="s">
        <v>51</v>
      </c>
      <c r="AB40" s="604" t="s">
        <v>302</v>
      </c>
      <c r="AC40" s="605" t="s">
        <v>309</v>
      </c>
      <c r="AD40" s="606" t="s">
        <v>310</v>
      </c>
      <c r="AE40" s="573"/>
      <c r="AF40" s="573"/>
      <c r="AG40" s="573"/>
      <c r="AH40" s="573"/>
      <c r="AI40" s="573"/>
      <c r="AJ40" s="573"/>
      <c r="AK40" s="573"/>
      <c r="AL40" s="573"/>
      <c r="AM40" s="573"/>
      <c r="AN40" s="573"/>
      <c r="AO40" s="573"/>
      <c r="AP40" s="573"/>
      <c r="AQ40" s="573"/>
      <c r="AR40" s="573"/>
      <c r="AS40" s="573"/>
      <c r="AT40" s="573"/>
      <c r="AU40" s="573"/>
      <c r="AV40" s="573"/>
      <c r="AW40" s="573"/>
      <c r="AX40" s="573"/>
      <c r="AY40" s="573"/>
      <c r="AZ40" s="573"/>
      <c r="BA40" s="573"/>
      <c r="BB40" s="573"/>
      <c r="BC40" s="573"/>
      <c r="BD40" s="573"/>
      <c r="BE40" s="573"/>
      <c r="BF40" s="573"/>
      <c r="BG40" s="573"/>
      <c r="BH40" s="573"/>
      <c r="BI40" s="573"/>
      <c r="BJ40" s="573"/>
      <c r="BK40" s="573"/>
      <c r="BL40" s="573"/>
      <c r="BM40" s="573"/>
      <c r="BN40" s="573"/>
      <c r="BO40" s="573"/>
      <c r="BP40" s="573"/>
      <c r="BQ40" s="573"/>
      <c r="BR40" s="573"/>
      <c r="BS40" s="573"/>
      <c r="BT40" s="573"/>
      <c r="BU40" s="573"/>
      <c r="BV40" s="573"/>
      <c r="BW40" s="573"/>
      <c r="BX40" s="573"/>
      <c r="BY40" s="573"/>
      <c r="BZ40" s="573"/>
      <c r="CA40" s="573"/>
      <c r="CB40" s="573"/>
      <c r="CC40" s="573"/>
      <c r="CD40" s="573"/>
      <c r="CE40" s="573"/>
      <c r="CF40" s="573"/>
      <c r="CG40" s="573"/>
      <c r="CH40" s="573"/>
      <c r="CI40" s="573"/>
      <c r="CJ40" s="573"/>
      <c r="CK40" s="573"/>
      <c r="CL40" s="573"/>
      <c r="CM40" s="573"/>
      <c r="CN40" s="573"/>
      <c r="CO40" s="573"/>
      <c r="CP40" s="573"/>
      <c r="CQ40" s="573"/>
      <c r="CR40" s="573"/>
      <c r="CS40" s="573"/>
      <c r="CT40" s="573"/>
      <c r="CU40" s="573"/>
      <c r="CV40" s="573"/>
      <c r="CW40" s="573"/>
      <c r="CX40" s="573"/>
      <c r="CY40" s="573"/>
      <c r="CZ40" s="573"/>
      <c r="DA40" s="573"/>
      <c r="DB40" s="573"/>
      <c r="DC40" s="573"/>
      <c r="DD40" s="573"/>
      <c r="DE40" s="573"/>
      <c r="DF40" s="573"/>
      <c r="DG40" s="573"/>
      <c r="DH40" s="573"/>
      <c r="DI40" s="573"/>
      <c r="DJ40" s="573"/>
      <c r="DK40" s="573"/>
      <c r="DL40" s="573"/>
      <c r="DM40" s="573"/>
      <c r="DN40" s="573"/>
      <c r="DO40" s="573"/>
      <c r="DP40" s="573"/>
      <c r="DQ40" s="573"/>
      <c r="DR40" s="573"/>
      <c r="DS40" s="573"/>
      <c r="DT40" s="573"/>
      <c r="DU40" s="573"/>
      <c r="DV40" s="573"/>
      <c r="DW40" s="573"/>
      <c r="DX40" s="573"/>
      <c r="DY40" s="573"/>
      <c r="DZ40" s="573"/>
      <c r="EA40" s="573"/>
      <c r="EB40" s="573"/>
      <c r="EC40" s="573"/>
      <c r="ED40" s="573"/>
      <c r="EE40" s="573"/>
      <c r="EF40" s="573"/>
      <c r="EG40" s="573"/>
      <c r="EH40" s="573"/>
      <c r="EI40" s="573"/>
      <c r="EJ40" s="573"/>
      <c r="EK40" s="573"/>
      <c r="EL40" s="573"/>
      <c r="EM40" s="573"/>
      <c r="EN40" s="573"/>
    </row>
    <row r="41" spans="19:144">
      <c r="S41" s="607" t="s">
        <v>117</v>
      </c>
      <c r="T41" s="608" t="s">
        <v>118</v>
      </c>
      <c r="U41" s="608" t="s">
        <v>118</v>
      </c>
      <c r="V41" s="608" t="s">
        <v>118</v>
      </c>
      <c r="W41" s="608" t="s">
        <v>118</v>
      </c>
      <c r="X41" s="608" t="s">
        <v>118</v>
      </c>
      <c r="Y41" s="608" t="s">
        <v>118</v>
      </c>
      <c r="Z41" s="608" t="s">
        <v>118</v>
      </c>
      <c r="AA41" s="608" t="s">
        <v>118</v>
      </c>
      <c r="AB41" s="608" t="s">
        <v>118</v>
      </c>
      <c r="AC41" s="608" t="s">
        <v>118</v>
      </c>
      <c r="AD41" s="609" t="s">
        <v>118</v>
      </c>
      <c r="AE41" s="573"/>
      <c r="AF41" s="573" t="s">
        <v>266</v>
      </c>
      <c r="AG41" s="573"/>
      <c r="AH41" s="573"/>
      <c r="AI41" s="573"/>
      <c r="AJ41" s="573"/>
      <c r="AK41" s="573"/>
      <c r="AL41" s="573"/>
      <c r="AM41" s="573"/>
      <c r="AN41" s="573"/>
      <c r="AO41" s="573"/>
      <c r="AP41" s="573"/>
      <c r="AQ41" s="573"/>
      <c r="AR41" s="573"/>
      <c r="AS41" s="573"/>
      <c r="AT41" s="573"/>
      <c r="AU41" s="573"/>
      <c r="AV41" s="573"/>
      <c r="AW41" s="573"/>
      <c r="AX41" s="573"/>
      <c r="AY41" s="573"/>
      <c r="AZ41" s="573"/>
      <c r="BA41" s="573"/>
      <c r="BB41" s="573"/>
      <c r="BC41" s="573"/>
      <c r="BD41" s="573"/>
      <c r="BE41" s="573"/>
      <c r="BF41" s="573"/>
      <c r="BG41" s="573"/>
      <c r="BH41" s="573"/>
      <c r="BI41" s="573"/>
      <c r="BJ41" s="573"/>
      <c r="BK41" s="573"/>
      <c r="BL41" s="573"/>
      <c r="BM41" s="573"/>
      <c r="BN41" s="573"/>
      <c r="BO41" s="573"/>
      <c r="BP41" s="573"/>
      <c r="BQ41" s="573"/>
      <c r="BR41" s="573"/>
      <c r="BS41" s="573"/>
      <c r="BT41" s="573"/>
      <c r="BU41" s="573"/>
      <c r="BV41" s="573"/>
      <c r="BW41" s="573"/>
      <c r="BX41" s="573"/>
      <c r="BY41" s="573"/>
      <c r="BZ41" s="573"/>
      <c r="CA41" s="573"/>
      <c r="CB41" s="573"/>
      <c r="CC41" s="573"/>
      <c r="CD41" s="573"/>
      <c r="CE41" s="573"/>
      <c r="CF41" s="573"/>
      <c r="CG41" s="573"/>
      <c r="CH41" s="573"/>
      <c r="CI41" s="573"/>
      <c r="CJ41" s="573"/>
      <c r="CK41" s="573"/>
      <c r="CL41" s="573"/>
      <c r="CM41" s="573"/>
      <c r="CN41" s="573"/>
      <c r="CO41" s="573"/>
      <c r="CP41" s="573"/>
      <c r="CQ41" s="573"/>
      <c r="CR41" s="573"/>
      <c r="CS41" s="573"/>
      <c r="CT41" s="573"/>
      <c r="CU41" s="573"/>
      <c r="CV41" s="573"/>
      <c r="CW41" s="573"/>
      <c r="CX41" s="573"/>
      <c r="CY41" s="573"/>
      <c r="CZ41" s="573"/>
      <c r="DA41" s="573"/>
      <c r="DB41" s="573"/>
      <c r="DC41" s="573"/>
      <c r="DD41" s="573"/>
      <c r="DE41" s="573"/>
      <c r="DF41" s="573"/>
      <c r="DG41" s="573"/>
      <c r="DH41" s="573"/>
      <c r="DI41" s="573"/>
      <c r="DJ41" s="573"/>
      <c r="DK41" s="573"/>
      <c r="DL41" s="573"/>
      <c r="DM41" s="573"/>
      <c r="DN41" s="573"/>
      <c r="DO41" s="573"/>
      <c r="DP41" s="573"/>
      <c r="DQ41" s="573"/>
      <c r="DR41" s="573"/>
      <c r="DS41" s="573"/>
      <c r="DT41" s="573"/>
      <c r="DU41" s="573"/>
      <c r="DV41" s="573"/>
      <c r="DW41" s="573"/>
      <c r="DX41" s="573"/>
      <c r="DY41" s="573"/>
      <c r="DZ41" s="573"/>
      <c r="EA41" s="573"/>
      <c r="EB41" s="573"/>
      <c r="EC41" s="573"/>
      <c r="ED41" s="573"/>
      <c r="EE41" s="573"/>
      <c r="EF41" s="573"/>
      <c r="EG41" s="573"/>
      <c r="EH41" s="573"/>
      <c r="EI41" s="573"/>
      <c r="EJ41" s="573"/>
      <c r="EK41" s="573"/>
      <c r="EL41" s="573"/>
      <c r="EM41" s="573"/>
      <c r="EN41" s="573"/>
    </row>
    <row r="42" spans="19:144">
      <c r="S42" s="610" t="str">
        <f>AF41</f>
        <v>22L18T3-1</v>
      </c>
      <c r="T42" s="611">
        <f>AI39</f>
        <v>396.6</v>
      </c>
      <c r="U42" s="611">
        <f>AX39</f>
        <v>14.7</v>
      </c>
      <c r="V42" s="611">
        <f>BM39</f>
        <v>3</v>
      </c>
      <c r="W42" s="604"/>
      <c r="X42" s="612">
        <f>CB39</f>
        <v>164</v>
      </c>
      <c r="Y42" s="612">
        <f>CQ39</f>
        <v>96</v>
      </c>
      <c r="Z42" s="613"/>
      <c r="AA42" s="611">
        <f>DF39</f>
        <v>3</v>
      </c>
      <c r="AB42" s="613">
        <f>DU39</f>
        <v>10.5</v>
      </c>
      <c r="AC42" s="603"/>
      <c r="AD42" s="614"/>
      <c r="AE42" s="573"/>
      <c r="AF42" s="573" t="s">
        <v>267</v>
      </c>
      <c r="AG42" s="573"/>
      <c r="AH42" s="573"/>
      <c r="AI42" s="573"/>
      <c r="AJ42" s="573"/>
      <c r="AK42" s="573"/>
      <c r="AL42" s="573"/>
      <c r="AM42" s="573"/>
      <c r="AN42" s="573"/>
      <c r="AO42" s="573"/>
      <c r="AP42" s="573"/>
      <c r="AQ42" s="573"/>
      <c r="AR42" s="573"/>
      <c r="AS42" s="573"/>
      <c r="AT42" s="573"/>
      <c r="AU42" s="573"/>
      <c r="AV42" s="573"/>
      <c r="AW42" s="573"/>
      <c r="AX42" s="573"/>
      <c r="AY42" s="573"/>
      <c r="AZ42" s="573"/>
      <c r="BA42" s="573"/>
      <c r="BB42" s="573"/>
      <c r="BC42" s="573"/>
      <c r="BD42" s="573"/>
      <c r="BE42" s="573"/>
      <c r="BF42" s="573"/>
      <c r="BG42" s="573"/>
      <c r="BH42" s="573"/>
      <c r="BI42" s="573"/>
      <c r="BJ42" s="573"/>
      <c r="BK42" s="573"/>
      <c r="BL42" s="573"/>
      <c r="BM42" s="573"/>
      <c r="BN42" s="573"/>
      <c r="BO42" s="573"/>
      <c r="BP42" s="573"/>
      <c r="BQ42" s="573"/>
      <c r="BR42" s="573"/>
      <c r="BS42" s="573"/>
      <c r="BT42" s="573"/>
      <c r="BU42" s="573"/>
      <c r="BV42" s="573"/>
      <c r="BW42" s="573"/>
      <c r="BX42" s="573"/>
      <c r="BY42" s="573"/>
      <c r="BZ42" s="573"/>
      <c r="CA42" s="573"/>
      <c r="CB42" s="573"/>
      <c r="CC42" s="573"/>
      <c r="CD42" s="573"/>
      <c r="CE42" s="573"/>
      <c r="CF42" s="573"/>
      <c r="CG42" s="573"/>
      <c r="CH42" s="573"/>
      <c r="CI42" s="573"/>
      <c r="CJ42" s="573"/>
      <c r="CK42" s="573"/>
      <c r="CL42" s="573"/>
      <c r="CM42" s="573"/>
      <c r="CN42" s="573"/>
      <c r="CO42" s="573"/>
      <c r="CP42" s="573"/>
      <c r="CQ42" s="573"/>
      <c r="CR42" s="573"/>
      <c r="CS42" s="573"/>
      <c r="CT42" s="573"/>
      <c r="CU42" s="573"/>
      <c r="CV42" s="573"/>
      <c r="CW42" s="573"/>
      <c r="CX42" s="573"/>
      <c r="CY42" s="573"/>
      <c r="CZ42" s="573"/>
      <c r="DA42" s="573"/>
      <c r="DB42" s="573"/>
      <c r="DC42" s="573"/>
      <c r="DD42" s="573"/>
      <c r="DE42" s="573"/>
      <c r="DF42" s="573"/>
      <c r="DG42" s="573"/>
      <c r="DH42" s="573"/>
      <c r="DI42" s="573"/>
      <c r="DJ42" s="573"/>
      <c r="DK42" s="573"/>
      <c r="DL42" s="573"/>
      <c r="DM42" s="573"/>
      <c r="DN42" s="573"/>
      <c r="DO42" s="573"/>
      <c r="DP42" s="573"/>
      <c r="DQ42" s="573"/>
      <c r="DR42" s="573"/>
      <c r="DS42" s="573"/>
      <c r="DT42" s="573"/>
      <c r="DU42" s="573"/>
      <c r="DV42" s="573"/>
      <c r="DW42" s="573"/>
      <c r="DX42" s="573"/>
      <c r="DY42" s="573"/>
      <c r="DZ42" s="573"/>
      <c r="EA42" s="573"/>
      <c r="EB42" s="573"/>
      <c r="EC42" s="573"/>
      <c r="ED42" s="573"/>
      <c r="EE42" s="573"/>
      <c r="EF42" s="573"/>
      <c r="EG42" s="573"/>
      <c r="EH42" s="573"/>
      <c r="EI42" s="573"/>
      <c r="EJ42" s="573"/>
      <c r="EK42" s="573"/>
      <c r="EL42" s="573"/>
      <c r="EM42" s="573"/>
      <c r="EN42" s="573"/>
    </row>
    <row r="43" spans="19:144">
      <c r="S43" s="610"/>
      <c r="T43" s="611">
        <f>AJ39</f>
        <v>396.1</v>
      </c>
      <c r="U43" s="612">
        <f>AY39</f>
        <v>14.6</v>
      </c>
      <c r="V43" s="612">
        <f>BN39</f>
        <v>3</v>
      </c>
      <c r="W43" s="603"/>
      <c r="X43" s="612">
        <f>CC39</f>
        <v>164</v>
      </c>
      <c r="Y43" s="612">
        <f>CR39</f>
        <v>97</v>
      </c>
      <c r="Z43" s="613"/>
      <c r="AA43" s="611">
        <f>DG39</f>
        <v>3</v>
      </c>
      <c r="AB43" s="575"/>
      <c r="AC43" s="603"/>
      <c r="AD43" s="614"/>
      <c r="AE43" s="573"/>
      <c r="AF43" s="573" t="s">
        <v>268</v>
      </c>
      <c r="AG43" s="573"/>
      <c r="AH43" s="573"/>
      <c r="AI43" s="573"/>
      <c r="AJ43" s="573"/>
      <c r="AK43" s="573"/>
      <c r="AL43" s="573"/>
      <c r="AM43" s="573"/>
      <c r="AN43" s="573"/>
      <c r="AO43" s="573"/>
      <c r="AP43" s="573"/>
      <c r="AQ43" s="573"/>
      <c r="AR43" s="573"/>
      <c r="AS43" s="573"/>
      <c r="AT43" s="573"/>
      <c r="AU43" s="573"/>
      <c r="AV43" s="573"/>
      <c r="AW43" s="573"/>
      <c r="AX43" s="573"/>
      <c r="AY43" s="573"/>
      <c r="AZ43" s="573"/>
      <c r="BA43" s="573"/>
      <c r="BB43" s="573"/>
      <c r="BC43" s="573"/>
      <c r="BD43" s="573"/>
      <c r="BE43" s="573"/>
      <c r="BF43" s="573"/>
      <c r="BG43" s="573"/>
      <c r="BH43" s="573"/>
      <c r="BI43" s="573"/>
      <c r="BJ43" s="573"/>
      <c r="BK43" s="573"/>
      <c r="BL43" s="573"/>
      <c r="BM43" s="573"/>
      <c r="BN43" s="573"/>
      <c r="BO43" s="573"/>
      <c r="BP43" s="573"/>
      <c r="BQ43" s="573"/>
      <c r="BR43" s="573"/>
      <c r="BS43" s="573"/>
      <c r="BT43" s="573"/>
      <c r="BU43" s="573"/>
      <c r="BV43" s="573"/>
      <c r="BW43" s="573"/>
      <c r="BX43" s="573"/>
      <c r="BY43" s="573"/>
      <c r="BZ43" s="573"/>
      <c r="CA43" s="573"/>
      <c r="CB43" s="573"/>
      <c r="CC43" s="573"/>
      <c r="CD43" s="573"/>
      <c r="CE43" s="573"/>
      <c r="CF43" s="573"/>
      <c r="CG43" s="573"/>
      <c r="CH43" s="573"/>
      <c r="CI43" s="573"/>
      <c r="CJ43" s="573"/>
      <c r="CK43" s="573"/>
      <c r="CL43" s="573"/>
      <c r="CM43" s="573"/>
      <c r="CN43" s="573"/>
      <c r="CO43" s="573"/>
      <c r="CP43" s="573"/>
      <c r="CQ43" s="573"/>
      <c r="CR43" s="573"/>
      <c r="CS43" s="573"/>
      <c r="CT43" s="573"/>
      <c r="CU43" s="573"/>
      <c r="CV43" s="573"/>
      <c r="CW43" s="573"/>
      <c r="CX43" s="573"/>
      <c r="CY43" s="573"/>
      <c r="CZ43" s="573"/>
      <c r="DA43" s="573"/>
      <c r="DB43" s="573"/>
      <c r="DC43" s="573"/>
      <c r="DD43" s="573"/>
      <c r="DE43" s="573"/>
      <c r="DF43" s="573"/>
      <c r="DG43" s="573"/>
      <c r="DH43" s="573"/>
      <c r="DI43" s="573"/>
      <c r="DJ43" s="573"/>
      <c r="DK43" s="573"/>
      <c r="DL43" s="573"/>
      <c r="DM43" s="573"/>
      <c r="DN43" s="573"/>
      <c r="DO43" s="573"/>
      <c r="DP43" s="573"/>
      <c r="DQ43" s="573"/>
      <c r="DR43" s="573"/>
      <c r="DS43" s="573"/>
      <c r="DT43" s="573"/>
      <c r="DU43" s="573"/>
      <c r="DV43" s="573"/>
      <c r="DW43" s="573"/>
      <c r="DX43" s="573"/>
      <c r="DY43" s="573"/>
      <c r="DZ43" s="573"/>
      <c r="EA43" s="573"/>
      <c r="EB43" s="573"/>
      <c r="EC43" s="573"/>
      <c r="ED43" s="573"/>
      <c r="EE43" s="573"/>
      <c r="EF43" s="573"/>
      <c r="EG43" s="573"/>
      <c r="EH43" s="573"/>
      <c r="EI43" s="573"/>
      <c r="EJ43" s="573"/>
      <c r="EK43" s="573"/>
      <c r="EL43" s="573"/>
      <c r="EM43" s="573"/>
      <c r="EN43" s="573"/>
    </row>
    <row r="44" spans="19:144">
      <c r="S44" s="610"/>
      <c r="T44" s="611">
        <f>AK39</f>
        <v>394.8</v>
      </c>
      <c r="U44" s="612">
        <f>AZ39</f>
        <v>14.9</v>
      </c>
      <c r="V44" s="612">
        <f>BO39</f>
        <v>3</v>
      </c>
      <c r="W44" s="603"/>
      <c r="X44" s="612">
        <f>CD39</f>
        <v>164</v>
      </c>
      <c r="Y44" s="612">
        <f>CS39</f>
        <v>95</v>
      </c>
      <c r="Z44" s="613"/>
      <c r="AA44" s="611">
        <f>DH39</f>
        <v>3</v>
      </c>
      <c r="AB44" s="604"/>
      <c r="AC44" s="603"/>
      <c r="AD44" s="614"/>
      <c r="AE44" s="573"/>
      <c r="AF44" s="573" t="s">
        <v>269</v>
      </c>
      <c r="AG44" s="573"/>
      <c r="AH44" s="573"/>
      <c r="AI44" s="573"/>
      <c r="AJ44" s="573"/>
      <c r="AK44" s="573"/>
      <c r="AL44" s="573"/>
      <c r="AM44" s="573"/>
      <c r="AN44" s="573"/>
      <c r="AO44" s="573"/>
      <c r="AP44" s="573"/>
      <c r="AQ44" s="573"/>
      <c r="AR44" s="573"/>
      <c r="AS44" s="573"/>
      <c r="AT44" s="573"/>
      <c r="AU44" s="573"/>
      <c r="AV44" s="573"/>
      <c r="AW44" s="573"/>
      <c r="AX44" s="573"/>
      <c r="AY44" s="573"/>
      <c r="AZ44" s="573"/>
      <c r="BA44" s="573"/>
      <c r="BB44" s="573"/>
      <c r="BC44" s="573"/>
      <c r="BD44" s="573"/>
      <c r="BE44" s="573"/>
      <c r="BF44" s="573"/>
      <c r="BG44" s="573"/>
      <c r="BH44" s="573"/>
      <c r="BI44" s="573"/>
      <c r="BJ44" s="573"/>
      <c r="BK44" s="573"/>
      <c r="BL44" s="573"/>
      <c r="BM44" s="573"/>
      <c r="BN44" s="573"/>
      <c r="BO44" s="573"/>
      <c r="BP44" s="573"/>
      <c r="BQ44" s="573"/>
      <c r="BR44" s="573"/>
      <c r="BS44" s="573"/>
      <c r="BT44" s="573"/>
      <c r="BU44" s="573"/>
      <c r="BV44" s="573"/>
      <c r="BW44" s="573"/>
      <c r="BX44" s="573"/>
      <c r="BY44" s="573"/>
      <c r="BZ44" s="573"/>
      <c r="CA44" s="573"/>
      <c r="CB44" s="573"/>
      <c r="CC44" s="573"/>
      <c r="CD44" s="573"/>
      <c r="CE44" s="573"/>
      <c r="CF44" s="573"/>
      <c r="CG44" s="573"/>
      <c r="CH44" s="573"/>
      <c r="CI44" s="573"/>
      <c r="CJ44" s="573"/>
      <c r="CK44" s="573"/>
      <c r="CL44" s="573"/>
      <c r="CM44" s="573"/>
      <c r="CN44" s="573"/>
      <c r="CO44" s="573"/>
      <c r="CP44" s="573"/>
      <c r="CQ44" s="573"/>
      <c r="CR44" s="573"/>
      <c r="CS44" s="573"/>
      <c r="CT44" s="573"/>
      <c r="CU44" s="573"/>
      <c r="CV44" s="573"/>
      <c r="CW44" s="573"/>
      <c r="CX44" s="573"/>
      <c r="CY44" s="573"/>
      <c r="CZ44" s="573"/>
      <c r="DA44" s="573"/>
      <c r="DB44" s="573"/>
      <c r="DC44" s="573"/>
      <c r="DD44" s="573"/>
      <c r="DE44" s="573"/>
      <c r="DF44" s="573"/>
      <c r="DG44" s="573"/>
      <c r="DH44" s="573"/>
      <c r="DI44" s="573"/>
      <c r="DJ44" s="573"/>
      <c r="DK44" s="573"/>
      <c r="DL44" s="573"/>
      <c r="DM44" s="573"/>
      <c r="DN44" s="573"/>
      <c r="DO44" s="573"/>
      <c r="DP44" s="573"/>
      <c r="DQ44" s="573"/>
      <c r="DR44" s="573"/>
      <c r="DS44" s="573"/>
      <c r="DT44" s="573"/>
      <c r="DU44" s="573"/>
      <c r="DV44" s="573"/>
      <c r="DW44" s="573"/>
      <c r="DX44" s="573"/>
      <c r="DY44" s="573"/>
      <c r="DZ44" s="573"/>
      <c r="EA44" s="573"/>
      <c r="EB44" s="573"/>
      <c r="EC44" s="573"/>
      <c r="ED44" s="573"/>
      <c r="EE44" s="573"/>
      <c r="EF44" s="573"/>
      <c r="EG44" s="573"/>
      <c r="EH44" s="573"/>
      <c r="EI44" s="573"/>
      <c r="EJ44" s="573"/>
      <c r="EK44" s="573"/>
      <c r="EL44" s="573"/>
      <c r="EM44" s="573"/>
      <c r="EN44" s="573"/>
    </row>
    <row r="45" spans="19:144">
      <c r="S45" s="615" t="s">
        <v>120</v>
      </c>
      <c r="T45" s="616">
        <f>AVERAGE(T42:T44)</f>
        <v>395.83333333333331</v>
      </c>
      <c r="U45" s="616">
        <f>AVERAGE(U42:U44)</f>
        <v>14.733333333333333</v>
      </c>
      <c r="V45" s="616">
        <f>AVERAGE(V42:V44)</f>
        <v>3</v>
      </c>
      <c r="W45" s="616"/>
      <c r="X45" s="616">
        <f>AVERAGE(X42:X44)</f>
        <v>164</v>
      </c>
      <c r="Y45" s="616">
        <f>AVERAGE(Y42:Y44)</f>
        <v>96</v>
      </c>
      <c r="Z45" s="617"/>
      <c r="AA45" s="616">
        <f>AVERAGE(AA42:AA44)</f>
        <v>3</v>
      </c>
      <c r="AB45" s="616">
        <f>AVERAGE(AB42:AB44)</f>
        <v>10.5</v>
      </c>
      <c r="AC45" s="616"/>
      <c r="AD45" s="618"/>
      <c r="AE45" s="573"/>
      <c r="AF45" s="573" t="s">
        <v>270</v>
      </c>
      <c r="AG45" s="573"/>
      <c r="AH45" s="573"/>
      <c r="AI45" s="573"/>
      <c r="AJ45" s="573"/>
      <c r="AK45" s="573"/>
      <c r="AL45" s="573"/>
      <c r="AM45" s="573"/>
      <c r="AN45" s="573"/>
      <c r="AO45" s="573"/>
      <c r="AP45" s="573"/>
      <c r="AQ45" s="573"/>
      <c r="AR45" s="573"/>
      <c r="AS45" s="573"/>
      <c r="AT45" s="573"/>
      <c r="AU45" s="573"/>
      <c r="AV45" s="573"/>
      <c r="AW45" s="573"/>
      <c r="AX45" s="573"/>
      <c r="AY45" s="573"/>
      <c r="AZ45" s="573"/>
      <c r="BA45" s="573"/>
      <c r="BB45" s="573"/>
      <c r="BC45" s="573"/>
      <c r="BD45" s="573"/>
      <c r="BE45" s="573"/>
      <c r="BF45" s="573"/>
      <c r="BG45" s="573"/>
      <c r="BH45" s="573"/>
      <c r="BI45" s="573"/>
      <c r="BJ45" s="573"/>
      <c r="BK45" s="573"/>
      <c r="BL45" s="573"/>
      <c r="BM45" s="573"/>
      <c r="BN45" s="573"/>
      <c r="BO45" s="573"/>
      <c r="BP45" s="573"/>
      <c r="BQ45" s="573"/>
      <c r="BR45" s="573"/>
      <c r="BS45" s="573"/>
      <c r="BT45" s="573"/>
      <c r="BU45" s="573"/>
      <c r="BV45" s="573"/>
      <c r="BW45" s="573"/>
      <c r="BX45" s="573"/>
      <c r="BY45" s="573"/>
      <c r="BZ45" s="573"/>
      <c r="CA45" s="573"/>
      <c r="CB45" s="573"/>
      <c r="CC45" s="573"/>
      <c r="CD45" s="573"/>
      <c r="CE45" s="573"/>
      <c r="CF45" s="573"/>
      <c r="CG45" s="573"/>
      <c r="CH45" s="573"/>
      <c r="CI45" s="573"/>
      <c r="CJ45" s="573"/>
      <c r="CK45" s="573"/>
      <c r="CL45" s="573"/>
      <c r="CM45" s="573"/>
      <c r="CN45" s="573"/>
      <c r="CO45" s="573"/>
      <c r="CP45" s="573"/>
      <c r="CQ45" s="573"/>
      <c r="CR45" s="573"/>
      <c r="CS45" s="573"/>
      <c r="CT45" s="573"/>
      <c r="CU45" s="573"/>
      <c r="CV45" s="573"/>
      <c r="CW45" s="573"/>
      <c r="CX45" s="573"/>
      <c r="CY45" s="573"/>
      <c r="CZ45" s="573"/>
      <c r="DA45" s="573"/>
      <c r="DB45" s="573"/>
      <c r="DC45" s="573"/>
      <c r="DD45" s="573"/>
      <c r="DE45" s="573"/>
      <c r="DF45" s="573"/>
      <c r="DG45" s="573"/>
      <c r="DH45" s="573"/>
      <c r="DI45" s="573"/>
      <c r="DJ45" s="573"/>
      <c r="DK45" s="573"/>
      <c r="DL45" s="573"/>
      <c r="DM45" s="573"/>
      <c r="DN45" s="573"/>
      <c r="DO45" s="573"/>
      <c r="DP45" s="573"/>
      <c r="DQ45" s="573"/>
      <c r="DR45" s="573"/>
      <c r="DS45" s="573"/>
      <c r="DT45" s="573"/>
      <c r="DU45" s="573"/>
      <c r="DV45" s="573"/>
      <c r="DW45" s="573"/>
      <c r="DX45" s="573"/>
      <c r="DY45" s="573"/>
      <c r="DZ45" s="573"/>
      <c r="EA45" s="573"/>
      <c r="EB45" s="573"/>
      <c r="EC45" s="573"/>
      <c r="ED45" s="573"/>
      <c r="EE45" s="573"/>
      <c r="EF45" s="573"/>
      <c r="EG45" s="573"/>
      <c r="EH45" s="573"/>
      <c r="EI45" s="573"/>
      <c r="EJ45" s="573"/>
      <c r="EK45" s="573"/>
      <c r="EL45" s="573"/>
      <c r="EM45" s="573"/>
      <c r="EN45" s="573"/>
    </row>
    <row r="46" spans="19:144">
      <c r="S46" s="610" t="str">
        <f>AF42</f>
        <v>22L18T3-2</v>
      </c>
      <c r="T46" s="611">
        <f>AL39</f>
        <v>396.8</v>
      </c>
      <c r="U46" s="611">
        <f>BA39</f>
        <v>14.7</v>
      </c>
      <c r="V46" s="611">
        <f>BP39</f>
        <v>3</v>
      </c>
      <c r="W46" s="604"/>
      <c r="X46" s="612">
        <f>CE39</f>
        <v>164</v>
      </c>
      <c r="Y46" s="612">
        <f>CT39</f>
        <v>95</v>
      </c>
      <c r="Z46" s="613"/>
      <c r="AA46" s="611">
        <f>DI39</f>
        <v>3</v>
      </c>
      <c r="AB46" s="613">
        <f>DV39</f>
        <v>10.199999999999999</v>
      </c>
      <c r="AC46" s="603"/>
      <c r="AD46" s="614"/>
      <c r="AE46" s="573"/>
      <c r="AF46" s="573"/>
      <c r="AG46" s="573"/>
      <c r="AH46" s="573"/>
      <c r="AI46" s="573"/>
      <c r="AJ46" s="573"/>
      <c r="AK46" s="573"/>
      <c r="AL46" s="573"/>
      <c r="AM46" s="573"/>
      <c r="AN46" s="573"/>
      <c r="AO46" s="573"/>
      <c r="AP46" s="573"/>
      <c r="AQ46" s="573"/>
      <c r="AR46" s="573"/>
      <c r="AS46" s="573"/>
      <c r="AT46" s="573"/>
      <c r="AU46" s="573"/>
      <c r="AV46" s="573"/>
      <c r="AW46" s="573"/>
      <c r="AX46" s="573"/>
      <c r="AY46" s="573"/>
      <c r="AZ46" s="573"/>
      <c r="BA46" s="573"/>
      <c r="BB46" s="573"/>
      <c r="BC46" s="573"/>
      <c r="BD46" s="573"/>
      <c r="BE46" s="573"/>
      <c r="BF46" s="573"/>
      <c r="BG46" s="573"/>
      <c r="BH46" s="573"/>
      <c r="BI46" s="573"/>
      <c r="BJ46" s="573"/>
      <c r="BK46" s="573"/>
      <c r="BL46" s="573"/>
      <c r="BM46" s="573"/>
      <c r="BN46" s="573"/>
      <c r="BO46" s="573"/>
      <c r="BP46" s="573"/>
      <c r="BQ46" s="573"/>
      <c r="BR46" s="573"/>
      <c r="BS46" s="573"/>
      <c r="BT46" s="573"/>
      <c r="BU46" s="573"/>
      <c r="BV46" s="573"/>
      <c r="BW46" s="573"/>
      <c r="BX46" s="573"/>
      <c r="BY46" s="573"/>
      <c r="BZ46" s="573"/>
      <c r="CA46" s="573"/>
      <c r="CB46" s="573"/>
      <c r="CC46" s="573"/>
      <c r="CD46" s="573"/>
      <c r="CE46" s="573"/>
      <c r="CF46" s="573"/>
      <c r="CG46" s="573"/>
      <c r="CH46" s="573"/>
      <c r="CI46" s="573"/>
      <c r="CJ46" s="573"/>
      <c r="CK46" s="573"/>
      <c r="CL46" s="573"/>
      <c r="CM46" s="573"/>
      <c r="CN46" s="573"/>
      <c r="CO46" s="573"/>
      <c r="CP46" s="573"/>
      <c r="CQ46" s="573"/>
      <c r="CR46" s="573"/>
      <c r="CS46" s="573"/>
      <c r="CT46" s="573"/>
      <c r="CU46" s="573"/>
      <c r="CV46" s="573"/>
      <c r="CW46" s="573"/>
      <c r="CX46" s="573"/>
      <c r="CY46" s="573"/>
      <c r="CZ46" s="573"/>
      <c r="DA46" s="573"/>
      <c r="DB46" s="573"/>
      <c r="DC46" s="573"/>
      <c r="DD46" s="573"/>
      <c r="DE46" s="573"/>
      <c r="DF46" s="573"/>
      <c r="DG46" s="573"/>
      <c r="DH46" s="573"/>
      <c r="DI46" s="573"/>
      <c r="DJ46" s="573"/>
      <c r="DK46" s="573"/>
      <c r="DL46" s="573"/>
      <c r="DM46" s="573"/>
      <c r="DN46" s="573"/>
      <c r="DO46" s="573"/>
      <c r="DP46" s="573"/>
      <c r="DQ46" s="573"/>
      <c r="DR46" s="573"/>
      <c r="DS46" s="573"/>
      <c r="DT46" s="573"/>
      <c r="DU46" s="573"/>
      <c r="DV46" s="573"/>
      <c r="DW46" s="573"/>
      <c r="DX46" s="573"/>
      <c r="DY46" s="573"/>
      <c r="DZ46" s="573"/>
      <c r="EA46" s="573"/>
      <c r="EB46" s="573"/>
      <c r="EC46" s="573"/>
      <c r="ED46" s="573"/>
      <c r="EE46" s="573"/>
      <c r="EF46" s="573"/>
      <c r="EG46" s="573"/>
      <c r="EH46" s="573"/>
      <c r="EI46" s="573"/>
      <c r="EJ46" s="573"/>
      <c r="EK46" s="573"/>
      <c r="EL46" s="573"/>
      <c r="EM46" s="573"/>
      <c r="EN46" s="573"/>
    </row>
    <row r="47" spans="19:144">
      <c r="S47" s="619"/>
      <c r="T47" s="611">
        <f>AM39</f>
        <v>396.1</v>
      </c>
      <c r="U47" s="612">
        <f>BB39</f>
        <v>14.2</v>
      </c>
      <c r="V47" s="612">
        <f>BQ39</f>
        <v>3</v>
      </c>
      <c r="W47" s="603"/>
      <c r="X47" s="612">
        <f>CF39</f>
        <v>165</v>
      </c>
      <c r="Y47" s="612">
        <f>CU39</f>
        <v>98</v>
      </c>
      <c r="Z47" s="613"/>
      <c r="AA47" s="611">
        <f>DJ39</f>
        <v>3</v>
      </c>
      <c r="AB47" s="575"/>
      <c r="AC47" s="603"/>
      <c r="AD47" s="614"/>
      <c r="AE47" s="573"/>
      <c r="AF47" s="573"/>
      <c r="AG47" s="573"/>
      <c r="AH47" s="573"/>
      <c r="AI47" s="573"/>
      <c r="AJ47" s="573"/>
      <c r="AK47" s="573"/>
      <c r="AL47" s="573"/>
      <c r="AM47" s="573"/>
      <c r="AN47" s="573"/>
      <c r="AO47" s="573"/>
      <c r="AP47" s="573"/>
      <c r="AQ47" s="573"/>
      <c r="AR47" s="573"/>
      <c r="AS47" s="573"/>
      <c r="AT47" s="573"/>
      <c r="AU47" s="573"/>
      <c r="AV47" s="573"/>
      <c r="AW47" s="573"/>
      <c r="AX47" s="573"/>
      <c r="AY47" s="573"/>
      <c r="AZ47" s="573"/>
      <c r="BA47" s="573"/>
      <c r="BB47" s="573"/>
      <c r="BC47" s="573"/>
      <c r="BD47" s="573"/>
      <c r="BE47" s="573"/>
      <c r="BF47" s="573"/>
      <c r="BG47" s="573"/>
      <c r="BH47" s="573"/>
      <c r="BI47" s="573"/>
      <c r="BJ47" s="573"/>
      <c r="BK47" s="573"/>
      <c r="BL47" s="573"/>
      <c r="BM47" s="573"/>
      <c r="BN47" s="573"/>
      <c r="BO47" s="573"/>
      <c r="BP47" s="573"/>
      <c r="BQ47" s="573"/>
      <c r="BR47" s="573"/>
      <c r="BS47" s="573"/>
      <c r="BT47" s="573"/>
      <c r="BU47" s="573"/>
      <c r="BV47" s="573"/>
      <c r="BW47" s="573"/>
      <c r="BX47" s="573"/>
      <c r="BY47" s="573"/>
      <c r="BZ47" s="573"/>
      <c r="CA47" s="573"/>
      <c r="CB47" s="573"/>
      <c r="CC47" s="573"/>
      <c r="CD47" s="573"/>
      <c r="CE47" s="573"/>
      <c r="CF47" s="573"/>
      <c r="CG47" s="573"/>
      <c r="CH47" s="573"/>
      <c r="CI47" s="573"/>
      <c r="CJ47" s="573"/>
      <c r="CK47" s="573"/>
      <c r="CL47" s="573"/>
      <c r="CM47" s="573"/>
      <c r="CN47" s="573"/>
      <c r="CO47" s="573"/>
      <c r="CP47" s="573"/>
      <c r="CQ47" s="573"/>
      <c r="CR47" s="573"/>
      <c r="CS47" s="573"/>
      <c r="CT47" s="573"/>
      <c r="CU47" s="573"/>
      <c r="CV47" s="573"/>
      <c r="CW47" s="573"/>
      <c r="CX47" s="573"/>
      <c r="CY47" s="573"/>
      <c r="CZ47" s="573"/>
      <c r="DA47" s="573"/>
      <c r="DB47" s="573"/>
      <c r="DC47" s="573"/>
      <c r="DD47" s="573"/>
      <c r="DE47" s="573"/>
      <c r="DF47" s="573"/>
      <c r="DG47" s="573"/>
      <c r="DH47" s="573"/>
      <c r="DI47" s="573"/>
      <c r="DJ47" s="573"/>
      <c r="DK47" s="573"/>
      <c r="DL47" s="573"/>
      <c r="DM47" s="573"/>
      <c r="DN47" s="573"/>
      <c r="DO47" s="573"/>
      <c r="DP47" s="573"/>
      <c r="DQ47" s="573"/>
      <c r="DR47" s="573"/>
      <c r="DS47" s="573"/>
      <c r="DT47" s="573"/>
      <c r="DU47" s="573"/>
      <c r="DV47" s="573"/>
      <c r="DW47" s="573"/>
      <c r="DX47" s="573"/>
      <c r="DY47" s="573"/>
      <c r="DZ47" s="573"/>
      <c r="EA47" s="573"/>
      <c r="EB47" s="573"/>
      <c r="EC47" s="573"/>
      <c r="ED47" s="573"/>
      <c r="EE47" s="573"/>
      <c r="EF47" s="573"/>
      <c r="EG47" s="573"/>
      <c r="EH47" s="573"/>
      <c r="EI47" s="573"/>
      <c r="EJ47" s="573"/>
      <c r="EK47" s="573"/>
      <c r="EL47" s="573"/>
      <c r="EM47" s="573"/>
      <c r="EN47" s="573"/>
    </row>
    <row r="48" spans="19:144">
      <c r="S48" s="619"/>
      <c r="T48" s="611">
        <f>AN39</f>
        <v>397.3</v>
      </c>
      <c r="U48" s="612">
        <f>BC39</f>
        <v>14.8</v>
      </c>
      <c r="V48" s="612">
        <f>BR39</f>
        <v>3</v>
      </c>
      <c r="W48" s="603"/>
      <c r="X48" s="612">
        <f>CG39</f>
        <v>164</v>
      </c>
      <c r="Y48" s="612">
        <f>CV39</f>
        <v>94</v>
      </c>
      <c r="Z48" s="613"/>
      <c r="AA48" s="611">
        <f>DK39</f>
        <v>3</v>
      </c>
      <c r="AB48" s="604"/>
      <c r="AC48" s="603"/>
      <c r="AD48" s="606"/>
      <c r="AE48" s="573"/>
      <c r="AF48" s="573"/>
      <c r="AG48" s="573"/>
      <c r="AH48" s="573"/>
      <c r="AI48" s="573"/>
      <c r="AJ48" s="573"/>
      <c r="AK48" s="573"/>
      <c r="AL48" s="573"/>
      <c r="AM48" s="573"/>
      <c r="AN48" s="573"/>
      <c r="AO48" s="573"/>
      <c r="AP48" s="573"/>
      <c r="AQ48" s="573"/>
      <c r="AR48" s="573"/>
      <c r="AS48" s="573"/>
      <c r="AT48" s="573"/>
      <c r="AU48" s="573"/>
      <c r="AV48" s="573"/>
      <c r="AW48" s="573"/>
      <c r="AX48" s="573"/>
      <c r="AY48" s="573"/>
      <c r="AZ48" s="573"/>
      <c r="BA48" s="573"/>
      <c r="BB48" s="573"/>
      <c r="BC48" s="573"/>
      <c r="BD48" s="573"/>
      <c r="BE48" s="573"/>
      <c r="BF48" s="573"/>
      <c r="BG48" s="573"/>
      <c r="BH48" s="573"/>
      <c r="BI48" s="573"/>
      <c r="BJ48" s="573"/>
      <c r="BK48" s="573"/>
      <c r="BL48" s="573"/>
      <c r="BM48" s="573"/>
      <c r="BN48" s="573"/>
      <c r="BO48" s="573"/>
      <c r="BP48" s="573"/>
      <c r="BQ48" s="573"/>
      <c r="BR48" s="573"/>
      <c r="BS48" s="573"/>
      <c r="BT48" s="573"/>
      <c r="BU48" s="573"/>
      <c r="BV48" s="573"/>
      <c r="BW48" s="573"/>
      <c r="BX48" s="573"/>
      <c r="BY48" s="573"/>
      <c r="BZ48" s="573"/>
      <c r="CA48" s="573"/>
      <c r="CB48" s="573"/>
      <c r="CC48" s="573"/>
      <c r="CD48" s="573"/>
      <c r="CE48" s="573"/>
      <c r="CF48" s="573"/>
      <c r="CG48" s="573"/>
      <c r="CH48" s="573"/>
      <c r="CI48" s="573"/>
      <c r="CJ48" s="573"/>
      <c r="CK48" s="573"/>
      <c r="CL48" s="573"/>
      <c r="CM48" s="573"/>
      <c r="CN48" s="573"/>
      <c r="CO48" s="573"/>
      <c r="CP48" s="573"/>
      <c r="CQ48" s="573"/>
      <c r="CR48" s="573"/>
      <c r="CS48" s="573"/>
      <c r="CT48" s="573"/>
      <c r="CU48" s="573"/>
      <c r="CV48" s="573"/>
      <c r="CW48" s="573"/>
      <c r="CX48" s="573"/>
      <c r="CY48" s="573"/>
      <c r="CZ48" s="573"/>
      <c r="DA48" s="573"/>
      <c r="DB48" s="573"/>
      <c r="DC48" s="573"/>
      <c r="DD48" s="573"/>
      <c r="DE48" s="573"/>
      <c r="DF48" s="573"/>
      <c r="DG48" s="573"/>
      <c r="DH48" s="573"/>
      <c r="DI48" s="573"/>
      <c r="DJ48" s="573"/>
      <c r="DK48" s="573"/>
      <c r="DL48" s="573"/>
      <c r="DM48" s="573"/>
      <c r="DN48" s="573"/>
      <c r="DO48" s="573"/>
      <c r="DP48" s="573"/>
      <c r="DQ48" s="573"/>
      <c r="DR48" s="573"/>
      <c r="DS48" s="573"/>
      <c r="DT48" s="573"/>
      <c r="DU48" s="573"/>
      <c r="DV48" s="573"/>
      <c r="DW48" s="573"/>
      <c r="DX48" s="573"/>
      <c r="DY48" s="573"/>
      <c r="DZ48" s="573"/>
      <c r="EA48" s="573"/>
      <c r="EB48" s="573"/>
      <c r="EC48" s="573"/>
      <c r="ED48" s="573"/>
      <c r="EE48" s="573"/>
      <c r="EF48" s="573"/>
      <c r="EG48" s="573"/>
      <c r="EH48" s="573"/>
      <c r="EI48" s="573"/>
      <c r="EJ48" s="573"/>
      <c r="EK48" s="573"/>
      <c r="EL48" s="573"/>
      <c r="EM48" s="573"/>
      <c r="EN48" s="573"/>
    </row>
    <row r="49" spans="19:144">
      <c r="S49" s="615" t="s">
        <v>120</v>
      </c>
      <c r="T49" s="616">
        <f>AVERAGE(T46:T48)</f>
        <v>396.73333333333335</v>
      </c>
      <c r="U49" s="616">
        <f>AVERAGE(U46:U48)</f>
        <v>14.566666666666668</v>
      </c>
      <c r="V49" s="616">
        <f>AVERAGE(V46:V48)</f>
        <v>3</v>
      </c>
      <c r="W49" s="616"/>
      <c r="X49" s="616">
        <f>AVERAGE(X46:X48)</f>
        <v>164.33333333333334</v>
      </c>
      <c r="Y49" s="616">
        <f>AVERAGE(Y46:Y48)</f>
        <v>95.666666666666671</v>
      </c>
      <c r="Z49" s="617"/>
      <c r="AA49" s="616">
        <f>AVERAGE(AA46:AA48)</f>
        <v>3</v>
      </c>
      <c r="AB49" s="616">
        <f>AVERAGE(AB46:AB48)</f>
        <v>10.199999999999999</v>
      </c>
      <c r="AC49" s="616"/>
      <c r="AD49" s="620"/>
      <c r="AE49" s="573"/>
      <c r="AF49" s="573"/>
      <c r="AG49" s="573"/>
      <c r="AH49" s="573"/>
      <c r="AI49" s="573"/>
      <c r="AJ49" s="573"/>
      <c r="AK49" s="573"/>
      <c r="AL49" s="573"/>
      <c r="AM49" s="573"/>
      <c r="AN49" s="573"/>
      <c r="AO49" s="573"/>
      <c r="AP49" s="573"/>
      <c r="AQ49" s="573"/>
      <c r="AR49" s="573"/>
      <c r="AS49" s="573"/>
      <c r="AT49" s="573"/>
      <c r="AU49" s="573"/>
      <c r="AV49" s="573"/>
      <c r="AW49" s="573"/>
      <c r="AX49" s="573"/>
      <c r="AY49" s="573"/>
      <c r="AZ49" s="573"/>
      <c r="BA49" s="573"/>
      <c r="BB49" s="573"/>
      <c r="BC49" s="573"/>
      <c r="BD49" s="573"/>
      <c r="BE49" s="573"/>
      <c r="BF49" s="573"/>
      <c r="BG49" s="573"/>
      <c r="BH49" s="573"/>
      <c r="BI49" s="573"/>
      <c r="BJ49" s="573"/>
      <c r="BK49" s="573"/>
      <c r="BL49" s="573"/>
      <c r="BM49" s="573"/>
      <c r="BN49" s="573"/>
      <c r="BO49" s="573"/>
      <c r="BP49" s="573"/>
      <c r="BQ49" s="573"/>
      <c r="BR49" s="573"/>
      <c r="BS49" s="573"/>
      <c r="BT49" s="573"/>
      <c r="BU49" s="573"/>
      <c r="BV49" s="573"/>
      <c r="BW49" s="573"/>
      <c r="BX49" s="573"/>
      <c r="BY49" s="573"/>
      <c r="BZ49" s="573"/>
      <c r="CA49" s="573"/>
      <c r="CB49" s="573"/>
      <c r="CC49" s="573"/>
      <c r="CD49" s="573"/>
      <c r="CE49" s="573"/>
      <c r="CF49" s="573"/>
      <c r="CG49" s="573"/>
      <c r="CH49" s="573"/>
      <c r="CI49" s="573"/>
      <c r="CJ49" s="573"/>
      <c r="CK49" s="573"/>
      <c r="CL49" s="573"/>
      <c r="CM49" s="573"/>
      <c r="CN49" s="573"/>
      <c r="CO49" s="573"/>
      <c r="CP49" s="573"/>
      <c r="CQ49" s="573"/>
      <c r="CR49" s="573"/>
      <c r="CS49" s="573"/>
      <c r="CT49" s="573"/>
      <c r="CU49" s="573"/>
      <c r="CV49" s="573"/>
      <c r="CW49" s="573"/>
      <c r="CX49" s="573"/>
      <c r="CY49" s="573"/>
      <c r="CZ49" s="573"/>
      <c r="DA49" s="573"/>
      <c r="DB49" s="573"/>
      <c r="DC49" s="573"/>
      <c r="DD49" s="573"/>
      <c r="DE49" s="573"/>
      <c r="DF49" s="573"/>
      <c r="DG49" s="573"/>
      <c r="DH49" s="573"/>
      <c r="DI49" s="573"/>
      <c r="DJ49" s="573"/>
      <c r="DK49" s="573"/>
      <c r="DL49" s="573"/>
      <c r="DM49" s="573"/>
      <c r="DN49" s="573"/>
      <c r="DO49" s="573"/>
      <c r="DP49" s="573"/>
      <c r="DQ49" s="573"/>
      <c r="DR49" s="573"/>
      <c r="DS49" s="573"/>
      <c r="DT49" s="573"/>
      <c r="DU49" s="573"/>
      <c r="DV49" s="573"/>
      <c r="DW49" s="573"/>
      <c r="DX49" s="573"/>
      <c r="DY49" s="573"/>
      <c r="DZ49" s="573"/>
      <c r="EA49" s="573"/>
      <c r="EB49" s="573"/>
      <c r="EC49" s="573"/>
      <c r="ED49" s="573"/>
      <c r="EE49" s="573"/>
      <c r="EF49" s="573"/>
      <c r="EG49" s="573"/>
      <c r="EH49" s="573"/>
      <c r="EI49" s="573"/>
      <c r="EJ49" s="573"/>
      <c r="EK49" s="573"/>
      <c r="EL49" s="573"/>
      <c r="EM49" s="573"/>
      <c r="EN49" s="573"/>
    </row>
    <row r="50" spans="19:144">
      <c r="S50" s="610" t="str">
        <f>AF43</f>
        <v>22L18T3-3</v>
      </c>
      <c r="T50" s="611">
        <f>AO39</f>
        <v>395.7</v>
      </c>
      <c r="U50" s="611">
        <f>BD39</f>
        <v>14.7</v>
      </c>
      <c r="V50" s="612">
        <f>BS39</f>
        <v>3</v>
      </c>
      <c r="W50" s="604"/>
      <c r="X50" s="612">
        <f>CH39</f>
        <v>164</v>
      </c>
      <c r="Y50" s="612">
        <f>CW39</f>
        <v>95</v>
      </c>
      <c r="Z50" s="613"/>
      <c r="AA50" s="611">
        <f>DL39</f>
        <v>3</v>
      </c>
      <c r="AB50" s="613">
        <f>DW39</f>
        <v>10.4</v>
      </c>
      <c r="AC50" s="603"/>
      <c r="AD50" s="606"/>
      <c r="AE50" s="573"/>
      <c r="AF50" s="573"/>
      <c r="AG50" s="573"/>
      <c r="AH50" s="573"/>
      <c r="AI50" s="573"/>
      <c r="AJ50" s="573"/>
      <c r="AK50" s="573"/>
      <c r="AL50" s="573"/>
      <c r="AM50" s="573"/>
      <c r="AN50" s="573"/>
      <c r="AO50" s="573"/>
      <c r="AP50" s="573"/>
      <c r="AQ50" s="573"/>
      <c r="AR50" s="573"/>
      <c r="AS50" s="573"/>
      <c r="AT50" s="573"/>
      <c r="AU50" s="573"/>
      <c r="AV50" s="573"/>
      <c r="AW50" s="573"/>
      <c r="AX50" s="573"/>
      <c r="AY50" s="573"/>
      <c r="AZ50" s="573"/>
      <c r="BA50" s="573"/>
      <c r="BB50" s="573"/>
      <c r="BC50" s="573"/>
      <c r="BD50" s="573"/>
      <c r="BE50" s="573"/>
      <c r="BF50" s="573"/>
      <c r="BG50" s="573"/>
      <c r="BH50" s="573"/>
      <c r="BI50" s="573"/>
      <c r="BJ50" s="573"/>
      <c r="BK50" s="573"/>
      <c r="BL50" s="573"/>
      <c r="BM50" s="573"/>
      <c r="BN50" s="573"/>
      <c r="BO50" s="573"/>
      <c r="BP50" s="573"/>
      <c r="BQ50" s="573"/>
      <c r="BR50" s="573"/>
      <c r="BS50" s="573"/>
      <c r="BT50" s="573"/>
      <c r="BU50" s="573"/>
      <c r="BV50" s="573"/>
      <c r="BW50" s="573"/>
      <c r="BX50" s="573"/>
      <c r="BY50" s="573"/>
      <c r="BZ50" s="573"/>
      <c r="CA50" s="573"/>
      <c r="CB50" s="573"/>
      <c r="CC50" s="573"/>
      <c r="CD50" s="573"/>
      <c r="CE50" s="573"/>
      <c r="CF50" s="573"/>
      <c r="CG50" s="573"/>
      <c r="CH50" s="573"/>
      <c r="CI50" s="573"/>
      <c r="CJ50" s="573"/>
      <c r="CK50" s="573"/>
      <c r="CL50" s="573"/>
      <c r="CM50" s="573"/>
      <c r="CN50" s="573"/>
      <c r="CO50" s="573"/>
      <c r="CP50" s="573"/>
      <c r="CQ50" s="573"/>
      <c r="CR50" s="573"/>
      <c r="CS50" s="573"/>
      <c r="CT50" s="573"/>
      <c r="CU50" s="573"/>
      <c r="CV50" s="573"/>
      <c r="CW50" s="573"/>
      <c r="CX50" s="573"/>
      <c r="CY50" s="573"/>
      <c r="CZ50" s="573"/>
      <c r="DA50" s="573"/>
      <c r="DB50" s="573"/>
      <c r="DC50" s="573"/>
      <c r="DD50" s="573"/>
      <c r="DE50" s="573"/>
      <c r="DF50" s="573"/>
      <c r="DG50" s="573"/>
      <c r="DH50" s="573"/>
      <c r="DI50" s="573"/>
      <c r="DJ50" s="573"/>
      <c r="DK50" s="573"/>
      <c r="DL50" s="573"/>
      <c r="DM50" s="573"/>
      <c r="DN50" s="573"/>
      <c r="DO50" s="573"/>
      <c r="DP50" s="573"/>
      <c r="DQ50" s="573"/>
      <c r="DR50" s="573"/>
      <c r="DS50" s="573"/>
      <c r="DT50" s="573"/>
      <c r="DU50" s="573"/>
      <c r="DV50" s="573"/>
      <c r="DW50" s="573"/>
      <c r="DX50" s="573"/>
      <c r="DY50" s="573"/>
      <c r="DZ50" s="573"/>
      <c r="EA50" s="573"/>
      <c r="EB50" s="573"/>
      <c r="EC50" s="573"/>
      <c r="ED50" s="573"/>
      <c r="EE50" s="573"/>
      <c r="EF50" s="573"/>
      <c r="EG50" s="573"/>
      <c r="EH50" s="573"/>
      <c r="EI50" s="573"/>
      <c r="EJ50" s="573"/>
      <c r="EK50" s="573"/>
      <c r="EL50" s="573"/>
      <c r="EM50" s="573"/>
      <c r="EN50" s="573"/>
    </row>
    <row r="51" spans="19:144">
      <c r="S51" s="619"/>
      <c r="T51" s="611">
        <f>AP39</f>
        <v>397.7</v>
      </c>
      <c r="U51" s="612">
        <f>BE39</f>
        <v>14.7</v>
      </c>
      <c r="V51" s="612">
        <f>BT39</f>
        <v>2.9</v>
      </c>
      <c r="W51" s="603"/>
      <c r="X51" s="612">
        <f>CI39</f>
        <v>165</v>
      </c>
      <c r="Y51" s="612">
        <f>CX39</f>
        <v>94</v>
      </c>
      <c r="Z51" s="613"/>
      <c r="AA51" s="611">
        <f>DM39</f>
        <v>3</v>
      </c>
      <c r="AB51" s="604"/>
      <c r="AC51" s="603"/>
      <c r="AD51" s="606"/>
      <c r="AE51" s="573"/>
      <c r="AF51" s="573"/>
      <c r="AG51" s="573"/>
      <c r="AH51" s="573"/>
      <c r="AI51" s="573"/>
      <c r="AJ51" s="573"/>
      <c r="AK51" s="573"/>
      <c r="AL51" s="573"/>
      <c r="AM51" s="573"/>
      <c r="AN51" s="573"/>
      <c r="AO51" s="573"/>
      <c r="AP51" s="573"/>
      <c r="AQ51" s="573"/>
      <c r="AR51" s="573"/>
      <c r="AS51" s="573"/>
      <c r="AT51" s="573"/>
      <c r="AU51" s="573"/>
      <c r="AV51" s="573"/>
      <c r="AW51" s="573"/>
      <c r="AX51" s="573"/>
      <c r="AY51" s="573"/>
      <c r="AZ51" s="573"/>
      <c r="BA51" s="573"/>
      <c r="BB51" s="573"/>
      <c r="BC51" s="573"/>
      <c r="BD51" s="573"/>
      <c r="BE51" s="573"/>
      <c r="BF51" s="573"/>
      <c r="BG51" s="573"/>
      <c r="BH51" s="573"/>
      <c r="BI51" s="573"/>
      <c r="BJ51" s="573"/>
      <c r="BK51" s="573"/>
      <c r="BL51" s="573"/>
      <c r="BM51" s="573"/>
      <c r="BN51" s="573"/>
      <c r="BO51" s="573"/>
      <c r="BP51" s="573"/>
      <c r="BQ51" s="573"/>
      <c r="BR51" s="573"/>
      <c r="BS51" s="573"/>
      <c r="BT51" s="573"/>
      <c r="BU51" s="573"/>
      <c r="BV51" s="573"/>
      <c r="BW51" s="573"/>
      <c r="BX51" s="573"/>
      <c r="BY51" s="573"/>
      <c r="BZ51" s="573"/>
      <c r="CA51" s="573"/>
      <c r="CB51" s="573"/>
      <c r="CC51" s="573"/>
      <c r="CD51" s="573"/>
      <c r="CE51" s="573"/>
      <c r="CF51" s="573"/>
      <c r="CG51" s="573"/>
      <c r="CH51" s="573"/>
      <c r="CI51" s="573"/>
      <c r="CJ51" s="573"/>
      <c r="CK51" s="573"/>
      <c r="CL51" s="573"/>
      <c r="CM51" s="573"/>
      <c r="CN51" s="573"/>
      <c r="CO51" s="573"/>
      <c r="CP51" s="573"/>
      <c r="CQ51" s="573"/>
      <c r="CR51" s="573"/>
      <c r="CS51" s="573"/>
      <c r="CT51" s="573"/>
      <c r="CU51" s="573"/>
      <c r="CV51" s="573"/>
      <c r="CW51" s="573"/>
      <c r="CX51" s="573"/>
      <c r="CY51" s="573"/>
      <c r="CZ51" s="573"/>
      <c r="DA51" s="573"/>
      <c r="DB51" s="573"/>
      <c r="DC51" s="573"/>
      <c r="DD51" s="573"/>
      <c r="DE51" s="573"/>
      <c r="DF51" s="573"/>
      <c r="DG51" s="573"/>
      <c r="DH51" s="573"/>
      <c r="DI51" s="573"/>
      <c r="DJ51" s="573"/>
      <c r="DK51" s="573"/>
      <c r="DL51" s="573"/>
      <c r="DM51" s="573"/>
      <c r="DN51" s="573"/>
      <c r="DO51" s="573"/>
      <c r="DP51" s="573"/>
      <c r="DQ51" s="573"/>
      <c r="DR51" s="573"/>
      <c r="DS51" s="573"/>
      <c r="DT51" s="573"/>
      <c r="DU51" s="573"/>
      <c r="DV51" s="573"/>
      <c r="DW51" s="573"/>
      <c r="DX51" s="573"/>
      <c r="DY51" s="573"/>
      <c r="DZ51" s="573"/>
      <c r="EA51" s="573"/>
      <c r="EB51" s="573"/>
      <c r="EC51" s="573"/>
      <c r="ED51" s="573"/>
      <c r="EE51" s="573"/>
      <c r="EF51" s="573"/>
      <c r="EG51" s="573"/>
      <c r="EH51" s="573"/>
      <c r="EI51" s="573"/>
      <c r="EJ51" s="573"/>
      <c r="EK51" s="573"/>
      <c r="EL51" s="573"/>
      <c r="EM51" s="573"/>
      <c r="EN51" s="573"/>
    </row>
    <row r="52" spans="19:144">
      <c r="S52" s="619"/>
      <c r="T52" s="611">
        <f>AQ39</f>
        <v>398.4</v>
      </c>
      <c r="U52" s="612">
        <f>BF39</f>
        <v>14.7</v>
      </c>
      <c r="V52" s="612">
        <f>BU39</f>
        <v>3</v>
      </c>
      <c r="W52" s="603"/>
      <c r="X52" s="612">
        <f>CJ39</f>
        <v>164</v>
      </c>
      <c r="Y52" s="612">
        <f>CY39</f>
        <v>93</v>
      </c>
      <c r="Z52" s="613"/>
      <c r="AA52" s="611">
        <f>DN39</f>
        <v>3</v>
      </c>
      <c r="AB52" s="604"/>
      <c r="AC52" s="603"/>
      <c r="AD52" s="606"/>
      <c r="AE52" s="573"/>
      <c r="AF52" s="573"/>
      <c r="AG52" s="573"/>
      <c r="AH52" s="573"/>
      <c r="AI52" s="573"/>
      <c r="AJ52" s="573"/>
      <c r="AK52" s="573"/>
      <c r="AL52" s="573"/>
      <c r="AM52" s="573"/>
      <c r="AN52" s="573"/>
      <c r="AO52" s="573"/>
      <c r="AP52" s="573"/>
      <c r="AQ52" s="573"/>
      <c r="AR52" s="573"/>
      <c r="AS52" s="573"/>
      <c r="AT52" s="573"/>
      <c r="AU52" s="573"/>
      <c r="AV52" s="573"/>
      <c r="AW52" s="573"/>
      <c r="AX52" s="573"/>
      <c r="AY52" s="573"/>
      <c r="AZ52" s="573"/>
      <c r="BA52" s="573"/>
      <c r="BB52" s="573"/>
      <c r="BC52" s="573"/>
      <c r="BD52" s="573"/>
      <c r="BE52" s="573"/>
      <c r="BF52" s="573"/>
      <c r="BG52" s="573"/>
      <c r="BH52" s="573"/>
      <c r="BI52" s="573"/>
      <c r="BJ52" s="573"/>
      <c r="BK52" s="573"/>
      <c r="BL52" s="573"/>
      <c r="BM52" s="573"/>
      <c r="BN52" s="573"/>
      <c r="BO52" s="573"/>
      <c r="BP52" s="573"/>
      <c r="BQ52" s="573"/>
      <c r="BR52" s="573"/>
      <c r="BS52" s="573"/>
      <c r="BT52" s="573"/>
      <c r="BU52" s="573"/>
      <c r="BV52" s="573"/>
      <c r="BW52" s="573"/>
      <c r="BX52" s="573"/>
      <c r="BY52" s="573"/>
      <c r="BZ52" s="573"/>
      <c r="CA52" s="573"/>
      <c r="CB52" s="573"/>
      <c r="CC52" s="573"/>
      <c r="CD52" s="573"/>
      <c r="CE52" s="573"/>
      <c r="CF52" s="573"/>
      <c r="CG52" s="573"/>
      <c r="CH52" s="573"/>
      <c r="CI52" s="573"/>
      <c r="CJ52" s="573"/>
      <c r="CK52" s="573"/>
      <c r="CL52" s="573"/>
      <c r="CM52" s="573"/>
      <c r="CN52" s="573"/>
      <c r="CO52" s="573"/>
      <c r="CP52" s="573"/>
      <c r="CQ52" s="573"/>
      <c r="CR52" s="573"/>
      <c r="CS52" s="573"/>
      <c r="CT52" s="573"/>
      <c r="CU52" s="573"/>
      <c r="CV52" s="573"/>
      <c r="CW52" s="573"/>
      <c r="CX52" s="573"/>
      <c r="CY52" s="573"/>
      <c r="CZ52" s="573"/>
      <c r="DA52" s="573"/>
      <c r="DB52" s="573"/>
      <c r="DC52" s="573"/>
      <c r="DD52" s="573"/>
      <c r="DE52" s="573"/>
      <c r="DF52" s="573"/>
      <c r="DG52" s="573"/>
      <c r="DH52" s="573"/>
      <c r="DI52" s="573"/>
      <c r="DJ52" s="573"/>
      <c r="DK52" s="573"/>
      <c r="DL52" s="573"/>
      <c r="DM52" s="573"/>
      <c r="DN52" s="573"/>
      <c r="DO52" s="573"/>
      <c r="DP52" s="573"/>
      <c r="DQ52" s="573"/>
      <c r="DR52" s="573"/>
      <c r="DS52" s="573"/>
      <c r="DT52" s="573"/>
      <c r="DU52" s="573"/>
      <c r="DV52" s="573"/>
      <c r="DW52" s="573"/>
      <c r="DX52" s="573"/>
      <c r="DY52" s="573"/>
      <c r="DZ52" s="573"/>
      <c r="EA52" s="573"/>
      <c r="EB52" s="573"/>
      <c r="EC52" s="573"/>
      <c r="ED52" s="573"/>
      <c r="EE52" s="573"/>
      <c r="EF52" s="573"/>
      <c r="EG52" s="573"/>
      <c r="EH52" s="573"/>
      <c r="EI52" s="573"/>
      <c r="EJ52" s="573"/>
      <c r="EK52" s="573"/>
      <c r="EL52" s="573"/>
      <c r="EM52" s="573"/>
      <c r="EN52" s="573"/>
    </row>
    <row r="53" spans="19:144">
      <c r="S53" s="615" t="s">
        <v>120</v>
      </c>
      <c r="T53" s="616">
        <f>AVERAGE(T50:T52)</f>
        <v>397.26666666666665</v>
      </c>
      <c r="U53" s="616">
        <f>AVERAGE(U50:U52)</f>
        <v>14.699999999999998</v>
      </c>
      <c r="V53" s="616">
        <f>AVERAGE(V50:V52)</f>
        <v>2.9666666666666668</v>
      </c>
      <c r="W53" s="616"/>
      <c r="X53" s="616">
        <f>AVERAGE(X50:X52)</f>
        <v>164.33333333333334</v>
      </c>
      <c r="Y53" s="616">
        <f>AVERAGE(Y50:Y52)</f>
        <v>94</v>
      </c>
      <c r="Z53" s="617"/>
      <c r="AA53" s="616">
        <f>AVERAGE(AA50:AA52)</f>
        <v>3</v>
      </c>
      <c r="AB53" s="616">
        <f>AVERAGE(AB50:AB52)</f>
        <v>10.4</v>
      </c>
      <c r="AC53" s="616"/>
      <c r="AD53" s="620"/>
      <c r="AE53" s="573"/>
      <c r="AF53" s="573"/>
      <c r="AG53" s="573"/>
      <c r="AH53" s="573"/>
      <c r="AI53" s="573"/>
      <c r="AJ53" s="573"/>
      <c r="AK53" s="573"/>
      <c r="AL53" s="573"/>
      <c r="AM53" s="573"/>
      <c r="AN53" s="573"/>
      <c r="AO53" s="573"/>
      <c r="AP53" s="573"/>
      <c r="AQ53" s="573"/>
      <c r="AR53" s="573"/>
      <c r="AS53" s="573"/>
      <c r="AT53" s="573"/>
      <c r="AU53" s="573"/>
      <c r="AV53" s="573"/>
      <c r="AW53" s="573"/>
      <c r="AX53" s="573"/>
      <c r="AY53" s="573"/>
      <c r="AZ53" s="573"/>
      <c r="BA53" s="573"/>
      <c r="BB53" s="573"/>
      <c r="BC53" s="573"/>
      <c r="BD53" s="573"/>
      <c r="BE53" s="573"/>
      <c r="BF53" s="573"/>
      <c r="BG53" s="573"/>
      <c r="BH53" s="573"/>
      <c r="BI53" s="573"/>
      <c r="BJ53" s="573"/>
      <c r="BK53" s="573"/>
      <c r="BL53" s="573"/>
      <c r="BM53" s="573"/>
      <c r="BN53" s="573"/>
      <c r="BO53" s="573"/>
      <c r="BP53" s="573"/>
      <c r="BQ53" s="573"/>
      <c r="BR53" s="573"/>
      <c r="BS53" s="573"/>
      <c r="BT53" s="573"/>
      <c r="BU53" s="573"/>
      <c r="BV53" s="573"/>
      <c r="BW53" s="573"/>
      <c r="BX53" s="573"/>
      <c r="BY53" s="573"/>
      <c r="BZ53" s="573"/>
      <c r="CA53" s="573"/>
      <c r="CB53" s="573"/>
      <c r="CC53" s="573"/>
      <c r="CD53" s="573"/>
      <c r="CE53" s="573"/>
      <c r="CF53" s="573"/>
      <c r="CG53" s="573"/>
      <c r="CH53" s="573"/>
      <c r="CI53" s="573"/>
      <c r="CJ53" s="573"/>
      <c r="CK53" s="573"/>
      <c r="CL53" s="573"/>
      <c r="CM53" s="573"/>
      <c r="CN53" s="573"/>
      <c r="CO53" s="573"/>
      <c r="CP53" s="573"/>
      <c r="CQ53" s="573"/>
      <c r="CR53" s="573"/>
      <c r="CS53" s="573"/>
      <c r="CT53" s="573"/>
      <c r="CU53" s="573"/>
      <c r="CV53" s="573"/>
      <c r="CW53" s="573"/>
      <c r="CX53" s="573"/>
      <c r="CY53" s="573"/>
      <c r="CZ53" s="573"/>
      <c r="DA53" s="573"/>
      <c r="DB53" s="573"/>
      <c r="DC53" s="573"/>
      <c r="DD53" s="573"/>
      <c r="DE53" s="573"/>
      <c r="DF53" s="573"/>
      <c r="DG53" s="573"/>
      <c r="DH53" s="573"/>
      <c r="DI53" s="573"/>
      <c r="DJ53" s="573"/>
      <c r="DK53" s="573"/>
      <c r="DL53" s="573"/>
      <c r="DM53" s="573"/>
      <c r="DN53" s="573"/>
      <c r="DO53" s="573"/>
      <c r="DP53" s="573"/>
      <c r="DQ53" s="573"/>
      <c r="DR53" s="573"/>
      <c r="DS53" s="573"/>
      <c r="DT53" s="573"/>
      <c r="DU53" s="573"/>
      <c r="DV53" s="573"/>
      <c r="DW53" s="573"/>
      <c r="DX53" s="573"/>
      <c r="DY53" s="573"/>
      <c r="DZ53" s="573"/>
      <c r="EA53" s="573"/>
      <c r="EB53" s="573"/>
      <c r="EC53" s="573"/>
      <c r="ED53" s="573"/>
      <c r="EE53" s="573"/>
      <c r="EF53" s="573"/>
      <c r="EG53" s="573"/>
      <c r="EH53" s="573"/>
      <c r="EI53" s="573"/>
      <c r="EJ53" s="573"/>
      <c r="EK53" s="573"/>
      <c r="EL53" s="573"/>
      <c r="EM53" s="573"/>
      <c r="EN53" s="573"/>
    </row>
    <row r="54" spans="19:144">
      <c r="S54" s="610" t="str">
        <f>AF44</f>
        <v>22L18T3-4</v>
      </c>
      <c r="T54" s="611">
        <f>AR39</f>
        <v>391.6</v>
      </c>
      <c r="U54" s="611">
        <f>BG39</f>
        <v>13.8</v>
      </c>
      <c r="V54" s="611">
        <f>BV39</f>
        <v>3</v>
      </c>
      <c r="W54" s="604"/>
      <c r="X54" s="612">
        <f>CK39</f>
        <v>164</v>
      </c>
      <c r="Y54" s="612">
        <f>CZ39</f>
        <v>96</v>
      </c>
      <c r="Z54" s="613"/>
      <c r="AA54" s="611">
        <f>DO39</f>
        <v>3</v>
      </c>
      <c r="AB54" s="613">
        <f>DX39</f>
        <v>10.6</v>
      </c>
      <c r="AC54" s="603"/>
      <c r="AD54" s="606"/>
      <c r="AE54" s="573"/>
      <c r="AF54" s="573"/>
      <c r="AG54" s="573"/>
      <c r="AH54" s="573"/>
      <c r="AI54" s="573"/>
      <c r="AJ54" s="573"/>
      <c r="AK54" s="573"/>
      <c r="AL54" s="573"/>
      <c r="AM54" s="573"/>
      <c r="AN54" s="573"/>
      <c r="AO54" s="573"/>
      <c r="AP54" s="573"/>
      <c r="AQ54" s="573"/>
      <c r="AR54" s="573"/>
      <c r="AS54" s="573"/>
      <c r="AT54" s="573"/>
      <c r="AU54" s="573"/>
      <c r="AV54" s="573"/>
      <c r="AW54" s="573"/>
      <c r="AX54" s="573"/>
      <c r="AY54" s="573"/>
      <c r="AZ54" s="573"/>
      <c r="BA54" s="573"/>
      <c r="BB54" s="573"/>
      <c r="BC54" s="573"/>
      <c r="BD54" s="573"/>
      <c r="BE54" s="573"/>
      <c r="BF54" s="573"/>
      <c r="BG54" s="573"/>
      <c r="BH54" s="573"/>
      <c r="BI54" s="573"/>
      <c r="BJ54" s="573"/>
      <c r="BK54" s="573"/>
      <c r="BL54" s="573"/>
      <c r="BM54" s="573"/>
      <c r="BN54" s="573"/>
      <c r="BO54" s="573"/>
      <c r="BP54" s="573"/>
      <c r="BQ54" s="573"/>
      <c r="BR54" s="573"/>
      <c r="BS54" s="573"/>
      <c r="BT54" s="573"/>
      <c r="BU54" s="573"/>
      <c r="BV54" s="573"/>
      <c r="BW54" s="573"/>
      <c r="BX54" s="573"/>
      <c r="BY54" s="573"/>
      <c r="BZ54" s="573"/>
      <c r="CA54" s="573"/>
      <c r="CB54" s="573"/>
      <c r="CC54" s="573"/>
      <c r="CD54" s="573"/>
      <c r="CE54" s="573"/>
      <c r="CF54" s="573"/>
      <c r="CG54" s="573"/>
      <c r="CH54" s="573"/>
      <c r="CI54" s="573"/>
      <c r="CJ54" s="573"/>
      <c r="CK54" s="573"/>
      <c r="CL54" s="573"/>
      <c r="CM54" s="573"/>
      <c r="CN54" s="573"/>
      <c r="CO54" s="573"/>
      <c r="CP54" s="573"/>
      <c r="CQ54" s="573"/>
      <c r="CR54" s="573"/>
      <c r="CS54" s="573"/>
      <c r="CT54" s="573"/>
      <c r="CU54" s="573"/>
      <c r="CV54" s="573"/>
      <c r="CW54" s="573"/>
      <c r="CX54" s="573"/>
      <c r="CY54" s="573"/>
      <c r="CZ54" s="573"/>
      <c r="DA54" s="573"/>
      <c r="DB54" s="573"/>
      <c r="DC54" s="573"/>
      <c r="DD54" s="573"/>
      <c r="DE54" s="573"/>
      <c r="DF54" s="573"/>
      <c r="DG54" s="573"/>
      <c r="DH54" s="573"/>
      <c r="DI54" s="573"/>
      <c r="DJ54" s="573"/>
      <c r="DK54" s="573"/>
      <c r="DL54" s="573"/>
      <c r="DM54" s="573"/>
      <c r="DN54" s="573"/>
      <c r="DO54" s="573"/>
      <c r="DP54" s="573"/>
      <c r="DQ54" s="573"/>
      <c r="DR54" s="573"/>
      <c r="DS54" s="573"/>
      <c r="DT54" s="573"/>
      <c r="DU54" s="573"/>
      <c r="DV54" s="573"/>
      <c r="DW54" s="573"/>
      <c r="DX54" s="573"/>
      <c r="DY54" s="573"/>
      <c r="DZ54" s="573"/>
      <c r="EA54" s="573"/>
      <c r="EB54" s="573"/>
      <c r="EC54" s="573"/>
      <c r="ED54" s="573"/>
      <c r="EE54" s="573"/>
      <c r="EF54" s="573"/>
      <c r="EG54" s="573"/>
      <c r="EH54" s="573"/>
      <c r="EI54" s="573"/>
      <c r="EJ54" s="573"/>
      <c r="EK54" s="573"/>
      <c r="EL54" s="573"/>
      <c r="EM54" s="573"/>
      <c r="EN54" s="573"/>
    </row>
    <row r="55" spans="19:144">
      <c r="S55" s="619"/>
      <c r="T55" s="611">
        <f>AS39</f>
        <v>390.6</v>
      </c>
      <c r="U55" s="612">
        <f>BH39</f>
        <v>13.9</v>
      </c>
      <c r="V55" s="611">
        <f>BW39</f>
        <v>3</v>
      </c>
      <c r="W55" s="603"/>
      <c r="X55" s="612">
        <f>CL39</f>
        <v>164</v>
      </c>
      <c r="Y55" s="612">
        <f>DA39</f>
        <v>96</v>
      </c>
      <c r="Z55" s="613"/>
      <c r="AA55" s="611">
        <f>DP39</f>
        <v>3</v>
      </c>
      <c r="AB55" s="604"/>
      <c r="AC55" s="603"/>
      <c r="AD55" s="606"/>
      <c r="AE55" s="573"/>
      <c r="AF55" s="573"/>
      <c r="AG55" s="573"/>
      <c r="AH55" s="573"/>
      <c r="AI55" s="573"/>
      <c r="AJ55" s="573"/>
      <c r="AK55" s="573"/>
      <c r="AL55" s="573"/>
      <c r="AM55" s="573"/>
      <c r="AN55" s="573"/>
      <c r="AO55" s="573"/>
      <c r="AP55" s="573"/>
      <c r="AQ55" s="573"/>
      <c r="AR55" s="573"/>
      <c r="AS55" s="573"/>
      <c r="AT55" s="573"/>
      <c r="AU55" s="573"/>
      <c r="AV55" s="573"/>
      <c r="AW55" s="573"/>
      <c r="AX55" s="573"/>
      <c r="AY55" s="573"/>
      <c r="AZ55" s="573"/>
      <c r="BA55" s="573"/>
      <c r="BB55" s="573"/>
      <c r="BC55" s="573"/>
      <c r="BD55" s="573"/>
      <c r="BE55" s="573"/>
      <c r="BF55" s="573"/>
      <c r="BG55" s="573"/>
      <c r="BH55" s="573"/>
      <c r="BI55" s="573"/>
      <c r="BJ55" s="573"/>
      <c r="BK55" s="573"/>
      <c r="BL55" s="573"/>
      <c r="BM55" s="573"/>
      <c r="BN55" s="573"/>
      <c r="BO55" s="573"/>
      <c r="BP55" s="573"/>
      <c r="BQ55" s="573"/>
      <c r="BR55" s="573"/>
      <c r="BS55" s="573"/>
      <c r="BT55" s="573"/>
      <c r="BU55" s="573"/>
      <c r="BV55" s="573"/>
      <c r="BW55" s="573"/>
      <c r="BX55" s="573"/>
      <c r="BY55" s="573"/>
      <c r="BZ55" s="573"/>
      <c r="CA55" s="573"/>
      <c r="CB55" s="573"/>
      <c r="CC55" s="573"/>
      <c r="CD55" s="573"/>
      <c r="CE55" s="573"/>
      <c r="CF55" s="573"/>
      <c r="CG55" s="573"/>
      <c r="CH55" s="573"/>
      <c r="CI55" s="573"/>
      <c r="CJ55" s="573"/>
      <c r="CK55" s="573"/>
      <c r="CL55" s="573"/>
      <c r="CM55" s="573"/>
      <c r="CN55" s="573"/>
      <c r="CO55" s="573"/>
      <c r="CP55" s="573"/>
      <c r="CQ55" s="573"/>
      <c r="CR55" s="573"/>
      <c r="CS55" s="573"/>
      <c r="CT55" s="573"/>
      <c r="CU55" s="573"/>
      <c r="CV55" s="573"/>
      <c r="CW55" s="573"/>
      <c r="CX55" s="573"/>
      <c r="CY55" s="573"/>
      <c r="CZ55" s="573"/>
      <c r="DA55" s="573"/>
      <c r="DB55" s="573"/>
      <c r="DC55" s="573"/>
      <c r="DD55" s="573"/>
      <c r="DE55" s="573"/>
      <c r="DF55" s="573"/>
      <c r="DG55" s="573"/>
      <c r="DH55" s="573"/>
      <c r="DI55" s="573"/>
      <c r="DJ55" s="573"/>
      <c r="DK55" s="573"/>
      <c r="DL55" s="573"/>
      <c r="DM55" s="573"/>
      <c r="DN55" s="573"/>
      <c r="DO55" s="573"/>
      <c r="DP55" s="573"/>
      <c r="DQ55" s="573"/>
      <c r="DR55" s="573"/>
      <c r="DS55" s="573"/>
      <c r="DT55" s="573"/>
      <c r="DU55" s="573"/>
      <c r="DV55" s="573"/>
      <c r="DW55" s="573"/>
      <c r="DX55" s="573"/>
      <c r="DY55" s="573"/>
      <c r="DZ55" s="573"/>
      <c r="EA55" s="573"/>
      <c r="EB55" s="573"/>
      <c r="EC55" s="573"/>
      <c r="ED55" s="573"/>
      <c r="EE55" s="573"/>
      <c r="EF55" s="573"/>
      <c r="EG55" s="573"/>
      <c r="EH55" s="573"/>
      <c r="EI55" s="573"/>
      <c r="EJ55" s="573"/>
      <c r="EK55" s="573"/>
      <c r="EL55" s="573"/>
      <c r="EM55" s="573"/>
      <c r="EN55" s="573"/>
    </row>
    <row r="56" spans="19:144">
      <c r="S56" s="619"/>
      <c r="T56" s="611">
        <f>AT39</f>
        <v>392.9</v>
      </c>
      <c r="U56" s="612">
        <f>BI39</f>
        <v>13.8</v>
      </c>
      <c r="V56" s="611">
        <f>BX39</f>
        <v>3</v>
      </c>
      <c r="W56" s="603"/>
      <c r="X56" s="612">
        <f>CM39</f>
        <v>164</v>
      </c>
      <c r="Y56" s="612">
        <f>DB39</f>
        <v>94</v>
      </c>
      <c r="Z56" s="613"/>
      <c r="AA56" s="611">
        <f>DQ39</f>
        <v>3</v>
      </c>
      <c r="AB56" s="604"/>
      <c r="AC56" s="603"/>
      <c r="AD56" s="606"/>
      <c r="AE56" s="573"/>
      <c r="AF56" s="573"/>
      <c r="AG56" s="573"/>
      <c r="AH56" s="573"/>
      <c r="AI56" s="573"/>
      <c r="AJ56" s="573"/>
      <c r="AK56" s="573"/>
      <c r="AL56" s="573"/>
      <c r="AM56" s="573"/>
      <c r="AN56" s="573"/>
      <c r="AO56" s="573"/>
      <c r="AP56" s="573"/>
      <c r="AQ56" s="573"/>
      <c r="AR56" s="573"/>
      <c r="AS56" s="573"/>
      <c r="AT56" s="573"/>
      <c r="AU56" s="573"/>
      <c r="AV56" s="573"/>
      <c r="AW56" s="573"/>
      <c r="AX56" s="573"/>
      <c r="AY56" s="573"/>
      <c r="AZ56" s="573"/>
      <c r="BA56" s="573"/>
      <c r="BB56" s="573"/>
      <c r="BC56" s="573"/>
      <c r="BD56" s="573"/>
      <c r="BE56" s="573"/>
      <c r="BF56" s="573"/>
      <c r="BG56" s="573"/>
      <c r="BH56" s="573"/>
      <c r="BI56" s="573"/>
      <c r="BJ56" s="573"/>
      <c r="BK56" s="573"/>
      <c r="BL56" s="573"/>
      <c r="BM56" s="573"/>
      <c r="BN56" s="573"/>
      <c r="BO56" s="573"/>
      <c r="BP56" s="573"/>
      <c r="BQ56" s="573"/>
      <c r="BR56" s="573"/>
      <c r="BS56" s="573"/>
      <c r="BT56" s="573"/>
      <c r="BU56" s="573"/>
      <c r="BV56" s="573"/>
      <c r="BW56" s="573"/>
      <c r="BX56" s="573"/>
      <c r="BY56" s="573"/>
      <c r="BZ56" s="573"/>
      <c r="CA56" s="573"/>
      <c r="CB56" s="573"/>
      <c r="CC56" s="573"/>
      <c r="CD56" s="573"/>
      <c r="CE56" s="573"/>
      <c r="CF56" s="573"/>
      <c r="CG56" s="573"/>
      <c r="CH56" s="573"/>
      <c r="CI56" s="573"/>
      <c r="CJ56" s="573"/>
      <c r="CK56" s="573"/>
      <c r="CL56" s="573"/>
      <c r="CM56" s="573"/>
      <c r="CN56" s="573"/>
      <c r="CO56" s="573"/>
      <c r="CP56" s="573"/>
      <c r="CQ56" s="573"/>
      <c r="CR56" s="573"/>
      <c r="CS56" s="573"/>
      <c r="CT56" s="573"/>
      <c r="CU56" s="573"/>
      <c r="CV56" s="573"/>
      <c r="CW56" s="573"/>
      <c r="CX56" s="573"/>
      <c r="CY56" s="573"/>
      <c r="CZ56" s="573"/>
      <c r="DA56" s="573"/>
      <c r="DB56" s="573"/>
      <c r="DC56" s="573"/>
      <c r="DD56" s="573"/>
      <c r="DE56" s="573"/>
      <c r="DF56" s="573"/>
      <c r="DG56" s="573"/>
      <c r="DH56" s="573"/>
      <c r="DI56" s="573"/>
      <c r="DJ56" s="573"/>
      <c r="DK56" s="573"/>
      <c r="DL56" s="573"/>
      <c r="DM56" s="573"/>
      <c r="DN56" s="573"/>
      <c r="DO56" s="573"/>
      <c r="DP56" s="573"/>
      <c r="DQ56" s="573"/>
      <c r="DR56" s="573"/>
      <c r="DS56" s="573"/>
      <c r="DT56" s="573"/>
      <c r="DU56" s="573"/>
      <c r="DV56" s="573"/>
      <c r="DW56" s="573"/>
      <c r="DX56" s="573"/>
      <c r="DY56" s="573"/>
      <c r="DZ56" s="573"/>
      <c r="EA56" s="573"/>
      <c r="EB56" s="573"/>
      <c r="EC56" s="573"/>
      <c r="ED56" s="573"/>
      <c r="EE56" s="573"/>
      <c r="EF56" s="573"/>
      <c r="EG56" s="573"/>
      <c r="EH56" s="573"/>
      <c r="EI56" s="573"/>
      <c r="EJ56" s="573"/>
      <c r="EK56" s="573"/>
      <c r="EL56" s="573"/>
      <c r="EM56" s="573"/>
      <c r="EN56" s="573"/>
    </row>
    <row r="57" spans="19:144">
      <c r="S57" s="615" t="s">
        <v>120</v>
      </c>
      <c r="T57" s="616">
        <f>AVERAGE(T54:T56)</f>
        <v>391.7</v>
      </c>
      <c r="U57" s="616">
        <f>AVERAGE(U54:U56)</f>
        <v>13.833333333333334</v>
      </c>
      <c r="V57" s="616">
        <f>AVERAGE(V54:V56)</f>
        <v>3</v>
      </c>
      <c r="W57" s="616"/>
      <c r="X57" s="616">
        <f>AVERAGE(X54:X56)</f>
        <v>164</v>
      </c>
      <c r="Y57" s="616">
        <f>AVERAGE(Y54:Y56)</f>
        <v>95.333333333333329</v>
      </c>
      <c r="Z57" s="617"/>
      <c r="AA57" s="616">
        <f>AVERAGE(AA54:AA56)</f>
        <v>3</v>
      </c>
      <c r="AB57" s="616">
        <f>AVERAGE(AB54:AB56)</f>
        <v>10.6</v>
      </c>
      <c r="AC57" s="616"/>
      <c r="AD57" s="620"/>
      <c r="AE57" s="573"/>
      <c r="AF57" s="573"/>
      <c r="AG57" s="573"/>
      <c r="AH57" s="573"/>
      <c r="AI57" s="573"/>
      <c r="AJ57" s="573"/>
      <c r="AK57" s="573"/>
      <c r="AL57" s="573"/>
      <c r="AM57" s="573"/>
      <c r="AN57" s="573"/>
      <c r="AO57" s="573"/>
      <c r="AP57" s="573"/>
      <c r="AQ57" s="573"/>
      <c r="AR57" s="573"/>
      <c r="AS57" s="573"/>
      <c r="AT57" s="573"/>
      <c r="AU57" s="573"/>
      <c r="AV57" s="573"/>
      <c r="AW57" s="573"/>
      <c r="AX57" s="573"/>
      <c r="AY57" s="573"/>
      <c r="AZ57" s="573"/>
      <c r="BA57" s="573"/>
      <c r="BB57" s="573"/>
      <c r="BC57" s="573"/>
      <c r="BD57" s="573"/>
      <c r="BE57" s="573"/>
      <c r="BF57" s="573"/>
      <c r="BG57" s="573"/>
      <c r="BH57" s="573"/>
      <c r="BI57" s="573"/>
      <c r="BJ57" s="573"/>
      <c r="BK57" s="573"/>
      <c r="BL57" s="573"/>
      <c r="BM57" s="573"/>
      <c r="BN57" s="573"/>
      <c r="BO57" s="573"/>
      <c r="BP57" s="573"/>
      <c r="BQ57" s="573"/>
      <c r="BR57" s="573"/>
      <c r="BS57" s="573"/>
      <c r="BT57" s="573"/>
      <c r="BU57" s="573"/>
      <c r="BV57" s="573"/>
      <c r="BW57" s="573"/>
      <c r="BX57" s="573"/>
      <c r="BY57" s="573"/>
      <c r="BZ57" s="573"/>
      <c r="CA57" s="573"/>
      <c r="CB57" s="573"/>
      <c r="CC57" s="573"/>
      <c r="CD57" s="573"/>
      <c r="CE57" s="573"/>
      <c r="CF57" s="573"/>
      <c r="CG57" s="573"/>
      <c r="CH57" s="573"/>
      <c r="CI57" s="573"/>
      <c r="CJ57" s="573"/>
      <c r="CK57" s="573"/>
      <c r="CL57" s="573"/>
      <c r="CM57" s="573"/>
      <c r="CN57" s="573"/>
      <c r="CO57" s="573"/>
      <c r="CP57" s="573"/>
      <c r="CQ57" s="573"/>
      <c r="CR57" s="573"/>
      <c r="CS57" s="573"/>
      <c r="CT57" s="573"/>
      <c r="CU57" s="573"/>
      <c r="CV57" s="573"/>
      <c r="CW57" s="573"/>
      <c r="CX57" s="573"/>
      <c r="CY57" s="573"/>
      <c r="CZ57" s="573"/>
      <c r="DA57" s="573"/>
      <c r="DB57" s="573"/>
      <c r="DC57" s="573"/>
      <c r="DD57" s="573"/>
      <c r="DE57" s="573"/>
      <c r="DF57" s="573"/>
      <c r="DG57" s="573"/>
      <c r="DH57" s="573"/>
      <c r="DI57" s="573"/>
      <c r="DJ57" s="573"/>
      <c r="DK57" s="573"/>
      <c r="DL57" s="573"/>
      <c r="DM57" s="573"/>
      <c r="DN57" s="573"/>
      <c r="DO57" s="573"/>
      <c r="DP57" s="573"/>
      <c r="DQ57" s="573"/>
      <c r="DR57" s="573"/>
      <c r="DS57" s="573"/>
      <c r="DT57" s="573"/>
      <c r="DU57" s="573"/>
      <c r="DV57" s="573"/>
      <c r="DW57" s="573"/>
      <c r="DX57" s="573"/>
      <c r="DY57" s="573"/>
      <c r="DZ57" s="573"/>
      <c r="EA57" s="573"/>
      <c r="EB57" s="573"/>
      <c r="EC57" s="573"/>
      <c r="ED57" s="573"/>
      <c r="EE57" s="573"/>
      <c r="EF57" s="573"/>
      <c r="EG57" s="573"/>
      <c r="EH57" s="573"/>
      <c r="EI57" s="573"/>
      <c r="EJ57" s="573"/>
      <c r="EK57" s="573"/>
      <c r="EL57" s="573"/>
      <c r="EM57" s="573"/>
      <c r="EN57" s="573"/>
    </row>
    <row r="58" spans="19:144">
      <c r="S58" s="610" t="str">
        <f>AF45</f>
        <v>22L18T3-5</v>
      </c>
      <c r="T58" s="611">
        <f>AU39</f>
        <v>391.6</v>
      </c>
      <c r="U58" s="611">
        <f>BJ39</f>
        <v>14.1</v>
      </c>
      <c r="V58" s="611">
        <f>BY39</f>
        <v>3</v>
      </c>
      <c r="W58" s="604"/>
      <c r="X58" s="612">
        <f>CN39</f>
        <v>164</v>
      </c>
      <c r="Y58" s="612">
        <f>DC39</f>
        <v>96</v>
      </c>
      <c r="Z58" s="613"/>
      <c r="AA58" s="611">
        <f>DR39</f>
        <v>3</v>
      </c>
      <c r="AB58" s="613">
        <f>DY39</f>
        <v>10.9</v>
      </c>
      <c r="AC58" s="603"/>
      <c r="AD58" s="606"/>
      <c r="AE58" s="573"/>
      <c r="AF58" s="573"/>
      <c r="AG58" s="573"/>
      <c r="AH58" s="573"/>
      <c r="AI58" s="573"/>
      <c r="AJ58" s="573"/>
      <c r="AK58" s="573"/>
      <c r="AL58" s="573"/>
      <c r="AM58" s="573"/>
      <c r="AN58" s="573"/>
      <c r="AO58" s="573"/>
      <c r="AP58" s="573"/>
      <c r="AQ58" s="573"/>
      <c r="AR58" s="573"/>
      <c r="AS58" s="573"/>
      <c r="AT58" s="573"/>
      <c r="AU58" s="573"/>
      <c r="AV58" s="573"/>
      <c r="AW58" s="573"/>
      <c r="AX58" s="573"/>
      <c r="AY58" s="573"/>
      <c r="AZ58" s="573"/>
      <c r="BA58" s="573"/>
      <c r="BB58" s="573"/>
      <c r="BC58" s="573"/>
      <c r="BD58" s="573"/>
      <c r="BE58" s="573"/>
      <c r="BF58" s="573"/>
      <c r="BG58" s="573"/>
      <c r="BH58" s="573"/>
      <c r="BI58" s="573"/>
      <c r="BJ58" s="573"/>
      <c r="BK58" s="573"/>
      <c r="BL58" s="573"/>
      <c r="BM58" s="573"/>
      <c r="BN58" s="573"/>
      <c r="BO58" s="573"/>
      <c r="BP58" s="573"/>
      <c r="BQ58" s="573"/>
      <c r="BR58" s="573"/>
      <c r="BS58" s="573"/>
      <c r="BT58" s="573"/>
      <c r="BU58" s="573"/>
      <c r="BV58" s="573"/>
      <c r="BW58" s="573"/>
      <c r="BX58" s="573"/>
      <c r="BY58" s="573"/>
      <c r="BZ58" s="573"/>
      <c r="CA58" s="573"/>
      <c r="CB58" s="573"/>
      <c r="CC58" s="573"/>
      <c r="CD58" s="573"/>
      <c r="CE58" s="573"/>
      <c r="CF58" s="573"/>
      <c r="CG58" s="573"/>
      <c r="CH58" s="573"/>
      <c r="CI58" s="573"/>
      <c r="CJ58" s="573"/>
      <c r="CK58" s="573"/>
      <c r="CL58" s="573"/>
      <c r="CM58" s="573"/>
      <c r="CN58" s="573"/>
      <c r="CO58" s="573"/>
      <c r="CP58" s="573"/>
      <c r="CQ58" s="573"/>
      <c r="CR58" s="573"/>
      <c r="CS58" s="573"/>
      <c r="CT58" s="573"/>
      <c r="CU58" s="573"/>
      <c r="CV58" s="573"/>
      <c r="CW58" s="573"/>
      <c r="CX58" s="573"/>
      <c r="CY58" s="573"/>
      <c r="CZ58" s="573"/>
      <c r="DA58" s="573"/>
      <c r="DB58" s="573"/>
      <c r="DC58" s="573"/>
      <c r="DD58" s="573"/>
      <c r="DE58" s="573"/>
      <c r="DF58" s="573"/>
      <c r="DG58" s="573"/>
      <c r="DH58" s="573"/>
      <c r="DI58" s="573"/>
      <c r="DJ58" s="573"/>
      <c r="DK58" s="573"/>
      <c r="DL58" s="573"/>
      <c r="DM58" s="573"/>
      <c r="DN58" s="573"/>
      <c r="DO58" s="573"/>
      <c r="DP58" s="573"/>
      <c r="DQ58" s="573"/>
      <c r="DR58" s="573"/>
      <c r="DS58" s="573"/>
      <c r="DT58" s="573"/>
      <c r="DU58" s="573"/>
      <c r="DV58" s="573"/>
      <c r="DW58" s="573"/>
      <c r="DX58" s="573"/>
      <c r="DY58" s="573"/>
      <c r="DZ58" s="573"/>
      <c r="EA58" s="573"/>
      <c r="EB58" s="573"/>
      <c r="EC58" s="573"/>
      <c r="ED58" s="573"/>
      <c r="EE58" s="573"/>
      <c r="EF58" s="573"/>
      <c r="EG58" s="573"/>
      <c r="EH58" s="573"/>
      <c r="EI58" s="573"/>
      <c r="EJ58" s="573"/>
      <c r="EK58" s="573"/>
      <c r="EL58" s="573"/>
      <c r="EM58" s="573"/>
      <c r="EN58" s="573"/>
    </row>
    <row r="59" spans="19:144">
      <c r="S59" s="619"/>
      <c r="T59" s="611">
        <f>AV39</f>
        <v>394.6</v>
      </c>
      <c r="U59" s="612">
        <f>BK39</f>
        <v>14.4</v>
      </c>
      <c r="V59" s="612">
        <f>BZ39</f>
        <v>3</v>
      </c>
      <c r="W59" s="603"/>
      <c r="X59" s="612">
        <f>CO39</f>
        <v>164</v>
      </c>
      <c r="Y59" s="612">
        <f>DD39</f>
        <v>95</v>
      </c>
      <c r="Z59" s="613"/>
      <c r="AA59" s="611">
        <f>DS39</f>
        <v>3</v>
      </c>
      <c r="AB59" s="604"/>
      <c r="AC59" s="603"/>
      <c r="AD59" s="606"/>
      <c r="AE59" s="573"/>
      <c r="AF59" s="573"/>
      <c r="AG59" s="573"/>
      <c r="AH59" s="573"/>
      <c r="AI59" s="573"/>
      <c r="AJ59" s="573"/>
      <c r="AK59" s="573"/>
      <c r="AL59" s="573"/>
      <c r="AM59" s="573"/>
      <c r="AN59" s="573"/>
      <c r="AO59" s="573"/>
      <c r="AP59" s="573"/>
      <c r="AQ59" s="573"/>
      <c r="AR59" s="573"/>
      <c r="AS59" s="573"/>
      <c r="AT59" s="573"/>
      <c r="AU59" s="573"/>
      <c r="AV59" s="573"/>
      <c r="AW59" s="573"/>
      <c r="AX59" s="573"/>
      <c r="AY59" s="573"/>
      <c r="AZ59" s="573"/>
      <c r="BA59" s="573"/>
      <c r="BB59" s="573"/>
      <c r="BC59" s="573"/>
      <c r="BD59" s="573"/>
      <c r="BE59" s="573"/>
      <c r="BF59" s="573"/>
      <c r="BG59" s="573"/>
      <c r="BH59" s="573"/>
      <c r="BI59" s="573"/>
      <c r="BJ59" s="573"/>
      <c r="BK59" s="573"/>
      <c r="BL59" s="573"/>
      <c r="BM59" s="573"/>
      <c r="BN59" s="573"/>
      <c r="BO59" s="573"/>
      <c r="BP59" s="573"/>
      <c r="BQ59" s="573"/>
      <c r="BR59" s="573"/>
      <c r="BS59" s="573"/>
      <c r="BT59" s="573"/>
      <c r="BU59" s="573"/>
      <c r="BV59" s="573"/>
      <c r="BW59" s="573"/>
      <c r="BX59" s="573"/>
      <c r="BY59" s="573"/>
      <c r="BZ59" s="573"/>
      <c r="CA59" s="573"/>
      <c r="CB59" s="573"/>
      <c r="CC59" s="573"/>
      <c r="CD59" s="573"/>
      <c r="CE59" s="573"/>
      <c r="CF59" s="573"/>
      <c r="CG59" s="573"/>
      <c r="CH59" s="573"/>
      <c r="CI59" s="573"/>
      <c r="CJ59" s="573"/>
      <c r="CK59" s="573"/>
      <c r="CL59" s="573"/>
      <c r="CM59" s="573"/>
      <c r="CN59" s="573"/>
      <c r="CO59" s="573"/>
      <c r="CP59" s="573"/>
      <c r="CQ59" s="573"/>
      <c r="CR59" s="573"/>
      <c r="CS59" s="573"/>
      <c r="CT59" s="573"/>
      <c r="CU59" s="573"/>
      <c r="CV59" s="573"/>
      <c r="CW59" s="573"/>
      <c r="CX59" s="573"/>
      <c r="CY59" s="573"/>
      <c r="CZ59" s="573"/>
      <c r="DA59" s="573"/>
      <c r="DB59" s="573"/>
      <c r="DC59" s="573"/>
      <c r="DD59" s="573"/>
      <c r="DE59" s="573"/>
      <c r="DF59" s="573"/>
      <c r="DG59" s="573"/>
      <c r="DH59" s="573"/>
      <c r="DI59" s="573"/>
      <c r="DJ59" s="573"/>
      <c r="DK59" s="573"/>
      <c r="DL59" s="573"/>
      <c r="DM59" s="573"/>
      <c r="DN59" s="573"/>
      <c r="DO59" s="573"/>
      <c r="DP59" s="573"/>
      <c r="DQ59" s="573"/>
      <c r="DR59" s="573"/>
      <c r="DS59" s="573"/>
      <c r="DT59" s="573"/>
      <c r="DU59" s="573"/>
      <c r="DV59" s="573"/>
      <c r="DW59" s="573"/>
      <c r="DX59" s="573"/>
      <c r="DY59" s="573"/>
      <c r="DZ59" s="573"/>
      <c r="EA59" s="573"/>
      <c r="EB59" s="573"/>
      <c r="EC59" s="573"/>
      <c r="ED59" s="573"/>
      <c r="EE59" s="573"/>
      <c r="EF59" s="573"/>
      <c r="EG59" s="573"/>
      <c r="EH59" s="573"/>
      <c r="EI59" s="573"/>
      <c r="EJ59" s="573"/>
      <c r="EK59" s="573"/>
      <c r="EL59" s="573"/>
      <c r="EM59" s="573"/>
      <c r="EN59" s="573"/>
    </row>
    <row r="60" spans="19:144">
      <c r="S60" s="619"/>
      <c r="T60" s="611">
        <f>AW39</f>
        <v>394.8</v>
      </c>
      <c r="U60" s="612">
        <f>BL39</f>
        <v>14.6</v>
      </c>
      <c r="V60" s="611">
        <f>CA39</f>
        <v>3</v>
      </c>
      <c r="W60" s="603"/>
      <c r="X60" s="612">
        <f>CP39</f>
        <v>164</v>
      </c>
      <c r="Y60" s="612">
        <f>DE39</f>
        <v>96</v>
      </c>
      <c r="Z60" s="613"/>
      <c r="AA60" s="611">
        <f>DT39</f>
        <v>3</v>
      </c>
      <c r="AB60" s="604"/>
      <c r="AC60" s="603"/>
      <c r="AD60" s="606"/>
      <c r="AE60" s="573"/>
      <c r="AF60" s="573"/>
      <c r="AG60" s="573"/>
      <c r="AH60" s="573"/>
      <c r="AI60" s="573"/>
      <c r="AJ60" s="573"/>
      <c r="AK60" s="573"/>
      <c r="AL60" s="573"/>
      <c r="AM60" s="573"/>
      <c r="AN60" s="573"/>
      <c r="AO60" s="573"/>
      <c r="AP60" s="573"/>
      <c r="AQ60" s="573"/>
      <c r="AR60" s="573"/>
      <c r="AS60" s="573"/>
      <c r="AT60" s="573"/>
      <c r="AU60" s="573"/>
      <c r="AV60" s="573"/>
      <c r="AW60" s="573"/>
      <c r="AX60" s="573"/>
      <c r="AY60" s="573"/>
      <c r="AZ60" s="573"/>
      <c r="BA60" s="573"/>
      <c r="BB60" s="573"/>
      <c r="BC60" s="573"/>
      <c r="BD60" s="573"/>
      <c r="BE60" s="573"/>
      <c r="BF60" s="573"/>
      <c r="BG60" s="573"/>
      <c r="BH60" s="573"/>
      <c r="BI60" s="573"/>
      <c r="BJ60" s="573"/>
      <c r="BK60" s="573"/>
      <c r="BL60" s="573"/>
      <c r="BM60" s="573"/>
      <c r="BN60" s="573"/>
      <c r="BO60" s="573"/>
      <c r="BP60" s="573"/>
      <c r="BQ60" s="573"/>
      <c r="BR60" s="573"/>
      <c r="BS60" s="573"/>
      <c r="BT60" s="573"/>
      <c r="BU60" s="573"/>
      <c r="BV60" s="573"/>
      <c r="BW60" s="573"/>
      <c r="BX60" s="573"/>
      <c r="BY60" s="573"/>
      <c r="BZ60" s="573"/>
      <c r="CA60" s="573"/>
      <c r="CB60" s="573"/>
      <c r="CC60" s="573"/>
      <c r="CD60" s="573"/>
      <c r="CE60" s="573"/>
      <c r="CF60" s="573"/>
      <c r="CG60" s="573"/>
      <c r="CH60" s="573"/>
      <c r="CI60" s="573"/>
      <c r="CJ60" s="573"/>
      <c r="CK60" s="573"/>
      <c r="CL60" s="573"/>
      <c r="CM60" s="573"/>
      <c r="CN60" s="573"/>
      <c r="CO60" s="573"/>
      <c r="CP60" s="573"/>
      <c r="CQ60" s="573"/>
      <c r="CR60" s="573"/>
      <c r="CS60" s="573"/>
      <c r="CT60" s="573"/>
      <c r="CU60" s="573"/>
      <c r="CV60" s="573"/>
      <c r="CW60" s="573"/>
      <c r="CX60" s="573"/>
      <c r="CY60" s="573"/>
      <c r="CZ60" s="573"/>
      <c r="DA60" s="573"/>
      <c r="DB60" s="573"/>
      <c r="DC60" s="573"/>
      <c r="DD60" s="573"/>
      <c r="DE60" s="573"/>
      <c r="DF60" s="573"/>
      <c r="DG60" s="573"/>
      <c r="DH60" s="573"/>
      <c r="DI60" s="573"/>
      <c r="DJ60" s="573"/>
      <c r="DK60" s="573"/>
      <c r="DL60" s="573"/>
      <c r="DM60" s="573"/>
      <c r="DN60" s="573"/>
      <c r="DO60" s="573"/>
      <c r="DP60" s="573"/>
      <c r="DQ60" s="573"/>
      <c r="DR60" s="573"/>
      <c r="DS60" s="573"/>
      <c r="DT60" s="573"/>
      <c r="DU60" s="573"/>
      <c r="DV60" s="573"/>
      <c r="DW60" s="573"/>
      <c r="DX60" s="573"/>
      <c r="DY60" s="573"/>
      <c r="DZ60" s="573"/>
      <c r="EA60" s="573"/>
      <c r="EB60" s="573"/>
      <c r="EC60" s="573"/>
      <c r="ED60" s="573"/>
      <c r="EE60" s="573"/>
      <c r="EF60" s="573"/>
      <c r="EG60" s="573"/>
      <c r="EH60" s="573"/>
      <c r="EI60" s="573"/>
      <c r="EJ60" s="573"/>
      <c r="EK60" s="573"/>
      <c r="EL60" s="573"/>
      <c r="EM60" s="573"/>
      <c r="EN60" s="573"/>
    </row>
    <row r="61" spans="19:144" ht="20.7" thickBot="1">
      <c r="S61" s="621" t="s">
        <v>120</v>
      </c>
      <c r="T61" s="622">
        <f>AVERAGE(T58:T60)</f>
        <v>393.66666666666669</v>
      </c>
      <c r="U61" s="622">
        <f>AVERAGE(U58:U60)</f>
        <v>14.366666666666667</v>
      </c>
      <c r="V61" s="622">
        <f>AVERAGE(V58:V60)</f>
        <v>3</v>
      </c>
      <c r="W61" s="622"/>
      <c r="X61" s="622">
        <f>AVERAGE(X58:X60)</f>
        <v>164</v>
      </c>
      <c r="Y61" s="622">
        <f>AVERAGE(Y58:Y60)</f>
        <v>95.666666666666671</v>
      </c>
      <c r="Z61" s="623"/>
      <c r="AA61" s="622">
        <f>AVERAGE(AA58:AA60)</f>
        <v>3</v>
      </c>
      <c r="AB61" s="622">
        <f>AVERAGE(AB58:AB60)</f>
        <v>10.9</v>
      </c>
      <c r="AC61" s="622"/>
      <c r="AD61" s="624"/>
      <c r="AE61" s="573"/>
      <c r="AF61" s="573"/>
      <c r="AG61" s="573"/>
      <c r="AH61" s="573"/>
      <c r="AI61" s="573"/>
      <c r="AJ61" s="573"/>
      <c r="AK61" s="573"/>
      <c r="AL61" s="573"/>
      <c r="AM61" s="573"/>
      <c r="AN61" s="573"/>
      <c r="AO61" s="573"/>
      <c r="AP61" s="573"/>
      <c r="AQ61" s="573"/>
      <c r="AR61" s="573"/>
      <c r="AS61" s="573"/>
      <c r="AT61" s="573"/>
      <c r="AU61" s="573"/>
      <c r="AV61" s="573"/>
      <c r="AW61" s="573"/>
      <c r="AX61" s="573"/>
      <c r="AY61" s="573"/>
      <c r="AZ61" s="573"/>
      <c r="BA61" s="573"/>
      <c r="BB61" s="573"/>
      <c r="BC61" s="573"/>
      <c r="BD61" s="573"/>
      <c r="BE61" s="573"/>
      <c r="BF61" s="573"/>
      <c r="BG61" s="573"/>
      <c r="BH61" s="573"/>
      <c r="BI61" s="573"/>
      <c r="BJ61" s="573"/>
      <c r="BK61" s="573"/>
      <c r="BL61" s="573"/>
      <c r="BM61" s="573"/>
      <c r="BN61" s="573"/>
      <c r="BO61" s="573"/>
      <c r="BP61" s="573"/>
      <c r="BQ61" s="573"/>
      <c r="BR61" s="573"/>
      <c r="BS61" s="573"/>
      <c r="BT61" s="573"/>
      <c r="BU61" s="573"/>
      <c r="BV61" s="573"/>
      <c r="BW61" s="573"/>
      <c r="BX61" s="573"/>
      <c r="BY61" s="573"/>
      <c r="BZ61" s="573"/>
      <c r="CA61" s="573"/>
      <c r="CB61" s="573"/>
      <c r="CC61" s="573"/>
      <c r="CD61" s="573"/>
      <c r="CE61" s="573"/>
      <c r="CF61" s="573"/>
      <c r="CG61" s="573"/>
      <c r="CH61" s="573"/>
      <c r="CI61" s="573"/>
      <c r="CJ61" s="573"/>
      <c r="CK61" s="573"/>
      <c r="CL61" s="573"/>
      <c r="CM61" s="573"/>
      <c r="CN61" s="573"/>
      <c r="CO61" s="573"/>
      <c r="CP61" s="573"/>
      <c r="CQ61" s="573"/>
      <c r="CR61" s="573"/>
      <c r="CS61" s="573"/>
      <c r="CT61" s="573"/>
      <c r="CU61" s="573"/>
      <c r="CV61" s="573"/>
      <c r="CW61" s="573"/>
      <c r="CX61" s="573"/>
      <c r="CY61" s="573"/>
      <c r="CZ61" s="573"/>
      <c r="DA61" s="573"/>
      <c r="DB61" s="573"/>
      <c r="DC61" s="573"/>
      <c r="DD61" s="573"/>
      <c r="DE61" s="573"/>
      <c r="DF61" s="573"/>
      <c r="DG61" s="573"/>
      <c r="DH61" s="573"/>
      <c r="DI61" s="573"/>
      <c r="DJ61" s="573"/>
      <c r="DK61" s="573"/>
      <c r="DL61" s="573"/>
      <c r="DM61" s="573"/>
      <c r="DN61" s="573"/>
      <c r="DO61" s="573"/>
      <c r="DP61" s="573"/>
      <c r="DQ61" s="573"/>
      <c r="DR61" s="573"/>
      <c r="DS61" s="573"/>
      <c r="DT61" s="573"/>
      <c r="DU61" s="573"/>
      <c r="DV61" s="573"/>
      <c r="DW61" s="573"/>
      <c r="DX61" s="573"/>
      <c r="DY61" s="573"/>
      <c r="DZ61" s="573"/>
      <c r="EA61" s="573"/>
      <c r="EB61" s="573"/>
      <c r="EC61" s="573"/>
      <c r="ED61" s="573"/>
      <c r="EE61" s="573"/>
      <c r="EF61" s="573"/>
      <c r="EG61" s="573"/>
      <c r="EH61" s="573"/>
      <c r="EI61" s="573"/>
      <c r="EJ61" s="573"/>
      <c r="EK61" s="573"/>
      <c r="EL61" s="573"/>
      <c r="EM61" s="573"/>
      <c r="EN61" s="573"/>
    </row>
    <row r="62" spans="19:144" ht="20.7" thickTop="1">
      <c r="S62" s="625" t="s">
        <v>120</v>
      </c>
      <c r="T62" s="616">
        <f>AVERAGE(T45,T49,T53,T57,T61)</f>
        <v>395.04</v>
      </c>
      <c r="U62" s="616">
        <f>AVERAGE(U45,U49,U53,U57,U61)</f>
        <v>14.440000000000001</v>
      </c>
      <c r="V62" s="616">
        <f>AVERAGE(V45,V49,V53,V57,V61)</f>
        <v>2.9933333333333332</v>
      </c>
      <c r="W62" s="616"/>
      <c r="X62" s="616">
        <f>AVERAGE(X45,X49,X53,X57,X61)</f>
        <v>164.13333333333335</v>
      </c>
      <c r="Y62" s="616">
        <f>AVERAGE(Y45,Y49,Y53,Y57,Y61)</f>
        <v>95.333333333333343</v>
      </c>
      <c r="Z62" s="616"/>
      <c r="AA62" s="616">
        <f>AVERAGE(AA45,AA49,AA53,AA57,AA61)</f>
        <v>3</v>
      </c>
      <c r="AB62" s="616">
        <f>AVERAGE(AB45,AB49,AB53,AB57,AB61)</f>
        <v>10.52</v>
      </c>
      <c r="AC62" s="616"/>
      <c r="AD62" s="626"/>
      <c r="AE62" s="573"/>
      <c r="AF62" s="573"/>
      <c r="AG62" s="573"/>
      <c r="AH62" s="573"/>
      <c r="AI62" s="573"/>
      <c r="AJ62" s="573"/>
      <c r="AK62" s="573"/>
      <c r="AL62" s="573"/>
      <c r="AM62" s="573"/>
      <c r="AN62" s="573"/>
      <c r="AO62" s="573"/>
      <c r="AP62" s="573"/>
      <c r="AQ62" s="573"/>
      <c r="AR62" s="573"/>
      <c r="AS62" s="573"/>
      <c r="AT62" s="573"/>
      <c r="AU62" s="573"/>
      <c r="AV62" s="573"/>
      <c r="AW62" s="573"/>
      <c r="AX62" s="573"/>
      <c r="AY62" s="573"/>
      <c r="AZ62" s="573"/>
      <c r="BA62" s="573"/>
      <c r="BB62" s="573"/>
      <c r="BC62" s="573"/>
      <c r="BD62" s="573"/>
      <c r="BE62" s="573"/>
      <c r="BF62" s="573"/>
      <c r="BG62" s="573"/>
      <c r="BH62" s="573"/>
      <c r="BI62" s="573"/>
      <c r="BJ62" s="573"/>
      <c r="BK62" s="573"/>
      <c r="BL62" s="573"/>
      <c r="BM62" s="573"/>
      <c r="BN62" s="573"/>
      <c r="BO62" s="573"/>
      <c r="BP62" s="573"/>
      <c r="BQ62" s="573"/>
      <c r="BR62" s="573"/>
      <c r="BS62" s="573"/>
      <c r="BT62" s="573"/>
      <c r="BU62" s="573"/>
      <c r="BV62" s="573"/>
      <c r="BW62" s="573"/>
      <c r="BX62" s="573"/>
      <c r="BY62" s="573"/>
      <c r="BZ62" s="573"/>
      <c r="CA62" s="573"/>
      <c r="CB62" s="573"/>
      <c r="CC62" s="573"/>
      <c r="CD62" s="573"/>
      <c r="CE62" s="573"/>
      <c r="CF62" s="573"/>
      <c r="CG62" s="573"/>
      <c r="CH62" s="573"/>
      <c r="CI62" s="573"/>
      <c r="CJ62" s="573"/>
      <c r="CK62" s="573"/>
      <c r="CL62" s="573"/>
      <c r="CM62" s="573"/>
      <c r="CN62" s="573"/>
      <c r="CO62" s="573"/>
      <c r="CP62" s="573"/>
      <c r="CQ62" s="573"/>
      <c r="CR62" s="573"/>
      <c r="CS62" s="573"/>
      <c r="CT62" s="573"/>
      <c r="CU62" s="573"/>
      <c r="CV62" s="573"/>
      <c r="CW62" s="573"/>
      <c r="CX62" s="573"/>
      <c r="CY62" s="573"/>
      <c r="CZ62" s="573"/>
      <c r="DA62" s="573"/>
      <c r="DB62" s="573"/>
      <c r="DC62" s="573"/>
      <c r="DD62" s="573"/>
      <c r="DE62" s="573"/>
      <c r="DF62" s="573"/>
      <c r="DG62" s="573"/>
      <c r="DH62" s="573"/>
      <c r="DI62" s="573"/>
      <c r="DJ62" s="573"/>
      <c r="DK62" s="573"/>
      <c r="DL62" s="573"/>
      <c r="DM62" s="573"/>
      <c r="DN62" s="573"/>
      <c r="DO62" s="573"/>
      <c r="DP62" s="573"/>
      <c r="DQ62" s="573"/>
      <c r="DR62" s="573"/>
      <c r="DS62" s="573"/>
      <c r="DT62" s="573"/>
      <c r="DU62" s="573"/>
      <c r="DV62" s="573"/>
      <c r="DW62" s="573"/>
      <c r="DX62" s="573"/>
      <c r="DY62" s="573"/>
      <c r="DZ62" s="573"/>
      <c r="EA62" s="573"/>
      <c r="EB62" s="573"/>
      <c r="EC62" s="573"/>
      <c r="ED62" s="573"/>
      <c r="EE62" s="573"/>
      <c r="EF62" s="573"/>
      <c r="EG62" s="573"/>
      <c r="EH62" s="573"/>
      <c r="EI62" s="573"/>
      <c r="EJ62" s="573"/>
      <c r="EK62" s="573"/>
      <c r="EL62" s="573"/>
      <c r="EM62" s="573"/>
      <c r="EN62" s="573"/>
    </row>
    <row r="63" spans="19:144">
      <c r="S63" s="607" t="s">
        <v>121</v>
      </c>
      <c r="T63" s="612">
        <f>MAX(T42:T44,T46:T48,T50:T52,T54:T56,T58:T60)</f>
        <v>398.4</v>
      </c>
      <c r="U63" s="612">
        <f>MAX(U42:U44,U46:U48,U50:U52,U54:U56,U58:U60)</f>
        <v>14.9</v>
      </c>
      <c r="V63" s="612">
        <f>MAX(V42:V44,V46:V48,V50:V52,V54:V56,V58:V60)</f>
        <v>3</v>
      </c>
      <c r="W63" s="612"/>
      <c r="X63" s="612">
        <f>MAX(X42:X44,X46:X48,X50:X52,X54:X56,X58:X60)</f>
        <v>165</v>
      </c>
      <c r="Y63" s="612">
        <f>MAX(Y42:Y44,Y46:Y48,Y50:Y52,Y54:Y56,Y58:Y60)</f>
        <v>98</v>
      </c>
      <c r="Z63" s="612"/>
      <c r="AA63" s="612">
        <f>MAX(AA42:AA44,AA46:AA48,AA50:AA52,AA54:AA56,AA58:AA60)</f>
        <v>3</v>
      </c>
      <c r="AB63" s="612">
        <f>MAX(AB42:AB44,AB46:AB48,AB50:AB52,AB54:AB56,AB58:AB60)</f>
        <v>10.9</v>
      </c>
      <c r="AC63" s="612"/>
      <c r="AD63" s="627"/>
      <c r="AE63" s="573"/>
      <c r="AF63" s="573"/>
      <c r="AG63" s="573"/>
      <c r="AH63" s="573"/>
      <c r="AI63" s="573"/>
      <c r="AJ63" s="573"/>
      <c r="AK63" s="573"/>
      <c r="AL63" s="573"/>
      <c r="AM63" s="573"/>
      <c r="AN63" s="573"/>
      <c r="AO63" s="573"/>
      <c r="AP63" s="573"/>
      <c r="AQ63" s="573"/>
      <c r="AR63" s="573"/>
      <c r="AS63" s="573"/>
      <c r="AT63" s="573"/>
      <c r="AU63" s="573"/>
      <c r="AV63" s="573"/>
      <c r="AW63" s="573"/>
      <c r="AX63" s="573"/>
      <c r="AY63" s="573"/>
      <c r="AZ63" s="573"/>
      <c r="BA63" s="573"/>
      <c r="BB63" s="573"/>
      <c r="BC63" s="573"/>
      <c r="BD63" s="573"/>
      <c r="BE63" s="573"/>
      <c r="BF63" s="573"/>
      <c r="BG63" s="573"/>
      <c r="BH63" s="573"/>
      <c r="BI63" s="573"/>
      <c r="BJ63" s="573"/>
      <c r="BK63" s="573"/>
      <c r="BL63" s="573"/>
      <c r="BM63" s="573"/>
      <c r="BN63" s="573"/>
      <c r="BO63" s="573"/>
      <c r="BP63" s="573"/>
      <c r="BQ63" s="573"/>
      <c r="BR63" s="573"/>
      <c r="BS63" s="573"/>
      <c r="BT63" s="573"/>
      <c r="BU63" s="573"/>
      <c r="BV63" s="573"/>
      <c r="BW63" s="573"/>
      <c r="BX63" s="573"/>
      <c r="BY63" s="573"/>
      <c r="BZ63" s="573"/>
      <c r="CA63" s="573"/>
      <c r="CB63" s="573"/>
      <c r="CC63" s="573"/>
      <c r="CD63" s="573"/>
      <c r="CE63" s="573"/>
      <c r="CF63" s="573"/>
      <c r="CG63" s="573"/>
      <c r="CH63" s="573"/>
      <c r="CI63" s="573"/>
      <c r="CJ63" s="573"/>
      <c r="CK63" s="573"/>
      <c r="CL63" s="573"/>
      <c r="CM63" s="573"/>
      <c r="CN63" s="573"/>
      <c r="CO63" s="573"/>
      <c r="CP63" s="573"/>
      <c r="CQ63" s="573"/>
      <c r="CR63" s="573"/>
      <c r="CS63" s="573"/>
      <c r="CT63" s="573"/>
      <c r="CU63" s="573"/>
      <c r="CV63" s="573"/>
      <c r="CW63" s="573"/>
      <c r="CX63" s="573"/>
      <c r="CY63" s="573"/>
      <c r="CZ63" s="573"/>
      <c r="DA63" s="573"/>
      <c r="DB63" s="573"/>
      <c r="DC63" s="573"/>
      <c r="DD63" s="573"/>
      <c r="DE63" s="573"/>
      <c r="DF63" s="573"/>
      <c r="DG63" s="573"/>
      <c r="DH63" s="573"/>
      <c r="DI63" s="573"/>
      <c r="DJ63" s="573"/>
      <c r="DK63" s="573"/>
      <c r="DL63" s="573"/>
      <c r="DM63" s="573"/>
      <c r="DN63" s="573"/>
      <c r="DO63" s="573"/>
      <c r="DP63" s="573"/>
      <c r="DQ63" s="573"/>
      <c r="DR63" s="573"/>
      <c r="DS63" s="573"/>
      <c r="DT63" s="573"/>
      <c r="DU63" s="573"/>
      <c r="DV63" s="573"/>
      <c r="DW63" s="573"/>
      <c r="DX63" s="573"/>
      <c r="DY63" s="573"/>
      <c r="DZ63" s="573"/>
      <c r="EA63" s="573"/>
      <c r="EB63" s="573"/>
      <c r="EC63" s="573"/>
      <c r="ED63" s="573"/>
      <c r="EE63" s="573"/>
      <c r="EF63" s="573"/>
      <c r="EG63" s="573"/>
      <c r="EH63" s="573"/>
      <c r="EI63" s="573"/>
      <c r="EJ63" s="573"/>
      <c r="EK63" s="573"/>
      <c r="EL63" s="573"/>
      <c r="EM63" s="573"/>
      <c r="EN63" s="573"/>
    </row>
    <row r="64" spans="19:144">
      <c r="S64" s="607" t="s">
        <v>122</v>
      </c>
      <c r="T64" s="612">
        <f>MIN(T42:T44,T46:T48,T50:T52,T54:T56,T58:T60)</f>
        <v>390.6</v>
      </c>
      <c r="U64" s="612">
        <f>MIN(U42:U44,U46:U48,U50:U52,U54:U56,U58:U60)</f>
        <v>13.8</v>
      </c>
      <c r="V64" s="612">
        <f>MIN(V42:V44,V46:V48,V50:V52,V54:V56,V58:V60)</f>
        <v>2.9</v>
      </c>
      <c r="W64" s="612"/>
      <c r="X64" s="612">
        <f>MIN(X42:X44,X46:X48,X50:X52,X54:X56,X58:X60)</f>
        <v>164</v>
      </c>
      <c r="Y64" s="612">
        <f>MIN(Y42:Y44,Y46:Y48,Y50:Y52,Y54:Y56,Y58:Y60)</f>
        <v>93</v>
      </c>
      <c r="Z64" s="612"/>
      <c r="AA64" s="612">
        <f>MIN(AA42:AA44,AA46:AA48,AA50:AA52,AA54:AA56,AA58:AA60)</f>
        <v>3</v>
      </c>
      <c r="AB64" s="612">
        <f>MIN(AB42:AB44,AB46:AB48,AB50:AB52,AB54:AB56,AB58:AB60)</f>
        <v>10.199999999999999</v>
      </c>
      <c r="AC64" s="612"/>
      <c r="AD64" s="627"/>
      <c r="AE64" s="573"/>
      <c r="AF64" s="573"/>
      <c r="AG64" s="573"/>
      <c r="AH64" s="573"/>
      <c r="AI64" s="573"/>
      <c r="AJ64" s="573"/>
      <c r="AK64" s="573"/>
      <c r="AL64" s="573"/>
      <c r="AM64" s="573"/>
      <c r="AN64" s="573"/>
      <c r="AO64" s="573"/>
      <c r="AP64" s="573"/>
      <c r="AQ64" s="573"/>
      <c r="AR64" s="573"/>
      <c r="AS64" s="573"/>
      <c r="AT64" s="573"/>
      <c r="AU64" s="573"/>
      <c r="AV64" s="573"/>
      <c r="AW64" s="573"/>
      <c r="AX64" s="573"/>
      <c r="AY64" s="573"/>
      <c r="AZ64" s="573"/>
      <c r="BA64" s="573"/>
      <c r="BB64" s="573"/>
      <c r="BC64" s="573"/>
      <c r="BD64" s="573"/>
      <c r="BE64" s="573"/>
      <c r="BF64" s="573"/>
      <c r="BG64" s="573"/>
      <c r="BH64" s="573"/>
      <c r="BI64" s="573"/>
      <c r="BJ64" s="573"/>
      <c r="BK64" s="573"/>
      <c r="BL64" s="573"/>
      <c r="BM64" s="573"/>
      <c r="BN64" s="573"/>
      <c r="BO64" s="573"/>
      <c r="BP64" s="573"/>
      <c r="BQ64" s="573"/>
      <c r="BR64" s="573"/>
      <c r="BS64" s="573"/>
      <c r="BT64" s="573"/>
      <c r="BU64" s="573"/>
      <c r="BV64" s="573"/>
      <c r="BW64" s="573"/>
      <c r="BX64" s="573"/>
      <c r="BY64" s="573"/>
      <c r="BZ64" s="573"/>
      <c r="CA64" s="573"/>
      <c r="CB64" s="573"/>
      <c r="CC64" s="573"/>
      <c r="CD64" s="573"/>
      <c r="CE64" s="573"/>
      <c r="CF64" s="573"/>
      <c r="CG64" s="573"/>
      <c r="CH64" s="573"/>
      <c r="CI64" s="573"/>
      <c r="CJ64" s="573"/>
      <c r="CK64" s="573"/>
      <c r="CL64" s="573"/>
      <c r="CM64" s="573"/>
      <c r="CN64" s="573"/>
      <c r="CO64" s="573"/>
      <c r="CP64" s="573"/>
      <c r="CQ64" s="573"/>
      <c r="CR64" s="573"/>
      <c r="CS64" s="573"/>
      <c r="CT64" s="573"/>
      <c r="CU64" s="573"/>
      <c r="CV64" s="573"/>
      <c r="CW64" s="573"/>
      <c r="CX64" s="573"/>
      <c r="CY64" s="573"/>
      <c r="CZ64" s="573"/>
      <c r="DA64" s="573"/>
      <c r="DB64" s="573"/>
      <c r="DC64" s="573"/>
      <c r="DD64" s="573"/>
      <c r="DE64" s="573"/>
      <c r="DF64" s="573"/>
      <c r="DG64" s="573"/>
      <c r="DH64" s="573"/>
      <c r="DI64" s="573"/>
      <c r="DJ64" s="573"/>
      <c r="DK64" s="573"/>
      <c r="DL64" s="573"/>
      <c r="DM64" s="573"/>
      <c r="DN64" s="573"/>
      <c r="DO64" s="573"/>
      <c r="DP64" s="573"/>
      <c r="DQ64" s="573"/>
      <c r="DR64" s="573"/>
      <c r="DS64" s="573"/>
      <c r="DT64" s="573"/>
      <c r="DU64" s="573"/>
      <c r="DV64" s="573"/>
      <c r="DW64" s="573"/>
      <c r="DX64" s="573"/>
      <c r="DY64" s="573"/>
      <c r="DZ64" s="573"/>
      <c r="EA64" s="573"/>
      <c r="EB64" s="573"/>
      <c r="EC64" s="573"/>
      <c r="ED64" s="573"/>
      <c r="EE64" s="573"/>
      <c r="EF64" s="573"/>
      <c r="EG64" s="573"/>
      <c r="EH64" s="573"/>
      <c r="EI64" s="573"/>
      <c r="EJ64" s="573"/>
      <c r="EK64" s="573"/>
      <c r="EL64" s="573"/>
      <c r="EM64" s="573"/>
      <c r="EN64" s="573"/>
    </row>
    <row r="65" spans="19:144">
      <c r="S65" s="607" t="s">
        <v>123</v>
      </c>
      <c r="T65" s="612">
        <f>T63-T64</f>
        <v>7.7999999999999545</v>
      </c>
      <c r="U65" s="612">
        <f>U63-U64</f>
        <v>1.0999999999999996</v>
      </c>
      <c r="V65" s="612">
        <f>V63-V64</f>
        <v>0.10000000000000009</v>
      </c>
      <c r="W65" s="612"/>
      <c r="X65" s="612">
        <f>X63-X64</f>
        <v>1</v>
      </c>
      <c r="Y65" s="612">
        <f>Y63-Y64</f>
        <v>5</v>
      </c>
      <c r="Z65" s="612"/>
      <c r="AA65" s="612">
        <f>AA63-AA64</f>
        <v>0</v>
      </c>
      <c r="AB65" s="612">
        <f>AB63-AB64</f>
        <v>0.70000000000000107</v>
      </c>
      <c r="AC65" s="612"/>
      <c r="AD65" s="627"/>
      <c r="AE65" s="573"/>
      <c r="AF65" s="573"/>
      <c r="AG65" s="573"/>
      <c r="AH65" s="573"/>
      <c r="AI65" s="573"/>
      <c r="AJ65" s="573"/>
      <c r="AK65" s="573"/>
      <c r="AL65" s="573"/>
      <c r="AM65" s="573"/>
      <c r="AN65" s="573"/>
      <c r="AO65" s="573"/>
      <c r="AP65" s="573"/>
      <c r="AQ65" s="573"/>
      <c r="AR65" s="573"/>
      <c r="AS65" s="573"/>
      <c r="AT65" s="573"/>
      <c r="AU65" s="573"/>
      <c r="AV65" s="573"/>
      <c r="AW65" s="573"/>
      <c r="AX65" s="573"/>
      <c r="AY65" s="573"/>
      <c r="AZ65" s="573"/>
      <c r="BA65" s="573"/>
      <c r="BB65" s="573"/>
      <c r="BC65" s="573"/>
      <c r="BD65" s="573"/>
      <c r="BE65" s="573"/>
      <c r="BF65" s="573"/>
      <c r="BG65" s="573"/>
      <c r="BH65" s="573"/>
      <c r="BI65" s="573"/>
      <c r="BJ65" s="573"/>
      <c r="BK65" s="573"/>
      <c r="BL65" s="573"/>
      <c r="BM65" s="573"/>
      <c r="BN65" s="573"/>
      <c r="BO65" s="573"/>
      <c r="BP65" s="573"/>
      <c r="BQ65" s="573"/>
      <c r="BR65" s="573"/>
      <c r="BS65" s="573"/>
      <c r="BT65" s="573"/>
      <c r="BU65" s="573"/>
      <c r="BV65" s="573"/>
      <c r="BW65" s="573"/>
      <c r="BX65" s="573"/>
      <c r="BY65" s="573"/>
      <c r="BZ65" s="573"/>
      <c r="CA65" s="573"/>
      <c r="CB65" s="573"/>
      <c r="CC65" s="573"/>
      <c r="CD65" s="573"/>
      <c r="CE65" s="573"/>
      <c r="CF65" s="573"/>
      <c r="CG65" s="573"/>
      <c r="CH65" s="573"/>
      <c r="CI65" s="573"/>
      <c r="CJ65" s="573"/>
      <c r="CK65" s="573"/>
      <c r="CL65" s="573"/>
      <c r="CM65" s="573"/>
      <c r="CN65" s="573"/>
      <c r="CO65" s="573"/>
      <c r="CP65" s="573"/>
      <c r="CQ65" s="573"/>
      <c r="CR65" s="573"/>
      <c r="CS65" s="573"/>
      <c r="CT65" s="573"/>
      <c r="CU65" s="573"/>
      <c r="CV65" s="573"/>
      <c r="CW65" s="573"/>
      <c r="CX65" s="573"/>
      <c r="CY65" s="573"/>
      <c r="CZ65" s="573"/>
      <c r="DA65" s="573"/>
      <c r="DB65" s="573"/>
      <c r="DC65" s="573"/>
      <c r="DD65" s="573"/>
      <c r="DE65" s="573"/>
      <c r="DF65" s="573"/>
      <c r="DG65" s="573"/>
      <c r="DH65" s="573"/>
      <c r="DI65" s="573"/>
      <c r="DJ65" s="573"/>
      <c r="DK65" s="573"/>
      <c r="DL65" s="573"/>
      <c r="DM65" s="573"/>
      <c r="DN65" s="573"/>
      <c r="DO65" s="573"/>
      <c r="DP65" s="573"/>
      <c r="DQ65" s="573"/>
      <c r="DR65" s="573"/>
      <c r="DS65" s="573"/>
      <c r="DT65" s="573"/>
      <c r="DU65" s="573"/>
      <c r="DV65" s="573"/>
      <c r="DW65" s="573"/>
      <c r="DX65" s="573"/>
      <c r="DY65" s="573"/>
      <c r="DZ65" s="573"/>
      <c r="EA65" s="573"/>
      <c r="EB65" s="573"/>
      <c r="EC65" s="573"/>
      <c r="ED65" s="573"/>
      <c r="EE65" s="573"/>
      <c r="EF65" s="573"/>
      <c r="EG65" s="573"/>
      <c r="EH65" s="573"/>
      <c r="EI65" s="573"/>
      <c r="EJ65" s="573"/>
      <c r="EK65" s="573"/>
      <c r="EL65" s="573"/>
      <c r="EM65" s="573"/>
      <c r="EN65" s="573"/>
    </row>
    <row r="66" spans="19:144" ht="20.7" thickBot="1">
      <c r="S66" s="628" t="s">
        <v>40</v>
      </c>
      <c r="T66" s="629" t="s">
        <v>311</v>
      </c>
      <c r="U66" s="629" t="s">
        <v>312</v>
      </c>
      <c r="V66" s="630" t="s">
        <v>313</v>
      </c>
      <c r="W66" s="629"/>
      <c r="X66" s="629" t="s">
        <v>314</v>
      </c>
      <c r="Y66" s="629" t="s">
        <v>315</v>
      </c>
      <c r="Z66" s="629"/>
      <c r="AA66" s="629" t="s">
        <v>316</v>
      </c>
      <c r="AB66" s="629" t="s">
        <v>317</v>
      </c>
      <c r="AC66" s="629"/>
      <c r="AD66" s="631"/>
      <c r="AE66" s="573"/>
      <c r="AF66" s="573"/>
      <c r="AG66" s="573"/>
      <c r="AH66" s="573"/>
      <c r="AI66" s="573"/>
      <c r="AJ66" s="573"/>
      <c r="AK66" s="573"/>
      <c r="AL66" s="573"/>
      <c r="AM66" s="573"/>
      <c r="AN66" s="573"/>
      <c r="AO66" s="573"/>
      <c r="AP66" s="573"/>
      <c r="AQ66" s="573"/>
      <c r="AR66" s="573"/>
      <c r="AS66" s="573"/>
      <c r="AT66" s="573"/>
      <c r="AU66" s="573"/>
      <c r="AV66" s="573"/>
      <c r="AW66" s="573"/>
      <c r="AX66" s="573"/>
      <c r="AY66" s="573"/>
      <c r="AZ66" s="573"/>
      <c r="BA66" s="573"/>
      <c r="BB66" s="573"/>
      <c r="BC66" s="573"/>
      <c r="BD66" s="573"/>
      <c r="BE66" s="573"/>
      <c r="BF66" s="573"/>
      <c r="BG66" s="573"/>
      <c r="BH66" s="573"/>
      <c r="BI66" s="573"/>
      <c r="BJ66" s="573"/>
      <c r="BK66" s="573"/>
      <c r="BL66" s="573"/>
      <c r="BM66" s="573"/>
      <c r="BN66" s="573"/>
      <c r="BO66" s="573"/>
      <c r="BP66" s="573"/>
      <c r="BQ66" s="573"/>
      <c r="BR66" s="573"/>
      <c r="BS66" s="573"/>
      <c r="BT66" s="573"/>
      <c r="BU66" s="573"/>
      <c r="BV66" s="573"/>
      <c r="BW66" s="573"/>
      <c r="BX66" s="573"/>
      <c r="BY66" s="573"/>
      <c r="BZ66" s="573"/>
      <c r="CA66" s="573"/>
      <c r="CB66" s="573"/>
      <c r="CC66" s="573"/>
      <c r="CD66" s="573"/>
      <c r="CE66" s="573"/>
      <c r="CF66" s="573"/>
      <c r="CG66" s="573"/>
      <c r="CH66" s="573"/>
      <c r="CI66" s="573"/>
      <c r="CJ66" s="573"/>
      <c r="CK66" s="573"/>
      <c r="CL66" s="573"/>
      <c r="CM66" s="573"/>
      <c r="CN66" s="573"/>
      <c r="CO66" s="573"/>
      <c r="CP66" s="573"/>
      <c r="CQ66" s="573"/>
      <c r="CR66" s="573"/>
      <c r="CS66" s="573"/>
      <c r="CT66" s="573"/>
      <c r="CU66" s="573"/>
      <c r="CV66" s="573"/>
      <c r="CW66" s="573"/>
      <c r="CX66" s="573"/>
      <c r="CY66" s="573"/>
      <c r="CZ66" s="573"/>
      <c r="DA66" s="573"/>
      <c r="DB66" s="573"/>
      <c r="DC66" s="573"/>
      <c r="DD66" s="573"/>
      <c r="DE66" s="573"/>
      <c r="DF66" s="573"/>
      <c r="DG66" s="573"/>
      <c r="DH66" s="573"/>
      <c r="DI66" s="573"/>
      <c r="DJ66" s="573"/>
      <c r="DK66" s="573"/>
      <c r="DL66" s="573"/>
      <c r="DM66" s="573"/>
      <c r="DN66" s="573"/>
      <c r="DO66" s="573"/>
      <c r="DP66" s="573"/>
      <c r="DQ66" s="573"/>
      <c r="DR66" s="573"/>
      <c r="DS66" s="573"/>
      <c r="DT66" s="573"/>
      <c r="DU66" s="573"/>
      <c r="DV66" s="573"/>
      <c r="DW66" s="573"/>
      <c r="DX66" s="573"/>
      <c r="DY66" s="573"/>
      <c r="DZ66" s="573"/>
      <c r="EA66" s="573"/>
      <c r="EB66" s="573"/>
      <c r="EC66" s="573"/>
      <c r="ED66" s="573"/>
      <c r="EE66" s="573"/>
      <c r="EF66" s="573"/>
      <c r="EG66" s="573"/>
      <c r="EH66" s="573"/>
      <c r="EI66" s="573"/>
      <c r="EJ66" s="573"/>
      <c r="EK66" s="573"/>
      <c r="EL66" s="573"/>
      <c r="EM66" s="573"/>
      <c r="EN66" s="573"/>
    </row>
    <row r="67" spans="19:144" ht="20.7" thickTop="1">
      <c r="S67" s="632" t="s">
        <v>318</v>
      </c>
      <c r="T67" s="633" t="str">
        <f>AF41</f>
        <v>22L18T3-1</v>
      </c>
      <c r="U67" s="633" t="str">
        <f>AF42</f>
        <v>22L18T3-2</v>
      </c>
      <c r="V67" s="633" t="str">
        <f>AF43</f>
        <v>22L18T3-3</v>
      </c>
      <c r="W67" s="633" t="str">
        <f>AF44</f>
        <v>22L18T3-4</v>
      </c>
      <c r="X67" s="633" t="str">
        <f>AF45</f>
        <v>22L18T3-5</v>
      </c>
      <c r="Y67" s="633" t="s">
        <v>123</v>
      </c>
      <c r="Z67" s="634" t="s">
        <v>120</v>
      </c>
      <c r="AA67" s="635" t="s">
        <v>40</v>
      </c>
      <c r="AB67" s="636" t="s">
        <v>130</v>
      </c>
      <c r="AC67" s="637"/>
      <c r="AD67" s="638"/>
      <c r="AE67" s="573"/>
      <c r="AF67" s="573"/>
      <c r="AG67" s="573"/>
      <c r="AH67" s="573"/>
      <c r="AI67" s="573"/>
      <c r="AJ67" s="573"/>
      <c r="AK67" s="573"/>
      <c r="AL67" s="573"/>
      <c r="AM67" s="573"/>
      <c r="AN67" s="573"/>
      <c r="AO67" s="573"/>
      <c r="AP67" s="573"/>
      <c r="AQ67" s="573"/>
      <c r="AR67" s="573"/>
      <c r="AS67" s="573"/>
      <c r="AT67" s="573"/>
      <c r="AU67" s="573"/>
      <c r="AV67" s="573"/>
      <c r="AW67" s="573"/>
      <c r="AX67" s="573"/>
      <c r="AY67" s="573"/>
      <c r="AZ67" s="573"/>
      <c r="BA67" s="573"/>
      <c r="BB67" s="573"/>
      <c r="BC67" s="573"/>
      <c r="BD67" s="573"/>
      <c r="BE67" s="573"/>
      <c r="BF67" s="573"/>
      <c r="BG67" s="573"/>
      <c r="BH67" s="573"/>
      <c r="BI67" s="573"/>
      <c r="BJ67" s="573"/>
      <c r="BK67" s="573"/>
      <c r="BL67" s="573"/>
      <c r="BM67" s="573"/>
      <c r="BN67" s="573"/>
      <c r="BO67" s="573"/>
      <c r="BP67" s="573"/>
      <c r="BQ67" s="573"/>
      <c r="BR67" s="573"/>
      <c r="BS67" s="573"/>
      <c r="BT67" s="573"/>
      <c r="BU67" s="573"/>
      <c r="BV67" s="573"/>
      <c r="BW67" s="573"/>
      <c r="BX67" s="573"/>
      <c r="BY67" s="573"/>
      <c r="BZ67" s="573"/>
      <c r="CA67" s="573"/>
      <c r="CB67" s="573"/>
      <c r="CC67" s="573"/>
      <c r="CD67" s="573"/>
      <c r="CE67" s="573"/>
      <c r="CF67" s="573"/>
      <c r="CG67" s="573"/>
      <c r="CH67" s="573"/>
      <c r="CI67" s="573"/>
      <c r="CJ67" s="573"/>
      <c r="CK67" s="573"/>
      <c r="CL67" s="573"/>
      <c r="CM67" s="573"/>
      <c r="CN67" s="573"/>
      <c r="CO67" s="573"/>
      <c r="CP67" s="573"/>
      <c r="CQ67" s="573"/>
      <c r="CR67" s="573"/>
      <c r="CS67" s="573"/>
      <c r="CT67" s="573"/>
      <c r="CU67" s="573"/>
      <c r="CV67" s="573"/>
      <c r="CW67" s="573"/>
      <c r="CX67" s="573"/>
      <c r="CY67" s="573"/>
      <c r="CZ67" s="573"/>
      <c r="DA67" s="573"/>
      <c r="DB67" s="573"/>
      <c r="DC67" s="573"/>
      <c r="DD67" s="573"/>
      <c r="DE67" s="573"/>
      <c r="DF67" s="573"/>
      <c r="DG67" s="573"/>
      <c r="DH67" s="573"/>
      <c r="DI67" s="573"/>
      <c r="DJ67" s="573"/>
      <c r="DK67" s="573"/>
      <c r="DL67" s="573"/>
      <c r="DM67" s="573"/>
      <c r="DN67" s="573"/>
      <c r="DO67" s="573"/>
      <c r="DP67" s="573"/>
      <c r="DQ67" s="573"/>
      <c r="DR67" s="573"/>
      <c r="DS67" s="573"/>
      <c r="DT67" s="573"/>
      <c r="DU67" s="573"/>
      <c r="DV67" s="573"/>
      <c r="DW67" s="573"/>
      <c r="DX67" s="573"/>
      <c r="DY67" s="573"/>
      <c r="DZ67" s="573"/>
      <c r="EA67" s="573"/>
      <c r="EB67" s="573"/>
      <c r="EC67" s="573"/>
      <c r="ED67" s="573"/>
      <c r="EE67" s="573"/>
      <c r="EF67" s="573"/>
      <c r="EG67" s="573"/>
      <c r="EH67" s="573"/>
      <c r="EI67" s="573"/>
      <c r="EJ67" s="573"/>
      <c r="EK67" s="573"/>
      <c r="EL67" s="573"/>
      <c r="EM67" s="573"/>
      <c r="EN67" s="573"/>
    </row>
    <row r="68" spans="19:144">
      <c r="S68" s="632" t="s">
        <v>319</v>
      </c>
      <c r="T68" s="639">
        <f>DZ39</f>
        <v>6276</v>
      </c>
      <c r="U68" s="639">
        <f>EA39</f>
        <v>6298</v>
      </c>
      <c r="V68" s="639">
        <f>EB39</f>
        <v>6280</v>
      </c>
      <c r="W68" s="639">
        <f>EC39</f>
        <v>6270</v>
      </c>
      <c r="X68" s="639">
        <f>ED39</f>
        <v>6266</v>
      </c>
      <c r="Y68" s="612"/>
      <c r="Z68" s="640">
        <f>AVERAGE(T68:X68)</f>
        <v>6278</v>
      </c>
      <c r="AA68" s="603" t="s">
        <v>70</v>
      </c>
      <c r="AB68" s="641"/>
      <c r="AC68" s="642" t="s">
        <v>131</v>
      </c>
      <c r="AD68" s="643" t="s">
        <v>132</v>
      </c>
      <c r="AE68" s="573"/>
      <c r="AF68" s="573"/>
      <c r="AG68" s="573"/>
      <c r="AH68" s="573"/>
      <c r="AI68" s="573"/>
      <c r="AJ68" s="573"/>
      <c r="AK68" s="573"/>
      <c r="AL68" s="573"/>
      <c r="AM68" s="573"/>
      <c r="AN68" s="573"/>
      <c r="AO68" s="573"/>
      <c r="AP68" s="573"/>
      <c r="AQ68" s="573"/>
      <c r="AR68" s="573"/>
      <c r="AS68" s="573"/>
      <c r="AT68" s="573"/>
      <c r="AU68" s="573"/>
      <c r="AV68" s="573"/>
      <c r="AW68" s="573"/>
      <c r="AX68" s="573"/>
      <c r="AY68" s="573"/>
      <c r="AZ68" s="573"/>
      <c r="BA68" s="573"/>
      <c r="BB68" s="573"/>
      <c r="BC68" s="573"/>
      <c r="BD68" s="573"/>
      <c r="BE68" s="573"/>
      <c r="BF68" s="573"/>
      <c r="BG68" s="573"/>
      <c r="BH68" s="573"/>
      <c r="BI68" s="573"/>
      <c r="BJ68" s="573"/>
      <c r="BK68" s="573"/>
      <c r="BL68" s="573"/>
      <c r="BM68" s="573"/>
      <c r="BN68" s="573"/>
      <c r="BO68" s="573"/>
      <c r="BP68" s="573"/>
      <c r="BQ68" s="573"/>
      <c r="BR68" s="573"/>
      <c r="BS68" s="573"/>
      <c r="BT68" s="573"/>
      <c r="BU68" s="573"/>
      <c r="BV68" s="573"/>
      <c r="BW68" s="573"/>
      <c r="BX68" s="573"/>
      <c r="BY68" s="573"/>
      <c r="BZ68" s="573"/>
      <c r="CA68" s="573"/>
      <c r="CB68" s="573"/>
      <c r="CC68" s="573"/>
      <c r="CD68" s="573"/>
      <c r="CE68" s="573"/>
      <c r="CF68" s="573"/>
      <c r="CG68" s="573"/>
      <c r="CH68" s="573"/>
      <c r="CI68" s="573"/>
      <c r="CJ68" s="573"/>
      <c r="CK68" s="573"/>
      <c r="CL68" s="573"/>
      <c r="CM68" s="573"/>
      <c r="CN68" s="573"/>
      <c r="CO68" s="573"/>
      <c r="CP68" s="573"/>
      <c r="CQ68" s="573"/>
      <c r="CR68" s="573"/>
      <c r="CS68" s="573"/>
      <c r="CT68" s="573"/>
      <c r="CU68" s="573"/>
      <c r="CV68" s="573"/>
      <c r="CW68" s="573"/>
      <c r="CX68" s="573"/>
      <c r="CY68" s="573"/>
      <c r="CZ68" s="573"/>
      <c r="DA68" s="573"/>
      <c r="DB68" s="573"/>
      <c r="DC68" s="573"/>
      <c r="DD68" s="573"/>
      <c r="DE68" s="573"/>
      <c r="DF68" s="573"/>
      <c r="DG68" s="573"/>
      <c r="DH68" s="573"/>
      <c r="DI68" s="573"/>
      <c r="DJ68" s="573"/>
      <c r="DK68" s="573"/>
      <c r="DL68" s="573"/>
      <c r="DM68" s="573"/>
      <c r="DN68" s="573"/>
      <c r="DO68" s="573"/>
      <c r="DP68" s="573"/>
      <c r="DQ68" s="573"/>
      <c r="DR68" s="573"/>
      <c r="DS68" s="573"/>
      <c r="DT68" s="573"/>
      <c r="DU68" s="573"/>
      <c r="DV68" s="573"/>
      <c r="DW68" s="573"/>
      <c r="DX68" s="573"/>
      <c r="DY68" s="573"/>
      <c r="DZ68" s="573"/>
      <c r="EA68" s="573"/>
      <c r="EB68" s="573"/>
      <c r="EC68" s="573"/>
      <c r="ED68" s="573"/>
      <c r="EE68" s="573"/>
      <c r="EF68" s="573"/>
      <c r="EG68" s="573"/>
      <c r="EH68" s="573"/>
      <c r="EI68" s="573"/>
      <c r="EJ68" s="573"/>
      <c r="EK68" s="573"/>
      <c r="EL68" s="573"/>
      <c r="EM68" s="573"/>
      <c r="EN68" s="573"/>
    </row>
    <row r="69" spans="19:144">
      <c r="S69" s="632" t="s">
        <v>320</v>
      </c>
      <c r="T69" s="644">
        <f>EE39</f>
        <v>0.7</v>
      </c>
      <c r="U69" s="644">
        <f>EF39</f>
        <v>0.7</v>
      </c>
      <c r="V69" s="644">
        <f>EG39</f>
        <v>0.7</v>
      </c>
      <c r="W69" s="644">
        <f>EH39</f>
        <v>0.7</v>
      </c>
      <c r="X69" s="644">
        <f>EI39</f>
        <v>0.7</v>
      </c>
      <c r="Y69" s="612"/>
      <c r="Z69" s="645">
        <f>AVERAGE(T69:X69)</f>
        <v>0.7</v>
      </c>
      <c r="AA69" s="603" t="s">
        <v>70</v>
      </c>
      <c r="AB69" s="646"/>
      <c r="AC69" s="647" t="s">
        <v>133</v>
      </c>
      <c r="AD69" s="648" t="s">
        <v>134</v>
      </c>
      <c r="AE69" s="573"/>
      <c r="AF69" s="573"/>
      <c r="AG69" s="573"/>
      <c r="AH69" s="573"/>
      <c r="AI69" s="573"/>
      <c r="AJ69" s="573"/>
      <c r="AK69" s="573"/>
      <c r="AL69" s="573"/>
      <c r="AM69" s="573"/>
      <c r="AN69" s="573"/>
      <c r="AO69" s="573"/>
      <c r="AP69" s="573"/>
      <c r="AQ69" s="573"/>
      <c r="AR69" s="573"/>
      <c r="AS69" s="573"/>
      <c r="AT69" s="573"/>
      <c r="AU69" s="573"/>
      <c r="AV69" s="573"/>
      <c r="AW69" s="573"/>
      <c r="AX69" s="573"/>
      <c r="AY69" s="573"/>
      <c r="AZ69" s="573"/>
      <c r="BA69" s="573"/>
      <c r="BB69" s="573"/>
      <c r="BC69" s="573"/>
      <c r="BD69" s="573"/>
      <c r="BE69" s="573"/>
      <c r="BF69" s="573"/>
      <c r="BG69" s="573"/>
      <c r="BH69" s="573"/>
      <c r="BI69" s="573"/>
      <c r="BJ69" s="573"/>
      <c r="BK69" s="573"/>
      <c r="BL69" s="573"/>
      <c r="BM69" s="573"/>
      <c r="BN69" s="573"/>
      <c r="BO69" s="573"/>
      <c r="BP69" s="573"/>
      <c r="BQ69" s="573"/>
      <c r="BR69" s="573"/>
      <c r="BS69" s="573"/>
      <c r="BT69" s="573"/>
      <c r="BU69" s="573"/>
      <c r="BV69" s="573"/>
      <c r="BW69" s="573"/>
      <c r="BX69" s="573"/>
      <c r="BY69" s="573"/>
      <c r="BZ69" s="573"/>
      <c r="CA69" s="573"/>
      <c r="CB69" s="573"/>
      <c r="CC69" s="573"/>
      <c r="CD69" s="573"/>
      <c r="CE69" s="573"/>
      <c r="CF69" s="573"/>
      <c r="CG69" s="573"/>
      <c r="CH69" s="573"/>
      <c r="CI69" s="573"/>
      <c r="CJ69" s="573"/>
      <c r="CK69" s="573"/>
      <c r="CL69" s="573"/>
      <c r="CM69" s="573"/>
      <c r="CN69" s="573"/>
      <c r="CO69" s="573"/>
      <c r="CP69" s="573"/>
      <c r="CQ69" s="573"/>
      <c r="CR69" s="573"/>
      <c r="CS69" s="573"/>
      <c r="CT69" s="573"/>
      <c r="CU69" s="573"/>
      <c r="CV69" s="573"/>
      <c r="CW69" s="573"/>
      <c r="CX69" s="573"/>
      <c r="CY69" s="573"/>
      <c r="CZ69" s="573"/>
      <c r="DA69" s="573"/>
      <c r="DB69" s="573"/>
      <c r="DC69" s="573"/>
      <c r="DD69" s="573"/>
      <c r="DE69" s="573"/>
      <c r="DF69" s="573"/>
      <c r="DG69" s="573"/>
      <c r="DH69" s="573"/>
      <c r="DI69" s="573"/>
      <c r="DJ69" s="573"/>
      <c r="DK69" s="573"/>
      <c r="DL69" s="573"/>
      <c r="DM69" s="573"/>
      <c r="DN69" s="573"/>
      <c r="DO69" s="573"/>
      <c r="DP69" s="573"/>
      <c r="DQ69" s="573"/>
      <c r="DR69" s="573"/>
      <c r="DS69" s="573"/>
      <c r="DT69" s="573"/>
      <c r="DU69" s="573"/>
      <c r="DV69" s="573"/>
      <c r="DW69" s="573"/>
      <c r="DX69" s="573"/>
      <c r="DY69" s="573"/>
      <c r="DZ69" s="573"/>
      <c r="EA69" s="573"/>
      <c r="EB69" s="573"/>
      <c r="EC69" s="573"/>
      <c r="ED69" s="573"/>
      <c r="EE69" s="573"/>
      <c r="EF69" s="573"/>
      <c r="EG69" s="573"/>
      <c r="EH69" s="573"/>
      <c r="EI69" s="573"/>
      <c r="EJ69" s="573"/>
      <c r="EK69" s="573"/>
      <c r="EL69" s="573"/>
      <c r="EM69" s="573"/>
      <c r="EN69" s="573"/>
    </row>
    <row r="70" spans="19:144">
      <c r="S70" s="649" t="s">
        <v>321</v>
      </c>
      <c r="T70" s="650">
        <f>EJ39</f>
        <v>0.25</v>
      </c>
      <c r="U70" s="650">
        <f>EK39</f>
        <v>0.26</v>
      </c>
      <c r="V70" s="650">
        <f>EL39</f>
        <v>0.22</v>
      </c>
      <c r="W70" s="650">
        <f>EM39</f>
        <v>0.24</v>
      </c>
      <c r="X70" s="650">
        <f>EN39</f>
        <v>0.24</v>
      </c>
      <c r="Y70" s="612"/>
      <c r="Z70" s="645">
        <f>AVERAGE(T70:X70)</f>
        <v>0.24199999999999999</v>
      </c>
      <c r="AA70" s="651" t="s">
        <v>322</v>
      </c>
      <c r="AB70" s="652" t="s">
        <v>323</v>
      </c>
      <c r="AC70" s="573"/>
      <c r="AD70" s="653"/>
      <c r="AE70" s="573"/>
      <c r="AF70" s="573"/>
      <c r="AG70" s="573"/>
      <c r="AH70" s="573"/>
      <c r="AI70" s="573"/>
      <c r="AJ70" s="573"/>
      <c r="AK70" s="573"/>
      <c r="AL70" s="573"/>
      <c r="AM70" s="573"/>
      <c r="AN70" s="573"/>
      <c r="AO70" s="573"/>
      <c r="AP70" s="573"/>
      <c r="AQ70" s="573"/>
      <c r="AR70" s="573"/>
      <c r="AS70" s="573"/>
      <c r="AT70" s="573"/>
      <c r="AU70" s="573"/>
      <c r="AV70" s="573"/>
      <c r="AW70" s="573"/>
      <c r="AX70" s="573"/>
      <c r="AY70" s="573"/>
      <c r="AZ70" s="573"/>
      <c r="BA70" s="573"/>
      <c r="BB70" s="573"/>
      <c r="BC70" s="573"/>
      <c r="BD70" s="573"/>
      <c r="BE70" s="573"/>
      <c r="BF70" s="573"/>
      <c r="BG70" s="573"/>
      <c r="BH70" s="573"/>
      <c r="BI70" s="573"/>
      <c r="BJ70" s="573"/>
      <c r="BK70" s="573"/>
      <c r="BL70" s="573"/>
      <c r="BM70" s="573"/>
      <c r="BN70" s="573"/>
      <c r="BO70" s="573"/>
      <c r="BP70" s="573"/>
      <c r="BQ70" s="573"/>
      <c r="BR70" s="573"/>
      <c r="BS70" s="573"/>
      <c r="BT70" s="573"/>
      <c r="BU70" s="573"/>
      <c r="BV70" s="573"/>
      <c r="BW70" s="573"/>
      <c r="BX70" s="573"/>
      <c r="BY70" s="573"/>
      <c r="BZ70" s="573"/>
      <c r="CA70" s="573"/>
      <c r="CB70" s="573"/>
      <c r="CC70" s="573"/>
      <c r="CD70" s="573"/>
      <c r="CE70" s="573"/>
      <c r="CF70" s="573"/>
      <c r="CG70" s="573"/>
      <c r="CH70" s="573"/>
      <c r="CI70" s="573"/>
      <c r="CJ70" s="573"/>
      <c r="CK70" s="573"/>
      <c r="CL70" s="573"/>
      <c r="CM70" s="573"/>
      <c r="CN70" s="573"/>
      <c r="CO70" s="573"/>
      <c r="CP70" s="573"/>
      <c r="CQ70" s="573"/>
      <c r="CR70" s="573"/>
      <c r="CS70" s="573"/>
      <c r="CT70" s="573"/>
      <c r="CU70" s="573"/>
      <c r="CV70" s="573"/>
      <c r="CW70" s="573"/>
      <c r="CX70" s="573"/>
      <c r="CY70" s="573"/>
      <c r="CZ70" s="573"/>
      <c r="DA70" s="573"/>
      <c r="DB70" s="573"/>
      <c r="DC70" s="573"/>
      <c r="DD70" s="573"/>
      <c r="DE70" s="573"/>
      <c r="DF70" s="573"/>
      <c r="DG70" s="573"/>
      <c r="DH70" s="573"/>
      <c r="DI70" s="573"/>
      <c r="DJ70" s="573"/>
      <c r="DK70" s="573"/>
      <c r="DL70" s="573"/>
      <c r="DM70" s="573"/>
      <c r="DN70" s="573"/>
      <c r="DO70" s="573"/>
      <c r="DP70" s="573"/>
      <c r="DQ70" s="573"/>
      <c r="DR70" s="573"/>
      <c r="DS70" s="573"/>
      <c r="DT70" s="573"/>
      <c r="DU70" s="573"/>
      <c r="DV70" s="573"/>
      <c r="DW70" s="573"/>
      <c r="DX70" s="573"/>
      <c r="DY70" s="573"/>
      <c r="DZ70" s="573"/>
      <c r="EA70" s="573"/>
      <c r="EB70" s="573"/>
      <c r="EC70" s="573"/>
      <c r="ED70" s="573"/>
      <c r="EE70" s="573"/>
      <c r="EF70" s="573"/>
      <c r="EG70" s="573"/>
      <c r="EH70" s="573"/>
      <c r="EI70" s="573"/>
      <c r="EJ70" s="573"/>
      <c r="EK70" s="573"/>
      <c r="EL70" s="573"/>
      <c r="EM70" s="573"/>
      <c r="EN70" s="573"/>
    </row>
    <row r="71" spans="19:144">
      <c r="S71" s="654" t="s">
        <v>324</v>
      </c>
      <c r="T71" s="651" t="s">
        <v>325</v>
      </c>
      <c r="U71" s="651"/>
      <c r="V71" s="651"/>
      <c r="W71" s="651"/>
      <c r="X71" s="651"/>
      <c r="Y71" s="655"/>
      <c r="Z71" s="645"/>
      <c r="AA71" s="651"/>
      <c r="AB71" s="641"/>
      <c r="AC71" s="642"/>
      <c r="AD71" s="643"/>
      <c r="AE71" s="573"/>
      <c r="AF71" s="573"/>
      <c r="AG71" s="573"/>
      <c r="AH71" s="573"/>
      <c r="AI71" s="573"/>
      <c r="AJ71" s="573"/>
      <c r="AK71" s="573"/>
      <c r="AL71" s="573"/>
      <c r="AM71" s="573"/>
      <c r="AN71" s="573"/>
      <c r="AO71" s="573"/>
      <c r="AP71" s="573"/>
      <c r="AQ71" s="573"/>
      <c r="AR71" s="573"/>
      <c r="AS71" s="573"/>
      <c r="AT71" s="573"/>
      <c r="AU71" s="573"/>
      <c r="AV71" s="573"/>
      <c r="AW71" s="573"/>
      <c r="AX71" s="573"/>
      <c r="AY71" s="573"/>
      <c r="AZ71" s="573"/>
      <c r="BA71" s="573"/>
      <c r="BB71" s="573"/>
      <c r="BC71" s="573"/>
      <c r="BD71" s="573"/>
      <c r="BE71" s="573"/>
      <c r="BF71" s="573"/>
      <c r="BG71" s="573"/>
      <c r="BH71" s="573"/>
      <c r="BI71" s="573"/>
      <c r="BJ71" s="573"/>
      <c r="BK71" s="573"/>
      <c r="BL71" s="573"/>
      <c r="BM71" s="573"/>
      <c r="BN71" s="573"/>
      <c r="BO71" s="573"/>
      <c r="BP71" s="573"/>
      <c r="BQ71" s="573"/>
      <c r="BR71" s="573"/>
      <c r="BS71" s="573"/>
      <c r="BT71" s="573"/>
      <c r="BU71" s="573"/>
      <c r="BV71" s="573"/>
      <c r="BW71" s="573"/>
      <c r="BX71" s="573"/>
      <c r="BY71" s="573"/>
      <c r="BZ71" s="573"/>
      <c r="CA71" s="573"/>
      <c r="CB71" s="573"/>
      <c r="CC71" s="573"/>
      <c r="CD71" s="573"/>
      <c r="CE71" s="573"/>
      <c r="CF71" s="573"/>
      <c r="CG71" s="573"/>
      <c r="CH71" s="573"/>
      <c r="CI71" s="573"/>
      <c r="CJ71" s="573"/>
      <c r="CK71" s="573"/>
      <c r="CL71" s="573"/>
      <c r="CM71" s="573"/>
      <c r="CN71" s="573"/>
      <c r="CO71" s="573"/>
      <c r="CP71" s="573"/>
      <c r="CQ71" s="573"/>
      <c r="CR71" s="573"/>
      <c r="CS71" s="573"/>
      <c r="CT71" s="573"/>
      <c r="CU71" s="573"/>
      <c r="CV71" s="573"/>
      <c r="CW71" s="573"/>
      <c r="CX71" s="573"/>
      <c r="CY71" s="573"/>
      <c r="CZ71" s="573"/>
      <c r="DA71" s="573"/>
      <c r="DB71" s="573"/>
      <c r="DC71" s="573"/>
      <c r="DD71" s="573"/>
      <c r="DE71" s="573"/>
      <c r="DF71" s="573"/>
      <c r="DG71" s="573"/>
      <c r="DH71" s="573"/>
      <c r="DI71" s="573"/>
      <c r="DJ71" s="573"/>
      <c r="DK71" s="573"/>
      <c r="DL71" s="573"/>
      <c r="DM71" s="573"/>
      <c r="DN71" s="573"/>
      <c r="DO71" s="573"/>
      <c r="DP71" s="573"/>
      <c r="DQ71" s="573"/>
      <c r="DR71" s="573"/>
      <c r="DS71" s="573"/>
      <c r="DT71" s="573"/>
      <c r="DU71" s="573"/>
      <c r="DV71" s="573"/>
      <c r="DW71" s="573"/>
      <c r="DX71" s="573"/>
      <c r="DY71" s="573"/>
      <c r="DZ71" s="573"/>
      <c r="EA71" s="573"/>
      <c r="EB71" s="573"/>
      <c r="EC71" s="573"/>
      <c r="ED71" s="573"/>
      <c r="EE71" s="573"/>
      <c r="EF71" s="573"/>
      <c r="EG71" s="573"/>
      <c r="EH71" s="573"/>
      <c r="EI71" s="573"/>
      <c r="EJ71" s="573"/>
      <c r="EK71" s="573"/>
      <c r="EL71" s="573"/>
      <c r="EM71" s="573"/>
      <c r="EN71" s="573"/>
    </row>
    <row r="72" spans="19:144" ht="20.7" thickBot="1">
      <c r="S72" s="656" t="s">
        <v>326</v>
      </c>
      <c r="T72" s="657"/>
      <c r="U72" s="657"/>
      <c r="V72" s="657"/>
      <c r="W72" s="657"/>
      <c r="X72" s="658"/>
      <c r="Y72" s="659"/>
      <c r="Z72" s="623"/>
      <c r="AA72" s="629"/>
      <c r="AB72" s="660"/>
      <c r="AC72" s="661"/>
      <c r="AD72" s="662"/>
      <c r="AE72" s="573"/>
      <c r="AF72" s="573"/>
      <c r="AG72" s="573"/>
      <c r="AH72" s="573"/>
      <c r="AI72" s="573"/>
      <c r="AJ72" s="573"/>
      <c r="AK72" s="573"/>
      <c r="AL72" s="573"/>
      <c r="AM72" s="573"/>
      <c r="AN72" s="573"/>
      <c r="AO72" s="573"/>
      <c r="AP72" s="573"/>
      <c r="AQ72" s="573"/>
      <c r="AR72" s="573"/>
      <c r="AS72" s="573"/>
      <c r="AT72" s="573"/>
      <c r="AU72" s="573"/>
      <c r="AV72" s="573"/>
      <c r="AW72" s="573"/>
      <c r="AX72" s="573"/>
      <c r="AY72" s="573"/>
      <c r="AZ72" s="573"/>
      <c r="BA72" s="573"/>
      <c r="BB72" s="573"/>
      <c r="BC72" s="573"/>
      <c r="BD72" s="573"/>
      <c r="BE72" s="573"/>
      <c r="BF72" s="573"/>
      <c r="BG72" s="573"/>
      <c r="BH72" s="573"/>
      <c r="BI72" s="573"/>
      <c r="BJ72" s="573"/>
      <c r="BK72" s="573"/>
      <c r="BL72" s="573"/>
      <c r="BM72" s="573"/>
      <c r="BN72" s="573"/>
      <c r="BO72" s="573"/>
      <c r="BP72" s="573"/>
      <c r="BQ72" s="573"/>
      <c r="BR72" s="573"/>
      <c r="BS72" s="573"/>
      <c r="BT72" s="573"/>
      <c r="BU72" s="573"/>
      <c r="BV72" s="573"/>
      <c r="BW72" s="573"/>
      <c r="BX72" s="573"/>
      <c r="BY72" s="573"/>
      <c r="BZ72" s="573"/>
      <c r="CA72" s="573"/>
      <c r="CB72" s="573"/>
      <c r="CC72" s="573"/>
      <c r="CD72" s="573"/>
      <c r="CE72" s="573"/>
      <c r="CF72" s="573"/>
      <c r="CG72" s="573"/>
      <c r="CH72" s="573"/>
      <c r="CI72" s="573"/>
      <c r="CJ72" s="573"/>
      <c r="CK72" s="573"/>
      <c r="CL72" s="573"/>
      <c r="CM72" s="573"/>
      <c r="CN72" s="573"/>
      <c r="CO72" s="573"/>
      <c r="CP72" s="573"/>
      <c r="CQ72" s="573"/>
      <c r="CR72" s="573"/>
      <c r="CS72" s="573"/>
      <c r="CT72" s="573"/>
      <c r="CU72" s="573"/>
      <c r="CV72" s="573"/>
      <c r="CW72" s="573"/>
      <c r="CX72" s="573"/>
      <c r="CY72" s="573"/>
      <c r="CZ72" s="573"/>
      <c r="DA72" s="573"/>
      <c r="DB72" s="573"/>
      <c r="DC72" s="573"/>
      <c r="DD72" s="573"/>
      <c r="DE72" s="573"/>
      <c r="DF72" s="573"/>
      <c r="DG72" s="573"/>
      <c r="DH72" s="573"/>
      <c r="DI72" s="573"/>
      <c r="DJ72" s="573"/>
      <c r="DK72" s="573"/>
      <c r="DL72" s="573"/>
      <c r="DM72" s="573"/>
      <c r="DN72" s="573"/>
      <c r="DO72" s="573"/>
      <c r="DP72" s="573"/>
      <c r="DQ72" s="573"/>
      <c r="DR72" s="573"/>
      <c r="DS72" s="573"/>
      <c r="DT72" s="573"/>
      <c r="DU72" s="573"/>
      <c r="DV72" s="573"/>
      <c r="DW72" s="573"/>
      <c r="DX72" s="573"/>
      <c r="DY72" s="573"/>
      <c r="DZ72" s="573"/>
      <c r="EA72" s="573"/>
      <c r="EB72" s="573"/>
      <c r="EC72" s="573"/>
      <c r="ED72" s="573"/>
      <c r="EE72" s="573"/>
      <c r="EF72" s="573"/>
      <c r="EG72" s="573"/>
      <c r="EH72" s="573"/>
      <c r="EI72" s="573"/>
      <c r="EJ72" s="573"/>
      <c r="EK72" s="573"/>
      <c r="EL72" s="573"/>
      <c r="EM72" s="573"/>
      <c r="EN72" s="573"/>
    </row>
    <row r="73" spans="19:144" ht="20.7" thickTop="1">
      <c r="S73" s="574"/>
      <c r="T73" s="663"/>
      <c r="U73" s="663"/>
      <c r="V73" s="663"/>
      <c r="W73" s="663"/>
      <c r="X73" s="664"/>
      <c r="Y73" s="665"/>
      <c r="Z73" s="666"/>
      <c r="AA73" s="667"/>
      <c r="AB73" s="668"/>
      <c r="AC73" s="573"/>
      <c r="AD73" s="573"/>
      <c r="AE73" s="573"/>
      <c r="AF73" s="573"/>
      <c r="AG73" s="573"/>
      <c r="AH73" s="573"/>
      <c r="AI73" s="573"/>
      <c r="AJ73" s="573"/>
      <c r="AK73" s="573"/>
      <c r="AL73" s="573"/>
      <c r="AM73" s="573"/>
      <c r="AN73" s="573"/>
      <c r="AO73" s="573"/>
      <c r="AP73" s="573"/>
      <c r="AQ73" s="573"/>
      <c r="AR73" s="573"/>
      <c r="AS73" s="573"/>
      <c r="AT73" s="573"/>
      <c r="AU73" s="573"/>
      <c r="AV73" s="573"/>
      <c r="AW73" s="573"/>
      <c r="AX73" s="573"/>
      <c r="AY73" s="573"/>
      <c r="AZ73" s="573"/>
      <c r="BA73" s="573"/>
      <c r="BB73" s="573"/>
      <c r="BC73" s="573"/>
      <c r="BD73" s="573"/>
      <c r="BE73" s="573"/>
      <c r="BF73" s="573"/>
      <c r="BG73" s="573"/>
      <c r="BH73" s="573"/>
      <c r="BI73" s="573"/>
      <c r="BJ73" s="573"/>
      <c r="BK73" s="573"/>
      <c r="BL73" s="573"/>
      <c r="BM73" s="573"/>
      <c r="BN73" s="573"/>
      <c r="BO73" s="573"/>
      <c r="BP73" s="573"/>
      <c r="BQ73" s="573"/>
      <c r="BR73" s="573"/>
      <c r="BS73" s="573"/>
      <c r="BT73" s="573"/>
      <c r="BU73" s="573"/>
      <c r="BV73" s="573"/>
      <c r="BW73" s="573"/>
      <c r="BX73" s="573"/>
      <c r="BY73" s="573"/>
      <c r="BZ73" s="573"/>
      <c r="CA73" s="573"/>
      <c r="CB73" s="573"/>
      <c r="CC73" s="573"/>
      <c r="CD73" s="573"/>
      <c r="CE73" s="573"/>
      <c r="CF73" s="573"/>
      <c r="CG73" s="573"/>
      <c r="CH73" s="573"/>
      <c r="CI73" s="573"/>
      <c r="CJ73" s="573"/>
      <c r="CK73" s="573"/>
      <c r="CL73" s="573"/>
      <c r="CM73" s="573"/>
      <c r="CN73" s="573"/>
      <c r="CO73" s="573"/>
      <c r="CP73" s="573"/>
      <c r="CQ73" s="573"/>
      <c r="CR73" s="573"/>
      <c r="CS73" s="573"/>
      <c r="CT73" s="573"/>
      <c r="CU73" s="573"/>
      <c r="CV73" s="573"/>
      <c r="CW73" s="573"/>
      <c r="CX73" s="573"/>
      <c r="CY73" s="573"/>
      <c r="CZ73" s="573"/>
      <c r="DA73" s="573"/>
      <c r="DB73" s="573"/>
      <c r="DC73" s="573"/>
      <c r="DD73" s="573"/>
      <c r="DE73" s="573"/>
      <c r="DF73" s="573"/>
      <c r="DG73" s="573"/>
      <c r="DH73" s="573"/>
      <c r="DI73" s="573"/>
      <c r="DJ73" s="573"/>
      <c r="DK73" s="573"/>
      <c r="DL73" s="573"/>
      <c r="DM73" s="573"/>
      <c r="DN73" s="573"/>
      <c r="DO73" s="573"/>
      <c r="DP73" s="573"/>
      <c r="DQ73" s="573"/>
      <c r="DR73" s="573"/>
      <c r="DS73" s="573"/>
      <c r="DT73" s="573"/>
      <c r="DU73" s="573"/>
      <c r="DV73" s="573"/>
      <c r="DW73" s="573"/>
      <c r="DX73" s="573"/>
      <c r="DY73" s="573"/>
      <c r="DZ73" s="573"/>
      <c r="EA73" s="573"/>
      <c r="EB73" s="573"/>
      <c r="EC73" s="573"/>
      <c r="ED73" s="573"/>
      <c r="EE73" s="573"/>
      <c r="EF73" s="573"/>
      <c r="EG73" s="573"/>
      <c r="EH73" s="573"/>
      <c r="EI73" s="573"/>
      <c r="EJ73" s="573"/>
      <c r="EK73" s="573"/>
      <c r="EL73" s="573"/>
      <c r="EM73" s="573"/>
      <c r="EN73" s="573"/>
    </row>
    <row r="74" spans="19:144">
      <c r="S74" s="574"/>
      <c r="T74" s="663"/>
      <c r="U74" s="663"/>
      <c r="V74" s="663"/>
      <c r="W74" s="663"/>
      <c r="X74" s="664"/>
      <c r="Y74" s="665"/>
      <c r="Z74" s="666"/>
      <c r="AA74" s="667"/>
      <c r="AB74" s="668"/>
      <c r="AC74" s="573"/>
      <c r="AD74" s="573"/>
      <c r="AE74" s="573"/>
      <c r="AF74" s="573"/>
      <c r="AG74" s="573"/>
      <c r="AH74" s="573"/>
      <c r="AI74" s="573"/>
      <c r="AJ74" s="573"/>
      <c r="AK74" s="573"/>
      <c r="AL74" s="573"/>
      <c r="AM74" s="573"/>
      <c r="AN74" s="573"/>
      <c r="AO74" s="573"/>
      <c r="AP74" s="573"/>
      <c r="AQ74" s="573"/>
      <c r="AR74" s="573"/>
      <c r="AS74" s="573"/>
      <c r="AT74" s="573"/>
      <c r="AU74" s="573"/>
      <c r="AV74" s="573"/>
      <c r="AW74" s="573"/>
      <c r="AX74" s="573"/>
      <c r="AY74" s="573"/>
      <c r="AZ74" s="573"/>
      <c r="BA74" s="573"/>
      <c r="BB74" s="573"/>
      <c r="BC74" s="573"/>
      <c r="BD74" s="573"/>
      <c r="BE74" s="573"/>
      <c r="BF74" s="573"/>
      <c r="BG74" s="573"/>
      <c r="BH74" s="573"/>
      <c r="BI74" s="573"/>
      <c r="BJ74" s="573"/>
      <c r="BK74" s="573"/>
      <c r="BL74" s="573"/>
      <c r="BM74" s="573"/>
      <c r="BN74" s="573"/>
      <c r="BO74" s="573"/>
      <c r="BP74" s="573"/>
      <c r="BQ74" s="573"/>
      <c r="BR74" s="573"/>
      <c r="BS74" s="573"/>
      <c r="BT74" s="573"/>
      <c r="BU74" s="573"/>
      <c r="BV74" s="573"/>
      <c r="BW74" s="573"/>
      <c r="BX74" s="573"/>
      <c r="BY74" s="573"/>
      <c r="BZ74" s="573"/>
      <c r="CA74" s="573"/>
      <c r="CB74" s="573"/>
      <c r="CC74" s="573"/>
      <c r="CD74" s="573"/>
      <c r="CE74" s="573"/>
      <c r="CF74" s="573"/>
      <c r="CG74" s="573"/>
      <c r="CH74" s="573"/>
      <c r="CI74" s="573"/>
      <c r="CJ74" s="573"/>
      <c r="CK74" s="573"/>
      <c r="CL74" s="573"/>
      <c r="CM74" s="573"/>
      <c r="CN74" s="573"/>
      <c r="CO74" s="573"/>
      <c r="CP74" s="573"/>
      <c r="CQ74" s="573"/>
      <c r="CR74" s="573"/>
      <c r="CS74" s="573"/>
      <c r="CT74" s="573"/>
      <c r="CU74" s="573"/>
      <c r="CV74" s="573"/>
      <c r="CW74" s="573"/>
      <c r="CX74" s="573"/>
      <c r="CY74" s="573"/>
      <c r="CZ74" s="573"/>
      <c r="DA74" s="573"/>
      <c r="DB74" s="573"/>
      <c r="DC74" s="573"/>
      <c r="DD74" s="573"/>
      <c r="DE74" s="573"/>
      <c r="DF74" s="573"/>
      <c r="DG74" s="573"/>
      <c r="DH74" s="573"/>
      <c r="DI74" s="573"/>
      <c r="DJ74" s="573"/>
      <c r="DK74" s="573"/>
      <c r="DL74" s="573"/>
      <c r="DM74" s="573"/>
      <c r="DN74" s="573"/>
      <c r="DO74" s="573"/>
      <c r="DP74" s="573"/>
      <c r="DQ74" s="573"/>
      <c r="DR74" s="573"/>
      <c r="DS74" s="573"/>
      <c r="DT74" s="573"/>
      <c r="DU74" s="573"/>
      <c r="DV74" s="573"/>
      <c r="DW74" s="573"/>
      <c r="DX74" s="573"/>
      <c r="DY74" s="573"/>
      <c r="DZ74" s="573"/>
      <c r="EA74" s="573"/>
      <c r="EB74" s="573"/>
      <c r="EC74" s="573"/>
      <c r="ED74" s="573"/>
      <c r="EE74" s="573"/>
      <c r="EF74" s="573"/>
      <c r="EG74" s="573"/>
      <c r="EH74" s="573"/>
      <c r="EI74" s="573"/>
      <c r="EJ74" s="573"/>
      <c r="EK74" s="573"/>
      <c r="EL74" s="573"/>
      <c r="EM74" s="573"/>
      <c r="EN74" s="573"/>
    </row>
    <row r="75" spans="19:144">
      <c r="S75" s="669" t="s">
        <v>327</v>
      </c>
      <c r="T75" s="670"/>
      <c r="U75" s="670"/>
      <c r="V75" s="670"/>
      <c r="W75" s="133"/>
      <c r="X75" s="133"/>
      <c r="Y75" s="133"/>
      <c r="Z75" s="133"/>
      <c r="AA75" s="133"/>
      <c r="AB75" s="133"/>
      <c r="AC75" s="671" t="s">
        <v>77</v>
      </c>
      <c r="AD75" s="671"/>
      <c r="AE75" s="573"/>
      <c r="AF75" s="573"/>
      <c r="AG75" s="573"/>
      <c r="AH75" s="573"/>
      <c r="AI75" s="573"/>
      <c r="AJ75" s="573"/>
      <c r="AK75" s="573"/>
      <c r="AL75" s="573"/>
      <c r="AM75" s="573"/>
      <c r="AN75" s="573"/>
      <c r="AO75" s="573"/>
      <c r="AP75" s="573"/>
      <c r="AQ75" s="573"/>
      <c r="AR75" s="573"/>
      <c r="AS75" s="573"/>
      <c r="AT75" s="573"/>
      <c r="AU75" s="573"/>
      <c r="AV75" s="573"/>
      <c r="AW75" s="573"/>
      <c r="AX75" s="573"/>
      <c r="AY75" s="573"/>
      <c r="AZ75" s="573"/>
      <c r="BA75" s="573"/>
      <c r="BB75" s="573"/>
      <c r="BC75" s="573"/>
      <c r="BD75" s="573"/>
      <c r="BE75" s="573"/>
      <c r="BF75" s="573"/>
      <c r="BG75" s="573"/>
      <c r="BH75" s="573"/>
      <c r="BI75" s="573"/>
      <c r="BJ75" s="573"/>
      <c r="BK75" s="573"/>
      <c r="BL75" s="573"/>
      <c r="BM75" s="573"/>
      <c r="BN75" s="573"/>
      <c r="BO75" s="573"/>
      <c r="BP75" s="573"/>
      <c r="BQ75" s="573"/>
      <c r="BR75" s="573"/>
      <c r="BS75" s="573"/>
      <c r="BT75" s="573"/>
      <c r="BU75" s="573"/>
      <c r="BV75" s="573"/>
      <c r="BW75" s="573"/>
      <c r="BX75" s="573"/>
      <c r="BY75" s="573"/>
      <c r="BZ75" s="573"/>
      <c r="CA75" s="573"/>
      <c r="CB75" s="573"/>
      <c r="CC75" s="573"/>
      <c r="CD75" s="573"/>
      <c r="CE75" s="573"/>
      <c r="CF75" s="573"/>
      <c r="CG75" s="573"/>
      <c r="CH75" s="573"/>
      <c r="CI75" s="573"/>
      <c r="CJ75" s="573"/>
      <c r="CK75" s="573"/>
      <c r="CL75" s="573"/>
      <c r="CM75" s="573"/>
      <c r="CN75" s="573"/>
      <c r="CO75" s="573"/>
      <c r="CP75" s="573"/>
      <c r="CQ75" s="573"/>
      <c r="CR75" s="573"/>
      <c r="CS75" s="573"/>
      <c r="CT75" s="573"/>
      <c r="CU75" s="573"/>
      <c r="CV75" s="573"/>
      <c r="CW75" s="573"/>
      <c r="CX75" s="573"/>
      <c r="CY75" s="573"/>
      <c r="CZ75" s="573"/>
      <c r="DA75" s="573"/>
      <c r="DB75" s="573"/>
      <c r="DC75" s="573"/>
      <c r="DD75" s="573"/>
      <c r="DE75" s="573"/>
      <c r="DF75" s="573"/>
      <c r="DG75" s="573"/>
      <c r="DH75" s="573"/>
      <c r="DI75" s="573"/>
      <c r="DJ75" s="573"/>
      <c r="DK75" s="573"/>
      <c r="DL75" s="573"/>
      <c r="DM75" s="573"/>
      <c r="DN75" s="573"/>
      <c r="DO75" s="573"/>
      <c r="DP75" s="573"/>
      <c r="DQ75" s="573"/>
      <c r="DR75" s="573"/>
      <c r="DS75" s="573"/>
      <c r="DT75" s="573"/>
      <c r="DU75" s="573"/>
      <c r="DV75" s="573"/>
      <c r="DW75" s="573"/>
      <c r="DX75" s="573"/>
      <c r="DY75" s="573"/>
      <c r="DZ75" s="573"/>
      <c r="EA75" s="573"/>
      <c r="EB75" s="573"/>
      <c r="EC75" s="573"/>
      <c r="ED75" s="573"/>
      <c r="EE75" s="573"/>
      <c r="EF75" s="573"/>
      <c r="EG75" s="573"/>
      <c r="EH75" s="573"/>
      <c r="EI75" s="573"/>
      <c r="EJ75" s="573"/>
      <c r="EK75" s="573"/>
      <c r="EL75" s="573"/>
      <c r="EM75" s="573"/>
      <c r="EN75" s="573"/>
    </row>
  </sheetData>
  <mergeCells count="64">
    <mergeCell ref="DO37:DQ37"/>
    <mergeCell ref="DR37:DT37"/>
    <mergeCell ref="AC75:AD75"/>
    <mergeCell ref="CW37:CY37"/>
    <mergeCell ref="CZ37:DB37"/>
    <mergeCell ref="DC37:DE37"/>
    <mergeCell ref="DF37:DH37"/>
    <mergeCell ref="DI37:DK37"/>
    <mergeCell ref="DL37:DN37"/>
    <mergeCell ref="CE37:CG37"/>
    <mergeCell ref="CH37:CJ37"/>
    <mergeCell ref="CK37:CM37"/>
    <mergeCell ref="CN37:CP37"/>
    <mergeCell ref="CQ37:CS37"/>
    <mergeCell ref="CT37:CV37"/>
    <mergeCell ref="BM37:BO37"/>
    <mergeCell ref="BP37:BR37"/>
    <mergeCell ref="BS37:BU37"/>
    <mergeCell ref="BV37:BX37"/>
    <mergeCell ref="BY37:CA37"/>
    <mergeCell ref="CB37:CD37"/>
    <mergeCell ref="AU37:AW37"/>
    <mergeCell ref="AX37:AZ37"/>
    <mergeCell ref="BA37:BC37"/>
    <mergeCell ref="BD37:BF37"/>
    <mergeCell ref="BG37:BI37"/>
    <mergeCell ref="BJ37:BL37"/>
    <mergeCell ref="CQ36:DE36"/>
    <mergeCell ref="DF36:DT36"/>
    <mergeCell ref="DU36:DY36"/>
    <mergeCell ref="DZ36:ED36"/>
    <mergeCell ref="EE36:EI36"/>
    <mergeCell ref="EJ36:EN36"/>
    <mergeCell ref="AG36:AG38"/>
    <mergeCell ref="AH36:AH38"/>
    <mergeCell ref="AI36:AW36"/>
    <mergeCell ref="AX36:BL36"/>
    <mergeCell ref="BM36:CA36"/>
    <mergeCell ref="CB36:CP36"/>
    <mergeCell ref="AI37:AK37"/>
    <mergeCell ref="AL37:AN37"/>
    <mergeCell ref="AO37:AQ37"/>
    <mergeCell ref="AR37:AT37"/>
    <mergeCell ref="J28:K28"/>
    <mergeCell ref="L28:M28"/>
    <mergeCell ref="R28:X28"/>
    <mergeCell ref="R29:X29"/>
    <mergeCell ref="M31:O31"/>
    <mergeCell ref="AF36:AF38"/>
    <mergeCell ref="D15:E15"/>
    <mergeCell ref="D16:E16"/>
    <mergeCell ref="D22:E22"/>
    <mergeCell ref="D23:F23"/>
    <mergeCell ref="J25:M25"/>
    <mergeCell ref="N25:O25"/>
    <mergeCell ref="M7:O7"/>
    <mergeCell ref="P9:R9"/>
    <mergeCell ref="Q10:R10"/>
    <mergeCell ref="D12:F12"/>
    <mergeCell ref="N12:N14"/>
    <mergeCell ref="O12:O14"/>
    <mergeCell ref="L13:L14"/>
    <mergeCell ref="M13:M14"/>
    <mergeCell ref="D14:F14"/>
  </mergeCells>
  <conditionalFormatting sqref="J26:M27">
    <cfRule type="cellIs" dxfId="2" priority="1" stopIfTrue="1" operator="equal">
      <formula>"NO PASSED"</formula>
    </cfRule>
  </conditionalFormatting>
  <printOptions horizontalCentered="1"/>
  <pageMargins left="0.35433070866141736" right="0" top="1.1811023622047245" bottom="0.98425196850393704" header="0.51181102362204722" footer="0.51181102362204722"/>
  <pageSetup paperSize="9" scale="98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9F31-6AAE-4BC5-9C1B-B60DDF4C6FE4}">
  <dimension ref="A1:S29"/>
  <sheetViews>
    <sheetView view="pageBreakPreview" topLeftCell="A10" zoomScale="80" zoomScaleNormal="80" zoomScaleSheetLayoutView="80" workbookViewId="0">
      <selection activeCell="X23" sqref="X23"/>
    </sheetView>
  </sheetViews>
  <sheetFormatPr defaultColWidth="7.5546875" defaultRowHeight="23.8"/>
  <cols>
    <col min="1" max="1" width="12.44140625" style="672" customWidth="1"/>
    <col min="2" max="2" width="13.21875" style="672" customWidth="1"/>
    <col min="3" max="3" width="5.21875" style="672" customWidth="1"/>
    <col min="4" max="4" width="13.21875" style="672" customWidth="1"/>
    <col min="5" max="5" width="13" style="672" customWidth="1"/>
    <col min="6" max="6" width="9.77734375" style="672" customWidth="1"/>
    <col min="7" max="7" width="11.77734375" style="672" customWidth="1"/>
    <col min="8" max="8" width="3.5546875" style="672" hidden="1" customWidth="1"/>
    <col min="9" max="10" width="5.21875" style="672" hidden="1" customWidth="1"/>
    <col min="11" max="11" width="4.77734375" style="672" hidden="1" customWidth="1"/>
    <col min="12" max="17" width="7.5546875" style="672"/>
    <col min="18" max="18" width="9.88671875" style="672" customWidth="1"/>
    <col min="19" max="256" width="7.5546875" style="672"/>
    <col min="257" max="257" width="12.44140625" style="672" customWidth="1"/>
    <col min="258" max="258" width="13.21875" style="672" customWidth="1"/>
    <col min="259" max="259" width="5.21875" style="672" customWidth="1"/>
    <col min="260" max="260" width="13.21875" style="672" customWidth="1"/>
    <col min="261" max="261" width="13" style="672" customWidth="1"/>
    <col min="262" max="262" width="9.77734375" style="672" customWidth="1"/>
    <col min="263" max="263" width="11.77734375" style="672" customWidth="1"/>
    <col min="264" max="267" width="0" style="672" hidden="1" customWidth="1"/>
    <col min="268" max="512" width="7.5546875" style="672"/>
    <col min="513" max="513" width="12.44140625" style="672" customWidth="1"/>
    <col min="514" max="514" width="13.21875" style="672" customWidth="1"/>
    <col min="515" max="515" width="5.21875" style="672" customWidth="1"/>
    <col min="516" max="516" width="13.21875" style="672" customWidth="1"/>
    <col min="517" max="517" width="13" style="672" customWidth="1"/>
    <col min="518" max="518" width="9.77734375" style="672" customWidth="1"/>
    <col min="519" max="519" width="11.77734375" style="672" customWidth="1"/>
    <col min="520" max="523" width="0" style="672" hidden="1" customWidth="1"/>
    <col min="524" max="768" width="7.5546875" style="672"/>
    <col min="769" max="769" width="12.44140625" style="672" customWidth="1"/>
    <col min="770" max="770" width="13.21875" style="672" customWidth="1"/>
    <col min="771" max="771" width="5.21875" style="672" customWidth="1"/>
    <col min="772" max="772" width="13.21875" style="672" customWidth="1"/>
    <col min="773" max="773" width="13" style="672" customWidth="1"/>
    <col min="774" max="774" width="9.77734375" style="672" customWidth="1"/>
    <col min="775" max="775" width="11.77734375" style="672" customWidth="1"/>
    <col min="776" max="779" width="0" style="672" hidden="1" customWidth="1"/>
    <col min="780" max="1024" width="7.5546875" style="672"/>
    <col min="1025" max="1025" width="12.44140625" style="672" customWidth="1"/>
    <col min="1026" max="1026" width="13.21875" style="672" customWidth="1"/>
    <col min="1027" max="1027" width="5.21875" style="672" customWidth="1"/>
    <col min="1028" max="1028" width="13.21875" style="672" customWidth="1"/>
    <col min="1029" max="1029" width="13" style="672" customWidth="1"/>
    <col min="1030" max="1030" width="9.77734375" style="672" customWidth="1"/>
    <col min="1031" max="1031" width="11.77734375" style="672" customWidth="1"/>
    <col min="1032" max="1035" width="0" style="672" hidden="1" customWidth="1"/>
    <col min="1036" max="1280" width="7.5546875" style="672"/>
    <col min="1281" max="1281" width="12.44140625" style="672" customWidth="1"/>
    <col min="1282" max="1282" width="13.21875" style="672" customWidth="1"/>
    <col min="1283" max="1283" width="5.21875" style="672" customWidth="1"/>
    <col min="1284" max="1284" width="13.21875" style="672" customWidth="1"/>
    <col min="1285" max="1285" width="13" style="672" customWidth="1"/>
    <col min="1286" max="1286" width="9.77734375" style="672" customWidth="1"/>
    <col min="1287" max="1287" width="11.77734375" style="672" customWidth="1"/>
    <col min="1288" max="1291" width="0" style="672" hidden="1" customWidth="1"/>
    <col min="1292" max="1536" width="7.5546875" style="672"/>
    <col min="1537" max="1537" width="12.44140625" style="672" customWidth="1"/>
    <col min="1538" max="1538" width="13.21875" style="672" customWidth="1"/>
    <col min="1539" max="1539" width="5.21875" style="672" customWidth="1"/>
    <col min="1540" max="1540" width="13.21875" style="672" customWidth="1"/>
    <col min="1541" max="1541" width="13" style="672" customWidth="1"/>
    <col min="1542" max="1542" width="9.77734375" style="672" customWidth="1"/>
    <col min="1543" max="1543" width="11.77734375" style="672" customWidth="1"/>
    <col min="1544" max="1547" width="0" style="672" hidden="1" customWidth="1"/>
    <col min="1548" max="1792" width="7.5546875" style="672"/>
    <col min="1793" max="1793" width="12.44140625" style="672" customWidth="1"/>
    <col min="1794" max="1794" width="13.21875" style="672" customWidth="1"/>
    <col min="1795" max="1795" width="5.21875" style="672" customWidth="1"/>
    <col min="1796" max="1796" width="13.21875" style="672" customWidth="1"/>
    <col min="1797" max="1797" width="13" style="672" customWidth="1"/>
    <col min="1798" max="1798" width="9.77734375" style="672" customWidth="1"/>
    <col min="1799" max="1799" width="11.77734375" style="672" customWidth="1"/>
    <col min="1800" max="1803" width="0" style="672" hidden="1" customWidth="1"/>
    <col min="1804" max="2048" width="7.5546875" style="672"/>
    <col min="2049" max="2049" width="12.44140625" style="672" customWidth="1"/>
    <col min="2050" max="2050" width="13.21875" style="672" customWidth="1"/>
    <col min="2051" max="2051" width="5.21875" style="672" customWidth="1"/>
    <col min="2052" max="2052" width="13.21875" style="672" customWidth="1"/>
    <col min="2053" max="2053" width="13" style="672" customWidth="1"/>
    <col min="2054" max="2054" width="9.77734375" style="672" customWidth="1"/>
    <col min="2055" max="2055" width="11.77734375" style="672" customWidth="1"/>
    <col min="2056" max="2059" width="0" style="672" hidden="1" customWidth="1"/>
    <col min="2060" max="2304" width="7.5546875" style="672"/>
    <col min="2305" max="2305" width="12.44140625" style="672" customWidth="1"/>
    <col min="2306" max="2306" width="13.21875" style="672" customWidth="1"/>
    <col min="2307" max="2307" width="5.21875" style="672" customWidth="1"/>
    <col min="2308" max="2308" width="13.21875" style="672" customWidth="1"/>
    <col min="2309" max="2309" width="13" style="672" customWidth="1"/>
    <col min="2310" max="2310" width="9.77734375" style="672" customWidth="1"/>
    <col min="2311" max="2311" width="11.77734375" style="672" customWidth="1"/>
    <col min="2312" max="2315" width="0" style="672" hidden="1" customWidth="1"/>
    <col min="2316" max="2560" width="7.5546875" style="672"/>
    <col min="2561" max="2561" width="12.44140625" style="672" customWidth="1"/>
    <col min="2562" max="2562" width="13.21875" style="672" customWidth="1"/>
    <col min="2563" max="2563" width="5.21875" style="672" customWidth="1"/>
    <col min="2564" max="2564" width="13.21875" style="672" customWidth="1"/>
    <col min="2565" max="2565" width="13" style="672" customWidth="1"/>
    <col min="2566" max="2566" width="9.77734375" style="672" customWidth="1"/>
    <col min="2567" max="2567" width="11.77734375" style="672" customWidth="1"/>
    <col min="2568" max="2571" width="0" style="672" hidden="1" customWidth="1"/>
    <col min="2572" max="2816" width="7.5546875" style="672"/>
    <col min="2817" max="2817" width="12.44140625" style="672" customWidth="1"/>
    <col min="2818" max="2818" width="13.21875" style="672" customWidth="1"/>
    <col min="2819" max="2819" width="5.21875" style="672" customWidth="1"/>
    <col min="2820" max="2820" width="13.21875" style="672" customWidth="1"/>
    <col min="2821" max="2821" width="13" style="672" customWidth="1"/>
    <col min="2822" max="2822" width="9.77734375" style="672" customWidth="1"/>
    <col min="2823" max="2823" width="11.77734375" style="672" customWidth="1"/>
    <col min="2824" max="2827" width="0" style="672" hidden="1" customWidth="1"/>
    <col min="2828" max="3072" width="7.5546875" style="672"/>
    <col min="3073" max="3073" width="12.44140625" style="672" customWidth="1"/>
    <col min="3074" max="3074" width="13.21875" style="672" customWidth="1"/>
    <col min="3075" max="3075" width="5.21875" style="672" customWidth="1"/>
    <col min="3076" max="3076" width="13.21875" style="672" customWidth="1"/>
    <col min="3077" max="3077" width="13" style="672" customWidth="1"/>
    <col min="3078" max="3078" width="9.77734375" style="672" customWidth="1"/>
    <col min="3079" max="3079" width="11.77734375" style="672" customWidth="1"/>
    <col min="3080" max="3083" width="0" style="672" hidden="1" customWidth="1"/>
    <col min="3084" max="3328" width="7.5546875" style="672"/>
    <col min="3329" max="3329" width="12.44140625" style="672" customWidth="1"/>
    <col min="3330" max="3330" width="13.21875" style="672" customWidth="1"/>
    <col min="3331" max="3331" width="5.21875" style="672" customWidth="1"/>
    <col min="3332" max="3332" width="13.21875" style="672" customWidth="1"/>
    <col min="3333" max="3333" width="13" style="672" customWidth="1"/>
    <col min="3334" max="3334" width="9.77734375" style="672" customWidth="1"/>
    <col min="3335" max="3335" width="11.77734375" style="672" customWidth="1"/>
    <col min="3336" max="3339" width="0" style="672" hidden="1" customWidth="1"/>
    <col min="3340" max="3584" width="7.5546875" style="672"/>
    <col min="3585" max="3585" width="12.44140625" style="672" customWidth="1"/>
    <col min="3586" max="3586" width="13.21875" style="672" customWidth="1"/>
    <col min="3587" max="3587" width="5.21875" style="672" customWidth="1"/>
    <col min="3588" max="3588" width="13.21875" style="672" customWidth="1"/>
    <col min="3589" max="3589" width="13" style="672" customWidth="1"/>
    <col min="3590" max="3590" width="9.77734375" style="672" customWidth="1"/>
    <col min="3591" max="3591" width="11.77734375" style="672" customWidth="1"/>
    <col min="3592" max="3595" width="0" style="672" hidden="1" customWidth="1"/>
    <col min="3596" max="3840" width="7.5546875" style="672"/>
    <col min="3841" max="3841" width="12.44140625" style="672" customWidth="1"/>
    <col min="3842" max="3842" width="13.21875" style="672" customWidth="1"/>
    <col min="3843" max="3843" width="5.21875" style="672" customWidth="1"/>
    <col min="3844" max="3844" width="13.21875" style="672" customWidth="1"/>
    <col min="3845" max="3845" width="13" style="672" customWidth="1"/>
    <col min="3846" max="3846" width="9.77734375" style="672" customWidth="1"/>
    <col min="3847" max="3847" width="11.77734375" style="672" customWidth="1"/>
    <col min="3848" max="3851" width="0" style="672" hidden="1" customWidth="1"/>
    <col min="3852" max="4096" width="7.5546875" style="672"/>
    <col min="4097" max="4097" width="12.44140625" style="672" customWidth="1"/>
    <col min="4098" max="4098" width="13.21875" style="672" customWidth="1"/>
    <col min="4099" max="4099" width="5.21875" style="672" customWidth="1"/>
    <col min="4100" max="4100" width="13.21875" style="672" customWidth="1"/>
    <col min="4101" max="4101" width="13" style="672" customWidth="1"/>
    <col min="4102" max="4102" width="9.77734375" style="672" customWidth="1"/>
    <col min="4103" max="4103" width="11.77734375" style="672" customWidth="1"/>
    <col min="4104" max="4107" width="0" style="672" hidden="1" customWidth="1"/>
    <col min="4108" max="4352" width="7.5546875" style="672"/>
    <col min="4353" max="4353" width="12.44140625" style="672" customWidth="1"/>
    <col min="4354" max="4354" width="13.21875" style="672" customWidth="1"/>
    <col min="4355" max="4355" width="5.21875" style="672" customWidth="1"/>
    <col min="4356" max="4356" width="13.21875" style="672" customWidth="1"/>
    <col min="4357" max="4357" width="13" style="672" customWidth="1"/>
    <col min="4358" max="4358" width="9.77734375" style="672" customWidth="1"/>
    <col min="4359" max="4359" width="11.77734375" style="672" customWidth="1"/>
    <col min="4360" max="4363" width="0" style="672" hidden="1" customWidth="1"/>
    <col min="4364" max="4608" width="7.5546875" style="672"/>
    <col min="4609" max="4609" width="12.44140625" style="672" customWidth="1"/>
    <col min="4610" max="4610" width="13.21875" style="672" customWidth="1"/>
    <col min="4611" max="4611" width="5.21875" style="672" customWidth="1"/>
    <col min="4612" max="4612" width="13.21875" style="672" customWidth="1"/>
    <col min="4613" max="4613" width="13" style="672" customWidth="1"/>
    <col min="4614" max="4614" width="9.77734375" style="672" customWidth="1"/>
    <col min="4615" max="4615" width="11.77734375" style="672" customWidth="1"/>
    <col min="4616" max="4619" width="0" style="672" hidden="1" customWidth="1"/>
    <col min="4620" max="4864" width="7.5546875" style="672"/>
    <col min="4865" max="4865" width="12.44140625" style="672" customWidth="1"/>
    <col min="4866" max="4866" width="13.21875" style="672" customWidth="1"/>
    <col min="4867" max="4867" width="5.21875" style="672" customWidth="1"/>
    <col min="4868" max="4868" width="13.21875" style="672" customWidth="1"/>
    <col min="4869" max="4869" width="13" style="672" customWidth="1"/>
    <col min="4870" max="4870" width="9.77734375" style="672" customWidth="1"/>
    <col min="4871" max="4871" width="11.77734375" style="672" customWidth="1"/>
    <col min="4872" max="4875" width="0" style="672" hidden="1" customWidth="1"/>
    <col min="4876" max="5120" width="7.5546875" style="672"/>
    <col min="5121" max="5121" width="12.44140625" style="672" customWidth="1"/>
    <col min="5122" max="5122" width="13.21875" style="672" customWidth="1"/>
    <col min="5123" max="5123" width="5.21875" style="672" customWidth="1"/>
    <col min="5124" max="5124" width="13.21875" style="672" customWidth="1"/>
    <col min="5125" max="5125" width="13" style="672" customWidth="1"/>
    <col min="5126" max="5126" width="9.77734375" style="672" customWidth="1"/>
    <col min="5127" max="5127" width="11.77734375" style="672" customWidth="1"/>
    <col min="5128" max="5131" width="0" style="672" hidden="1" customWidth="1"/>
    <col min="5132" max="5376" width="7.5546875" style="672"/>
    <col min="5377" max="5377" width="12.44140625" style="672" customWidth="1"/>
    <col min="5378" max="5378" width="13.21875" style="672" customWidth="1"/>
    <col min="5379" max="5379" width="5.21875" style="672" customWidth="1"/>
    <col min="5380" max="5380" width="13.21875" style="672" customWidth="1"/>
    <col min="5381" max="5381" width="13" style="672" customWidth="1"/>
    <col min="5382" max="5382" width="9.77734375" style="672" customWidth="1"/>
    <col min="5383" max="5383" width="11.77734375" style="672" customWidth="1"/>
    <col min="5384" max="5387" width="0" style="672" hidden="1" customWidth="1"/>
    <col min="5388" max="5632" width="7.5546875" style="672"/>
    <col min="5633" max="5633" width="12.44140625" style="672" customWidth="1"/>
    <col min="5634" max="5634" width="13.21875" style="672" customWidth="1"/>
    <col min="5635" max="5635" width="5.21875" style="672" customWidth="1"/>
    <col min="5636" max="5636" width="13.21875" style="672" customWidth="1"/>
    <col min="5637" max="5637" width="13" style="672" customWidth="1"/>
    <col min="5638" max="5638" width="9.77734375" style="672" customWidth="1"/>
    <col min="5639" max="5639" width="11.77734375" style="672" customWidth="1"/>
    <col min="5640" max="5643" width="0" style="672" hidden="1" customWidth="1"/>
    <col min="5644" max="5888" width="7.5546875" style="672"/>
    <col min="5889" max="5889" width="12.44140625" style="672" customWidth="1"/>
    <col min="5890" max="5890" width="13.21875" style="672" customWidth="1"/>
    <col min="5891" max="5891" width="5.21875" style="672" customWidth="1"/>
    <col min="5892" max="5892" width="13.21875" style="672" customWidth="1"/>
    <col min="5893" max="5893" width="13" style="672" customWidth="1"/>
    <col min="5894" max="5894" width="9.77734375" style="672" customWidth="1"/>
    <col min="5895" max="5895" width="11.77734375" style="672" customWidth="1"/>
    <col min="5896" max="5899" width="0" style="672" hidden="1" customWidth="1"/>
    <col min="5900" max="6144" width="7.5546875" style="672"/>
    <col min="6145" max="6145" width="12.44140625" style="672" customWidth="1"/>
    <col min="6146" max="6146" width="13.21875" style="672" customWidth="1"/>
    <col min="6147" max="6147" width="5.21875" style="672" customWidth="1"/>
    <col min="6148" max="6148" width="13.21875" style="672" customWidth="1"/>
    <col min="6149" max="6149" width="13" style="672" customWidth="1"/>
    <col min="6150" max="6150" width="9.77734375" style="672" customWidth="1"/>
    <col min="6151" max="6151" width="11.77734375" style="672" customWidth="1"/>
    <col min="6152" max="6155" width="0" style="672" hidden="1" customWidth="1"/>
    <col min="6156" max="6400" width="7.5546875" style="672"/>
    <col min="6401" max="6401" width="12.44140625" style="672" customWidth="1"/>
    <col min="6402" max="6402" width="13.21875" style="672" customWidth="1"/>
    <col min="6403" max="6403" width="5.21875" style="672" customWidth="1"/>
    <col min="6404" max="6404" width="13.21875" style="672" customWidth="1"/>
    <col min="6405" max="6405" width="13" style="672" customWidth="1"/>
    <col min="6406" max="6406" width="9.77734375" style="672" customWidth="1"/>
    <col min="6407" max="6407" width="11.77734375" style="672" customWidth="1"/>
    <col min="6408" max="6411" width="0" style="672" hidden="1" customWidth="1"/>
    <col min="6412" max="6656" width="7.5546875" style="672"/>
    <col min="6657" max="6657" width="12.44140625" style="672" customWidth="1"/>
    <col min="6658" max="6658" width="13.21875" style="672" customWidth="1"/>
    <col min="6659" max="6659" width="5.21875" style="672" customWidth="1"/>
    <col min="6660" max="6660" width="13.21875" style="672" customWidth="1"/>
    <col min="6661" max="6661" width="13" style="672" customWidth="1"/>
    <col min="6662" max="6662" width="9.77734375" style="672" customWidth="1"/>
    <col min="6663" max="6663" width="11.77734375" style="672" customWidth="1"/>
    <col min="6664" max="6667" width="0" style="672" hidden="1" customWidth="1"/>
    <col min="6668" max="6912" width="7.5546875" style="672"/>
    <col min="6913" max="6913" width="12.44140625" style="672" customWidth="1"/>
    <col min="6914" max="6914" width="13.21875" style="672" customWidth="1"/>
    <col min="6915" max="6915" width="5.21875" style="672" customWidth="1"/>
    <col min="6916" max="6916" width="13.21875" style="672" customWidth="1"/>
    <col min="6917" max="6917" width="13" style="672" customWidth="1"/>
    <col min="6918" max="6918" width="9.77734375" style="672" customWidth="1"/>
    <col min="6919" max="6919" width="11.77734375" style="672" customWidth="1"/>
    <col min="6920" max="6923" width="0" style="672" hidden="1" customWidth="1"/>
    <col min="6924" max="7168" width="7.5546875" style="672"/>
    <col min="7169" max="7169" width="12.44140625" style="672" customWidth="1"/>
    <col min="7170" max="7170" width="13.21875" style="672" customWidth="1"/>
    <col min="7171" max="7171" width="5.21875" style="672" customWidth="1"/>
    <col min="7172" max="7172" width="13.21875" style="672" customWidth="1"/>
    <col min="7173" max="7173" width="13" style="672" customWidth="1"/>
    <col min="7174" max="7174" width="9.77734375" style="672" customWidth="1"/>
    <col min="7175" max="7175" width="11.77734375" style="672" customWidth="1"/>
    <col min="7176" max="7179" width="0" style="672" hidden="1" customWidth="1"/>
    <col min="7180" max="7424" width="7.5546875" style="672"/>
    <col min="7425" max="7425" width="12.44140625" style="672" customWidth="1"/>
    <col min="7426" max="7426" width="13.21875" style="672" customWidth="1"/>
    <col min="7427" max="7427" width="5.21875" style="672" customWidth="1"/>
    <col min="7428" max="7428" width="13.21875" style="672" customWidth="1"/>
    <col min="7429" max="7429" width="13" style="672" customWidth="1"/>
    <col min="7430" max="7430" width="9.77734375" style="672" customWidth="1"/>
    <col min="7431" max="7431" width="11.77734375" style="672" customWidth="1"/>
    <col min="7432" max="7435" width="0" style="672" hidden="1" customWidth="1"/>
    <col min="7436" max="7680" width="7.5546875" style="672"/>
    <col min="7681" max="7681" width="12.44140625" style="672" customWidth="1"/>
    <col min="7682" max="7682" width="13.21875" style="672" customWidth="1"/>
    <col min="7683" max="7683" width="5.21875" style="672" customWidth="1"/>
    <col min="7684" max="7684" width="13.21875" style="672" customWidth="1"/>
    <col min="7685" max="7685" width="13" style="672" customWidth="1"/>
    <col min="7686" max="7686" width="9.77734375" style="672" customWidth="1"/>
    <col min="7687" max="7687" width="11.77734375" style="672" customWidth="1"/>
    <col min="7688" max="7691" width="0" style="672" hidden="1" customWidth="1"/>
    <col min="7692" max="7936" width="7.5546875" style="672"/>
    <col min="7937" max="7937" width="12.44140625" style="672" customWidth="1"/>
    <col min="7938" max="7938" width="13.21875" style="672" customWidth="1"/>
    <col min="7939" max="7939" width="5.21875" style="672" customWidth="1"/>
    <col min="7940" max="7940" width="13.21875" style="672" customWidth="1"/>
    <col min="7941" max="7941" width="13" style="672" customWidth="1"/>
    <col min="7942" max="7942" width="9.77734375" style="672" customWidth="1"/>
    <col min="7943" max="7943" width="11.77734375" style="672" customWidth="1"/>
    <col min="7944" max="7947" width="0" style="672" hidden="1" customWidth="1"/>
    <col min="7948" max="8192" width="7.5546875" style="672"/>
    <col min="8193" max="8193" width="12.44140625" style="672" customWidth="1"/>
    <col min="8194" max="8194" width="13.21875" style="672" customWidth="1"/>
    <col min="8195" max="8195" width="5.21875" style="672" customWidth="1"/>
    <col min="8196" max="8196" width="13.21875" style="672" customWidth="1"/>
    <col min="8197" max="8197" width="13" style="672" customWidth="1"/>
    <col min="8198" max="8198" width="9.77734375" style="672" customWidth="1"/>
    <col min="8199" max="8199" width="11.77734375" style="672" customWidth="1"/>
    <col min="8200" max="8203" width="0" style="672" hidden="1" customWidth="1"/>
    <col min="8204" max="8448" width="7.5546875" style="672"/>
    <col min="8449" max="8449" width="12.44140625" style="672" customWidth="1"/>
    <col min="8450" max="8450" width="13.21875" style="672" customWidth="1"/>
    <col min="8451" max="8451" width="5.21875" style="672" customWidth="1"/>
    <col min="8452" max="8452" width="13.21875" style="672" customWidth="1"/>
    <col min="8453" max="8453" width="13" style="672" customWidth="1"/>
    <col min="8454" max="8454" width="9.77734375" style="672" customWidth="1"/>
    <col min="8455" max="8455" width="11.77734375" style="672" customWidth="1"/>
    <col min="8456" max="8459" width="0" style="672" hidden="1" customWidth="1"/>
    <col min="8460" max="8704" width="7.5546875" style="672"/>
    <col min="8705" max="8705" width="12.44140625" style="672" customWidth="1"/>
    <col min="8706" max="8706" width="13.21875" style="672" customWidth="1"/>
    <col min="8707" max="8707" width="5.21875" style="672" customWidth="1"/>
    <col min="8708" max="8708" width="13.21875" style="672" customWidth="1"/>
    <col min="8709" max="8709" width="13" style="672" customWidth="1"/>
    <col min="8710" max="8710" width="9.77734375" style="672" customWidth="1"/>
    <col min="8711" max="8711" width="11.77734375" style="672" customWidth="1"/>
    <col min="8712" max="8715" width="0" style="672" hidden="1" customWidth="1"/>
    <col min="8716" max="8960" width="7.5546875" style="672"/>
    <col min="8961" max="8961" width="12.44140625" style="672" customWidth="1"/>
    <col min="8962" max="8962" width="13.21875" style="672" customWidth="1"/>
    <col min="8963" max="8963" width="5.21875" style="672" customWidth="1"/>
    <col min="8964" max="8964" width="13.21875" style="672" customWidth="1"/>
    <col min="8965" max="8965" width="13" style="672" customWidth="1"/>
    <col min="8966" max="8966" width="9.77734375" style="672" customWidth="1"/>
    <col min="8967" max="8967" width="11.77734375" style="672" customWidth="1"/>
    <col min="8968" max="8971" width="0" style="672" hidden="1" customWidth="1"/>
    <col min="8972" max="9216" width="7.5546875" style="672"/>
    <col min="9217" max="9217" width="12.44140625" style="672" customWidth="1"/>
    <col min="9218" max="9218" width="13.21875" style="672" customWidth="1"/>
    <col min="9219" max="9219" width="5.21875" style="672" customWidth="1"/>
    <col min="9220" max="9220" width="13.21875" style="672" customWidth="1"/>
    <col min="9221" max="9221" width="13" style="672" customWidth="1"/>
    <col min="9222" max="9222" width="9.77734375" style="672" customWidth="1"/>
    <col min="9223" max="9223" width="11.77734375" style="672" customWidth="1"/>
    <col min="9224" max="9227" width="0" style="672" hidden="1" customWidth="1"/>
    <col min="9228" max="9472" width="7.5546875" style="672"/>
    <col min="9473" max="9473" width="12.44140625" style="672" customWidth="1"/>
    <col min="9474" max="9474" width="13.21875" style="672" customWidth="1"/>
    <col min="9475" max="9475" width="5.21875" style="672" customWidth="1"/>
    <col min="9476" max="9476" width="13.21875" style="672" customWidth="1"/>
    <col min="9477" max="9477" width="13" style="672" customWidth="1"/>
    <col min="9478" max="9478" width="9.77734375" style="672" customWidth="1"/>
    <col min="9479" max="9479" width="11.77734375" style="672" customWidth="1"/>
    <col min="9480" max="9483" width="0" style="672" hidden="1" customWidth="1"/>
    <col min="9484" max="9728" width="7.5546875" style="672"/>
    <col min="9729" max="9729" width="12.44140625" style="672" customWidth="1"/>
    <col min="9730" max="9730" width="13.21875" style="672" customWidth="1"/>
    <col min="9731" max="9731" width="5.21875" style="672" customWidth="1"/>
    <col min="9732" max="9732" width="13.21875" style="672" customWidth="1"/>
    <col min="9733" max="9733" width="13" style="672" customWidth="1"/>
    <col min="9734" max="9734" width="9.77734375" style="672" customWidth="1"/>
    <col min="9735" max="9735" width="11.77734375" style="672" customWidth="1"/>
    <col min="9736" max="9739" width="0" style="672" hidden="1" customWidth="1"/>
    <col min="9740" max="9984" width="7.5546875" style="672"/>
    <col min="9985" max="9985" width="12.44140625" style="672" customWidth="1"/>
    <col min="9986" max="9986" width="13.21875" style="672" customWidth="1"/>
    <col min="9987" max="9987" width="5.21875" style="672" customWidth="1"/>
    <col min="9988" max="9988" width="13.21875" style="672" customWidth="1"/>
    <col min="9989" max="9989" width="13" style="672" customWidth="1"/>
    <col min="9990" max="9990" width="9.77734375" style="672" customWidth="1"/>
    <col min="9991" max="9991" width="11.77734375" style="672" customWidth="1"/>
    <col min="9992" max="9995" width="0" style="672" hidden="1" customWidth="1"/>
    <col min="9996" max="10240" width="7.5546875" style="672"/>
    <col min="10241" max="10241" width="12.44140625" style="672" customWidth="1"/>
    <col min="10242" max="10242" width="13.21875" style="672" customWidth="1"/>
    <col min="10243" max="10243" width="5.21875" style="672" customWidth="1"/>
    <col min="10244" max="10244" width="13.21875" style="672" customWidth="1"/>
    <col min="10245" max="10245" width="13" style="672" customWidth="1"/>
    <col min="10246" max="10246" width="9.77734375" style="672" customWidth="1"/>
    <col min="10247" max="10247" width="11.77734375" style="672" customWidth="1"/>
    <col min="10248" max="10251" width="0" style="672" hidden="1" customWidth="1"/>
    <col min="10252" max="10496" width="7.5546875" style="672"/>
    <col min="10497" max="10497" width="12.44140625" style="672" customWidth="1"/>
    <col min="10498" max="10498" width="13.21875" style="672" customWidth="1"/>
    <col min="10499" max="10499" width="5.21875" style="672" customWidth="1"/>
    <col min="10500" max="10500" width="13.21875" style="672" customWidth="1"/>
    <col min="10501" max="10501" width="13" style="672" customWidth="1"/>
    <col min="10502" max="10502" width="9.77734375" style="672" customWidth="1"/>
    <col min="10503" max="10503" width="11.77734375" style="672" customWidth="1"/>
    <col min="10504" max="10507" width="0" style="672" hidden="1" customWidth="1"/>
    <col min="10508" max="10752" width="7.5546875" style="672"/>
    <col min="10753" max="10753" width="12.44140625" style="672" customWidth="1"/>
    <col min="10754" max="10754" width="13.21875" style="672" customWidth="1"/>
    <col min="10755" max="10755" width="5.21875" style="672" customWidth="1"/>
    <col min="10756" max="10756" width="13.21875" style="672" customWidth="1"/>
    <col min="10757" max="10757" width="13" style="672" customWidth="1"/>
    <col min="10758" max="10758" width="9.77734375" style="672" customWidth="1"/>
    <col min="10759" max="10759" width="11.77734375" style="672" customWidth="1"/>
    <col min="10760" max="10763" width="0" style="672" hidden="1" customWidth="1"/>
    <col min="10764" max="11008" width="7.5546875" style="672"/>
    <col min="11009" max="11009" width="12.44140625" style="672" customWidth="1"/>
    <col min="11010" max="11010" width="13.21875" style="672" customWidth="1"/>
    <col min="11011" max="11011" width="5.21875" style="672" customWidth="1"/>
    <col min="11012" max="11012" width="13.21875" style="672" customWidth="1"/>
    <col min="11013" max="11013" width="13" style="672" customWidth="1"/>
    <col min="11014" max="11014" width="9.77734375" style="672" customWidth="1"/>
    <col min="11015" max="11015" width="11.77734375" style="672" customWidth="1"/>
    <col min="11016" max="11019" width="0" style="672" hidden="1" customWidth="1"/>
    <col min="11020" max="11264" width="7.5546875" style="672"/>
    <col min="11265" max="11265" width="12.44140625" style="672" customWidth="1"/>
    <col min="11266" max="11266" width="13.21875" style="672" customWidth="1"/>
    <col min="11267" max="11267" width="5.21875" style="672" customWidth="1"/>
    <col min="11268" max="11268" width="13.21875" style="672" customWidth="1"/>
    <col min="11269" max="11269" width="13" style="672" customWidth="1"/>
    <col min="11270" max="11270" width="9.77734375" style="672" customWidth="1"/>
    <col min="11271" max="11271" width="11.77734375" style="672" customWidth="1"/>
    <col min="11272" max="11275" width="0" style="672" hidden="1" customWidth="1"/>
    <col min="11276" max="11520" width="7.5546875" style="672"/>
    <col min="11521" max="11521" width="12.44140625" style="672" customWidth="1"/>
    <col min="11522" max="11522" width="13.21875" style="672" customWidth="1"/>
    <col min="11523" max="11523" width="5.21875" style="672" customWidth="1"/>
    <col min="11524" max="11524" width="13.21875" style="672" customWidth="1"/>
    <col min="11525" max="11525" width="13" style="672" customWidth="1"/>
    <col min="11526" max="11526" width="9.77734375" style="672" customWidth="1"/>
    <col min="11527" max="11527" width="11.77734375" style="672" customWidth="1"/>
    <col min="11528" max="11531" width="0" style="672" hidden="1" customWidth="1"/>
    <col min="11532" max="11776" width="7.5546875" style="672"/>
    <col min="11777" max="11777" width="12.44140625" style="672" customWidth="1"/>
    <col min="11778" max="11778" width="13.21875" style="672" customWidth="1"/>
    <col min="11779" max="11779" width="5.21875" style="672" customWidth="1"/>
    <col min="11780" max="11780" width="13.21875" style="672" customWidth="1"/>
    <col min="11781" max="11781" width="13" style="672" customWidth="1"/>
    <col min="11782" max="11782" width="9.77734375" style="672" customWidth="1"/>
    <col min="11783" max="11783" width="11.77734375" style="672" customWidth="1"/>
    <col min="11784" max="11787" width="0" style="672" hidden="1" customWidth="1"/>
    <col min="11788" max="12032" width="7.5546875" style="672"/>
    <col min="12033" max="12033" width="12.44140625" style="672" customWidth="1"/>
    <col min="12034" max="12034" width="13.21875" style="672" customWidth="1"/>
    <col min="12035" max="12035" width="5.21875" style="672" customWidth="1"/>
    <col min="12036" max="12036" width="13.21875" style="672" customWidth="1"/>
    <col min="12037" max="12037" width="13" style="672" customWidth="1"/>
    <col min="12038" max="12038" width="9.77734375" style="672" customWidth="1"/>
    <col min="12039" max="12039" width="11.77734375" style="672" customWidth="1"/>
    <col min="12040" max="12043" width="0" style="672" hidden="1" customWidth="1"/>
    <col min="12044" max="12288" width="7.5546875" style="672"/>
    <col min="12289" max="12289" width="12.44140625" style="672" customWidth="1"/>
    <col min="12290" max="12290" width="13.21875" style="672" customWidth="1"/>
    <col min="12291" max="12291" width="5.21875" style="672" customWidth="1"/>
    <col min="12292" max="12292" width="13.21875" style="672" customWidth="1"/>
    <col min="12293" max="12293" width="13" style="672" customWidth="1"/>
    <col min="12294" max="12294" width="9.77734375" style="672" customWidth="1"/>
    <col min="12295" max="12295" width="11.77734375" style="672" customWidth="1"/>
    <col min="12296" max="12299" width="0" style="672" hidden="1" customWidth="1"/>
    <col min="12300" max="12544" width="7.5546875" style="672"/>
    <col min="12545" max="12545" width="12.44140625" style="672" customWidth="1"/>
    <col min="12546" max="12546" width="13.21875" style="672" customWidth="1"/>
    <col min="12547" max="12547" width="5.21875" style="672" customWidth="1"/>
    <col min="12548" max="12548" width="13.21875" style="672" customWidth="1"/>
    <col min="12549" max="12549" width="13" style="672" customWidth="1"/>
    <col min="12550" max="12550" width="9.77734375" style="672" customWidth="1"/>
    <col min="12551" max="12551" width="11.77734375" style="672" customWidth="1"/>
    <col min="12552" max="12555" width="0" style="672" hidden="1" customWidth="1"/>
    <col min="12556" max="12800" width="7.5546875" style="672"/>
    <col min="12801" max="12801" width="12.44140625" style="672" customWidth="1"/>
    <col min="12802" max="12802" width="13.21875" style="672" customWidth="1"/>
    <col min="12803" max="12803" width="5.21875" style="672" customWidth="1"/>
    <col min="12804" max="12804" width="13.21875" style="672" customWidth="1"/>
    <col min="12805" max="12805" width="13" style="672" customWidth="1"/>
    <col min="12806" max="12806" width="9.77734375" style="672" customWidth="1"/>
    <col min="12807" max="12807" width="11.77734375" style="672" customWidth="1"/>
    <col min="12808" max="12811" width="0" style="672" hidden="1" customWidth="1"/>
    <col min="12812" max="13056" width="7.5546875" style="672"/>
    <col min="13057" max="13057" width="12.44140625" style="672" customWidth="1"/>
    <col min="13058" max="13058" width="13.21875" style="672" customWidth="1"/>
    <col min="13059" max="13059" width="5.21875" style="672" customWidth="1"/>
    <col min="13060" max="13060" width="13.21875" style="672" customWidth="1"/>
    <col min="13061" max="13061" width="13" style="672" customWidth="1"/>
    <col min="13062" max="13062" width="9.77734375" style="672" customWidth="1"/>
    <col min="13063" max="13063" width="11.77734375" style="672" customWidth="1"/>
    <col min="13064" max="13067" width="0" style="672" hidden="1" customWidth="1"/>
    <col min="13068" max="13312" width="7.5546875" style="672"/>
    <col min="13313" max="13313" width="12.44140625" style="672" customWidth="1"/>
    <col min="13314" max="13314" width="13.21875" style="672" customWidth="1"/>
    <col min="13315" max="13315" width="5.21875" style="672" customWidth="1"/>
    <col min="13316" max="13316" width="13.21875" style="672" customWidth="1"/>
    <col min="13317" max="13317" width="13" style="672" customWidth="1"/>
    <col min="13318" max="13318" width="9.77734375" style="672" customWidth="1"/>
    <col min="13319" max="13319" width="11.77734375" style="672" customWidth="1"/>
    <col min="13320" max="13323" width="0" style="672" hidden="1" customWidth="1"/>
    <col min="13324" max="13568" width="7.5546875" style="672"/>
    <col min="13569" max="13569" width="12.44140625" style="672" customWidth="1"/>
    <col min="13570" max="13570" width="13.21875" style="672" customWidth="1"/>
    <col min="13571" max="13571" width="5.21875" style="672" customWidth="1"/>
    <col min="13572" max="13572" width="13.21875" style="672" customWidth="1"/>
    <col min="13573" max="13573" width="13" style="672" customWidth="1"/>
    <col min="13574" max="13574" width="9.77734375" style="672" customWidth="1"/>
    <col min="13575" max="13575" width="11.77734375" style="672" customWidth="1"/>
    <col min="13576" max="13579" width="0" style="672" hidden="1" customWidth="1"/>
    <col min="13580" max="13824" width="7.5546875" style="672"/>
    <col min="13825" max="13825" width="12.44140625" style="672" customWidth="1"/>
    <col min="13826" max="13826" width="13.21875" style="672" customWidth="1"/>
    <col min="13827" max="13827" width="5.21875" style="672" customWidth="1"/>
    <col min="13828" max="13828" width="13.21875" style="672" customWidth="1"/>
    <col min="13829" max="13829" width="13" style="672" customWidth="1"/>
    <col min="13830" max="13830" width="9.77734375" style="672" customWidth="1"/>
    <col min="13831" max="13831" width="11.77734375" style="672" customWidth="1"/>
    <col min="13832" max="13835" width="0" style="672" hidden="1" customWidth="1"/>
    <col min="13836" max="14080" width="7.5546875" style="672"/>
    <col min="14081" max="14081" width="12.44140625" style="672" customWidth="1"/>
    <col min="14082" max="14082" width="13.21875" style="672" customWidth="1"/>
    <col min="14083" max="14083" width="5.21875" style="672" customWidth="1"/>
    <col min="14084" max="14084" width="13.21875" style="672" customWidth="1"/>
    <col min="14085" max="14085" width="13" style="672" customWidth="1"/>
    <col min="14086" max="14086" width="9.77734375" style="672" customWidth="1"/>
    <col min="14087" max="14087" width="11.77734375" style="672" customWidth="1"/>
    <col min="14088" max="14091" width="0" style="672" hidden="1" customWidth="1"/>
    <col min="14092" max="14336" width="7.5546875" style="672"/>
    <col min="14337" max="14337" width="12.44140625" style="672" customWidth="1"/>
    <col min="14338" max="14338" width="13.21875" style="672" customWidth="1"/>
    <col min="14339" max="14339" width="5.21875" style="672" customWidth="1"/>
    <col min="14340" max="14340" width="13.21875" style="672" customWidth="1"/>
    <col min="14341" max="14341" width="13" style="672" customWidth="1"/>
    <col min="14342" max="14342" width="9.77734375" style="672" customWidth="1"/>
    <col min="14343" max="14343" width="11.77734375" style="672" customWidth="1"/>
    <col min="14344" max="14347" width="0" style="672" hidden="1" customWidth="1"/>
    <col min="14348" max="14592" width="7.5546875" style="672"/>
    <col min="14593" max="14593" width="12.44140625" style="672" customWidth="1"/>
    <col min="14594" max="14594" width="13.21875" style="672" customWidth="1"/>
    <col min="14595" max="14595" width="5.21875" style="672" customWidth="1"/>
    <col min="14596" max="14596" width="13.21875" style="672" customWidth="1"/>
    <col min="14597" max="14597" width="13" style="672" customWidth="1"/>
    <col min="14598" max="14598" width="9.77734375" style="672" customWidth="1"/>
    <col min="14599" max="14599" width="11.77734375" style="672" customWidth="1"/>
    <col min="14600" max="14603" width="0" style="672" hidden="1" customWidth="1"/>
    <col min="14604" max="14848" width="7.5546875" style="672"/>
    <col min="14849" max="14849" width="12.44140625" style="672" customWidth="1"/>
    <col min="14850" max="14850" width="13.21875" style="672" customWidth="1"/>
    <col min="14851" max="14851" width="5.21875" style="672" customWidth="1"/>
    <col min="14852" max="14852" width="13.21875" style="672" customWidth="1"/>
    <col min="14853" max="14853" width="13" style="672" customWidth="1"/>
    <col min="14854" max="14854" width="9.77734375" style="672" customWidth="1"/>
    <col min="14855" max="14855" width="11.77734375" style="672" customWidth="1"/>
    <col min="14856" max="14859" width="0" style="672" hidden="1" customWidth="1"/>
    <col min="14860" max="15104" width="7.5546875" style="672"/>
    <col min="15105" max="15105" width="12.44140625" style="672" customWidth="1"/>
    <col min="15106" max="15106" width="13.21875" style="672" customWidth="1"/>
    <col min="15107" max="15107" width="5.21875" style="672" customWidth="1"/>
    <col min="15108" max="15108" width="13.21875" style="672" customWidth="1"/>
    <col min="15109" max="15109" width="13" style="672" customWidth="1"/>
    <col min="15110" max="15110" width="9.77734375" style="672" customWidth="1"/>
    <col min="15111" max="15111" width="11.77734375" style="672" customWidth="1"/>
    <col min="15112" max="15115" width="0" style="672" hidden="1" customWidth="1"/>
    <col min="15116" max="15360" width="7.5546875" style="672"/>
    <col min="15361" max="15361" width="12.44140625" style="672" customWidth="1"/>
    <col min="15362" max="15362" width="13.21875" style="672" customWidth="1"/>
    <col min="15363" max="15363" width="5.21875" style="672" customWidth="1"/>
    <col min="15364" max="15364" width="13.21875" style="672" customWidth="1"/>
    <col min="15365" max="15365" width="13" style="672" customWidth="1"/>
    <col min="15366" max="15366" width="9.77734375" style="672" customWidth="1"/>
    <col min="15367" max="15367" width="11.77734375" style="672" customWidth="1"/>
    <col min="15368" max="15371" width="0" style="672" hidden="1" customWidth="1"/>
    <col min="15372" max="15616" width="7.5546875" style="672"/>
    <col min="15617" max="15617" width="12.44140625" style="672" customWidth="1"/>
    <col min="15618" max="15618" width="13.21875" style="672" customWidth="1"/>
    <col min="15619" max="15619" width="5.21875" style="672" customWidth="1"/>
    <col min="15620" max="15620" width="13.21875" style="672" customWidth="1"/>
    <col min="15621" max="15621" width="13" style="672" customWidth="1"/>
    <col min="15622" max="15622" width="9.77734375" style="672" customWidth="1"/>
    <col min="15623" max="15623" width="11.77734375" style="672" customWidth="1"/>
    <col min="15624" max="15627" width="0" style="672" hidden="1" customWidth="1"/>
    <col min="15628" max="15872" width="7.5546875" style="672"/>
    <col min="15873" max="15873" width="12.44140625" style="672" customWidth="1"/>
    <col min="15874" max="15874" width="13.21875" style="672" customWidth="1"/>
    <col min="15875" max="15875" width="5.21875" style="672" customWidth="1"/>
    <col min="15876" max="15876" width="13.21875" style="672" customWidth="1"/>
    <col min="15877" max="15877" width="13" style="672" customWidth="1"/>
    <col min="15878" max="15878" width="9.77734375" style="672" customWidth="1"/>
    <col min="15879" max="15879" width="11.77734375" style="672" customWidth="1"/>
    <col min="15880" max="15883" width="0" style="672" hidden="1" customWidth="1"/>
    <col min="15884" max="16128" width="7.5546875" style="672"/>
    <col min="16129" max="16129" width="12.44140625" style="672" customWidth="1"/>
    <col min="16130" max="16130" width="13.21875" style="672" customWidth="1"/>
    <col min="16131" max="16131" width="5.21875" style="672" customWidth="1"/>
    <col min="16132" max="16132" width="13.21875" style="672" customWidth="1"/>
    <col min="16133" max="16133" width="13" style="672" customWidth="1"/>
    <col min="16134" max="16134" width="9.77734375" style="672" customWidth="1"/>
    <col min="16135" max="16135" width="11.77734375" style="672" customWidth="1"/>
    <col min="16136" max="16139" width="0" style="672" hidden="1" customWidth="1"/>
    <col min="16140" max="16384" width="7.5546875" style="672"/>
  </cols>
  <sheetData>
    <row r="1" spans="1:19" ht="34.450000000000003" customHeight="1">
      <c r="A1" s="1"/>
      <c r="R1" s="673" t="s">
        <v>0</v>
      </c>
    </row>
    <row r="2" spans="1:19" ht="13.5" customHeight="1">
      <c r="A2" s="4" t="s">
        <v>1</v>
      </c>
      <c r="R2" s="674" t="s">
        <v>328</v>
      </c>
    </row>
    <row r="3" spans="1:19" ht="13.5" customHeight="1">
      <c r="A3" s="4" t="s">
        <v>3</v>
      </c>
      <c r="R3" s="675"/>
      <c r="S3" s="676"/>
    </row>
    <row r="4" spans="1:19" ht="13.5" customHeight="1">
      <c r="A4" s="4" t="s">
        <v>5</v>
      </c>
      <c r="R4" s="675"/>
    </row>
    <row r="5" spans="1:19" ht="13.5" customHeight="1">
      <c r="A5" s="4" t="s">
        <v>7</v>
      </c>
      <c r="R5" s="675"/>
    </row>
    <row r="6" spans="1:19" ht="13.5" customHeight="1">
      <c r="A6" s="7" t="s">
        <v>9</v>
      </c>
    </row>
    <row r="7" spans="1:19">
      <c r="F7" s="677" t="s">
        <v>329</v>
      </c>
      <c r="G7" s="10">
        <f>VLOOKUP($O$9,'[2]DATA 2022'!$A$6:$K$129,3,1)</f>
        <v>44922</v>
      </c>
    </row>
    <row r="8" spans="1:19" ht="24.45" thickBot="1"/>
    <row r="9" spans="1:19" ht="32.25" customHeight="1" thickBot="1">
      <c r="A9" s="678" t="s">
        <v>330</v>
      </c>
      <c r="B9" s="678"/>
      <c r="C9" s="678"/>
      <c r="D9" s="678"/>
      <c r="E9" s="678"/>
      <c r="F9" s="678"/>
      <c r="G9" s="678"/>
      <c r="O9" s="679">
        <v>51</v>
      </c>
    </row>
    <row r="10" spans="1:19">
      <c r="A10" s="680"/>
      <c r="B10" s="680"/>
    </row>
    <row r="11" spans="1:19" ht="27.1" customHeight="1">
      <c r="A11" s="680" t="s">
        <v>331</v>
      </c>
      <c r="B11" s="680"/>
      <c r="E11" s="681" t="s">
        <v>17</v>
      </c>
      <c r="F11" s="682"/>
      <c r="G11" s="683" t="s">
        <v>18</v>
      </c>
    </row>
    <row r="12" spans="1:19" ht="26.3" customHeight="1">
      <c r="A12" s="680" t="s">
        <v>332</v>
      </c>
      <c r="B12" s="680"/>
      <c r="E12" s="23" t="str">
        <f>+IF(F20=K20,+"","NO PASSED")</f>
        <v/>
      </c>
      <c r="F12" s="25" t="str">
        <f>+IF(F22=K22,+"","NO PASSED")</f>
        <v/>
      </c>
      <c r="G12" s="684"/>
    </row>
    <row r="13" spans="1:19" ht="26.3" customHeight="1">
      <c r="A13" s="680" t="s">
        <v>333</v>
      </c>
      <c r="B13" s="685" t="str">
        <f>VLOOKUP($O$9,'[2]DATA 2022'!$A$6:$K$131,2,1)</f>
        <v>22L26</v>
      </c>
      <c r="C13" s="685"/>
      <c r="E13" s="29" t="str">
        <f>+IF(F21=K21,+"","NO PASSED")</f>
        <v/>
      </c>
      <c r="F13" s="31" t="str">
        <f>+IF(F23=K23,+"","NO PASSED")</f>
        <v/>
      </c>
      <c r="G13" s="686"/>
      <c r="K13" s="672" t="s">
        <v>37</v>
      </c>
    </row>
    <row r="14" spans="1:19" ht="26.3" customHeight="1">
      <c r="A14" s="680" t="s">
        <v>334</v>
      </c>
      <c r="B14" s="680"/>
      <c r="C14" s="687">
        <f>VLOOKUP($O$9,'[2]DATA 2022'!$A$6:$K$131,4,1)</f>
        <v>44921</v>
      </c>
      <c r="D14" s="687"/>
      <c r="E14" s="688" t="s">
        <v>335</v>
      </c>
      <c r="F14" s="689"/>
      <c r="G14" s="683" t="s">
        <v>29</v>
      </c>
    </row>
    <row r="15" spans="1:19" ht="26.3" customHeight="1">
      <c r="A15" s="680" t="s">
        <v>336</v>
      </c>
      <c r="B15" s="687">
        <f>VLOOKUP($O$9,'[2]DATA 2022'!$A$6:$K$131,5,1)</f>
        <v>44942</v>
      </c>
      <c r="C15" s="687"/>
      <c r="E15" s="690"/>
      <c r="F15" s="691"/>
      <c r="G15" s="692"/>
    </row>
    <row r="16" spans="1:19" ht="26.3" customHeight="1">
      <c r="A16" s="680"/>
      <c r="B16" s="680"/>
      <c r="E16" s="693"/>
      <c r="F16" s="694"/>
      <c r="G16" s="694"/>
    </row>
    <row r="17" spans="1:11" ht="29.3" customHeight="1"/>
    <row r="18" spans="1:11" ht="33.049999999999997" customHeight="1">
      <c r="B18" s="695" t="s">
        <v>39</v>
      </c>
      <c r="C18" s="696"/>
      <c r="D18" s="697" t="s">
        <v>40</v>
      </c>
      <c r="E18" s="697" t="s">
        <v>41</v>
      </c>
      <c r="F18" s="697" t="s">
        <v>42</v>
      </c>
    </row>
    <row r="19" spans="1:11" ht="16.45" customHeight="1">
      <c r="B19" s="698"/>
      <c r="C19" s="699"/>
      <c r="D19" s="700"/>
      <c r="E19" s="700"/>
      <c r="F19" s="700"/>
    </row>
    <row r="20" spans="1:11" ht="27.1" customHeight="1">
      <c r="B20" s="701" t="s">
        <v>337</v>
      </c>
      <c r="C20" s="702"/>
      <c r="D20" s="703" t="s">
        <v>338</v>
      </c>
      <c r="E20" s="704">
        <f>VLOOKUP($O$9,'[2]DATA 2022'!$A$6:$K$131,6,1)</f>
        <v>10.35</v>
      </c>
      <c r="F20" s="705" t="str">
        <f>+IF(OR(E20&lt;I20,E20&gt;J20),+"NO GOOD","OK")</f>
        <v>OK</v>
      </c>
      <c r="I20" s="706">
        <v>9.8000000000000007</v>
      </c>
      <c r="J20" s="706">
        <v>10.8</v>
      </c>
      <c r="K20" s="706" t="s">
        <v>49</v>
      </c>
    </row>
    <row r="21" spans="1:11" ht="27.1" customHeight="1">
      <c r="B21" s="693" t="s">
        <v>339</v>
      </c>
      <c r="C21" s="707" t="s">
        <v>340</v>
      </c>
      <c r="D21" s="708" t="s">
        <v>341</v>
      </c>
      <c r="E21" s="704">
        <f>VLOOKUP($O$9,'[2]DATA 2022'!$A$6:$K$131,7,1)</f>
        <v>20.3</v>
      </c>
      <c r="F21" s="705" t="str">
        <f>+IF(OR(E21&lt;I21,E21&gt;J21),+"NO GOOD","OK")</f>
        <v>OK</v>
      </c>
      <c r="I21" s="706">
        <v>18</v>
      </c>
      <c r="J21" s="706">
        <v>22</v>
      </c>
      <c r="K21" s="706" t="s">
        <v>49</v>
      </c>
    </row>
    <row r="22" spans="1:11" ht="27.1" customHeight="1">
      <c r="B22" s="693" t="s">
        <v>342</v>
      </c>
      <c r="C22" s="709" t="s">
        <v>343</v>
      </c>
      <c r="D22" s="708" t="s">
        <v>344</v>
      </c>
      <c r="E22" s="704">
        <f>VLOOKUP($O$9,'[2]DATA 2022'!$A$6:$K$131,8,1)</f>
        <v>2.69</v>
      </c>
      <c r="F22" s="705" t="str">
        <f>+IF(OR(E22&lt;I22,E22&gt;J22),+"NO GOOD","OK")</f>
        <v>OK</v>
      </c>
      <c r="I22" s="706">
        <v>1.7</v>
      </c>
      <c r="J22" s="706">
        <v>3.5</v>
      </c>
      <c r="K22" s="706" t="s">
        <v>49</v>
      </c>
    </row>
    <row r="23" spans="1:11" ht="27.1" customHeight="1">
      <c r="B23" s="693" t="s">
        <v>345</v>
      </c>
      <c r="C23" s="709" t="s">
        <v>276</v>
      </c>
      <c r="D23" s="708" t="s">
        <v>346</v>
      </c>
      <c r="E23" s="704">
        <f>VLOOKUP($O$9,'[2]DATA 2022'!$A$6:$K$131,9,1)</f>
        <v>12.89</v>
      </c>
      <c r="F23" s="703" t="str">
        <f>+IF(OR(E23&lt;I23,E23&gt;J23),+"NO GOOD","OK")</f>
        <v>OK</v>
      </c>
      <c r="I23" s="706">
        <v>11.5</v>
      </c>
      <c r="J23" s="706">
        <v>14.5</v>
      </c>
      <c r="K23" s="706" t="s">
        <v>49</v>
      </c>
    </row>
    <row r="27" spans="1:11">
      <c r="A27" s="105" t="s">
        <v>75</v>
      </c>
      <c r="B27" s="106"/>
      <c r="C27" s="106"/>
    </row>
    <row r="29" spans="1:11">
      <c r="A29" s="710" t="s">
        <v>347</v>
      </c>
      <c r="G29" s="711" t="s">
        <v>77</v>
      </c>
    </row>
  </sheetData>
  <protectedRanges>
    <protectedRange sqref="O9" name="Range1"/>
  </protectedRanges>
  <mergeCells count="9">
    <mergeCell ref="A9:G9"/>
    <mergeCell ref="B13:C13"/>
    <mergeCell ref="C14:D14"/>
    <mergeCell ref="E14:F14"/>
    <mergeCell ref="B15:C15"/>
    <mergeCell ref="B18:C19"/>
    <mergeCell ref="D18:D19"/>
    <mergeCell ref="E18:E19"/>
    <mergeCell ref="F18:F19"/>
  </mergeCells>
  <conditionalFormatting sqref="E12:F13">
    <cfRule type="cellIs" dxfId="1" priority="2" stopIfTrue="1" operator="equal">
      <formula>"NO PASSED"</formula>
    </cfRule>
  </conditionalFormatting>
  <conditionalFormatting sqref="F20:F23">
    <cfRule type="cellIs" dxfId="0" priority="1" stopIfTrue="1" operator="notEqual">
      <formula>"OK"</formula>
    </cfRule>
  </conditionalFormatting>
  <printOptions horizontalCentered="1"/>
  <pageMargins left="0.74803149606299213" right="0.55118110236220474" top="0.59055118110236227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COA 1</vt:lpstr>
      <vt:lpstr>COA 2</vt:lpstr>
      <vt:lpstr>COA 3</vt:lpstr>
      <vt:lpstr>COA 4</vt:lpstr>
      <vt:lpstr>COA 5 Solution</vt:lpstr>
      <vt:lpstr>'COA 1'!Print_Area</vt:lpstr>
      <vt:lpstr>'COA 2'!Print_Area</vt:lpstr>
      <vt:lpstr>'COA 3'!Print_Area</vt:lpstr>
      <vt:lpstr>'COA 4'!Print_Area</vt:lpstr>
      <vt:lpstr>'COA 5 Solution'!Print_Area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Hassakorn Tipppayapaisan</cp:lastModifiedBy>
  <dcterms:created xsi:type="dcterms:W3CDTF">2024-04-30T06:10:03Z</dcterms:created>
  <dcterms:modified xsi:type="dcterms:W3CDTF">2024-04-30T06:14:40Z</dcterms:modified>
</cp:coreProperties>
</file>